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jekty 2021\202103_Oborná - mosty,MK\rozpočet\MK\"/>
    </mc:Choice>
  </mc:AlternateContent>
  <xr:revisionPtr revIDLastSave="0" documentId="13_ncr:1_{D241E68B-8F36-436C-835C-6E63B41108B7}" xr6:coauthVersionLast="47" xr6:coauthVersionMax="47" xr10:uidLastSave="{00000000-0000-0000-0000-000000000000}"/>
  <bookViews>
    <workbookView xWindow="28680" yWindow="-120" windowWidth="29040" windowHeight="17640" activeTab="5" xr2:uid="{00000000-000D-0000-FFFF-FFFF00000000}"/>
  </bookViews>
  <sheets>
    <sheet name="Stavba" sheetId="1" r:id="rId1"/>
    <sheet name="VzorPolozky" sheetId="10" state="hidden" r:id="rId2"/>
    <sheet name="SO01 01 Pol" sheetId="12" r:id="rId3"/>
    <sheet name="SO02 01 Pol" sheetId="13" r:id="rId4"/>
    <sheet name="SO03 01 Pol" sheetId="14" r:id="rId5"/>
    <sheet name="SO04 01 Pol" sheetId="15" r:id="rId6"/>
  </sheets>
  <externalReferences>
    <externalReference r:id="rId7"/>
  </externalReferences>
  <definedNames>
    <definedName name="CelkemDPHVypocet" localSheetId="0">Stavba!$H$49</definedName>
    <definedName name="CenaCelkem">Stavba!$G$29</definedName>
    <definedName name="CenaCelkemBezDPH">Stavba!$G$28</definedName>
    <definedName name="CenaCelkemVypocet" localSheetId="0">Stavba!$I$49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'SO01 01 Pol'!$1:$7</definedName>
    <definedName name="_xlnm.Print_Titles" localSheetId="3">'SO02 01 Pol'!$1:$7</definedName>
    <definedName name="_xlnm.Print_Titles" localSheetId="4">'SO03 01 Pol'!$1:$7</definedName>
    <definedName name="_xlnm.Print_Titles" localSheetId="5">'SO04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'SO01 01 Pol'!$A$1:$V$38</definedName>
    <definedName name="_xlnm.Print_Area" localSheetId="3">'SO02 01 Pol'!$A$1:$V$61</definedName>
    <definedName name="_xlnm.Print_Area" localSheetId="4">'SO03 01 Pol'!$A$1:$V$82</definedName>
    <definedName name="_xlnm.Print_Area" localSheetId="5">'SO04 01 Pol'!$A$1:$V$15</definedName>
    <definedName name="_xlnm.Print_Area" localSheetId="0">Stavba!$A$1:$J$67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Stavba!$F$49</definedName>
    <definedName name="ZakladDPHZakl">Stavba!$G$25</definedName>
    <definedName name="ZakladDPHZaklVypocet" localSheetId="0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AD14" i="15" s="1"/>
  <c r="I9" i="15"/>
  <c r="K9" i="15"/>
  <c r="O9" i="15"/>
  <c r="Q9" i="15"/>
  <c r="T9" i="15"/>
  <c r="G10" i="15"/>
  <c r="M10" i="15" s="1"/>
  <c r="I10" i="15"/>
  <c r="K10" i="15"/>
  <c r="O10" i="15"/>
  <c r="Q10" i="15"/>
  <c r="T10" i="15"/>
  <c r="G11" i="15"/>
  <c r="M11" i="15" s="1"/>
  <c r="I11" i="15"/>
  <c r="K11" i="15"/>
  <c r="O11" i="15"/>
  <c r="Q11" i="15"/>
  <c r="T11" i="15"/>
  <c r="AC14" i="15"/>
  <c r="F48" i="1" s="1"/>
  <c r="AY33" i="14"/>
  <c r="G9" i="14"/>
  <c r="M9" i="14" s="1"/>
  <c r="I9" i="14"/>
  <c r="K9" i="14"/>
  <c r="O9" i="14"/>
  <c r="Q9" i="14"/>
  <c r="T9" i="14"/>
  <c r="G11" i="14"/>
  <c r="M11" i="14" s="1"/>
  <c r="I11" i="14"/>
  <c r="K11" i="14"/>
  <c r="O11" i="14"/>
  <c r="Q11" i="14"/>
  <c r="T11" i="14"/>
  <c r="G13" i="14"/>
  <c r="M13" i="14" s="1"/>
  <c r="I13" i="14"/>
  <c r="K13" i="14"/>
  <c r="O13" i="14"/>
  <c r="Q13" i="14"/>
  <c r="T13" i="14"/>
  <c r="G19" i="14"/>
  <c r="M19" i="14" s="1"/>
  <c r="I19" i="14"/>
  <c r="K19" i="14"/>
  <c r="O19" i="14"/>
  <c r="Q19" i="14"/>
  <c r="T19" i="14"/>
  <c r="G22" i="14"/>
  <c r="M22" i="14" s="1"/>
  <c r="I22" i="14"/>
  <c r="K22" i="14"/>
  <c r="O22" i="14"/>
  <c r="Q22" i="14"/>
  <c r="T22" i="14"/>
  <c r="G25" i="14"/>
  <c r="M25" i="14" s="1"/>
  <c r="I25" i="14"/>
  <c r="K25" i="14"/>
  <c r="O25" i="14"/>
  <c r="Q25" i="14"/>
  <c r="T25" i="14"/>
  <c r="G28" i="14"/>
  <c r="M28" i="14" s="1"/>
  <c r="I28" i="14"/>
  <c r="K28" i="14"/>
  <c r="O28" i="14"/>
  <c r="Q28" i="14"/>
  <c r="T28" i="14"/>
  <c r="G32" i="14"/>
  <c r="M32" i="14" s="1"/>
  <c r="I32" i="14"/>
  <c r="K32" i="14"/>
  <c r="O32" i="14"/>
  <c r="Q32" i="14"/>
  <c r="T32" i="14"/>
  <c r="G36" i="14"/>
  <c r="M36" i="14" s="1"/>
  <c r="I36" i="14"/>
  <c r="K36" i="14"/>
  <c r="O36" i="14"/>
  <c r="Q36" i="14"/>
  <c r="T36" i="14"/>
  <c r="G38" i="14"/>
  <c r="M38" i="14" s="1"/>
  <c r="I38" i="14"/>
  <c r="K38" i="14"/>
  <c r="O38" i="14"/>
  <c r="Q38" i="14"/>
  <c r="T38" i="14"/>
  <c r="G41" i="14"/>
  <c r="G40" i="14" s="1"/>
  <c r="I57" i="1" s="1"/>
  <c r="I41" i="14"/>
  <c r="I40" i="14" s="1"/>
  <c r="K41" i="14"/>
  <c r="K40" i="14" s="1"/>
  <c r="O41" i="14"/>
  <c r="O40" i="14" s="1"/>
  <c r="Q41" i="14"/>
  <c r="Q40" i="14" s="1"/>
  <c r="T41" i="14"/>
  <c r="T40" i="14" s="1"/>
  <c r="G46" i="14"/>
  <c r="G45" i="14" s="1"/>
  <c r="I58" i="1" s="1"/>
  <c r="I46" i="14"/>
  <c r="I45" i="14" s="1"/>
  <c r="K46" i="14"/>
  <c r="K45" i="14" s="1"/>
  <c r="O46" i="14"/>
  <c r="O45" i="14" s="1"/>
  <c r="Q46" i="14"/>
  <c r="Q45" i="14" s="1"/>
  <c r="T46" i="14"/>
  <c r="T45" i="14" s="1"/>
  <c r="G49" i="14"/>
  <c r="M49" i="14" s="1"/>
  <c r="I49" i="14"/>
  <c r="K49" i="14"/>
  <c r="O49" i="14"/>
  <c r="Q49" i="14"/>
  <c r="Q48" i="14" s="1"/>
  <c r="T49" i="14"/>
  <c r="G51" i="14"/>
  <c r="M51" i="14" s="1"/>
  <c r="I51" i="14"/>
  <c r="K51" i="14"/>
  <c r="K48" i="14" s="1"/>
  <c r="O51" i="14"/>
  <c r="O48" i="14" s="1"/>
  <c r="Q51" i="14"/>
  <c r="T51" i="14"/>
  <c r="G54" i="14"/>
  <c r="G53" i="14" s="1"/>
  <c r="I54" i="14"/>
  <c r="K54" i="14"/>
  <c r="O54" i="14"/>
  <c r="Q54" i="14"/>
  <c r="T54" i="14"/>
  <c r="G56" i="14"/>
  <c r="M56" i="14" s="1"/>
  <c r="I56" i="14"/>
  <c r="K56" i="14"/>
  <c r="O56" i="14"/>
  <c r="Q56" i="14"/>
  <c r="T56" i="14"/>
  <c r="G58" i="14"/>
  <c r="M58" i="14" s="1"/>
  <c r="I58" i="14"/>
  <c r="K58" i="14"/>
  <c r="O58" i="14"/>
  <c r="Q58" i="14"/>
  <c r="T58" i="14"/>
  <c r="G60" i="14"/>
  <c r="M60" i="14" s="1"/>
  <c r="I60" i="14"/>
  <c r="K60" i="14"/>
  <c r="O60" i="14"/>
  <c r="Q60" i="14"/>
  <c r="T60" i="14"/>
  <c r="G64" i="14"/>
  <c r="M64" i="14" s="1"/>
  <c r="I64" i="14"/>
  <c r="K64" i="14"/>
  <c r="K63" i="14" s="1"/>
  <c r="O64" i="14"/>
  <c r="Q64" i="14"/>
  <c r="T64" i="14"/>
  <c r="T63" i="14" s="1"/>
  <c r="G66" i="14"/>
  <c r="M66" i="14" s="1"/>
  <c r="I66" i="14"/>
  <c r="K66" i="14"/>
  <c r="O66" i="14"/>
  <c r="Q66" i="14"/>
  <c r="T66" i="14"/>
  <c r="G69" i="14"/>
  <c r="G68" i="14" s="1"/>
  <c r="I63" i="1" s="1"/>
  <c r="I69" i="14"/>
  <c r="K69" i="14"/>
  <c r="K68" i="14" s="1"/>
  <c r="O69" i="14"/>
  <c r="Q69" i="14"/>
  <c r="Q68" i="14" s="1"/>
  <c r="T69" i="14"/>
  <c r="G71" i="14"/>
  <c r="M71" i="14" s="1"/>
  <c r="I71" i="14"/>
  <c r="K71" i="14"/>
  <c r="O71" i="14"/>
  <c r="Q71" i="14"/>
  <c r="T71" i="14"/>
  <c r="G73" i="14"/>
  <c r="G74" i="14"/>
  <c r="M74" i="14" s="1"/>
  <c r="M73" i="14" s="1"/>
  <c r="I74" i="14"/>
  <c r="I73" i="14" s="1"/>
  <c r="K74" i="14"/>
  <c r="K73" i="14" s="1"/>
  <c r="O74" i="14"/>
  <c r="O73" i="14" s="1"/>
  <c r="Q74" i="14"/>
  <c r="Q73" i="14" s="1"/>
  <c r="T74" i="14"/>
  <c r="T73" i="14" s="1"/>
  <c r="G77" i="14"/>
  <c r="M77" i="14" s="1"/>
  <c r="M76" i="14" s="1"/>
  <c r="I77" i="14"/>
  <c r="I76" i="14" s="1"/>
  <c r="K77" i="14"/>
  <c r="K76" i="14" s="1"/>
  <c r="O77" i="14"/>
  <c r="O76" i="14" s="1"/>
  <c r="Q77" i="14"/>
  <c r="Q76" i="14" s="1"/>
  <c r="T77" i="14"/>
  <c r="T76" i="14" s="1"/>
  <c r="AC81" i="14"/>
  <c r="F45" i="1" s="1"/>
  <c r="AY56" i="13"/>
  <c r="AY54" i="13"/>
  <c r="G9" i="13"/>
  <c r="M9" i="13" s="1"/>
  <c r="I9" i="13"/>
  <c r="K9" i="13"/>
  <c r="O9" i="13"/>
  <c r="Q9" i="13"/>
  <c r="Q8" i="13" s="1"/>
  <c r="T9" i="13"/>
  <c r="G11" i="13"/>
  <c r="M11" i="13" s="1"/>
  <c r="I11" i="13"/>
  <c r="K11" i="13"/>
  <c r="O11" i="13"/>
  <c r="Q11" i="13"/>
  <c r="T11" i="13"/>
  <c r="G14" i="13"/>
  <c r="I14" i="13"/>
  <c r="K14" i="13"/>
  <c r="O14" i="13"/>
  <c r="Q14" i="13"/>
  <c r="T14" i="13"/>
  <c r="G16" i="13"/>
  <c r="I16" i="13"/>
  <c r="K16" i="13"/>
  <c r="M16" i="13"/>
  <c r="O16" i="13"/>
  <c r="Q16" i="13"/>
  <c r="T16" i="13"/>
  <c r="G19" i="13"/>
  <c r="M19" i="13" s="1"/>
  <c r="I19" i="13"/>
  <c r="K19" i="13"/>
  <c r="O19" i="13"/>
  <c r="Q19" i="13"/>
  <c r="T19" i="13"/>
  <c r="G22" i="13"/>
  <c r="M22" i="13" s="1"/>
  <c r="I22" i="13"/>
  <c r="K22" i="13"/>
  <c r="O22" i="13"/>
  <c r="Q22" i="13"/>
  <c r="T22" i="13"/>
  <c r="G24" i="13"/>
  <c r="M24" i="13" s="1"/>
  <c r="I24" i="13"/>
  <c r="K24" i="13"/>
  <c r="O24" i="13"/>
  <c r="Q24" i="13"/>
  <c r="T24" i="13"/>
  <c r="G26" i="13"/>
  <c r="M26" i="13" s="1"/>
  <c r="I26" i="13"/>
  <c r="K26" i="13"/>
  <c r="O26" i="13"/>
  <c r="Q26" i="13"/>
  <c r="T26" i="13"/>
  <c r="G32" i="13"/>
  <c r="M32" i="13" s="1"/>
  <c r="I32" i="13"/>
  <c r="K32" i="13"/>
  <c r="O32" i="13"/>
  <c r="Q32" i="13"/>
  <c r="T32" i="13"/>
  <c r="G35" i="13"/>
  <c r="G34" i="13" s="1"/>
  <c r="I60" i="1" s="1"/>
  <c r="I35" i="13"/>
  <c r="I34" i="13" s="1"/>
  <c r="K35" i="13"/>
  <c r="K34" i="13" s="1"/>
  <c r="O35" i="13"/>
  <c r="O34" i="13" s="1"/>
  <c r="Q35" i="13"/>
  <c r="Q34" i="13" s="1"/>
  <c r="T35" i="13"/>
  <c r="T34" i="13" s="1"/>
  <c r="I37" i="13"/>
  <c r="G38" i="13"/>
  <c r="G37" i="13" s="1"/>
  <c r="I38" i="13"/>
  <c r="K38" i="13"/>
  <c r="K37" i="13" s="1"/>
  <c r="O38" i="13"/>
  <c r="O37" i="13" s="1"/>
  <c r="Q38" i="13"/>
  <c r="Q37" i="13" s="1"/>
  <c r="T38" i="13"/>
  <c r="T37" i="13" s="1"/>
  <c r="G42" i="13"/>
  <c r="M42" i="13" s="1"/>
  <c r="I42" i="13"/>
  <c r="K42" i="13"/>
  <c r="O42" i="13"/>
  <c r="Q42" i="13"/>
  <c r="T42" i="13"/>
  <c r="T41" i="13" s="1"/>
  <c r="G44" i="13"/>
  <c r="M44" i="13" s="1"/>
  <c r="I44" i="13"/>
  <c r="K44" i="13"/>
  <c r="O44" i="13"/>
  <c r="Q44" i="13"/>
  <c r="T44" i="13"/>
  <c r="G46" i="13"/>
  <c r="M46" i="13" s="1"/>
  <c r="I46" i="13"/>
  <c r="K46" i="13"/>
  <c r="O46" i="13"/>
  <c r="Q46" i="13"/>
  <c r="T46" i="13"/>
  <c r="G50" i="13"/>
  <c r="G49" i="13" s="1"/>
  <c r="I50" i="13"/>
  <c r="I49" i="13" s="1"/>
  <c r="K50" i="13"/>
  <c r="K49" i="13" s="1"/>
  <c r="O50" i="13"/>
  <c r="O49" i="13" s="1"/>
  <c r="Q50" i="13"/>
  <c r="Q49" i="13" s="1"/>
  <c r="T50" i="13"/>
  <c r="T49" i="13" s="1"/>
  <c r="G53" i="13"/>
  <c r="M53" i="13" s="1"/>
  <c r="I53" i="13"/>
  <c r="K53" i="13"/>
  <c r="O53" i="13"/>
  <c r="Q53" i="13"/>
  <c r="T53" i="13"/>
  <c r="G55" i="13"/>
  <c r="M55" i="13" s="1"/>
  <c r="I55" i="13"/>
  <c r="K55" i="13"/>
  <c r="O55" i="13"/>
  <c r="Q55" i="13"/>
  <c r="T55" i="13"/>
  <c r="G58" i="13"/>
  <c r="M58" i="13" s="1"/>
  <c r="I58" i="13"/>
  <c r="K58" i="13"/>
  <c r="O58" i="13"/>
  <c r="Q58" i="13"/>
  <c r="T58" i="13"/>
  <c r="AC60" i="13"/>
  <c r="F44" i="1" s="1"/>
  <c r="G9" i="12"/>
  <c r="I9" i="12"/>
  <c r="I8" i="12" s="1"/>
  <c r="K9" i="12"/>
  <c r="M9" i="12"/>
  <c r="O9" i="12"/>
  <c r="Q9" i="12"/>
  <c r="T9" i="12"/>
  <c r="G11" i="12"/>
  <c r="M11" i="12" s="1"/>
  <c r="M8" i="12" s="1"/>
  <c r="I11" i="12"/>
  <c r="K11" i="12"/>
  <c r="O11" i="12"/>
  <c r="Q11" i="12"/>
  <c r="T11" i="12"/>
  <c r="G14" i="12"/>
  <c r="M14" i="12" s="1"/>
  <c r="I14" i="12"/>
  <c r="K14" i="12"/>
  <c r="O14" i="12"/>
  <c r="Q14" i="12"/>
  <c r="T14" i="12"/>
  <c r="G16" i="12"/>
  <c r="M16" i="12" s="1"/>
  <c r="I16" i="12"/>
  <c r="K16" i="12"/>
  <c r="O16" i="12"/>
  <c r="Q16" i="12"/>
  <c r="T16" i="12"/>
  <c r="G18" i="12"/>
  <c r="M18" i="12" s="1"/>
  <c r="I18" i="12"/>
  <c r="K18" i="12"/>
  <c r="O18" i="12"/>
  <c r="Q18" i="12"/>
  <c r="T18" i="12"/>
  <c r="G25" i="12"/>
  <c r="G24" i="12" s="1"/>
  <c r="I25" i="12"/>
  <c r="I24" i="12" s="1"/>
  <c r="K25" i="12"/>
  <c r="K24" i="12" s="1"/>
  <c r="O25" i="12"/>
  <c r="O24" i="12" s="1"/>
  <c r="Q25" i="12"/>
  <c r="Q24" i="12" s="1"/>
  <c r="T25" i="12"/>
  <c r="T24" i="12" s="1"/>
  <c r="G29" i="12"/>
  <c r="I29" i="12"/>
  <c r="K29" i="12"/>
  <c r="O29" i="12"/>
  <c r="O28" i="12" s="1"/>
  <c r="Q29" i="12"/>
  <c r="T29" i="12"/>
  <c r="G31" i="12"/>
  <c r="M31" i="12" s="1"/>
  <c r="I31" i="12"/>
  <c r="K31" i="12"/>
  <c r="O31" i="12"/>
  <c r="Q31" i="12"/>
  <c r="T31" i="12"/>
  <c r="G34" i="12"/>
  <c r="G33" i="12" s="1"/>
  <c r="I34" i="12"/>
  <c r="I33" i="12" s="1"/>
  <c r="K34" i="12"/>
  <c r="K33" i="12" s="1"/>
  <c r="O34" i="12"/>
  <c r="O33" i="12" s="1"/>
  <c r="Q34" i="12"/>
  <c r="Q33" i="12" s="1"/>
  <c r="T34" i="12"/>
  <c r="T33" i="12" s="1"/>
  <c r="AC37" i="12"/>
  <c r="F41" i="1" s="1"/>
  <c r="I19" i="1"/>
  <c r="I18" i="1"/>
  <c r="I17" i="1"/>
  <c r="H40" i="1"/>
  <c r="I53" i="14" l="1"/>
  <c r="Q13" i="12"/>
  <c r="Q8" i="12"/>
  <c r="Q52" i="13"/>
  <c r="I52" i="13"/>
  <c r="Q63" i="14"/>
  <c r="G8" i="15"/>
  <c r="I66" i="1" s="1"/>
  <c r="I20" i="1" s="1"/>
  <c r="F47" i="1"/>
  <c r="F43" i="1"/>
  <c r="AD37" i="12"/>
  <c r="G42" i="1" s="1"/>
  <c r="G13" i="13"/>
  <c r="G41" i="13"/>
  <c r="I62" i="1" s="1"/>
  <c r="O8" i="13"/>
  <c r="M54" i="14"/>
  <c r="G28" i="12"/>
  <c r="T8" i="12"/>
  <c r="O8" i="12"/>
  <c r="T68" i="14"/>
  <c r="Q53" i="14"/>
  <c r="K53" i="14"/>
  <c r="M41" i="14"/>
  <c r="M40" i="14" s="1"/>
  <c r="G47" i="1"/>
  <c r="G48" i="1"/>
  <c r="H48" i="1" s="1"/>
  <c r="I48" i="1" s="1"/>
  <c r="K8" i="15"/>
  <c r="M9" i="15"/>
  <c r="M8" i="15" s="1"/>
  <c r="O8" i="15"/>
  <c r="Q8" i="15"/>
  <c r="T8" i="15"/>
  <c r="I8" i="15"/>
  <c r="AD81" i="14"/>
  <c r="M48" i="14"/>
  <c r="F46" i="1"/>
  <c r="O53" i="14"/>
  <c r="I48" i="14"/>
  <c r="I68" i="14"/>
  <c r="M69" i="14"/>
  <c r="M68" i="14" s="1"/>
  <c r="O63" i="14"/>
  <c r="I63" i="14"/>
  <c r="I8" i="14"/>
  <c r="M63" i="14"/>
  <c r="O68" i="14"/>
  <c r="T53" i="14"/>
  <c r="T48" i="14"/>
  <c r="M46" i="14"/>
  <c r="M45" i="14" s="1"/>
  <c r="K8" i="14"/>
  <c r="M53" i="14"/>
  <c r="O8" i="14"/>
  <c r="Q8" i="14"/>
  <c r="F39" i="1"/>
  <c r="F49" i="1" s="1"/>
  <c r="T8" i="14"/>
  <c r="K41" i="13"/>
  <c r="G8" i="13"/>
  <c r="O52" i="13"/>
  <c r="I41" i="13"/>
  <c r="K13" i="13"/>
  <c r="K52" i="13"/>
  <c r="I64" i="1"/>
  <c r="AD60" i="13"/>
  <c r="Q41" i="13"/>
  <c r="O13" i="13"/>
  <c r="M8" i="13"/>
  <c r="T52" i="13"/>
  <c r="O41" i="13"/>
  <c r="M38" i="13"/>
  <c r="M37" i="13" s="1"/>
  <c r="Q13" i="13"/>
  <c r="I8" i="13"/>
  <c r="G52" i="13"/>
  <c r="T13" i="13"/>
  <c r="K8" i="13"/>
  <c r="I61" i="1"/>
  <c r="I13" i="13"/>
  <c r="T8" i="13"/>
  <c r="M13" i="12"/>
  <c r="M34" i="12"/>
  <c r="M33" i="12" s="1"/>
  <c r="M25" i="12"/>
  <c r="M24" i="12" s="1"/>
  <c r="K13" i="12"/>
  <c r="F42" i="1"/>
  <c r="H42" i="1" s="1"/>
  <c r="I42" i="1" s="1"/>
  <c r="T28" i="12"/>
  <c r="Q28" i="12"/>
  <c r="T13" i="12"/>
  <c r="O13" i="12"/>
  <c r="G41" i="1"/>
  <c r="H41" i="1" s="1"/>
  <c r="I41" i="1" s="1"/>
  <c r="K8" i="12"/>
  <c r="I28" i="12"/>
  <c r="I13" i="12"/>
  <c r="G13" i="12"/>
  <c r="I59" i="1" s="1"/>
  <c r="K28" i="12"/>
  <c r="G8" i="12"/>
  <c r="M8" i="14"/>
  <c r="G8" i="14"/>
  <c r="G76" i="14"/>
  <c r="G48" i="14"/>
  <c r="G63" i="14"/>
  <c r="M52" i="13"/>
  <c r="M41" i="13"/>
  <c r="M50" i="13"/>
  <c r="M49" i="13" s="1"/>
  <c r="M35" i="13"/>
  <c r="M34" i="13" s="1"/>
  <c r="M14" i="13"/>
  <c r="M13" i="13" s="1"/>
  <c r="M29" i="12"/>
  <c r="M28" i="12" s="1"/>
  <c r="J28" i="1"/>
  <c r="J26" i="1"/>
  <c r="G38" i="1"/>
  <c r="F38" i="1"/>
  <c r="J23" i="1"/>
  <c r="J24" i="1"/>
  <c r="J25" i="1"/>
  <c r="J27" i="1"/>
  <c r="E24" i="1"/>
  <c r="E26" i="1"/>
  <c r="H47" i="1" l="1"/>
  <c r="I47" i="1" s="1"/>
  <c r="I65" i="1"/>
  <c r="G14" i="15"/>
  <c r="G81" i="14"/>
  <c r="G46" i="1"/>
  <c r="H46" i="1" s="1"/>
  <c r="I46" i="1" s="1"/>
  <c r="G45" i="1"/>
  <c r="H45" i="1" s="1"/>
  <c r="I45" i="1" s="1"/>
  <c r="G44" i="1"/>
  <c r="G43" i="1"/>
  <c r="G60" i="13"/>
  <c r="G39" i="1"/>
  <c r="I56" i="1"/>
  <c r="G37" i="12"/>
  <c r="G23" i="1"/>
  <c r="H44" i="1" l="1"/>
  <c r="I44" i="1" s="1"/>
  <c r="H43" i="1"/>
  <c r="I43" i="1" s="1"/>
  <c r="G49" i="1"/>
  <c r="H39" i="1"/>
  <c r="I16" i="1"/>
  <c r="I21" i="1" s="1"/>
  <c r="I67" i="1"/>
  <c r="A23" i="1"/>
  <c r="H49" i="1" l="1"/>
  <c r="I39" i="1"/>
  <c r="I49" i="1" s="1"/>
  <c r="G25" i="1"/>
  <c r="A25" i="1" s="1"/>
  <c r="G28" i="1"/>
  <c r="J60" i="1"/>
  <c r="J63" i="1"/>
  <c r="J65" i="1"/>
  <c r="J56" i="1"/>
  <c r="J61" i="1"/>
  <c r="J66" i="1"/>
  <c r="J58" i="1"/>
  <c r="J64" i="1"/>
  <c r="J59" i="1"/>
  <c r="J62" i="1"/>
  <c r="J57" i="1"/>
  <c r="A24" i="1"/>
  <c r="G24" i="1"/>
  <c r="J42" i="1" l="1"/>
  <c r="J39" i="1"/>
  <c r="J49" i="1" s="1"/>
  <c r="J41" i="1"/>
  <c r="J46" i="1"/>
  <c r="J47" i="1"/>
  <c r="J43" i="1"/>
  <c r="J44" i="1"/>
  <c r="J48" i="1"/>
  <c r="J45" i="1"/>
  <c r="G26" i="1"/>
  <c r="A27" i="1" s="1"/>
  <c r="A26" i="1"/>
  <c r="J67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R6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R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R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R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<sst xmlns="http://schemas.openxmlformats.org/spreadsheetml/2006/main" count="846" uniqueCount="290">
  <si>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</si>
  <si>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</si>
  <si>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</si>
  <si>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</si>
  <si>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</si>
  <si>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</si>
  <si>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</si>
  <si>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</si>
  <si>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</si>
  <si>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</si>
  <si>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</si>
  <si>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</si>
  <si>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</si>
  <si>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</si>
  <si>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</si>
  <si>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</si>
  <si>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</si>
  <si>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</si>
  <si>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</si>
  <si>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</si>
  <si>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</si>
  <si>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</si>
  <si>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</si>
  <si>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</si>
  <si>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</si>
  <si>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</si>
  <si>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</si>
  <si>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</si>
  <si>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</si>
  <si>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</si>
  <si>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</si>
  <si>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</si>
  <si>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</si>
  <si>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</si>
  <si>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</si>
  <si>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</si>
  <si>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</si>
  <si>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</si>
  <si>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</si>
  <si>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Soupis stavebních prací, dodávek a služeb</t>
  </si>
  <si>
    <t>Zadavatel</t>
  </si>
  <si>
    <t>Obnova povrchu MK na p.č. 1510/1 pod železniční tratí v obci Oborná</t>
  </si>
  <si>
    <t>Stavba</t>
  </si>
  <si>
    <t>Stavební objekt</t>
  </si>
  <si>
    <t>SO01</t>
  </si>
  <si>
    <t>Úsek č.1 - Oprava lokálních poruch</t>
  </si>
  <si>
    <t>01</t>
  </si>
  <si>
    <t>SO02</t>
  </si>
  <si>
    <t>Úsek č.2 - Plošná obnova povrchu</t>
  </si>
  <si>
    <t>SO03</t>
  </si>
  <si>
    <t>Úsek č.2 - Obnova odvodnění</t>
  </si>
  <si>
    <t>SO04</t>
  </si>
  <si>
    <t>Ostatní a vedlejší náklady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</si>
  <si>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</si>
  <si>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</si>
  <si>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</si>
  <si>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</si>
  <si>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</si>
  <si>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</si>
  <si>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</si>
  <si>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</si>
  <si>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</si>
  <si>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</si>
  <si>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</si>
  <si>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</si>
  <si>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</si>
  <si>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</si>
  <si>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</si>
  <si>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</si>
  <si>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</si>
  <si>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</si>
  <si>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</si>
  <si>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</si>
  <si>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</si>
  <si>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</si>
  <si>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</si>
  <si>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</si>
  <si>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</si>
  <si>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>ON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</si>
  <si>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</si>
  <si>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</si>
  <si>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</si>
  <si>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</si>
  <si>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</si>
  <si>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</si>
  <si>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</si>
  <si>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</si>
  <si>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</si>
  <si>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</si>
  <si>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</si>
  <si>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</si>
  <si>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</si>
  <si>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</si>
  <si>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</si>
  <si>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</si>
  <si>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</si>
  <si>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</si>
  <si>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</si>
  <si>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</si>
  <si>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</si>
  <si>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</si>
  <si>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</si>
  <si>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</si>
  <si>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</si>
  <si>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</si>
  <si>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</si>
  <si>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113728   OA0</t>
  </si>
  <si>
    <t>FRÉZOVÁNÍ VOZOVEK ASFALTOVÝCH, ODVOZ DO 20KM</t>
  </si>
  <si>
    <t>m3</t>
  </si>
  <si>
    <t>RTS 21/ II</t>
  </si>
  <si>
    <t>Součtová</t>
  </si>
  <si>
    <t>Agregovaná položka</t>
  </si>
  <si>
    <t>POL2_</t>
  </si>
  <si>
    <t>80*0,05</t>
  </si>
  <si>
    <t>VV</t>
  </si>
  <si>
    <t>199000005R1</t>
  </si>
  <si>
    <t>Poplatek za skládku - kryt s obsahem asfaltu</t>
  </si>
  <si>
    <t>t</t>
  </si>
  <si>
    <t>Indiv</t>
  </si>
  <si>
    <t>Práce</t>
  </si>
  <si>
    <t>POL1_</t>
  </si>
  <si>
    <t>bez obsahu dehtu : 8,8</t>
  </si>
  <si>
    <t>573211111R00</t>
  </si>
  <si>
    <t>Postřik živičný spojovací bez posypu kamenivem z asfaltu silničního, v množství od 0,5 do 0,7 kg/m2</t>
  </si>
  <si>
    <t>m2</t>
  </si>
  <si>
    <t>80</t>
  </si>
  <si>
    <t>577141112R00</t>
  </si>
  <si>
    <t>Beton asfaltový s rozprostřením a zhutněním v pruhu šířky do 3 m, ACO 11+ nebo ACO 16+, tloušťky 50 mm, plochy přes 1000 m2</t>
  </si>
  <si>
    <t>577A2OA0</t>
  </si>
  <si>
    <t>VÝSPRAVA TRHLIN ASFALTOVOU ZÁLIVKOU MODIFIK</t>
  </si>
  <si>
    <t>M</t>
  </si>
  <si>
    <t xml:space="preserve">- vyfrézování drážky šířky do 20mm hloubky do 40mm : </t>
  </si>
  <si>
    <t xml:space="preserve">- vyčištění : </t>
  </si>
  <si>
    <t xml:space="preserve">- nátěr : </t>
  </si>
  <si>
    <t xml:space="preserve">- výplň předepsanou zálivkovou hmotou : </t>
  </si>
  <si>
    <t>75</t>
  </si>
  <si>
    <t>919735111R00</t>
  </si>
  <si>
    <t>Řezání stávajících krytů nebo podkladů živičných, hloubky do  50 mm</t>
  </si>
  <si>
    <t>m</t>
  </si>
  <si>
    <t>POL1_1</t>
  </si>
  <si>
    <t>včetně spotřeby vody</t>
  </si>
  <si>
    <t>SPI</t>
  </si>
  <si>
    <t>20</t>
  </si>
  <si>
    <t>931311OA0</t>
  </si>
  <si>
    <t>TĚSNĚNÍ DILATAČ SPAR ASF ZÁLIVKOU PRŮŘ DO 100MM2</t>
  </si>
  <si>
    <t>opravy výtluků : 40</t>
  </si>
  <si>
    <t>93808    OA0</t>
  </si>
  <si>
    <t>OČIŠTĚNÍ VOZOVEK ZAMETENÍM</t>
  </si>
  <si>
    <t>EXP 17</t>
  </si>
  <si>
    <t>998225111R00</t>
  </si>
  <si>
    <t>Přesun hmot komunikací a letišť, kryt živičný jakékoliv délky objektu</t>
  </si>
  <si>
    <t>Přesun hmot</t>
  </si>
  <si>
    <t>POL7_</t>
  </si>
  <si>
    <t>vodorovně do 200 m</t>
  </si>
  <si>
    <t>SUM</t>
  </si>
  <si>
    <t>END</t>
  </si>
  <si>
    <t>113138OA0</t>
  </si>
  <si>
    <t>ODSTRANĚNÍ KRYTU ZPEVNĚNÝCH PLOCH S ASFALT POJIVEM, ODVOZ DO 20KM</t>
  </si>
  <si>
    <t>M3</t>
  </si>
  <si>
    <t>EXP 21</t>
  </si>
  <si>
    <t>(70+11,5)*0,04</t>
  </si>
  <si>
    <t>bez obsahu dehtu : 7,2</t>
  </si>
  <si>
    <t>564851111RT2</t>
  </si>
  <si>
    <t>Podklad ze štěrkodrti s rozprostřením a zhutněním frakce 0-32 mm, tloušťka po zhutnění 150 mm</t>
  </si>
  <si>
    <t>rozšíření levé krajnice : 45+53+67+25+26+19+56+49</t>
  </si>
  <si>
    <t>569831111R00</t>
  </si>
  <si>
    <t>Zpevnění krajnic nebo komun. pro pěší štěrkodrtí tloušťka po zhutnění 100 mm</t>
  </si>
  <si>
    <t>s rozprostřením a zhutněním</t>
  </si>
  <si>
    <t>nebo asfaltový recyklát fr. 0/32 : 520*0,5+340*0,5</t>
  </si>
  <si>
    <t>572753111R00</t>
  </si>
  <si>
    <t>Vyrovnání povrchu dosavadních krytů, asfaltovým betonem</t>
  </si>
  <si>
    <t>s rozprostřením hmot a zhutněním dosavadních krytů nebo podkladů</t>
  </si>
  <si>
    <t>ACO 11+ : 185</t>
  </si>
  <si>
    <t>(1870+156)*2</t>
  </si>
  <si>
    <t>577132111R00</t>
  </si>
  <si>
    <t>Beton asfaltový s rozprostřením a zhutněním v pruhu šířky přes 3 m, ACO 11+, tloušťky 40 mm, plochy přes 1000 m2</t>
  </si>
  <si>
    <t>1870+156</t>
  </si>
  <si>
    <t>Sjezd P4 : 7</t>
  </si>
  <si>
    <t>58222    OA0</t>
  </si>
  <si>
    <t>DLÁŽDĚNÉ KRYTY Z DROBNÝCH KOSTEK DO LOŽE Z MC</t>
  </si>
  <si>
    <t>zpomalovací práh z ŽK 10/10 cm, 8-mi řádek do betonu : 0,9*3,6</t>
  </si>
  <si>
    <t>89923    OA0</t>
  </si>
  <si>
    <t>VÝŠKOVÁ ÚPRAVA KRYCÍCH HRNCŮ</t>
  </si>
  <si>
    <t>kus</t>
  </si>
  <si>
    <t>919735112R00</t>
  </si>
  <si>
    <t>Řezání stávajících krytů nebo podkladů živičných, hloubky přes 50 do 100 mm</t>
  </si>
  <si>
    <t>napojení na stávající komunikaci : 3,4+9,4</t>
  </si>
  <si>
    <t>3,4+9,4</t>
  </si>
  <si>
    <t>938909611R00</t>
  </si>
  <si>
    <t>Odstranění bláta a nánosu na krajnicích tloušťky do 10 cm</t>
  </si>
  <si>
    <t>krajnice : 560*2*0,5</t>
  </si>
  <si>
    <t>rozšíření levé krajnice : 340*0,4</t>
  </si>
  <si>
    <t>979084413R00</t>
  </si>
  <si>
    <t xml:space="preserve">Vodorovná doprava po suchu nebo naložení vodorovná doprava vybouraných hmot se složením a hrubým urovnáním nebo přeložením na jiný dopravní prostředek do 1 km,  </t>
  </si>
  <si>
    <t>Přesun suti</t>
  </si>
  <si>
    <t>POL8_</t>
  </si>
  <si>
    <t>vybouraných hmot se složením a hrubým urovnáním nebo přeložením na jiný dopravní prostředek, nebo nakládání na dopravní prostředek pro vodorovnou dopravu,</t>
  </si>
  <si>
    <t>979084419R00</t>
  </si>
  <si>
    <t>Vodorovná doprava po suchu nebo naložení vodorovná doprava vybouraných hmot se složením a hrubým urovnáním nebo přeložením na jiný dopravní prostředek do 1 km, příplatek za každý další i započatý 1 km</t>
  </si>
  <si>
    <t>Horní Benešov: celkem 17 km : 87,696*16</t>
  </si>
  <si>
    <t>979990001R00</t>
  </si>
  <si>
    <t>Poplatek za skládku stavební suti, skupina 17 09 04 z Katalogu odpadů</t>
  </si>
  <si>
    <t>RTS 20/ I</t>
  </si>
  <si>
    <t>12931OA0</t>
  </si>
  <si>
    <t>ČIŠTĚNÍ PŘÍKOPŮ OD NÁNOSU DO 0,25M3/M</t>
  </si>
  <si>
    <t>20+158</t>
  </si>
  <si>
    <t>129957   OA0</t>
  </si>
  <si>
    <t>ČIŠTĚNÍ POTRUBÍ DN DO 500MM</t>
  </si>
  <si>
    <t>čištění stávajících propustků : 4*7,5+11,5</t>
  </si>
  <si>
    <t>132200010RA0</t>
  </si>
  <si>
    <t>Hloubení rýh nezapažených šířky do 60 cm, v hornině 1 ÷ 4, odvoz do 1 000 m, uložení na skládku</t>
  </si>
  <si>
    <t>Včetně svislého přemístění do 2,5 m, vodorovného přemístění do 1 km a uložení na skládku.</t>
  </si>
  <si>
    <t>POP</t>
  </si>
  <si>
    <t>pro nové žlaby : (113+80+161)*0,6*0,3</t>
  </si>
  <si>
    <t>reprofilace příkopů kolem žlabů : (113+80+161)*0,1</t>
  </si>
  <si>
    <t>pro svodnice : 4,5*0,4*0,3*4</t>
  </si>
  <si>
    <t>* úprava propustku P3 : 6,5*1*1</t>
  </si>
  <si>
    <t>162301102R00</t>
  </si>
  <si>
    <t>Vodorovné přemístění výkopku z horniny 1 až 4, na vzdálenost přes 500  do 1 000 m</t>
  </si>
  <si>
    <t>po suchu, bez naložení výkopku, avšak se složením bez rozhrnutí, zpáteční cesta vozidla.</t>
  </si>
  <si>
    <t>153,28</t>
  </si>
  <si>
    <t>162701109R00</t>
  </si>
  <si>
    <t>Vodorovné přemístění výkopku příplatek k ceně za každých dalších i započatých 1 000 m přes 10 000 m_x000D_
 z horniny 1 až 4</t>
  </si>
  <si>
    <t>Horní Benešov: celkem 17 km : 153,28*16</t>
  </si>
  <si>
    <t>17581    OA0</t>
  </si>
  <si>
    <t>OBSYP POTRUBÍ A OBJEKTŮ Z NAKUPOVANÝCH MATERIÁLŮ</t>
  </si>
  <si>
    <t xml:space="preserve">* úprava propustku P3 : </t>
  </si>
  <si>
    <t>vč. ŠD 0/32 : 6,5*1*1</t>
  </si>
  <si>
    <t>181101102R00</t>
  </si>
  <si>
    <t>Úprava pláně v zářezech v hornině 1 až 4, se zhutněním</t>
  </si>
  <si>
    <t>vyrovnáním výškových rozdílů, ploch vodorovných a ploch do sklonu 1 : 5.</t>
  </si>
  <si>
    <t>(113+80+161)*0,6</t>
  </si>
  <si>
    <t>* úprava propustku P3 : 7,5*1</t>
  </si>
  <si>
    <t>181300010RAE</t>
  </si>
  <si>
    <t>Rozprostření ornice v rovině nebo svahu do 1 : 5 a osetí travou při tloušťce 150 mm, dovoz ornice ze vzdálenosti 15 000 m</t>
  </si>
  <si>
    <t>vč. urovnání ornice, naložení na skládce, vodorovným přemístěním ornice na místo rozprostření, založení trávníku osetím a dodávky travního semene.</t>
  </si>
  <si>
    <t>Včetně přesunu hmot.</t>
  </si>
  <si>
    <t>terení úpravy za novými krajnicemi : 560*2*0,5*0,5</t>
  </si>
  <si>
    <t>199000002R00</t>
  </si>
  <si>
    <t>Poplatky za skládku horniny 1- 4, skupina 17 05 04 z Katalogu odpadů</t>
  </si>
  <si>
    <t>460620006RT1</t>
  </si>
  <si>
    <t>Osetí povrchu trávou, včetně dodávky osiva</t>
  </si>
  <si>
    <t>svahy příkopů : 290+210+400+190</t>
  </si>
  <si>
    <t>274320050RA0</t>
  </si>
  <si>
    <t>Základové pasy ze železobetonu včetně bednění z betonu C 25/30 (B 30), výztuž 90 kg/m3, štěrkopískový podklad 100 mm</t>
  </si>
  <si>
    <t>výztuže, odbednění a podkladu ze štěrkopísku.</t>
  </si>
  <si>
    <t>pod panely : 2*4*0,8*0,3</t>
  </si>
  <si>
    <t>* úprava propustku P3 (čela vč. výztuže a kotvení ke stáv. základu) : 0,4*2,7*1*2</t>
  </si>
  <si>
    <t>465512   OA0</t>
  </si>
  <si>
    <t>DLAŽBY Z LOMOVÉHO KAMENE NA MC</t>
  </si>
  <si>
    <t>opevnění svahu příkopu : (8,6*1,25+4,6*1,6+1*1)*0,35</t>
  </si>
  <si>
    <t>564831111RT2</t>
  </si>
  <si>
    <t>Podklad ze štěrkodrti s rozprostřením a zhutněním frakce 0-32 mm, tloušťka po zhutnění 100 mm</t>
  </si>
  <si>
    <t>58730    OA0</t>
  </si>
  <si>
    <t>PŘEDLÁŽDĚNÍ KRYTU ZE SILNIČ DÍLCŮ (PANELŮ)</t>
  </si>
  <si>
    <t>rozebrání, přesun do 10 m, zpětné osazení : 4*3</t>
  </si>
  <si>
    <t>28613332R1</t>
  </si>
  <si>
    <t>Trouba propustková HDPE, SN8  DN 400  l = 6 m</t>
  </si>
  <si>
    <t>Specifikace</t>
  </si>
  <si>
    <t>POL3_</t>
  </si>
  <si>
    <t>* úprava propustku P3 : 1,25</t>
  </si>
  <si>
    <t>91772    OA0</t>
  </si>
  <si>
    <t>OBRUBY Z DLAŽEB KOSTEK DROBNÝCH</t>
  </si>
  <si>
    <t>jednořádek kolem svodnic : 4*2*3,6</t>
  </si>
  <si>
    <t>919571112R00</t>
  </si>
  <si>
    <t xml:space="preserve">Zřízení propustku z trub plastových do DN 400 mm </t>
  </si>
  <si>
    <t>* úprava propustku P3 : 7,5</t>
  </si>
  <si>
    <t>pro nové svodnice : 3,5*2*4</t>
  </si>
  <si>
    <t>935212   OA0</t>
  </si>
  <si>
    <t>PŘÍKOP ŽLABY Z BETON TVÁR ŠÍŘ DO 600MM DO BET TL 100MM</t>
  </si>
  <si>
    <t>(113+80+161)</t>
  </si>
  <si>
    <t>935712OA0</t>
  </si>
  <si>
    <t>SVODNICE PRO PŘEVEDENÍ VODY OCELOVÁ DO BETONU</t>
  </si>
  <si>
    <t>4,5*4</t>
  </si>
  <si>
    <t>966158   OA0</t>
  </si>
  <si>
    <t>BOURÁNÍ KONSTRUKCÍ Z PROST BETONU S ODVOZEM DO 20KM</t>
  </si>
  <si>
    <t>* úprava propustku P3 : 0,4*2,7*1*2</t>
  </si>
  <si>
    <t>969257OA0</t>
  </si>
  <si>
    <t>VYBOURÁNÍ POTRUBÍ DN DO 500MM KANALIZAČ</t>
  </si>
  <si>
    <t>bet. trouba a čela : 6,3</t>
  </si>
  <si>
    <t>ON 1</t>
  </si>
  <si>
    <t>Zabezpečení a označení stavby během provádění</t>
  </si>
  <si>
    <t>kpl</t>
  </si>
  <si>
    <t>VRN</t>
  </si>
  <si>
    <t>POL99_8</t>
  </si>
  <si>
    <t>ON 2</t>
  </si>
  <si>
    <t>Geodetické práce</t>
  </si>
  <si>
    <t>ON 3</t>
  </si>
  <si>
    <t>Laboratorní zkoušky</t>
  </si>
  <si>
    <t>3x odvrt 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</si>
</sst>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8"/>
      <color indexed="1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2" borderId="37" xfId="0" applyNumberFormat="1" applyFill="1" applyBorder="1" applyAlignment="1">
      <alignment vertical="center" wrapText="1" shrinkToFit="1"/>
    </xf>
    <xf numFmtId="4" fontId="0" fillId="2" borderId="37" xfId="0" applyNumberFormat="1" applyFill="1" applyBorder="1" applyAlignment="1">
      <alignment vertical="center" shrinkToFit="1"/>
    </xf>
    <xf numFmtId="3" fontId="0" fillId="2" borderId="37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2" borderId="37" xfId="0" applyNumberFormat="1" applyFont="1" applyFill="1" applyBorder="1" applyAlignment="1">
      <alignment horizontal="center" vertical="center"/>
    </xf>
    <xf numFmtId="4" fontId="7" fillId="2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7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3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8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3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16" fillId="0" borderId="43" xfId="0" applyNumberFormat="1" applyFont="1" applyBorder="1" applyAlignment="1">
      <alignment horizontal="left" vertical="top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2" borderId="34" xfId="0" applyNumberFormat="1" applyFill="1" applyBorder="1" applyAlignment="1">
      <alignment vertical="center"/>
    </xf>
    <xf numFmtId="4" fontId="0" fillId="2" borderId="35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  <pageSetUpPr fitToPage="1"/>
  </sheetPr>
  <dimension ref="A1:O70"/>
  <sheetViews>
    <sheetView showGridLines="0" topLeftCell="B48" zoomScaleNormal="100" zoomScaleSheetLayoutView="75" workbookViewId="0">
      <selection activeCell="B37" sqref="B37:J67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3" t="s">
        <v>39</v>
      </c>
      <c r="C1" s="224"/>
      <c r="D1" s="224"/>
      <c r="E1" s="224"/>
      <c r="F1" s="224"/>
      <c r="G1" s="224"/>
      <c r="H1" s="224"/>
      <c r="I1" s="224"/>
      <c r="J1" s="225"/>
    </row>
    <row r="2" spans="1:15" ht="36" customHeight="1" x14ac:dyDescent="0.2">
      <c r="A2" s="2"/>
      <c r="B2" s="76" t="s">
        <v>22</v>
      </c>
      <c r="C2" s="77"/>
      <c r="D2" s="78"/>
      <c r="E2" s="229" t="s">
        <v>41</v>
      </c>
      <c r="F2" s="230"/>
      <c r="G2" s="230"/>
      <c r="H2" s="230"/>
      <c r="I2" s="230"/>
      <c r="J2" s="231"/>
      <c r="O2" s="1"/>
    </row>
    <row r="3" spans="1:15" ht="27" hidden="1" customHeight="1" x14ac:dyDescent="0.2">
      <c r="A3" s="2"/>
      <c r="B3" s="79"/>
      <c r="C3" s="77"/>
      <c r="D3" s="80"/>
      <c r="E3" s="232"/>
      <c r="F3" s="233"/>
      <c r="G3" s="233"/>
      <c r="H3" s="233"/>
      <c r="I3" s="233"/>
      <c r="J3" s="234"/>
    </row>
    <row r="4" spans="1:15" ht="23.25" customHeight="1" x14ac:dyDescent="0.2">
      <c r="A4" s="2"/>
      <c r="B4" s="81"/>
      <c r="C4" s="82"/>
      <c r="D4" s="83"/>
      <c r="E4" s="213"/>
      <c r="F4" s="213"/>
      <c r="G4" s="213"/>
      <c r="H4" s="213"/>
      <c r="I4" s="213"/>
      <c r="J4" s="214"/>
    </row>
    <row r="5" spans="1:15" ht="24" customHeight="1" x14ac:dyDescent="0.2">
      <c r="A5" s="2"/>
      <c r="B5" s="31" t="s">
        <v>40</v>
      </c>
      <c r="D5" s="217"/>
      <c r="E5" s="218"/>
      <c r="F5" s="218"/>
      <c r="G5" s="218"/>
      <c r="H5" s="18" t="s">
        <v>38</v>
      </c>
      <c r="I5" s="22"/>
      <c r="J5" s="8"/>
    </row>
    <row r="6" spans="1:15" ht="15.75" customHeight="1" x14ac:dyDescent="0.2">
      <c r="A6" s="2"/>
      <c r="B6" s="28"/>
      <c r="C6" s="55"/>
      <c r="D6" s="219"/>
      <c r="E6" s="220"/>
      <c r="F6" s="220"/>
      <c r="G6" s="220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1"/>
      <c r="F7" s="222"/>
      <c r="G7" s="222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38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6"/>
      <c r="E11" s="236"/>
      <c r="F11" s="236"/>
      <c r="G11" s="236"/>
      <c r="H11" s="18" t="s">
        <v>38</v>
      </c>
      <c r="I11" s="85"/>
      <c r="J11" s="8"/>
    </row>
    <row r="12" spans="1:15" ht="15.75" customHeight="1" x14ac:dyDescent="0.2">
      <c r="A12" s="2"/>
      <c r="B12" s="28"/>
      <c r="C12" s="55"/>
      <c r="D12" s="212"/>
      <c r="E12" s="212"/>
      <c r="F12" s="212"/>
      <c r="G12" s="212"/>
      <c r="H12" s="18" t="s">
        <v>34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15"/>
      <c r="F13" s="216"/>
      <c r="G13" s="216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5"/>
      <c r="F15" s="235"/>
      <c r="G15" s="237"/>
      <c r="H15" s="237"/>
      <c r="I15" s="237" t="s">
        <v>29</v>
      </c>
      <c r="J15" s="238"/>
    </row>
    <row r="16" spans="1:15" ht="23.25" customHeight="1" x14ac:dyDescent="0.2">
      <c r="A16" s="138" t="s">
        <v>24</v>
      </c>
      <c r="B16" s="38" t="s">
        <v>24</v>
      </c>
      <c r="C16" s="62"/>
      <c r="D16" s="63"/>
      <c r="E16" s="201"/>
      <c r="F16" s="202"/>
      <c r="G16" s="201"/>
      <c r="H16" s="202"/>
      <c r="I16" s="201">
        <f>SUMIF(F56:F66,A16,I56:I66)+SUMIF(F56:F66,"PSU",I56:I66)</f>
        <v>0</v>
      </c>
      <c r="J16" s="203"/>
    </row>
    <row r="17" spans="1:10" ht="23.25" customHeight="1" x14ac:dyDescent="0.2">
      <c r="A17" s="138" t="s">
        <v>25</v>
      </c>
      <c r="B17" s="38" t="s">
        <v>25</v>
      </c>
      <c r="C17" s="62"/>
      <c r="D17" s="63"/>
      <c r="E17" s="201"/>
      <c r="F17" s="202"/>
      <c r="G17" s="201"/>
      <c r="H17" s="202"/>
      <c r="I17" s="201">
        <f>SUMIF(F56:F66,A17,I56:I66)</f>
        <v>0</v>
      </c>
      <c r="J17" s="203"/>
    </row>
    <row r="18" spans="1:10" ht="23.25" customHeight="1" x14ac:dyDescent="0.2">
      <c r="A18" s="138" t="s">
        <v>26</v>
      </c>
      <c r="B18" s="38" t="s">
        <v>26</v>
      </c>
      <c r="C18" s="62"/>
      <c r="D18" s="63"/>
      <c r="E18" s="201"/>
      <c r="F18" s="202"/>
      <c r="G18" s="201"/>
      <c r="H18" s="202"/>
      <c r="I18" s="201">
        <f>SUMIF(F56:F66,A18,I56:I66)</f>
        <v>0</v>
      </c>
      <c r="J18" s="203"/>
    </row>
    <row r="19" spans="1:10" ht="23.25" customHeight="1" x14ac:dyDescent="0.2">
      <c r="A19" s="138" t="s">
        <v>79</v>
      </c>
      <c r="B19" s="38" t="s">
        <v>27</v>
      </c>
      <c r="C19" s="62"/>
      <c r="D19" s="63"/>
      <c r="E19" s="201"/>
      <c r="F19" s="202"/>
      <c r="G19" s="201"/>
      <c r="H19" s="202"/>
      <c r="I19" s="201">
        <f>SUMIF(F56:F66,A19,I56:I66)</f>
        <v>0</v>
      </c>
      <c r="J19" s="203"/>
    </row>
    <row r="20" spans="1:10" ht="23.25" customHeight="1" x14ac:dyDescent="0.2">
      <c r="A20" s="138" t="s">
        <v>78</v>
      </c>
      <c r="B20" s="38" t="s">
        <v>28</v>
      </c>
      <c r="C20" s="62"/>
      <c r="D20" s="63"/>
      <c r="E20" s="201"/>
      <c r="F20" s="202"/>
      <c r="G20" s="201"/>
      <c r="H20" s="202"/>
      <c r="I20" s="201">
        <f>SUMIF(F56:F66,A20,I56:I66)</f>
        <v>0</v>
      </c>
      <c r="J20" s="203"/>
    </row>
    <row r="21" spans="1:10" ht="23.25" customHeight="1" x14ac:dyDescent="0.2">
      <c r="A21" s="2"/>
      <c r="B21" s="48" t="s">
        <v>29</v>
      </c>
      <c r="C21" s="64"/>
      <c r="D21" s="65"/>
      <c r="E21" s="204"/>
      <c r="F21" s="239"/>
      <c r="G21" s="204"/>
      <c r="H21" s="239"/>
      <c r="I21" s="204">
        <f>SUM(I16:J20)</f>
        <v>0</v>
      </c>
      <c r="J21" s="205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99">
        <f>ZakladDPHSniVypocet</f>
        <v>0</v>
      </c>
      <c r="H23" s="200"/>
      <c r="I23" s="200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197">
        <f>A23</f>
        <v>0</v>
      </c>
      <c r="H24" s="198"/>
      <c r="I24" s="198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99">
        <f>ZakladDPHZaklVypocet</f>
        <v>0</v>
      </c>
      <c r="H25" s="200"/>
      <c r="I25" s="200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26">
        <f>A25</f>
        <v>0</v>
      </c>
      <c r="H26" s="227"/>
      <c r="I26" s="227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28">
        <f>CenaCelkem-(ZakladDPHSni+DPHSni+ZakladDPHZakl+DPHZakl)</f>
        <v>0</v>
      </c>
      <c r="H27" s="228"/>
      <c r="I27" s="228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07">
        <f>ZakladDPHSniVypocet+ZakladDPHZaklVypocet</f>
        <v>0</v>
      </c>
      <c r="H28" s="207"/>
      <c r="I28" s="207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06">
        <f>A27</f>
        <v>0</v>
      </c>
      <c r="H29" s="206"/>
      <c r="I29" s="206"/>
      <c r="J29" s="119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8"/>
      <c r="E34" s="209"/>
      <c r="G34" s="210"/>
      <c r="H34" s="211"/>
      <c r="I34" s="211"/>
      <c r="J34" s="25"/>
    </row>
    <row r="35" spans="1:10" ht="12.75" customHeight="1" x14ac:dyDescent="0.2">
      <c r="A35" s="2"/>
      <c r="B35" s="2"/>
      <c r="D35" s="196" t="s">
        <v>2</v>
      </c>
      <c r="E35" s="196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42</v>
      </c>
      <c r="C39" s="194"/>
      <c r="D39" s="194"/>
      <c r="E39" s="194"/>
      <c r="F39" s="99">
        <f>'SO01 01 Pol'!AC37+'SO02 01 Pol'!AC60+'SO03 01 Pol'!AC81+'SO04 01 Pol'!AC14</f>
        <v>0</v>
      </c>
      <c r="G39" s="100">
        <f>'SO01 01 Pol'!AD37+'SO02 01 Pol'!AD60+'SO03 01 Pol'!AD81+'SO04 01 Pol'!AD14</f>
        <v>0</v>
      </c>
      <c r="H39" s="101">
        <f t="shared" ref="H39:H48" si="1"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 x14ac:dyDescent="0.2">
      <c r="A40" s="88">
        <v>2</v>
      </c>
      <c r="B40" s="103"/>
      <c r="C40" s="195" t="s">
        <v>43</v>
      </c>
      <c r="D40" s="195"/>
      <c r="E40" s="195"/>
      <c r="F40" s="104"/>
      <c r="G40" s="105"/>
      <c r="H40" s="105">
        <f t="shared" si="1"/>
        <v>0</v>
      </c>
      <c r="I40" s="105"/>
      <c r="J40" s="106"/>
    </row>
    <row r="41" spans="1:10" ht="25.5" customHeight="1" x14ac:dyDescent="0.2">
      <c r="A41" s="88">
        <v>2</v>
      </c>
      <c r="B41" s="103" t="s">
        <v>44</v>
      </c>
      <c r="C41" s="195" t="s">
        <v>45</v>
      </c>
      <c r="D41" s="195"/>
      <c r="E41" s="195"/>
      <c r="F41" s="104">
        <f>'SO01 01 Pol'!AC37</f>
        <v>0</v>
      </c>
      <c r="G41" s="105">
        <f>'SO01 01 Pol'!AD37</f>
        <v>0</v>
      </c>
      <c r="H41" s="105">
        <f t="shared" si="1"/>
        <v>0</v>
      </c>
      <c r="I41" s="105">
        <f t="shared" ref="I41:I48" si="2">F41+G41+H41</f>
        <v>0</v>
      </c>
      <c r="J41" s="106" t="str">
        <f t="shared" ref="J41:J48" si="3">IF(CenaCelkemVypocet=0,"",I41/CenaCelkemVypocet*100)</f>
        <v/>
      </c>
    </row>
    <row r="42" spans="1:10" ht="25.5" customHeight="1" x14ac:dyDescent="0.2">
      <c r="A42" s="88">
        <v>3</v>
      </c>
      <c r="B42" s="107" t="s">
        <v>46</v>
      </c>
      <c r="C42" s="194" t="s">
        <v>45</v>
      </c>
      <c r="D42" s="194"/>
      <c r="E42" s="194"/>
      <c r="F42" s="108">
        <f>'SO01 01 Pol'!AC37</f>
        <v>0</v>
      </c>
      <c r="G42" s="101">
        <f>'SO01 01 Pol'!AD37</f>
        <v>0</v>
      </c>
      <c r="H42" s="101">
        <f t="shared" si="1"/>
        <v>0</v>
      </c>
      <c r="I42" s="101">
        <f t="shared" si="2"/>
        <v>0</v>
      </c>
      <c r="J42" s="102" t="str">
        <f t="shared" si="3"/>
        <v/>
      </c>
    </row>
    <row r="43" spans="1:10" ht="25.5" customHeight="1" x14ac:dyDescent="0.2">
      <c r="A43" s="88">
        <v>2</v>
      </c>
      <c r="B43" s="103" t="s">
        <v>47</v>
      </c>
      <c r="C43" s="195" t="s">
        <v>48</v>
      </c>
      <c r="D43" s="195"/>
      <c r="E43" s="195"/>
      <c r="F43" s="104">
        <f>'SO02 01 Pol'!AC60</f>
        <v>0</v>
      </c>
      <c r="G43" s="105">
        <f>'SO02 01 Pol'!AD60</f>
        <v>0</v>
      </c>
      <c r="H43" s="105">
        <f t="shared" si="1"/>
        <v>0</v>
      </c>
      <c r="I43" s="105">
        <f t="shared" si="2"/>
        <v>0</v>
      </c>
      <c r="J43" s="106" t="str">
        <f t="shared" si="3"/>
        <v/>
      </c>
    </row>
    <row r="44" spans="1:10" ht="25.5" customHeight="1" x14ac:dyDescent="0.2">
      <c r="A44" s="88">
        <v>3</v>
      </c>
      <c r="B44" s="107" t="s">
        <v>46</v>
      </c>
      <c r="C44" s="194" t="s">
        <v>48</v>
      </c>
      <c r="D44" s="194"/>
      <c r="E44" s="194"/>
      <c r="F44" s="108">
        <f>'SO02 01 Pol'!AC60</f>
        <v>0</v>
      </c>
      <c r="G44" s="101">
        <f>'SO02 01 Pol'!AD60</f>
        <v>0</v>
      </c>
      <c r="H44" s="101">
        <f t="shared" si="1"/>
        <v>0</v>
      </c>
      <c r="I44" s="101">
        <f t="shared" si="2"/>
        <v>0</v>
      </c>
      <c r="J44" s="102" t="str">
        <f t="shared" si="3"/>
        <v/>
      </c>
    </row>
    <row r="45" spans="1:10" ht="25.5" customHeight="1" x14ac:dyDescent="0.2">
      <c r="A45" s="88">
        <v>2</v>
      </c>
      <c r="B45" s="103" t="s">
        <v>49</v>
      </c>
      <c r="C45" s="195" t="s">
        <v>50</v>
      </c>
      <c r="D45" s="195"/>
      <c r="E45" s="195"/>
      <c r="F45" s="104">
        <f>'SO03 01 Pol'!AC81</f>
        <v>0</v>
      </c>
      <c r="G45" s="105">
        <f>'SO03 01 Pol'!AD81</f>
        <v>0</v>
      </c>
      <c r="H45" s="105">
        <f t="shared" si="1"/>
        <v>0</v>
      </c>
      <c r="I45" s="105">
        <f t="shared" si="2"/>
        <v>0</v>
      </c>
      <c r="J45" s="106" t="str">
        <f t="shared" si="3"/>
        <v/>
      </c>
    </row>
    <row r="46" spans="1:10" ht="25.5" customHeight="1" x14ac:dyDescent="0.2">
      <c r="A46" s="88">
        <v>3</v>
      </c>
      <c r="B46" s="107" t="s">
        <v>46</v>
      </c>
      <c r="C46" s="194" t="s">
        <v>50</v>
      </c>
      <c r="D46" s="194"/>
      <c r="E46" s="194"/>
      <c r="F46" s="108">
        <f>'SO03 01 Pol'!AC81</f>
        <v>0</v>
      </c>
      <c r="G46" s="101">
        <f>'SO03 01 Pol'!AD81</f>
        <v>0</v>
      </c>
      <c r="H46" s="101">
        <f t="shared" si="1"/>
        <v>0</v>
      </c>
      <c r="I46" s="101">
        <f t="shared" si="2"/>
        <v>0</v>
      </c>
      <c r="J46" s="102" t="str">
        <f t="shared" si="3"/>
        <v/>
      </c>
    </row>
    <row r="47" spans="1:10" ht="25.5" customHeight="1" x14ac:dyDescent="0.2">
      <c r="A47" s="88">
        <v>2</v>
      </c>
      <c r="B47" s="103" t="s">
        <v>51</v>
      </c>
      <c r="C47" s="195" t="s">
        <v>52</v>
      </c>
      <c r="D47" s="195"/>
      <c r="E47" s="195"/>
      <c r="F47" s="104">
        <f>'SO04 01 Pol'!AC14</f>
        <v>0</v>
      </c>
      <c r="G47" s="105">
        <f>'SO04 01 Pol'!AD14</f>
        <v>0</v>
      </c>
      <c r="H47" s="105">
        <f t="shared" si="1"/>
        <v>0</v>
      </c>
      <c r="I47" s="105">
        <f t="shared" si="2"/>
        <v>0</v>
      </c>
      <c r="J47" s="106" t="str">
        <f t="shared" si="3"/>
        <v/>
      </c>
    </row>
    <row r="48" spans="1:10" ht="25.5" customHeight="1" x14ac:dyDescent="0.2">
      <c r="A48" s="88">
        <v>3</v>
      </c>
      <c r="B48" s="107" t="s">
        <v>46</v>
      </c>
      <c r="C48" s="194" t="s">
        <v>52</v>
      </c>
      <c r="D48" s="194"/>
      <c r="E48" s="194"/>
      <c r="F48" s="108">
        <f>'SO04 01 Pol'!AC14</f>
        <v>0</v>
      </c>
      <c r="G48" s="101">
        <f>'SO04 01 Pol'!AD14</f>
        <v>0</v>
      </c>
      <c r="H48" s="101">
        <f t="shared" si="1"/>
        <v>0</v>
      </c>
      <c r="I48" s="101">
        <f t="shared" si="2"/>
        <v>0</v>
      </c>
      <c r="J48" s="102" t="str">
        <f t="shared" si="3"/>
        <v/>
      </c>
    </row>
    <row r="49" spans="1:10" ht="25.5" customHeight="1" x14ac:dyDescent="0.2">
      <c r="A49" s="88"/>
      <c r="B49" s="191" t="s">
        <v>53</v>
      </c>
      <c r="C49" s="192"/>
      <c r="D49" s="192"/>
      <c r="E49" s="193"/>
      <c r="F49" s="109">
        <f>SUMIF(A39:A48,"=1",F39:F48)</f>
        <v>0</v>
      </c>
      <c r="G49" s="110">
        <f>SUMIF(A39:A48,"=1",G39:G48)</f>
        <v>0</v>
      </c>
      <c r="H49" s="110">
        <f>SUMIF(A39:A48,"=1",H39:H48)</f>
        <v>0</v>
      </c>
      <c r="I49" s="110">
        <f>SUMIF(A39:A48,"=1",I39:I48)</f>
        <v>0</v>
      </c>
      <c r="J49" s="111">
        <f>SUMIF(A39:A48,"=1",J39:J48)</f>
        <v>0</v>
      </c>
    </row>
    <row r="53" spans="1:10" ht="15.75" x14ac:dyDescent="0.25">
      <c r="B53" s="120" t="s">
        <v>55</v>
      </c>
    </row>
    <row r="55" spans="1:10" ht="25.5" customHeight="1" x14ac:dyDescent="0.2">
      <c r="A55" s="122"/>
      <c r="B55" s="125" t="s">
        <v>17</v>
      </c>
      <c r="C55" s="125" t="s">
        <v>5</v>
      </c>
      <c r="D55" s="126"/>
      <c r="E55" s="126"/>
      <c r="F55" s="127" t="s">
        <v>56</v>
      </c>
      <c r="G55" s="127"/>
      <c r="H55" s="127"/>
      <c r="I55" s="127" t="s">
        <v>29</v>
      </c>
      <c r="J55" s="127" t="s">
        <v>0</v>
      </c>
    </row>
    <row r="56" spans="1:10" ht="36.75" customHeight="1" x14ac:dyDescent="0.2">
      <c r="A56" s="123"/>
      <c r="B56" s="128" t="s">
        <v>57</v>
      </c>
      <c r="C56" s="189" t="s">
        <v>58</v>
      </c>
      <c r="D56" s="190"/>
      <c r="E56" s="190"/>
      <c r="F56" s="134" t="s">
        <v>24</v>
      </c>
      <c r="G56" s="135"/>
      <c r="H56" s="135"/>
      <c r="I56" s="135">
        <f>'SO01 01 Pol'!G8+'SO02 01 Pol'!G8+'SO03 01 Pol'!G8</f>
        <v>0</v>
      </c>
      <c r="J56" s="132" t="str">
        <f>IF(I67=0,"",I56/I67*100)</f>
        <v/>
      </c>
    </row>
    <row r="57" spans="1:10" ht="36.75" customHeight="1" x14ac:dyDescent="0.2">
      <c r="A57" s="123"/>
      <c r="B57" s="128" t="s">
        <v>59</v>
      </c>
      <c r="C57" s="189" t="s">
        <v>60</v>
      </c>
      <c r="D57" s="190"/>
      <c r="E57" s="190"/>
      <c r="F57" s="134" t="s">
        <v>24</v>
      </c>
      <c r="G57" s="135"/>
      <c r="H57" s="135"/>
      <c r="I57" s="135">
        <f>'SO03 01 Pol'!G40</f>
        <v>0</v>
      </c>
      <c r="J57" s="132" t="str">
        <f>IF(I67=0,"",I57/I67*100)</f>
        <v/>
      </c>
    </row>
    <row r="58" spans="1:10" ht="36.75" customHeight="1" x14ac:dyDescent="0.2">
      <c r="A58" s="123"/>
      <c r="B58" s="128" t="s">
        <v>61</v>
      </c>
      <c r="C58" s="189" t="s">
        <v>62</v>
      </c>
      <c r="D58" s="190"/>
      <c r="E58" s="190"/>
      <c r="F58" s="134" t="s">
        <v>24</v>
      </c>
      <c r="G58" s="135"/>
      <c r="H58" s="135"/>
      <c r="I58" s="135">
        <f>'SO03 01 Pol'!G45</f>
        <v>0</v>
      </c>
      <c r="J58" s="132" t="str">
        <f>IF(I67=0,"",I58/I67*100)</f>
        <v/>
      </c>
    </row>
    <row r="59" spans="1:10" ht="36.75" customHeight="1" x14ac:dyDescent="0.2">
      <c r="A59" s="123"/>
      <c r="B59" s="128" t="s">
        <v>63</v>
      </c>
      <c r="C59" s="189" t="s">
        <v>64</v>
      </c>
      <c r="D59" s="190"/>
      <c r="E59" s="190"/>
      <c r="F59" s="134" t="s">
        <v>24</v>
      </c>
      <c r="G59" s="135"/>
      <c r="H59" s="135"/>
      <c r="I59" s="135">
        <f>'SO01 01 Pol'!G13+'SO02 01 Pol'!G13+'SO03 01 Pol'!G48</f>
        <v>0</v>
      </c>
      <c r="J59" s="132" t="str">
        <f>IF(I67=0,"",I59/I67*100)</f>
        <v/>
      </c>
    </row>
    <row r="60" spans="1:10" ht="36.75" customHeight="1" x14ac:dyDescent="0.2">
      <c r="A60" s="123"/>
      <c r="B60" s="128" t="s">
        <v>65</v>
      </c>
      <c r="C60" s="189" t="s">
        <v>66</v>
      </c>
      <c r="D60" s="190"/>
      <c r="E60" s="190"/>
      <c r="F60" s="134" t="s">
        <v>24</v>
      </c>
      <c r="G60" s="135"/>
      <c r="H60" s="135"/>
      <c r="I60" s="135">
        <f>'SO02 01 Pol'!G34</f>
        <v>0</v>
      </c>
      <c r="J60" s="132" t="str">
        <f>IF(I67=0,"",I60/I67*100)</f>
        <v/>
      </c>
    </row>
    <row r="61" spans="1:10" ht="36.75" customHeight="1" x14ac:dyDescent="0.2">
      <c r="A61" s="123"/>
      <c r="B61" s="128" t="s">
        <v>67</v>
      </c>
      <c r="C61" s="189" t="s">
        <v>68</v>
      </c>
      <c r="D61" s="190"/>
      <c r="E61" s="190"/>
      <c r="F61" s="134" t="s">
        <v>24</v>
      </c>
      <c r="G61" s="135"/>
      <c r="H61" s="135"/>
      <c r="I61" s="135">
        <f>'SO01 01 Pol'!G24+'SO02 01 Pol'!G37+'SO03 01 Pol'!G53</f>
        <v>0</v>
      </c>
      <c r="J61" s="132" t="str">
        <f>IF(I67=0,"",I61/I67*100)</f>
        <v/>
      </c>
    </row>
    <row r="62" spans="1:10" ht="36.75" customHeight="1" x14ac:dyDescent="0.2">
      <c r="A62" s="123"/>
      <c r="B62" s="128" t="s">
        <v>69</v>
      </c>
      <c r="C62" s="189" t="s">
        <v>70</v>
      </c>
      <c r="D62" s="190"/>
      <c r="E62" s="190"/>
      <c r="F62" s="134" t="s">
        <v>24</v>
      </c>
      <c r="G62" s="135"/>
      <c r="H62" s="135"/>
      <c r="I62" s="135">
        <f>'SO01 01 Pol'!G28+'SO02 01 Pol'!G41+'SO03 01 Pol'!G63</f>
        <v>0</v>
      </c>
      <c r="J62" s="132" t="str">
        <f>IF(I67=0,"",I62/I67*100)</f>
        <v/>
      </c>
    </row>
    <row r="63" spans="1:10" ht="36.75" customHeight="1" x14ac:dyDescent="0.2">
      <c r="A63" s="123"/>
      <c r="B63" s="128" t="s">
        <v>71</v>
      </c>
      <c r="C63" s="189" t="s">
        <v>72</v>
      </c>
      <c r="D63" s="190"/>
      <c r="E63" s="190"/>
      <c r="F63" s="134" t="s">
        <v>24</v>
      </c>
      <c r="G63" s="135"/>
      <c r="H63" s="135"/>
      <c r="I63" s="135">
        <f>'SO03 01 Pol'!G68</f>
        <v>0</v>
      </c>
      <c r="J63" s="132" t="str">
        <f>IF(I67=0,"",I63/I67*100)</f>
        <v/>
      </c>
    </row>
    <row r="64" spans="1:10" ht="36.75" customHeight="1" x14ac:dyDescent="0.2">
      <c r="A64" s="123"/>
      <c r="B64" s="128" t="s">
        <v>73</v>
      </c>
      <c r="C64" s="189" t="s">
        <v>74</v>
      </c>
      <c r="D64" s="190"/>
      <c r="E64" s="190"/>
      <c r="F64" s="134" t="s">
        <v>24</v>
      </c>
      <c r="G64" s="135"/>
      <c r="H64" s="135"/>
      <c r="I64" s="135">
        <f>'SO01 01 Pol'!G33+'SO02 01 Pol'!G49+'SO03 01 Pol'!G73</f>
        <v>0</v>
      </c>
      <c r="J64" s="132" t="str">
        <f>IF(I67=0,"",I64/I67*100)</f>
        <v/>
      </c>
    </row>
    <row r="65" spans="1:10" ht="36.75" customHeight="1" x14ac:dyDescent="0.2">
      <c r="A65" s="123"/>
      <c r="B65" s="128" t="s">
        <v>75</v>
      </c>
      <c r="C65" s="189" t="s">
        <v>76</v>
      </c>
      <c r="D65" s="190"/>
      <c r="E65" s="190"/>
      <c r="F65" s="134" t="s">
        <v>77</v>
      </c>
      <c r="G65" s="135"/>
      <c r="H65" s="135"/>
      <c r="I65" s="135">
        <f>'SO02 01 Pol'!G52+'SO03 01 Pol'!G76</f>
        <v>0</v>
      </c>
      <c r="J65" s="132" t="str">
        <f>IF(I67=0,"",I65/I67*100)</f>
        <v/>
      </c>
    </row>
    <row r="66" spans="1:10" ht="36.75" customHeight="1" x14ac:dyDescent="0.2">
      <c r="A66" s="123"/>
      <c r="B66" s="128" t="s">
        <v>78</v>
      </c>
      <c r="C66" s="189" t="s">
        <v>28</v>
      </c>
      <c r="D66" s="190"/>
      <c r="E66" s="190"/>
      <c r="F66" s="134" t="s">
        <v>78</v>
      </c>
      <c r="G66" s="135"/>
      <c r="H66" s="135"/>
      <c r="I66" s="135">
        <f>'SO04 01 Pol'!G8</f>
        <v>0</v>
      </c>
      <c r="J66" s="132" t="str">
        <f>IF(I67=0,"",I66/I67*100)</f>
        <v/>
      </c>
    </row>
    <row r="67" spans="1:10" ht="25.5" customHeight="1" x14ac:dyDescent="0.2">
      <c r="A67" s="124"/>
      <c r="B67" s="129" t="s">
        <v>1</v>
      </c>
      <c r="C67" s="130"/>
      <c r="D67" s="131"/>
      <c r="E67" s="131"/>
      <c r="F67" s="136"/>
      <c r="G67" s="137"/>
      <c r="H67" s="137"/>
      <c r="I67" s="137">
        <f>SUM(I56:I66)</f>
        <v>0</v>
      </c>
      <c r="J67" s="133">
        <f>SUM(J56:J66)</f>
        <v>0</v>
      </c>
    </row>
    <row r="68" spans="1:10" x14ac:dyDescent="0.2">
      <c r="F68" s="86"/>
      <c r="G68" s="86"/>
      <c r="H68" s="86"/>
      <c r="I68" s="86"/>
      <c r="J68" s="87"/>
    </row>
    <row r="69" spans="1:10" x14ac:dyDescent="0.2">
      <c r="F69" s="86"/>
      <c r="G69" s="86"/>
      <c r="H69" s="86"/>
      <c r="I69" s="86"/>
      <c r="J69" s="87"/>
    </row>
    <row r="70" spans="1:10" x14ac:dyDescent="0.2">
      <c r="F70" s="86"/>
      <c r="G70" s="86"/>
      <c r="H70" s="86"/>
      <c r="I70" s="86"/>
      <c r="J70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B49:E49"/>
    <mergeCell ref="C56:E56"/>
    <mergeCell ref="C57:E57"/>
    <mergeCell ref="C58:E58"/>
    <mergeCell ref="C59:E59"/>
    <mergeCell ref="C65:E65"/>
    <mergeCell ref="C66:E66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scale="51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0" t="s">
        <v>6</v>
      </c>
      <c r="B1" s="240"/>
      <c r="C1" s="241"/>
      <c r="D1" s="240"/>
      <c r="E1" s="240"/>
      <c r="F1" s="240"/>
      <c r="G1" s="240"/>
    </row>
    <row r="2" spans="1:7" ht="24.95" customHeight="1" x14ac:dyDescent="0.2">
      <c r="A2" s="50" t="s">
        <v>7</v>
      </c>
      <c r="B2" s="49"/>
      <c r="C2" s="242"/>
      <c r="D2" s="242"/>
      <c r="E2" s="242"/>
      <c r="F2" s="242"/>
      <c r="G2" s="243"/>
    </row>
    <row r="3" spans="1:7" ht="24.95" customHeight="1" x14ac:dyDescent="0.2">
      <c r="A3" s="50" t="s">
        <v>8</v>
      </c>
      <c r="B3" s="49"/>
      <c r="C3" s="242"/>
      <c r="D3" s="242"/>
      <c r="E3" s="242"/>
      <c r="F3" s="242"/>
      <c r="G3" s="243"/>
    </row>
    <row r="4" spans="1:7" ht="24.95" customHeight="1" x14ac:dyDescent="0.2">
      <c r="A4" s="50" t="s">
        <v>9</v>
      </c>
      <c r="B4" s="49"/>
      <c r="C4" s="242"/>
      <c r="D4" s="242"/>
      <c r="E4" s="242"/>
      <c r="F4" s="242"/>
      <c r="G4" s="243"/>
    </row>
    <row r="5" spans="1:7" x14ac:dyDescent="0.2">
      <c r="B5" s="4"/>
      <c r="C5" s="5"/>
      <c r="D5" s="6"/>
    </row>
  </sheetData>
  <sheetProtection password="FEC3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BF5000"/>
  <sheetViews>
    <sheetView zoomScaleNormal="100" workbookViewId="0">
      <pane ySplit="7" topLeftCell="A8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63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2" width="0" hidden="1" customWidth="1"/>
    <col min="27" max="27" width="0" hidden="1" customWidth="1"/>
    <col min="29" max="39" width="0" hidden="1" customWidth="1"/>
  </cols>
  <sheetData>
    <row r="1" spans="1:58" ht="15.75" customHeight="1" x14ac:dyDescent="0.25">
      <c r="A1" s="246" t="s">
        <v>80</v>
      </c>
      <c r="B1" s="246"/>
      <c r="C1" s="246"/>
      <c r="D1" s="246"/>
      <c r="E1" s="246"/>
      <c r="F1" s="246"/>
      <c r="G1" s="246"/>
      <c r="AE1" t="s">
        <v>81</v>
      </c>
    </row>
    <row r="2" spans="1:58" ht="25.15" customHeight="1" x14ac:dyDescent="0.2">
      <c r="A2" s="139" t="s">
        <v>7</v>
      </c>
      <c r="B2" s="49"/>
      <c r="C2" s="247" t="s">
        <v>41</v>
      </c>
      <c r="D2" s="248"/>
      <c r="E2" s="248"/>
      <c r="F2" s="248"/>
      <c r="G2" s="249"/>
      <c r="AE2" t="s">
        <v>82</v>
      </c>
    </row>
    <row r="3" spans="1:58" ht="25.15" customHeight="1" x14ac:dyDescent="0.2">
      <c r="A3" s="139" t="s">
        <v>8</v>
      </c>
      <c r="B3" s="49" t="s">
        <v>44</v>
      </c>
      <c r="C3" s="247" t="s">
        <v>45</v>
      </c>
      <c r="D3" s="248"/>
      <c r="E3" s="248"/>
      <c r="F3" s="248"/>
      <c r="G3" s="249"/>
      <c r="AA3" s="121" t="s">
        <v>82</v>
      </c>
      <c r="AE3" t="s">
        <v>83</v>
      </c>
    </row>
    <row r="4" spans="1:58" ht="25.15" customHeight="1" x14ac:dyDescent="0.2">
      <c r="A4" s="140" t="s">
        <v>9</v>
      </c>
      <c r="B4" s="141" t="s">
        <v>46</v>
      </c>
      <c r="C4" s="250" t="s">
        <v>45</v>
      </c>
      <c r="D4" s="251"/>
      <c r="E4" s="251"/>
      <c r="F4" s="251"/>
      <c r="G4" s="252"/>
      <c r="AE4" t="s">
        <v>84</v>
      </c>
    </row>
    <row r="5" spans="1:58" x14ac:dyDescent="0.2">
      <c r="D5" s="10"/>
    </row>
    <row r="6" spans="1:58" ht="38.25" x14ac:dyDescent="0.2">
      <c r="A6" s="143" t="s">
        <v>85</v>
      </c>
      <c r="B6" s="145" t="s">
        <v>86</v>
      </c>
      <c r="C6" s="145" t="s">
        <v>87</v>
      </c>
      <c r="D6" s="144" t="s">
        <v>88</v>
      </c>
      <c r="E6" s="143" t="s">
        <v>89</v>
      </c>
      <c r="F6" s="142" t="s">
        <v>90</v>
      </c>
      <c r="G6" s="143" t="s">
        <v>29</v>
      </c>
      <c r="H6" s="146" t="s">
        <v>30</v>
      </c>
      <c r="I6" s="146" t="s">
        <v>91</v>
      </c>
      <c r="J6" s="146" t="s">
        <v>31</v>
      </c>
      <c r="K6" s="146" t="s">
        <v>92</v>
      </c>
      <c r="L6" s="146" t="s">
        <v>93</v>
      </c>
      <c r="M6" s="146" t="s">
        <v>94</v>
      </c>
      <c r="N6" s="146" t="s">
        <v>95</v>
      </c>
      <c r="O6" s="146" t="s">
        <v>96</v>
      </c>
      <c r="P6" s="146" t="s">
        <v>97</v>
      </c>
      <c r="Q6" s="146" t="s">
        <v>98</v>
      </c>
      <c r="R6" s="146" t="s">
        <v>99</v>
      </c>
      <c r="S6" s="146" t="s">
        <v>100</v>
      </c>
      <c r="T6" s="146" t="s">
        <v>101</v>
      </c>
      <c r="U6" s="146" t="s">
        <v>102</v>
      </c>
      <c r="V6" s="146" t="s">
        <v>103</v>
      </c>
    </row>
    <row r="7" spans="1:58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58" x14ac:dyDescent="0.2">
      <c r="A8" s="160" t="s">
        <v>104</v>
      </c>
      <c r="B8" s="161" t="s">
        <v>57</v>
      </c>
      <c r="C8" s="174" t="s">
        <v>58</v>
      </c>
      <c r="D8" s="162"/>
      <c r="E8" s="163"/>
      <c r="F8" s="164"/>
      <c r="G8" s="164">
        <f>SUMIF(AE9:AE12,"&lt;&gt;NOR",G9:G12)</f>
        <v>0</v>
      </c>
      <c r="H8" s="164"/>
      <c r="I8" s="164">
        <f>SUM(I9:I12)</f>
        <v>0</v>
      </c>
      <c r="J8" s="164"/>
      <c r="K8" s="164">
        <f>SUM(K9:K12)</f>
        <v>0</v>
      </c>
      <c r="L8" s="164"/>
      <c r="M8" s="164">
        <f>SUM(M9:M12)</f>
        <v>0</v>
      </c>
      <c r="N8" s="164"/>
      <c r="O8" s="164">
        <f>SUM(O9:O12)</f>
        <v>0</v>
      </c>
      <c r="P8" s="164"/>
      <c r="Q8" s="164">
        <f>SUM(Q9:Q12)</f>
        <v>8.8000000000000007</v>
      </c>
      <c r="R8" s="165"/>
      <c r="S8" s="159"/>
      <c r="T8" s="159">
        <f>SUM(T9:T12)</f>
        <v>2.58</v>
      </c>
      <c r="U8" s="159"/>
      <c r="V8" s="159"/>
      <c r="AE8" t="s">
        <v>105</v>
      </c>
    </row>
    <row r="9" spans="1:58" outlineLevel="1" x14ac:dyDescent="0.2">
      <c r="A9" s="166">
        <v>1</v>
      </c>
      <c r="B9" s="167" t="s">
        <v>106</v>
      </c>
      <c r="C9" s="175" t="s">
        <v>107</v>
      </c>
      <c r="D9" s="168" t="s">
        <v>108</v>
      </c>
      <c r="E9" s="169">
        <v>4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2.2000000000000002</v>
      </c>
      <c r="Q9" s="171">
        <f>ROUND(E9*P9,2)</f>
        <v>8.8000000000000007</v>
      </c>
      <c r="R9" s="172" t="s">
        <v>110</v>
      </c>
      <c r="S9" s="156">
        <v>0.64400000000000002</v>
      </c>
      <c r="T9" s="156">
        <f>ROUND(E9*S9,2)</f>
        <v>2.58</v>
      </c>
      <c r="U9" s="156"/>
      <c r="V9" s="156" t="s">
        <v>111</v>
      </c>
      <c r="W9" s="147"/>
      <c r="X9" s="147"/>
      <c r="Y9" s="147"/>
      <c r="Z9" s="147"/>
      <c r="AA9" s="147"/>
      <c r="AB9" s="147"/>
      <c r="AC9" s="147"/>
      <c r="AD9" s="147"/>
      <c r="AE9" s="147" t="s">
        <v>112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</row>
    <row r="10" spans="1:58" outlineLevel="1" x14ac:dyDescent="0.2">
      <c r="A10" s="154"/>
      <c r="B10" s="155"/>
      <c r="C10" s="176" t="s">
        <v>113</v>
      </c>
      <c r="D10" s="157"/>
      <c r="E10" s="158">
        <v>4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47"/>
      <c r="X10" s="147"/>
      <c r="Y10" s="147"/>
      <c r="Z10" s="147"/>
      <c r="AA10" s="147"/>
      <c r="AB10" s="147"/>
      <c r="AC10" s="147"/>
      <c r="AD10" s="147"/>
      <c r="AE10" s="147" t="s">
        <v>114</v>
      </c>
      <c r="AF10" s="147">
        <v>0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1" spans="1:58" outlineLevel="1" x14ac:dyDescent="0.2">
      <c r="A11" s="166">
        <v>2</v>
      </c>
      <c r="B11" s="167" t="s">
        <v>115</v>
      </c>
      <c r="C11" s="175" t="s">
        <v>116</v>
      </c>
      <c r="D11" s="168" t="s">
        <v>117</v>
      </c>
      <c r="E11" s="169">
        <v>8.8000000000000007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71">
        <v>0</v>
      </c>
      <c r="O11" s="171">
        <f>ROUND(E11*N11,2)</f>
        <v>0</v>
      </c>
      <c r="P11" s="171">
        <v>0</v>
      </c>
      <c r="Q11" s="171">
        <f>ROUND(E11*P11,2)</f>
        <v>0</v>
      </c>
      <c r="R11" s="172" t="s">
        <v>118</v>
      </c>
      <c r="S11" s="156">
        <v>0</v>
      </c>
      <c r="T11" s="156">
        <f>ROUND(E11*S11,2)</f>
        <v>0</v>
      </c>
      <c r="U11" s="156"/>
      <c r="V11" s="156" t="s">
        <v>119</v>
      </c>
      <c r="W11" s="147"/>
      <c r="X11" s="147"/>
      <c r="Y11" s="147"/>
      <c r="Z11" s="147"/>
      <c r="AA11" s="147"/>
      <c r="AB11" s="147"/>
      <c r="AC11" s="147"/>
      <c r="AD11" s="147"/>
      <c r="AE11" s="147" t="s">
        <v>120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</row>
    <row r="12" spans="1:58" outlineLevel="1" x14ac:dyDescent="0.2">
      <c r="A12" s="154"/>
      <c r="B12" s="155"/>
      <c r="C12" s="176" t="s">
        <v>121</v>
      </c>
      <c r="D12" s="157"/>
      <c r="E12" s="158">
        <v>8.8000000000000007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47"/>
      <c r="X12" s="147"/>
      <c r="Y12" s="147"/>
      <c r="Z12" s="147"/>
      <c r="AA12" s="147"/>
      <c r="AB12" s="147"/>
      <c r="AC12" s="147"/>
      <c r="AD12" s="147"/>
      <c r="AE12" s="147" t="s">
        <v>114</v>
      </c>
      <c r="AF12" s="147">
        <v>0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</row>
    <row r="13" spans="1:58" x14ac:dyDescent="0.2">
      <c r="A13" s="160" t="s">
        <v>104</v>
      </c>
      <c r="B13" s="161" t="s">
        <v>63</v>
      </c>
      <c r="C13" s="174" t="s">
        <v>64</v>
      </c>
      <c r="D13" s="162"/>
      <c r="E13" s="163"/>
      <c r="F13" s="164"/>
      <c r="G13" s="164">
        <f>SUMIF(AE14:AE23,"&lt;&gt;NOR",G14:G23)</f>
        <v>0</v>
      </c>
      <c r="H13" s="164"/>
      <c r="I13" s="164">
        <f>SUM(I14:I23)</f>
        <v>0</v>
      </c>
      <c r="J13" s="164"/>
      <c r="K13" s="164">
        <f>SUM(K14:K23)</f>
        <v>0</v>
      </c>
      <c r="L13" s="164"/>
      <c r="M13" s="164">
        <f>SUM(M14:M23)</f>
        <v>0</v>
      </c>
      <c r="N13" s="164"/>
      <c r="O13" s="164">
        <f>SUM(O14:O23)</f>
        <v>10.42</v>
      </c>
      <c r="P13" s="164"/>
      <c r="Q13" s="164">
        <f>SUM(Q14:Q23)</f>
        <v>0</v>
      </c>
      <c r="R13" s="165"/>
      <c r="S13" s="159"/>
      <c r="T13" s="159">
        <f>SUM(T14:T23)</f>
        <v>5.92</v>
      </c>
      <c r="U13" s="159"/>
      <c r="V13" s="159"/>
      <c r="AE13" t="s">
        <v>105</v>
      </c>
    </row>
    <row r="14" spans="1:58" ht="22.5" outlineLevel="1" x14ac:dyDescent="0.2">
      <c r="A14" s="166">
        <v>3</v>
      </c>
      <c r="B14" s="167" t="s">
        <v>122</v>
      </c>
      <c r="C14" s="175" t="s">
        <v>123</v>
      </c>
      <c r="D14" s="168" t="s">
        <v>124</v>
      </c>
      <c r="E14" s="169">
        <v>80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71">
        <v>6.0999999999999997E-4</v>
      </c>
      <c r="O14" s="171">
        <f>ROUND(E14*N14,2)</f>
        <v>0.05</v>
      </c>
      <c r="P14" s="171">
        <v>0</v>
      </c>
      <c r="Q14" s="171">
        <f>ROUND(E14*P14,2)</f>
        <v>0</v>
      </c>
      <c r="R14" s="172" t="s">
        <v>109</v>
      </c>
      <c r="S14" s="156">
        <v>2E-3</v>
      </c>
      <c r="T14" s="156">
        <f>ROUND(E14*S14,2)</f>
        <v>0.16</v>
      </c>
      <c r="U14" s="156"/>
      <c r="V14" s="156" t="s">
        <v>119</v>
      </c>
      <c r="W14" s="147"/>
      <c r="X14" s="147"/>
      <c r="Y14" s="147"/>
      <c r="Z14" s="147"/>
      <c r="AA14" s="147"/>
      <c r="AB14" s="147"/>
      <c r="AC14" s="147"/>
      <c r="AD14" s="147"/>
      <c r="AE14" s="147" t="s">
        <v>120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</row>
    <row r="15" spans="1:58" outlineLevel="1" x14ac:dyDescent="0.2">
      <c r="A15" s="154"/>
      <c r="B15" s="155"/>
      <c r="C15" s="176" t="s">
        <v>125</v>
      </c>
      <c r="D15" s="157"/>
      <c r="E15" s="158">
        <v>80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47"/>
      <c r="X15" s="147"/>
      <c r="Y15" s="147"/>
      <c r="Z15" s="147"/>
      <c r="AA15" s="147"/>
      <c r="AB15" s="147"/>
      <c r="AC15" s="147"/>
      <c r="AD15" s="147"/>
      <c r="AE15" s="147" t="s">
        <v>114</v>
      </c>
      <c r="AF15" s="147">
        <v>0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</row>
    <row r="16" spans="1:58" ht="22.5" outlineLevel="1" x14ac:dyDescent="0.2">
      <c r="A16" s="166">
        <v>4</v>
      </c>
      <c r="B16" s="167" t="s">
        <v>126</v>
      </c>
      <c r="C16" s="175" t="s">
        <v>127</v>
      </c>
      <c r="D16" s="168" t="s">
        <v>124</v>
      </c>
      <c r="E16" s="169">
        <v>80</v>
      </c>
      <c r="F16" s="170"/>
      <c r="G16" s="171">
        <f>ROUND(E16*F16,2)</f>
        <v>0</v>
      </c>
      <c r="H16" s="170"/>
      <c r="I16" s="171">
        <f>ROUND(E16*H16,2)</f>
        <v>0</v>
      </c>
      <c r="J16" s="170"/>
      <c r="K16" s="171">
        <f>ROUND(E16*J16,2)</f>
        <v>0</v>
      </c>
      <c r="L16" s="171">
        <v>21</v>
      </c>
      <c r="M16" s="171">
        <f>G16*(1+L16/100)</f>
        <v>0</v>
      </c>
      <c r="N16" s="171">
        <v>0.12966</v>
      </c>
      <c r="O16" s="171">
        <f>ROUND(E16*N16,2)</f>
        <v>10.37</v>
      </c>
      <c r="P16" s="171">
        <v>0</v>
      </c>
      <c r="Q16" s="171">
        <f>ROUND(E16*P16,2)</f>
        <v>0</v>
      </c>
      <c r="R16" s="172" t="s">
        <v>109</v>
      </c>
      <c r="S16" s="156">
        <v>7.1999999999999995E-2</v>
      </c>
      <c r="T16" s="156">
        <f>ROUND(E16*S16,2)</f>
        <v>5.76</v>
      </c>
      <c r="U16" s="156"/>
      <c r="V16" s="156" t="s">
        <v>119</v>
      </c>
      <c r="W16" s="147"/>
      <c r="X16" s="147"/>
      <c r="Y16" s="147"/>
      <c r="Z16" s="147"/>
      <c r="AA16" s="147"/>
      <c r="AB16" s="147"/>
      <c r="AC16" s="147"/>
      <c r="AD16" s="147"/>
      <c r="AE16" s="147" t="s">
        <v>120</v>
      </c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</row>
    <row r="17" spans="1:58" outlineLevel="1" x14ac:dyDescent="0.2">
      <c r="A17" s="154"/>
      <c r="B17" s="155"/>
      <c r="C17" s="176" t="s">
        <v>125</v>
      </c>
      <c r="D17" s="157"/>
      <c r="E17" s="158">
        <v>80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47"/>
      <c r="X17" s="147"/>
      <c r="Y17" s="147"/>
      <c r="Z17" s="147"/>
      <c r="AA17" s="147"/>
      <c r="AB17" s="147"/>
      <c r="AC17" s="147"/>
      <c r="AD17" s="147"/>
      <c r="AE17" s="147" t="s">
        <v>114</v>
      </c>
      <c r="AF17" s="147">
        <v>0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</row>
    <row r="18" spans="1:58" outlineLevel="1" x14ac:dyDescent="0.2">
      <c r="A18" s="166">
        <v>5</v>
      </c>
      <c r="B18" s="167" t="s">
        <v>128</v>
      </c>
      <c r="C18" s="175" t="s">
        <v>129</v>
      </c>
      <c r="D18" s="168" t="s">
        <v>130</v>
      </c>
      <c r="E18" s="169">
        <v>75</v>
      </c>
      <c r="F18" s="170"/>
      <c r="G18" s="171">
        <f>ROUND(E18*F18,2)</f>
        <v>0</v>
      </c>
      <c r="H18" s="170"/>
      <c r="I18" s="171">
        <f>ROUND(E18*H18,2)</f>
        <v>0</v>
      </c>
      <c r="J18" s="170"/>
      <c r="K18" s="171">
        <f>ROUND(E18*J18,2)</f>
        <v>0</v>
      </c>
      <c r="L18" s="171">
        <v>21</v>
      </c>
      <c r="M18" s="171">
        <f>G18*(1+L18/100)</f>
        <v>0</v>
      </c>
      <c r="N18" s="171">
        <v>0</v>
      </c>
      <c r="O18" s="171">
        <f>ROUND(E18*N18,2)</f>
        <v>0</v>
      </c>
      <c r="P18" s="171">
        <v>0</v>
      </c>
      <c r="Q18" s="171">
        <f>ROUND(E18*P18,2)</f>
        <v>0</v>
      </c>
      <c r="R18" s="172" t="s">
        <v>118</v>
      </c>
      <c r="S18" s="156">
        <v>0</v>
      </c>
      <c r="T18" s="156">
        <f>ROUND(E18*S18,2)</f>
        <v>0</v>
      </c>
      <c r="U18" s="156"/>
      <c r="V18" s="156" t="s">
        <v>111</v>
      </c>
      <c r="W18" s="147"/>
      <c r="X18" s="147"/>
      <c r="Y18" s="147"/>
      <c r="Z18" s="147"/>
      <c r="AA18" s="147"/>
      <c r="AB18" s="147"/>
      <c r="AC18" s="147"/>
      <c r="AD18" s="147"/>
      <c r="AE18" s="147" t="s">
        <v>112</v>
      </c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</row>
    <row r="19" spans="1:58" outlineLevel="1" x14ac:dyDescent="0.2">
      <c r="A19" s="154"/>
      <c r="B19" s="155"/>
      <c r="C19" s="176" t="s">
        <v>131</v>
      </c>
      <c r="D19" s="157"/>
      <c r="E19" s="158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47"/>
      <c r="X19" s="147"/>
      <c r="Y19" s="147"/>
      <c r="Z19" s="147"/>
      <c r="AA19" s="147"/>
      <c r="AB19" s="147"/>
      <c r="AC19" s="147"/>
      <c r="AD19" s="147"/>
      <c r="AE19" s="147" t="s">
        <v>114</v>
      </c>
      <c r="AF19" s="147">
        <v>0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</row>
    <row r="20" spans="1:58" outlineLevel="1" x14ac:dyDescent="0.2">
      <c r="A20" s="154"/>
      <c r="B20" s="155"/>
      <c r="C20" s="176" t="s">
        <v>132</v>
      </c>
      <c r="D20" s="157"/>
      <c r="E20" s="158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47"/>
      <c r="X20" s="147"/>
      <c r="Y20" s="147"/>
      <c r="Z20" s="147"/>
      <c r="AA20" s="147"/>
      <c r="AB20" s="147"/>
      <c r="AC20" s="147"/>
      <c r="AD20" s="147"/>
      <c r="AE20" s="147" t="s">
        <v>114</v>
      </c>
      <c r="AF20" s="147">
        <v>0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</row>
    <row r="21" spans="1:58" outlineLevel="1" x14ac:dyDescent="0.2">
      <c r="A21" s="154"/>
      <c r="B21" s="155"/>
      <c r="C21" s="176" t="s">
        <v>133</v>
      </c>
      <c r="D21" s="157"/>
      <c r="E21" s="158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47"/>
      <c r="X21" s="147"/>
      <c r="Y21" s="147"/>
      <c r="Z21" s="147"/>
      <c r="AA21" s="147"/>
      <c r="AB21" s="147"/>
      <c r="AC21" s="147"/>
      <c r="AD21" s="147"/>
      <c r="AE21" s="147" t="s">
        <v>114</v>
      </c>
      <c r="AF21" s="147">
        <v>0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</row>
    <row r="22" spans="1:58" outlineLevel="1" x14ac:dyDescent="0.2">
      <c r="A22" s="154"/>
      <c r="B22" s="155"/>
      <c r="C22" s="176" t="s">
        <v>134</v>
      </c>
      <c r="D22" s="157"/>
      <c r="E22" s="158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47"/>
      <c r="X22" s="147"/>
      <c r="Y22" s="147"/>
      <c r="Z22" s="147"/>
      <c r="AA22" s="147"/>
      <c r="AB22" s="147"/>
      <c r="AC22" s="147"/>
      <c r="AD22" s="147"/>
      <c r="AE22" s="147" t="s">
        <v>114</v>
      </c>
      <c r="AF22" s="147">
        <v>0</v>
      </c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</row>
    <row r="23" spans="1:58" outlineLevel="1" x14ac:dyDescent="0.2">
      <c r="A23" s="154"/>
      <c r="B23" s="155"/>
      <c r="C23" s="176" t="s">
        <v>135</v>
      </c>
      <c r="D23" s="157"/>
      <c r="E23" s="158">
        <v>75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47"/>
      <c r="X23" s="147"/>
      <c r="Y23" s="147"/>
      <c r="Z23" s="147"/>
      <c r="AA23" s="147"/>
      <c r="AB23" s="147"/>
      <c r="AC23" s="147"/>
      <c r="AD23" s="147"/>
      <c r="AE23" s="147" t="s">
        <v>114</v>
      </c>
      <c r="AF23" s="147">
        <v>0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</row>
    <row r="24" spans="1:58" x14ac:dyDescent="0.2">
      <c r="A24" s="160" t="s">
        <v>104</v>
      </c>
      <c r="B24" s="161" t="s">
        <v>67</v>
      </c>
      <c r="C24" s="174" t="s">
        <v>68</v>
      </c>
      <c r="D24" s="162"/>
      <c r="E24" s="163"/>
      <c r="F24" s="164"/>
      <c r="G24" s="164">
        <f>SUMIF(AE25:AE27,"&lt;&gt;NOR",G25:G27)</f>
        <v>0</v>
      </c>
      <c r="H24" s="164"/>
      <c r="I24" s="164">
        <f>SUM(I25:I27)</f>
        <v>0</v>
      </c>
      <c r="J24" s="164"/>
      <c r="K24" s="164">
        <f>SUM(K25:K27)</f>
        <v>0</v>
      </c>
      <c r="L24" s="164"/>
      <c r="M24" s="164">
        <f>SUM(M25:M27)</f>
        <v>0</v>
      </c>
      <c r="N24" s="164"/>
      <c r="O24" s="164">
        <f>SUM(O25:O27)</f>
        <v>0</v>
      </c>
      <c r="P24" s="164"/>
      <c r="Q24" s="164">
        <f>SUM(Q25:Q27)</f>
        <v>0</v>
      </c>
      <c r="R24" s="165"/>
      <c r="S24" s="159"/>
      <c r="T24" s="159">
        <f>SUM(T25:T27)</f>
        <v>0.64</v>
      </c>
      <c r="U24" s="159"/>
      <c r="V24" s="159"/>
      <c r="AE24" t="s">
        <v>105</v>
      </c>
    </row>
    <row r="25" spans="1:58" outlineLevel="1" x14ac:dyDescent="0.2">
      <c r="A25" s="166">
        <v>6</v>
      </c>
      <c r="B25" s="167" t="s">
        <v>136</v>
      </c>
      <c r="C25" s="175" t="s">
        <v>137</v>
      </c>
      <c r="D25" s="168" t="s">
        <v>138</v>
      </c>
      <c r="E25" s="169">
        <v>20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71">
        <v>0</v>
      </c>
      <c r="O25" s="171">
        <f>ROUND(E25*N25,2)</f>
        <v>0</v>
      </c>
      <c r="P25" s="171">
        <v>0</v>
      </c>
      <c r="Q25" s="171">
        <f>ROUND(E25*P25,2)</f>
        <v>0</v>
      </c>
      <c r="R25" s="172" t="s">
        <v>109</v>
      </c>
      <c r="S25" s="156">
        <v>3.2000000000000001E-2</v>
      </c>
      <c r="T25" s="156">
        <f>ROUND(E25*S25,2)</f>
        <v>0.64</v>
      </c>
      <c r="U25" s="156"/>
      <c r="V25" s="156" t="s">
        <v>119</v>
      </c>
      <c r="W25" s="147"/>
      <c r="X25" s="147"/>
      <c r="Y25" s="147"/>
      <c r="Z25" s="147"/>
      <c r="AA25" s="147"/>
      <c r="AB25" s="147"/>
      <c r="AC25" s="147"/>
      <c r="AD25" s="147"/>
      <c r="AE25" s="147" t="s">
        <v>139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</row>
    <row r="26" spans="1:58" outlineLevel="1" x14ac:dyDescent="0.2">
      <c r="A26" s="154"/>
      <c r="B26" s="155"/>
      <c r="C26" s="244" t="s">
        <v>140</v>
      </c>
      <c r="D26" s="245"/>
      <c r="E26" s="245"/>
      <c r="F26" s="245"/>
      <c r="G26" s="24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47"/>
      <c r="X26" s="147"/>
      <c r="Y26" s="147"/>
      <c r="Z26" s="147"/>
      <c r="AA26" s="147"/>
      <c r="AB26" s="147"/>
      <c r="AC26" s="147"/>
      <c r="AD26" s="147"/>
      <c r="AE26" s="147" t="s">
        <v>141</v>
      </c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</row>
    <row r="27" spans="1:58" outlineLevel="1" x14ac:dyDescent="0.2">
      <c r="A27" s="154"/>
      <c r="B27" s="155"/>
      <c r="C27" s="176" t="s">
        <v>142</v>
      </c>
      <c r="D27" s="157"/>
      <c r="E27" s="158">
        <v>20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47"/>
      <c r="X27" s="147"/>
      <c r="Y27" s="147"/>
      <c r="Z27" s="147"/>
      <c r="AA27" s="147"/>
      <c r="AB27" s="147"/>
      <c r="AC27" s="147"/>
      <c r="AD27" s="147"/>
      <c r="AE27" s="147" t="s">
        <v>114</v>
      </c>
      <c r="AF27" s="147">
        <v>0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</row>
    <row r="28" spans="1:58" x14ac:dyDescent="0.2">
      <c r="A28" s="160" t="s">
        <v>104</v>
      </c>
      <c r="B28" s="161" t="s">
        <v>69</v>
      </c>
      <c r="C28" s="174" t="s">
        <v>70</v>
      </c>
      <c r="D28" s="162"/>
      <c r="E28" s="163"/>
      <c r="F28" s="164"/>
      <c r="G28" s="164">
        <f>SUMIF(AE29:AE32,"&lt;&gt;NOR",G29:G32)</f>
        <v>0</v>
      </c>
      <c r="H28" s="164"/>
      <c r="I28" s="164">
        <f>SUM(I29:I32)</f>
        <v>0</v>
      </c>
      <c r="J28" s="164"/>
      <c r="K28" s="164">
        <f>SUM(K29:K32)</f>
        <v>0</v>
      </c>
      <c r="L28" s="164"/>
      <c r="M28" s="164">
        <f>SUM(M29:M32)</f>
        <v>0</v>
      </c>
      <c r="N28" s="164"/>
      <c r="O28" s="164">
        <f>SUM(O29:O32)</f>
        <v>0.01</v>
      </c>
      <c r="P28" s="164"/>
      <c r="Q28" s="164">
        <f>SUM(Q29:Q32)</f>
        <v>0</v>
      </c>
      <c r="R28" s="165"/>
      <c r="S28" s="159"/>
      <c r="T28" s="159">
        <f>SUM(T29:T32)</f>
        <v>0.39</v>
      </c>
      <c r="U28" s="159"/>
      <c r="V28" s="159"/>
      <c r="AE28" t="s">
        <v>105</v>
      </c>
    </row>
    <row r="29" spans="1:58" outlineLevel="1" x14ac:dyDescent="0.2">
      <c r="A29" s="166">
        <v>7</v>
      </c>
      <c r="B29" s="167" t="s">
        <v>143</v>
      </c>
      <c r="C29" s="175" t="s">
        <v>144</v>
      </c>
      <c r="D29" s="168" t="s">
        <v>130</v>
      </c>
      <c r="E29" s="169">
        <v>40</v>
      </c>
      <c r="F29" s="170"/>
      <c r="G29" s="171">
        <f>ROUND(E29*F29,2)</f>
        <v>0</v>
      </c>
      <c r="H29" s="170"/>
      <c r="I29" s="171">
        <f>ROUND(E29*H29,2)</f>
        <v>0</v>
      </c>
      <c r="J29" s="170"/>
      <c r="K29" s="171">
        <f>ROUND(E29*J29,2)</f>
        <v>0</v>
      </c>
      <c r="L29" s="171">
        <v>21</v>
      </c>
      <c r="M29" s="171">
        <f>G29*(1+L29/100)</f>
        <v>0</v>
      </c>
      <c r="N29" s="171">
        <v>2.2000000000000001E-4</v>
      </c>
      <c r="O29" s="171">
        <f>ROUND(E29*N29,2)</f>
        <v>0.01</v>
      </c>
      <c r="P29" s="171">
        <v>0</v>
      </c>
      <c r="Q29" s="171">
        <f>ROUND(E29*P29,2)</f>
        <v>0</v>
      </c>
      <c r="R29" s="172" t="s">
        <v>118</v>
      </c>
      <c r="S29" s="156">
        <v>9.6799999999999994E-3</v>
      </c>
      <c r="T29" s="156">
        <f>ROUND(E29*S29,2)</f>
        <v>0.39</v>
      </c>
      <c r="U29" s="156"/>
      <c r="V29" s="156" t="s">
        <v>111</v>
      </c>
      <c r="W29" s="147"/>
      <c r="X29" s="147"/>
      <c r="Y29" s="147"/>
      <c r="Z29" s="147"/>
      <c r="AA29" s="147"/>
      <c r="AB29" s="147"/>
      <c r="AC29" s="147"/>
      <c r="AD29" s="147"/>
      <c r="AE29" s="147" t="s">
        <v>112</v>
      </c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</row>
    <row r="30" spans="1:58" outlineLevel="1" x14ac:dyDescent="0.2">
      <c r="A30" s="154"/>
      <c r="B30" s="155"/>
      <c r="C30" s="176" t="s">
        <v>145</v>
      </c>
      <c r="D30" s="157"/>
      <c r="E30" s="158">
        <v>40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47"/>
      <c r="X30" s="147"/>
      <c r="Y30" s="147"/>
      <c r="Z30" s="147"/>
      <c r="AA30" s="147"/>
      <c r="AB30" s="147"/>
      <c r="AC30" s="147"/>
      <c r="AD30" s="147"/>
      <c r="AE30" s="147" t="s">
        <v>114</v>
      </c>
      <c r="AF30" s="147">
        <v>0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</row>
    <row r="31" spans="1:58" outlineLevel="1" x14ac:dyDescent="0.2">
      <c r="A31" s="166">
        <v>8</v>
      </c>
      <c r="B31" s="167" t="s">
        <v>146</v>
      </c>
      <c r="C31" s="175" t="s">
        <v>147</v>
      </c>
      <c r="D31" s="168" t="s">
        <v>124</v>
      </c>
      <c r="E31" s="169">
        <v>80</v>
      </c>
      <c r="F31" s="170"/>
      <c r="G31" s="171">
        <f>ROUND(E31*F31,2)</f>
        <v>0</v>
      </c>
      <c r="H31" s="170"/>
      <c r="I31" s="171">
        <f>ROUND(E31*H31,2)</f>
        <v>0</v>
      </c>
      <c r="J31" s="170"/>
      <c r="K31" s="171">
        <f>ROUND(E31*J31,2)</f>
        <v>0</v>
      </c>
      <c r="L31" s="171">
        <v>21</v>
      </c>
      <c r="M31" s="171">
        <f>G31*(1+L31/100)</f>
        <v>0</v>
      </c>
      <c r="N31" s="171">
        <v>0</v>
      </c>
      <c r="O31" s="171">
        <f>ROUND(E31*N31,2)</f>
        <v>0</v>
      </c>
      <c r="P31" s="171">
        <v>0</v>
      </c>
      <c r="Q31" s="171">
        <f>ROUND(E31*P31,2)</f>
        <v>0</v>
      </c>
      <c r="R31" s="172" t="s">
        <v>148</v>
      </c>
      <c r="S31" s="156">
        <v>0</v>
      </c>
      <c r="T31" s="156">
        <f>ROUND(E31*S31,2)</f>
        <v>0</v>
      </c>
      <c r="U31" s="156"/>
      <c r="V31" s="156" t="s">
        <v>111</v>
      </c>
      <c r="W31" s="147"/>
      <c r="X31" s="147"/>
      <c r="Y31" s="147"/>
      <c r="Z31" s="147"/>
      <c r="AA31" s="147"/>
      <c r="AB31" s="147"/>
      <c r="AC31" s="147"/>
      <c r="AD31" s="147"/>
      <c r="AE31" s="147" t="s">
        <v>112</v>
      </c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</row>
    <row r="32" spans="1:58" outlineLevel="1" x14ac:dyDescent="0.2">
      <c r="A32" s="154"/>
      <c r="B32" s="155"/>
      <c r="C32" s="176" t="s">
        <v>125</v>
      </c>
      <c r="D32" s="157"/>
      <c r="E32" s="158">
        <v>80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47"/>
      <c r="X32" s="147"/>
      <c r="Y32" s="147"/>
      <c r="Z32" s="147"/>
      <c r="AA32" s="147"/>
      <c r="AB32" s="147"/>
      <c r="AC32" s="147"/>
      <c r="AD32" s="147"/>
      <c r="AE32" s="147" t="s">
        <v>114</v>
      </c>
      <c r="AF32" s="147">
        <v>0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</row>
    <row r="33" spans="1:58" x14ac:dyDescent="0.2">
      <c r="A33" s="160" t="s">
        <v>104</v>
      </c>
      <c r="B33" s="161" t="s">
        <v>73</v>
      </c>
      <c r="C33" s="174" t="s">
        <v>74</v>
      </c>
      <c r="D33" s="162"/>
      <c r="E33" s="163"/>
      <c r="F33" s="164"/>
      <c r="G33" s="164">
        <f>SUMIF(AE34:AE35,"&lt;&gt;NOR",G34:G35)</f>
        <v>0</v>
      </c>
      <c r="H33" s="164"/>
      <c r="I33" s="164">
        <f>SUM(I34:I35)</f>
        <v>0</v>
      </c>
      <c r="J33" s="164"/>
      <c r="K33" s="164">
        <f>SUM(K34:K35)</f>
        <v>0</v>
      </c>
      <c r="L33" s="164"/>
      <c r="M33" s="164">
        <f>SUM(M34:M35)</f>
        <v>0</v>
      </c>
      <c r="N33" s="164"/>
      <c r="O33" s="164">
        <f>SUM(O34:O35)</f>
        <v>0</v>
      </c>
      <c r="P33" s="164"/>
      <c r="Q33" s="164">
        <f>SUM(Q34:Q35)</f>
        <v>0</v>
      </c>
      <c r="R33" s="165"/>
      <c r="S33" s="159"/>
      <c r="T33" s="159">
        <f>SUM(T34:T35)</f>
        <v>1.33</v>
      </c>
      <c r="U33" s="159"/>
      <c r="V33" s="159"/>
      <c r="AE33" t="s">
        <v>105</v>
      </c>
    </row>
    <row r="34" spans="1:58" outlineLevel="1" x14ac:dyDescent="0.2">
      <c r="A34" s="166">
        <v>9</v>
      </c>
      <c r="B34" s="167" t="s">
        <v>149</v>
      </c>
      <c r="C34" s="175" t="s">
        <v>150</v>
      </c>
      <c r="D34" s="168" t="s">
        <v>117</v>
      </c>
      <c r="E34" s="169">
        <v>10.4216</v>
      </c>
      <c r="F34" s="170"/>
      <c r="G34" s="171">
        <f>ROUND(E34*F34,2)</f>
        <v>0</v>
      </c>
      <c r="H34" s="170"/>
      <c r="I34" s="171">
        <f>ROUND(E34*H34,2)</f>
        <v>0</v>
      </c>
      <c r="J34" s="170"/>
      <c r="K34" s="171">
        <f>ROUND(E34*J34,2)</f>
        <v>0</v>
      </c>
      <c r="L34" s="171">
        <v>21</v>
      </c>
      <c r="M34" s="171">
        <f>G34*(1+L34/100)</f>
        <v>0</v>
      </c>
      <c r="N34" s="171">
        <v>0</v>
      </c>
      <c r="O34" s="171">
        <f>ROUND(E34*N34,2)</f>
        <v>0</v>
      </c>
      <c r="P34" s="171">
        <v>0</v>
      </c>
      <c r="Q34" s="171">
        <f>ROUND(E34*P34,2)</f>
        <v>0</v>
      </c>
      <c r="R34" s="172" t="s">
        <v>109</v>
      </c>
      <c r="S34" s="156">
        <v>0.128</v>
      </c>
      <c r="T34" s="156">
        <f>ROUND(E34*S34,2)</f>
        <v>1.33</v>
      </c>
      <c r="U34" s="156"/>
      <c r="V34" s="156" t="s">
        <v>151</v>
      </c>
      <c r="W34" s="147"/>
      <c r="X34" s="147"/>
      <c r="Y34" s="147"/>
      <c r="Z34" s="147"/>
      <c r="AA34" s="147"/>
      <c r="AB34" s="147"/>
      <c r="AC34" s="147"/>
      <c r="AD34" s="147"/>
      <c r="AE34" s="147" t="s">
        <v>152</v>
      </c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</row>
    <row r="35" spans="1:58" outlineLevel="1" x14ac:dyDescent="0.2">
      <c r="A35" s="154"/>
      <c r="B35" s="155"/>
      <c r="C35" s="244" t="s">
        <v>153</v>
      </c>
      <c r="D35" s="245"/>
      <c r="E35" s="245"/>
      <c r="F35" s="245"/>
      <c r="G35" s="24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47"/>
      <c r="X35" s="147"/>
      <c r="Y35" s="147"/>
      <c r="Z35" s="147"/>
      <c r="AA35" s="147"/>
      <c r="AB35" s="147"/>
      <c r="AC35" s="147"/>
      <c r="AD35" s="147"/>
      <c r="AE35" s="147" t="s">
        <v>141</v>
      </c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</row>
    <row r="36" spans="1:58" x14ac:dyDescent="0.2">
      <c r="A36" s="3"/>
      <c r="B36" s="4"/>
      <c r="C36" s="177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C36">
        <v>15</v>
      </c>
      <c r="AD36">
        <v>21</v>
      </c>
      <c r="AE36" t="s">
        <v>93</v>
      </c>
    </row>
    <row r="37" spans="1:58" x14ac:dyDescent="0.2">
      <c r="A37" s="150"/>
      <c r="B37" s="151" t="s">
        <v>29</v>
      </c>
      <c r="C37" s="178"/>
      <c r="D37" s="152"/>
      <c r="E37" s="153"/>
      <c r="F37" s="153"/>
      <c r="G37" s="173">
        <f>G8+G13+G24+G28+G33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AC37">
        <f>SUMIF(L7:L35,AC36,G7:G35)</f>
        <v>0</v>
      </c>
      <c r="AD37">
        <f>SUMIF(L7:L35,AD36,G7:G35)</f>
        <v>0</v>
      </c>
      <c r="AE37" t="s">
        <v>154</v>
      </c>
    </row>
    <row r="38" spans="1:58" x14ac:dyDescent="0.2">
      <c r="C38" s="179"/>
      <c r="D38" s="10"/>
      <c r="AE38" t="s">
        <v>155</v>
      </c>
    </row>
    <row r="39" spans="1:58" x14ac:dyDescent="0.2">
      <c r="D39" s="10"/>
    </row>
    <row r="40" spans="1:58" x14ac:dyDescent="0.2">
      <c r="D40" s="10"/>
    </row>
    <row r="41" spans="1:58" x14ac:dyDescent="0.2">
      <c r="D41" s="10"/>
    </row>
    <row r="42" spans="1:58" x14ac:dyDescent="0.2">
      <c r="D42" s="10"/>
    </row>
    <row r="43" spans="1:58" x14ac:dyDescent="0.2">
      <c r="D43" s="10"/>
    </row>
    <row r="44" spans="1:58" x14ac:dyDescent="0.2">
      <c r="D44" s="10"/>
    </row>
    <row r="45" spans="1:58" x14ac:dyDescent="0.2">
      <c r="D45" s="10"/>
    </row>
    <row r="46" spans="1:58" x14ac:dyDescent="0.2">
      <c r="D46" s="10"/>
    </row>
    <row r="47" spans="1:58" x14ac:dyDescent="0.2">
      <c r="D47" s="10"/>
    </row>
    <row r="48" spans="1:58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C35:G35"/>
    <mergeCell ref="A1:G1"/>
    <mergeCell ref="C2:G2"/>
    <mergeCell ref="C3:G3"/>
    <mergeCell ref="C4:G4"/>
    <mergeCell ref="C26:G26"/>
  </mergeCells>
  <pageMargins left="0.59055118110236204" right="0.196850393700787" top="0.78740157499999996" bottom="0.78740157499999996" header="0.3" footer="0.3"/>
  <pageSetup paperSize="9" scale="82" orientation="portrait" r:id="rId1"/>
  <headerFooter>
    <oddFooter>&amp;RStránka &amp;P z &amp;N&amp;LZpracováno programem BUILDpower S,  © RTS, a.s.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BF5000"/>
  <sheetViews>
    <sheetView zoomScaleNormal="100" workbookViewId="0">
      <pane ySplit="7" topLeftCell="A8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63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2" width="0" hidden="1" customWidth="1"/>
    <col min="27" max="27" width="0" hidden="1" customWidth="1"/>
    <col min="29" max="39" width="0" hidden="1" customWidth="1"/>
    <col min="51" max="51" width="98.7109375" customWidth="1"/>
  </cols>
  <sheetData>
    <row r="1" spans="1:58" ht="15.75" customHeight="1" x14ac:dyDescent="0.25">
      <c r="A1" s="246" t="s">
        <v>80</v>
      </c>
      <c r="B1" s="246"/>
      <c r="C1" s="246"/>
      <c r="D1" s="246"/>
      <c r="E1" s="246"/>
      <c r="F1" s="246"/>
      <c r="G1" s="246"/>
      <c r="AE1" t="s">
        <v>81</v>
      </c>
    </row>
    <row r="2" spans="1:58" ht="25.15" customHeight="1" x14ac:dyDescent="0.2">
      <c r="A2" s="139" t="s">
        <v>7</v>
      </c>
      <c r="B2" s="49"/>
      <c r="C2" s="247" t="s">
        <v>41</v>
      </c>
      <c r="D2" s="248"/>
      <c r="E2" s="248"/>
      <c r="F2" s="248"/>
      <c r="G2" s="249"/>
      <c r="AE2" t="s">
        <v>82</v>
      </c>
    </row>
    <row r="3" spans="1:58" ht="25.15" customHeight="1" x14ac:dyDescent="0.2">
      <c r="A3" s="139" t="s">
        <v>8</v>
      </c>
      <c r="B3" s="49" t="s">
        <v>47</v>
      </c>
      <c r="C3" s="247" t="s">
        <v>48</v>
      </c>
      <c r="D3" s="248"/>
      <c r="E3" s="248"/>
      <c r="F3" s="248"/>
      <c r="G3" s="249"/>
      <c r="AA3" s="121" t="s">
        <v>82</v>
      </c>
      <c r="AE3" t="s">
        <v>83</v>
      </c>
    </row>
    <row r="4" spans="1:58" ht="25.15" customHeight="1" x14ac:dyDescent="0.2">
      <c r="A4" s="140" t="s">
        <v>9</v>
      </c>
      <c r="B4" s="141" t="s">
        <v>46</v>
      </c>
      <c r="C4" s="250" t="s">
        <v>48</v>
      </c>
      <c r="D4" s="251"/>
      <c r="E4" s="251"/>
      <c r="F4" s="251"/>
      <c r="G4" s="252"/>
      <c r="AE4" t="s">
        <v>84</v>
      </c>
    </row>
    <row r="5" spans="1:58" x14ac:dyDescent="0.2">
      <c r="D5" s="10"/>
    </row>
    <row r="6" spans="1:58" ht="38.25" x14ac:dyDescent="0.2">
      <c r="A6" s="143" t="s">
        <v>85</v>
      </c>
      <c r="B6" s="145" t="s">
        <v>86</v>
      </c>
      <c r="C6" s="145" t="s">
        <v>87</v>
      </c>
      <c r="D6" s="144" t="s">
        <v>88</v>
      </c>
      <c r="E6" s="143" t="s">
        <v>89</v>
      </c>
      <c r="F6" s="142" t="s">
        <v>90</v>
      </c>
      <c r="G6" s="143" t="s">
        <v>29</v>
      </c>
      <c r="H6" s="146" t="s">
        <v>30</v>
      </c>
      <c r="I6" s="146" t="s">
        <v>91</v>
      </c>
      <c r="J6" s="146" t="s">
        <v>31</v>
      </c>
      <c r="K6" s="146" t="s">
        <v>92</v>
      </c>
      <c r="L6" s="146" t="s">
        <v>93</v>
      </c>
      <c r="M6" s="146" t="s">
        <v>94</v>
      </c>
      <c r="N6" s="146" t="s">
        <v>95</v>
      </c>
      <c r="O6" s="146" t="s">
        <v>96</v>
      </c>
      <c r="P6" s="146" t="s">
        <v>97</v>
      </c>
      <c r="Q6" s="146" t="s">
        <v>98</v>
      </c>
      <c r="R6" s="146" t="s">
        <v>99</v>
      </c>
      <c r="S6" s="146" t="s">
        <v>100</v>
      </c>
      <c r="T6" s="146" t="s">
        <v>101</v>
      </c>
      <c r="U6" s="146" t="s">
        <v>102</v>
      </c>
      <c r="V6" s="146" t="s">
        <v>103</v>
      </c>
    </row>
    <row r="7" spans="1:58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58" x14ac:dyDescent="0.2">
      <c r="A8" s="160" t="s">
        <v>104</v>
      </c>
      <c r="B8" s="161" t="s">
        <v>57</v>
      </c>
      <c r="C8" s="174" t="s">
        <v>58</v>
      </c>
      <c r="D8" s="162"/>
      <c r="E8" s="163"/>
      <c r="F8" s="164"/>
      <c r="G8" s="164">
        <f>SUMIF(AE9:AE12,"&lt;&gt;NOR",G9:G12)</f>
        <v>0</v>
      </c>
      <c r="H8" s="164"/>
      <c r="I8" s="164">
        <f>SUM(I9:I12)</f>
        <v>0</v>
      </c>
      <c r="J8" s="164"/>
      <c r="K8" s="164">
        <f>SUM(K9:K12)</f>
        <v>0</v>
      </c>
      <c r="L8" s="164"/>
      <c r="M8" s="164">
        <f>SUM(M9:M12)</f>
        <v>0</v>
      </c>
      <c r="N8" s="164"/>
      <c r="O8" s="164">
        <f>SUM(O9:O12)</f>
        <v>0</v>
      </c>
      <c r="P8" s="164"/>
      <c r="Q8" s="164">
        <f>SUM(Q9:Q12)</f>
        <v>7.17</v>
      </c>
      <c r="R8" s="165"/>
      <c r="S8" s="159"/>
      <c r="T8" s="159">
        <f>SUM(T9:T12)</f>
        <v>2.35</v>
      </c>
      <c r="U8" s="159"/>
      <c r="V8" s="159"/>
      <c r="AE8" t="s">
        <v>105</v>
      </c>
    </row>
    <row r="9" spans="1:58" outlineLevel="1" x14ac:dyDescent="0.2">
      <c r="A9" s="166">
        <v>1</v>
      </c>
      <c r="B9" s="167" t="s">
        <v>156</v>
      </c>
      <c r="C9" s="175" t="s">
        <v>157</v>
      </c>
      <c r="D9" s="168" t="s">
        <v>158</v>
      </c>
      <c r="E9" s="169">
        <v>3.26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2.2000000000000002</v>
      </c>
      <c r="Q9" s="171">
        <f>ROUND(E9*P9,2)</f>
        <v>7.17</v>
      </c>
      <c r="R9" s="172" t="s">
        <v>159</v>
      </c>
      <c r="S9" s="156">
        <v>0.72</v>
      </c>
      <c r="T9" s="156">
        <f>ROUND(E9*S9,2)</f>
        <v>2.35</v>
      </c>
      <c r="U9" s="156"/>
      <c r="V9" s="156" t="s">
        <v>111</v>
      </c>
      <c r="W9" s="147"/>
      <c r="X9" s="147"/>
      <c r="Y9" s="147"/>
      <c r="Z9" s="147"/>
      <c r="AA9" s="147"/>
      <c r="AB9" s="147"/>
      <c r="AC9" s="147"/>
      <c r="AD9" s="147"/>
      <c r="AE9" s="147" t="s">
        <v>112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</row>
    <row r="10" spans="1:58" outlineLevel="1" x14ac:dyDescent="0.2">
      <c r="A10" s="154"/>
      <c r="B10" s="155"/>
      <c r="C10" s="176" t="s">
        <v>160</v>
      </c>
      <c r="D10" s="157"/>
      <c r="E10" s="158">
        <v>3.26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47"/>
      <c r="X10" s="147"/>
      <c r="Y10" s="147"/>
      <c r="Z10" s="147"/>
      <c r="AA10" s="147"/>
      <c r="AB10" s="147"/>
      <c r="AC10" s="147"/>
      <c r="AD10" s="147"/>
      <c r="AE10" s="147" t="s">
        <v>114</v>
      </c>
      <c r="AF10" s="147">
        <v>0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1" spans="1:58" outlineLevel="1" x14ac:dyDescent="0.2">
      <c r="A11" s="166">
        <v>2</v>
      </c>
      <c r="B11" s="167" t="s">
        <v>115</v>
      </c>
      <c r="C11" s="175" t="s">
        <v>116</v>
      </c>
      <c r="D11" s="168" t="s">
        <v>117</v>
      </c>
      <c r="E11" s="169">
        <v>7.2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71">
        <v>0</v>
      </c>
      <c r="O11" s="171">
        <f>ROUND(E11*N11,2)</f>
        <v>0</v>
      </c>
      <c r="P11" s="171">
        <v>0</v>
      </c>
      <c r="Q11" s="171">
        <f>ROUND(E11*P11,2)</f>
        <v>0</v>
      </c>
      <c r="R11" s="172" t="s">
        <v>118</v>
      </c>
      <c r="S11" s="156">
        <v>0</v>
      </c>
      <c r="T11" s="156">
        <f>ROUND(E11*S11,2)</f>
        <v>0</v>
      </c>
      <c r="U11" s="156"/>
      <c r="V11" s="156" t="s">
        <v>119</v>
      </c>
      <c r="W11" s="147"/>
      <c r="X11" s="147"/>
      <c r="Y11" s="147"/>
      <c r="Z11" s="147"/>
      <c r="AA11" s="147"/>
      <c r="AB11" s="147"/>
      <c r="AC11" s="147"/>
      <c r="AD11" s="147"/>
      <c r="AE11" s="147" t="s">
        <v>120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</row>
    <row r="12" spans="1:58" outlineLevel="1" x14ac:dyDescent="0.2">
      <c r="A12" s="154"/>
      <c r="B12" s="155"/>
      <c r="C12" s="176" t="s">
        <v>161</v>
      </c>
      <c r="D12" s="157"/>
      <c r="E12" s="158">
        <v>7.2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47"/>
      <c r="X12" s="147"/>
      <c r="Y12" s="147"/>
      <c r="Z12" s="147"/>
      <c r="AA12" s="147"/>
      <c r="AB12" s="147"/>
      <c r="AC12" s="147"/>
      <c r="AD12" s="147"/>
      <c r="AE12" s="147" t="s">
        <v>114</v>
      </c>
      <c r="AF12" s="147">
        <v>0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</row>
    <row r="13" spans="1:58" x14ac:dyDescent="0.2">
      <c r="A13" s="160" t="s">
        <v>104</v>
      </c>
      <c r="B13" s="161" t="s">
        <v>63</v>
      </c>
      <c r="C13" s="174" t="s">
        <v>64</v>
      </c>
      <c r="D13" s="162"/>
      <c r="E13" s="163"/>
      <c r="F13" s="164"/>
      <c r="G13" s="164">
        <f>SUMIF(AE14:AE33,"&lt;&gt;NOR",G14:G33)</f>
        <v>0</v>
      </c>
      <c r="H13" s="164"/>
      <c r="I13" s="164">
        <f>SUM(I14:I33)</f>
        <v>0</v>
      </c>
      <c r="J13" s="164"/>
      <c r="K13" s="164">
        <f>SUM(K14:K33)</f>
        <v>0</v>
      </c>
      <c r="L13" s="164"/>
      <c r="M13" s="164">
        <f>SUM(M14:M33)</f>
        <v>0</v>
      </c>
      <c r="N13" s="164"/>
      <c r="O13" s="164">
        <f>SUM(O14:O33)</f>
        <v>608.5</v>
      </c>
      <c r="P13" s="164"/>
      <c r="Q13" s="164">
        <f>SUM(Q14:Q33)</f>
        <v>0</v>
      </c>
      <c r="R13" s="165"/>
      <c r="S13" s="159"/>
      <c r="T13" s="159">
        <f>SUM(T14:T33)</f>
        <v>117.36</v>
      </c>
      <c r="U13" s="159"/>
      <c r="V13" s="159"/>
      <c r="AE13" t="s">
        <v>105</v>
      </c>
    </row>
    <row r="14" spans="1:58" ht="22.5" outlineLevel="1" x14ac:dyDescent="0.2">
      <c r="A14" s="166">
        <v>3</v>
      </c>
      <c r="B14" s="167" t="s">
        <v>162</v>
      </c>
      <c r="C14" s="175" t="s">
        <v>163</v>
      </c>
      <c r="D14" s="168" t="s">
        <v>124</v>
      </c>
      <c r="E14" s="169">
        <v>340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71">
        <v>0.378</v>
      </c>
      <c r="O14" s="171">
        <f>ROUND(E14*N14,2)</f>
        <v>128.52000000000001</v>
      </c>
      <c r="P14" s="171">
        <v>0</v>
      </c>
      <c r="Q14" s="171">
        <f>ROUND(E14*P14,2)</f>
        <v>0</v>
      </c>
      <c r="R14" s="172" t="s">
        <v>109</v>
      </c>
      <c r="S14" s="156">
        <v>2.5999999999999999E-2</v>
      </c>
      <c r="T14" s="156">
        <f>ROUND(E14*S14,2)</f>
        <v>8.84</v>
      </c>
      <c r="U14" s="156"/>
      <c r="V14" s="156" t="s">
        <v>119</v>
      </c>
      <c r="W14" s="147"/>
      <c r="X14" s="147"/>
      <c r="Y14" s="147"/>
      <c r="Z14" s="147"/>
      <c r="AA14" s="147"/>
      <c r="AB14" s="147"/>
      <c r="AC14" s="147"/>
      <c r="AD14" s="147"/>
      <c r="AE14" s="147" t="s">
        <v>120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</row>
    <row r="15" spans="1:58" outlineLevel="1" x14ac:dyDescent="0.2">
      <c r="A15" s="154"/>
      <c r="B15" s="155"/>
      <c r="C15" s="176" t="s">
        <v>164</v>
      </c>
      <c r="D15" s="157"/>
      <c r="E15" s="158">
        <v>340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47"/>
      <c r="X15" s="147"/>
      <c r="Y15" s="147"/>
      <c r="Z15" s="147"/>
      <c r="AA15" s="147"/>
      <c r="AB15" s="147"/>
      <c r="AC15" s="147"/>
      <c r="AD15" s="147"/>
      <c r="AE15" s="147" t="s">
        <v>114</v>
      </c>
      <c r="AF15" s="147">
        <v>0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</row>
    <row r="16" spans="1:58" outlineLevel="1" x14ac:dyDescent="0.2">
      <c r="A16" s="166">
        <v>4</v>
      </c>
      <c r="B16" s="167" t="s">
        <v>165</v>
      </c>
      <c r="C16" s="175" t="s">
        <v>166</v>
      </c>
      <c r="D16" s="168" t="s">
        <v>124</v>
      </c>
      <c r="E16" s="169">
        <v>430</v>
      </c>
      <c r="F16" s="170"/>
      <c r="G16" s="171">
        <f>ROUND(E16*F16,2)</f>
        <v>0</v>
      </c>
      <c r="H16" s="170"/>
      <c r="I16" s="171">
        <f>ROUND(E16*H16,2)</f>
        <v>0</v>
      </c>
      <c r="J16" s="170"/>
      <c r="K16" s="171">
        <f>ROUND(E16*J16,2)</f>
        <v>0</v>
      </c>
      <c r="L16" s="171">
        <v>21</v>
      </c>
      <c r="M16" s="171">
        <f>G16*(1+L16/100)</f>
        <v>0</v>
      </c>
      <c r="N16" s="171">
        <v>0.18776000000000001</v>
      </c>
      <c r="O16" s="171">
        <f>ROUND(E16*N16,2)</f>
        <v>80.739999999999995</v>
      </c>
      <c r="P16" s="171">
        <v>0</v>
      </c>
      <c r="Q16" s="171">
        <f>ROUND(E16*P16,2)</f>
        <v>0</v>
      </c>
      <c r="R16" s="172" t="s">
        <v>109</v>
      </c>
      <c r="S16" s="156">
        <v>5.1999999999999998E-2</v>
      </c>
      <c r="T16" s="156">
        <f>ROUND(E16*S16,2)</f>
        <v>22.36</v>
      </c>
      <c r="U16" s="156"/>
      <c r="V16" s="156" t="s">
        <v>119</v>
      </c>
      <c r="W16" s="147"/>
      <c r="X16" s="147"/>
      <c r="Y16" s="147"/>
      <c r="Z16" s="147"/>
      <c r="AA16" s="147"/>
      <c r="AB16" s="147"/>
      <c r="AC16" s="147"/>
      <c r="AD16" s="147"/>
      <c r="AE16" s="147" t="s">
        <v>120</v>
      </c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</row>
    <row r="17" spans="1:58" outlineLevel="1" x14ac:dyDescent="0.2">
      <c r="A17" s="154"/>
      <c r="B17" s="155"/>
      <c r="C17" s="244" t="s">
        <v>167</v>
      </c>
      <c r="D17" s="245"/>
      <c r="E17" s="245"/>
      <c r="F17" s="245"/>
      <c r="G17" s="24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47"/>
      <c r="X17" s="147"/>
      <c r="Y17" s="147"/>
      <c r="Z17" s="147"/>
      <c r="AA17" s="147"/>
      <c r="AB17" s="147"/>
      <c r="AC17" s="147"/>
      <c r="AD17" s="147"/>
      <c r="AE17" s="147" t="s">
        <v>141</v>
      </c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</row>
    <row r="18" spans="1:58" outlineLevel="1" x14ac:dyDescent="0.2">
      <c r="A18" s="154"/>
      <c r="B18" s="155"/>
      <c r="C18" s="176" t="s">
        <v>168</v>
      </c>
      <c r="D18" s="157"/>
      <c r="E18" s="158">
        <v>430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47"/>
      <c r="X18" s="147"/>
      <c r="Y18" s="147"/>
      <c r="Z18" s="147"/>
      <c r="AA18" s="147"/>
      <c r="AB18" s="147"/>
      <c r="AC18" s="147"/>
      <c r="AD18" s="147"/>
      <c r="AE18" s="147" t="s">
        <v>114</v>
      </c>
      <c r="AF18" s="147">
        <v>0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</row>
    <row r="19" spans="1:58" outlineLevel="1" x14ac:dyDescent="0.2">
      <c r="A19" s="166">
        <v>5</v>
      </c>
      <c r="B19" s="167" t="s">
        <v>169</v>
      </c>
      <c r="C19" s="175" t="s">
        <v>170</v>
      </c>
      <c r="D19" s="168" t="s">
        <v>117</v>
      </c>
      <c r="E19" s="169">
        <v>185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1">
        <f>G19*(1+L19/100)</f>
        <v>0</v>
      </c>
      <c r="N19" s="171">
        <v>1</v>
      </c>
      <c r="O19" s="171">
        <f>ROUND(E19*N19,2)</f>
        <v>185</v>
      </c>
      <c r="P19" s="171">
        <v>0</v>
      </c>
      <c r="Q19" s="171">
        <f>ROUND(E19*P19,2)</f>
        <v>0</v>
      </c>
      <c r="R19" s="172" t="s">
        <v>109</v>
      </c>
      <c r="S19" s="156">
        <v>0.23300000000000001</v>
      </c>
      <c r="T19" s="156">
        <f>ROUND(E19*S19,2)</f>
        <v>43.11</v>
      </c>
      <c r="U19" s="156"/>
      <c r="V19" s="156" t="s">
        <v>119</v>
      </c>
      <c r="W19" s="147"/>
      <c r="X19" s="147"/>
      <c r="Y19" s="147"/>
      <c r="Z19" s="147"/>
      <c r="AA19" s="147"/>
      <c r="AB19" s="147"/>
      <c r="AC19" s="147"/>
      <c r="AD19" s="147"/>
      <c r="AE19" s="147" t="s">
        <v>120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</row>
    <row r="20" spans="1:58" outlineLevel="1" x14ac:dyDescent="0.2">
      <c r="A20" s="154"/>
      <c r="B20" s="155"/>
      <c r="C20" s="244" t="s">
        <v>171</v>
      </c>
      <c r="D20" s="245"/>
      <c r="E20" s="245"/>
      <c r="F20" s="245"/>
      <c r="G20" s="245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47"/>
      <c r="X20" s="147"/>
      <c r="Y20" s="147"/>
      <c r="Z20" s="147"/>
      <c r="AA20" s="147"/>
      <c r="AB20" s="147"/>
      <c r="AC20" s="147"/>
      <c r="AD20" s="147"/>
      <c r="AE20" s="147" t="s">
        <v>141</v>
      </c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</row>
    <row r="21" spans="1:58" outlineLevel="1" x14ac:dyDescent="0.2">
      <c r="A21" s="154"/>
      <c r="B21" s="155"/>
      <c r="C21" s="176" t="s">
        <v>172</v>
      </c>
      <c r="D21" s="157"/>
      <c r="E21" s="158">
        <v>185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47"/>
      <c r="X21" s="147"/>
      <c r="Y21" s="147"/>
      <c r="Z21" s="147"/>
      <c r="AA21" s="147"/>
      <c r="AB21" s="147"/>
      <c r="AC21" s="147"/>
      <c r="AD21" s="147"/>
      <c r="AE21" s="147" t="s">
        <v>114</v>
      </c>
      <c r="AF21" s="147">
        <v>0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</row>
    <row r="22" spans="1:58" ht="22.5" outlineLevel="1" x14ac:dyDescent="0.2">
      <c r="A22" s="166">
        <v>6</v>
      </c>
      <c r="B22" s="167" t="s">
        <v>122</v>
      </c>
      <c r="C22" s="175" t="s">
        <v>123</v>
      </c>
      <c r="D22" s="168" t="s">
        <v>124</v>
      </c>
      <c r="E22" s="169">
        <v>4052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71">
        <v>6.0999999999999997E-4</v>
      </c>
      <c r="O22" s="171">
        <f>ROUND(E22*N22,2)</f>
        <v>2.4700000000000002</v>
      </c>
      <c r="P22" s="171">
        <v>0</v>
      </c>
      <c r="Q22" s="171">
        <f>ROUND(E22*P22,2)</f>
        <v>0</v>
      </c>
      <c r="R22" s="172" t="s">
        <v>109</v>
      </c>
      <c r="S22" s="156">
        <v>2E-3</v>
      </c>
      <c r="T22" s="156">
        <f>ROUND(E22*S22,2)</f>
        <v>8.1</v>
      </c>
      <c r="U22" s="156"/>
      <c r="V22" s="156" t="s">
        <v>119</v>
      </c>
      <c r="W22" s="147"/>
      <c r="X22" s="147"/>
      <c r="Y22" s="147"/>
      <c r="Z22" s="147"/>
      <c r="AA22" s="147"/>
      <c r="AB22" s="147"/>
      <c r="AC22" s="147"/>
      <c r="AD22" s="147"/>
      <c r="AE22" s="147" t="s">
        <v>120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</row>
    <row r="23" spans="1:58" outlineLevel="1" x14ac:dyDescent="0.2">
      <c r="A23" s="154"/>
      <c r="B23" s="155"/>
      <c r="C23" s="176" t="s">
        <v>173</v>
      </c>
      <c r="D23" s="157"/>
      <c r="E23" s="158">
        <v>4052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47"/>
      <c r="X23" s="147"/>
      <c r="Y23" s="147"/>
      <c r="Z23" s="147"/>
      <c r="AA23" s="147"/>
      <c r="AB23" s="147"/>
      <c r="AC23" s="147"/>
      <c r="AD23" s="147"/>
      <c r="AE23" s="147" t="s">
        <v>114</v>
      </c>
      <c r="AF23" s="147">
        <v>0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</row>
    <row r="24" spans="1:58" ht="22.5" outlineLevel="1" x14ac:dyDescent="0.2">
      <c r="A24" s="166">
        <v>7</v>
      </c>
      <c r="B24" s="167" t="s">
        <v>174</v>
      </c>
      <c r="C24" s="175" t="s">
        <v>175</v>
      </c>
      <c r="D24" s="168" t="s">
        <v>124</v>
      </c>
      <c r="E24" s="169">
        <v>2026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71">
        <v>0.10373</v>
      </c>
      <c r="O24" s="171">
        <f>ROUND(E24*N24,2)</f>
        <v>210.16</v>
      </c>
      <c r="P24" s="171">
        <v>0</v>
      </c>
      <c r="Q24" s="171">
        <f>ROUND(E24*P24,2)</f>
        <v>0</v>
      </c>
      <c r="R24" s="172" t="s">
        <v>109</v>
      </c>
      <c r="S24" s="156">
        <v>1.4999999999999999E-2</v>
      </c>
      <c r="T24" s="156">
        <f>ROUND(E24*S24,2)</f>
        <v>30.39</v>
      </c>
      <c r="U24" s="156"/>
      <c r="V24" s="156" t="s">
        <v>119</v>
      </c>
      <c r="W24" s="147"/>
      <c r="X24" s="147"/>
      <c r="Y24" s="147"/>
      <c r="Z24" s="147"/>
      <c r="AA24" s="147"/>
      <c r="AB24" s="147"/>
      <c r="AC24" s="147"/>
      <c r="AD24" s="147"/>
      <c r="AE24" s="147" t="s">
        <v>120</v>
      </c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58" outlineLevel="1" x14ac:dyDescent="0.2">
      <c r="A25" s="154"/>
      <c r="B25" s="155"/>
      <c r="C25" s="176" t="s">
        <v>176</v>
      </c>
      <c r="D25" s="157"/>
      <c r="E25" s="158">
        <v>2026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47"/>
      <c r="X25" s="147"/>
      <c r="Y25" s="147"/>
      <c r="Z25" s="147"/>
      <c r="AA25" s="147"/>
      <c r="AB25" s="147"/>
      <c r="AC25" s="147"/>
      <c r="AD25" s="147"/>
      <c r="AE25" s="147" t="s">
        <v>114</v>
      </c>
      <c r="AF25" s="147">
        <v>0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</row>
    <row r="26" spans="1:58" outlineLevel="1" x14ac:dyDescent="0.2">
      <c r="A26" s="166">
        <v>8</v>
      </c>
      <c r="B26" s="167" t="s">
        <v>128</v>
      </c>
      <c r="C26" s="175" t="s">
        <v>129</v>
      </c>
      <c r="D26" s="168" t="s">
        <v>130</v>
      </c>
      <c r="E26" s="169">
        <v>7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71">
        <v>0</v>
      </c>
      <c r="O26" s="171">
        <f>ROUND(E26*N26,2)</f>
        <v>0</v>
      </c>
      <c r="P26" s="171">
        <v>0</v>
      </c>
      <c r="Q26" s="171">
        <f>ROUND(E26*P26,2)</f>
        <v>0</v>
      </c>
      <c r="R26" s="172" t="s">
        <v>159</v>
      </c>
      <c r="S26" s="156">
        <v>0</v>
      </c>
      <c r="T26" s="156">
        <f>ROUND(E26*S26,2)</f>
        <v>0</v>
      </c>
      <c r="U26" s="156"/>
      <c r="V26" s="156" t="s">
        <v>111</v>
      </c>
      <c r="W26" s="147"/>
      <c r="X26" s="147"/>
      <c r="Y26" s="147"/>
      <c r="Z26" s="147"/>
      <c r="AA26" s="147"/>
      <c r="AB26" s="147"/>
      <c r="AC26" s="147"/>
      <c r="AD26" s="147"/>
      <c r="AE26" s="147" t="s">
        <v>112</v>
      </c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</row>
    <row r="27" spans="1:58" outlineLevel="1" x14ac:dyDescent="0.2">
      <c r="A27" s="154"/>
      <c r="B27" s="155"/>
      <c r="C27" s="176" t="s">
        <v>131</v>
      </c>
      <c r="D27" s="157"/>
      <c r="E27" s="158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47"/>
      <c r="X27" s="147"/>
      <c r="Y27" s="147"/>
      <c r="Z27" s="147"/>
      <c r="AA27" s="147"/>
      <c r="AB27" s="147"/>
      <c r="AC27" s="147"/>
      <c r="AD27" s="147"/>
      <c r="AE27" s="147" t="s">
        <v>114</v>
      </c>
      <c r="AF27" s="147">
        <v>0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</row>
    <row r="28" spans="1:58" outlineLevel="1" x14ac:dyDescent="0.2">
      <c r="A28" s="154"/>
      <c r="B28" s="155"/>
      <c r="C28" s="176" t="s">
        <v>132</v>
      </c>
      <c r="D28" s="157"/>
      <c r="E28" s="158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47"/>
      <c r="X28" s="147"/>
      <c r="Y28" s="147"/>
      <c r="Z28" s="147"/>
      <c r="AA28" s="147"/>
      <c r="AB28" s="147"/>
      <c r="AC28" s="147"/>
      <c r="AD28" s="147"/>
      <c r="AE28" s="147" t="s">
        <v>114</v>
      </c>
      <c r="AF28" s="147">
        <v>0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</row>
    <row r="29" spans="1:58" outlineLevel="1" x14ac:dyDescent="0.2">
      <c r="A29" s="154"/>
      <c r="B29" s="155"/>
      <c r="C29" s="176" t="s">
        <v>133</v>
      </c>
      <c r="D29" s="157"/>
      <c r="E29" s="158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47"/>
      <c r="X29" s="147"/>
      <c r="Y29" s="147"/>
      <c r="Z29" s="147"/>
      <c r="AA29" s="147"/>
      <c r="AB29" s="147"/>
      <c r="AC29" s="147"/>
      <c r="AD29" s="147"/>
      <c r="AE29" s="147" t="s">
        <v>114</v>
      </c>
      <c r="AF29" s="147">
        <v>0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</row>
    <row r="30" spans="1:58" outlineLevel="1" x14ac:dyDescent="0.2">
      <c r="A30" s="154"/>
      <c r="B30" s="155"/>
      <c r="C30" s="176" t="s">
        <v>134</v>
      </c>
      <c r="D30" s="157"/>
      <c r="E30" s="158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47"/>
      <c r="X30" s="147"/>
      <c r="Y30" s="147"/>
      <c r="Z30" s="147"/>
      <c r="AA30" s="147"/>
      <c r="AB30" s="147"/>
      <c r="AC30" s="147"/>
      <c r="AD30" s="147"/>
      <c r="AE30" s="147" t="s">
        <v>114</v>
      </c>
      <c r="AF30" s="147">
        <v>0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</row>
    <row r="31" spans="1:58" outlineLevel="1" x14ac:dyDescent="0.2">
      <c r="A31" s="154"/>
      <c r="B31" s="155"/>
      <c r="C31" s="176" t="s">
        <v>177</v>
      </c>
      <c r="D31" s="157"/>
      <c r="E31" s="158">
        <v>7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47"/>
      <c r="X31" s="147"/>
      <c r="Y31" s="147"/>
      <c r="Z31" s="147"/>
      <c r="AA31" s="147"/>
      <c r="AB31" s="147"/>
      <c r="AC31" s="147"/>
      <c r="AD31" s="147"/>
      <c r="AE31" s="147" t="s">
        <v>114</v>
      </c>
      <c r="AF31" s="147">
        <v>0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</row>
    <row r="32" spans="1:58" outlineLevel="1" x14ac:dyDescent="0.2">
      <c r="A32" s="166">
        <v>9</v>
      </c>
      <c r="B32" s="167" t="s">
        <v>178</v>
      </c>
      <c r="C32" s="175" t="s">
        <v>179</v>
      </c>
      <c r="D32" s="168" t="s">
        <v>124</v>
      </c>
      <c r="E32" s="169">
        <v>3.24</v>
      </c>
      <c r="F32" s="170"/>
      <c r="G32" s="171">
        <f>ROUND(E32*F32,2)</f>
        <v>0</v>
      </c>
      <c r="H32" s="170"/>
      <c r="I32" s="171">
        <f>ROUND(E32*H32,2)</f>
        <v>0</v>
      </c>
      <c r="J32" s="170"/>
      <c r="K32" s="171">
        <f>ROUND(E32*J32,2)</f>
        <v>0</v>
      </c>
      <c r="L32" s="171">
        <v>21</v>
      </c>
      <c r="M32" s="171">
        <f>G32*(1+L32/100)</f>
        <v>0</v>
      </c>
      <c r="N32" s="171">
        <v>0.49731999999999998</v>
      </c>
      <c r="O32" s="171">
        <f>ROUND(E32*N32,2)</f>
        <v>1.61</v>
      </c>
      <c r="P32" s="171">
        <v>0</v>
      </c>
      <c r="Q32" s="171">
        <f>ROUND(E32*P32,2)</f>
        <v>0</v>
      </c>
      <c r="R32" s="172" t="s">
        <v>110</v>
      </c>
      <c r="S32" s="156">
        <v>1.4068499999999999</v>
      </c>
      <c r="T32" s="156">
        <f>ROUND(E32*S32,2)</f>
        <v>4.5599999999999996</v>
      </c>
      <c r="U32" s="156"/>
      <c r="V32" s="156" t="s">
        <v>111</v>
      </c>
      <c r="W32" s="147"/>
      <c r="X32" s="147"/>
      <c r="Y32" s="147"/>
      <c r="Z32" s="147"/>
      <c r="AA32" s="147"/>
      <c r="AB32" s="147"/>
      <c r="AC32" s="147"/>
      <c r="AD32" s="147"/>
      <c r="AE32" s="147" t="s">
        <v>112</v>
      </c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</row>
    <row r="33" spans="1:58" outlineLevel="1" x14ac:dyDescent="0.2">
      <c r="A33" s="154"/>
      <c r="B33" s="155"/>
      <c r="C33" s="176" t="s">
        <v>180</v>
      </c>
      <c r="D33" s="157"/>
      <c r="E33" s="158">
        <v>3.24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47"/>
      <c r="X33" s="147"/>
      <c r="Y33" s="147"/>
      <c r="Z33" s="147"/>
      <c r="AA33" s="147"/>
      <c r="AB33" s="147"/>
      <c r="AC33" s="147"/>
      <c r="AD33" s="147"/>
      <c r="AE33" s="147" t="s">
        <v>114</v>
      </c>
      <c r="AF33" s="147">
        <v>0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</row>
    <row r="34" spans="1:58" x14ac:dyDescent="0.2">
      <c r="A34" s="160" t="s">
        <v>104</v>
      </c>
      <c r="B34" s="161" t="s">
        <v>65</v>
      </c>
      <c r="C34" s="174" t="s">
        <v>66</v>
      </c>
      <c r="D34" s="162"/>
      <c r="E34" s="163"/>
      <c r="F34" s="164"/>
      <c r="G34" s="164">
        <f>SUMIF(AE35:AE36,"&lt;&gt;NOR",G35:G36)</f>
        <v>0</v>
      </c>
      <c r="H34" s="164"/>
      <c r="I34" s="164">
        <f>SUM(I35:I36)</f>
        <v>0</v>
      </c>
      <c r="J34" s="164"/>
      <c r="K34" s="164">
        <f>SUM(K35:K36)</f>
        <v>0</v>
      </c>
      <c r="L34" s="164"/>
      <c r="M34" s="164">
        <f>SUM(M35:M36)</f>
        <v>0</v>
      </c>
      <c r="N34" s="164"/>
      <c r="O34" s="164">
        <f>SUM(O35:O36)</f>
        <v>1.26</v>
      </c>
      <c r="P34" s="164"/>
      <c r="Q34" s="164">
        <f>SUM(Q35:Q36)</f>
        <v>0</v>
      </c>
      <c r="R34" s="165"/>
      <c r="S34" s="159"/>
      <c r="T34" s="159">
        <f>SUM(T35:T36)</f>
        <v>6.37</v>
      </c>
      <c r="U34" s="159"/>
      <c r="V34" s="159"/>
      <c r="AE34" t="s">
        <v>105</v>
      </c>
    </row>
    <row r="35" spans="1:58" outlineLevel="1" x14ac:dyDescent="0.2">
      <c r="A35" s="166">
        <v>10</v>
      </c>
      <c r="B35" s="167" t="s">
        <v>181</v>
      </c>
      <c r="C35" s="175" t="s">
        <v>182</v>
      </c>
      <c r="D35" s="168" t="s">
        <v>183</v>
      </c>
      <c r="E35" s="169">
        <v>4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21</v>
      </c>
      <c r="M35" s="171">
        <f>G35*(1+L35/100)</f>
        <v>0</v>
      </c>
      <c r="N35" s="171">
        <v>0.31590000000000001</v>
      </c>
      <c r="O35" s="171">
        <f>ROUND(E35*N35,2)</f>
        <v>1.26</v>
      </c>
      <c r="P35" s="171">
        <v>0</v>
      </c>
      <c r="Q35" s="171">
        <f>ROUND(E35*P35,2)</f>
        <v>0</v>
      </c>
      <c r="R35" s="172" t="s">
        <v>110</v>
      </c>
      <c r="S35" s="156">
        <v>1.59148</v>
      </c>
      <c r="T35" s="156">
        <f>ROUND(E35*S35,2)</f>
        <v>6.37</v>
      </c>
      <c r="U35" s="156"/>
      <c r="V35" s="156" t="s">
        <v>111</v>
      </c>
      <c r="W35" s="147"/>
      <c r="X35" s="147"/>
      <c r="Y35" s="147"/>
      <c r="Z35" s="147"/>
      <c r="AA35" s="147"/>
      <c r="AB35" s="147"/>
      <c r="AC35" s="147"/>
      <c r="AD35" s="147"/>
      <c r="AE35" s="147" t="s">
        <v>112</v>
      </c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</row>
    <row r="36" spans="1:58" outlineLevel="1" x14ac:dyDescent="0.2">
      <c r="A36" s="154"/>
      <c r="B36" s="155"/>
      <c r="C36" s="176" t="s">
        <v>61</v>
      </c>
      <c r="D36" s="157"/>
      <c r="E36" s="158">
        <v>4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47"/>
      <c r="X36" s="147"/>
      <c r="Y36" s="147"/>
      <c r="Z36" s="147"/>
      <c r="AA36" s="147"/>
      <c r="AB36" s="147"/>
      <c r="AC36" s="147"/>
      <c r="AD36" s="147"/>
      <c r="AE36" s="147" t="s">
        <v>114</v>
      </c>
      <c r="AF36" s="147">
        <v>0</v>
      </c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</row>
    <row r="37" spans="1:58" x14ac:dyDescent="0.2">
      <c r="A37" s="160" t="s">
        <v>104</v>
      </c>
      <c r="B37" s="161" t="s">
        <v>67</v>
      </c>
      <c r="C37" s="174" t="s">
        <v>68</v>
      </c>
      <c r="D37" s="162"/>
      <c r="E37" s="163"/>
      <c r="F37" s="164"/>
      <c r="G37" s="164">
        <f>SUMIF(AE38:AE40,"&lt;&gt;NOR",G38:G40)</f>
        <v>0</v>
      </c>
      <c r="H37" s="164"/>
      <c r="I37" s="164">
        <f>SUM(I38:I40)</f>
        <v>0</v>
      </c>
      <c r="J37" s="164"/>
      <c r="K37" s="164">
        <f>SUM(K38:K40)</f>
        <v>0</v>
      </c>
      <c r="L37" s="164"/>
      <c r="M37" s="164">
        <f>SUM(M38:M40)</f>
        <v>0</v>
      </c>
      <c r="N37" s="164"/>
      <c r="O37" s="164">
        <f>SUM(O38:O40)</f>
        <v>0</v>
      </c>
      <c r="P37" s="164"/>
      <c r="Q37" s="164">
        <f>SUM(Q38:Q40)</f>
        <v>0</v>
      </c>
      <c r="R37" s="165"/>
      <c r="S37" s="159"/>
      <c r="T37" s="159">
        <f>SUM(T38:T40)</f>
        <v>0.47</v>
      </c>
      <c r="U37" s="159"/>
      <c r="V37" s="159"/>
      <c r="AE37" t="s">
        <v>105</v>
      </c>
    </row>
    <row r="38" spans="1:58" outlineLevel="1" x14ac:dyDescent="0.2">
      <c r="A38" s="166">
        <v>11</v>
      </c>
      <c r="B38" s="167" t="s">
        <v>184</v>
      </c>
      <c r="C38" s="175" t="s">
        <v>185</v>
      </c>
      <c r="D38" s="168" t="s">
        <v>138</v>
      </c>
      <c r="E38" s="169">
        <v>12.8</v>
      </c>
      <c r="F38" s="170"/>
      <c r="G38" s="171">
        <f>ROUND(E38*F38,2)</f>
        <v>0</v>
      </c>
      <c r="H38" s="170"/>
      <c r="I38" s="171">
        <f>ROUND(E38*H38,2)</f>
        <v>0</v>
      </c>
      <c r="J38" s="170"/>
      <c r="K38" s="171">
        <f>ROUND(E38*J38,2)</f>
        <v>0</v>
      </c>
      <c r="L38" s="171">
        <v>21</v>
      </c>
      <c r="M38" s="171">
        <f>G38*(1+L38/100)</f>
        <v>0</v>
      </c>
      <c r="N38" s="171">
        <v>0</v>
      </c>
      <c r="O38" s="171">
        <f>ROUND(E38*N38,2)</f>
        <v>0</v>
      </c>
      <c r="P38" s="171">
        <v>0</v>
      </c>
      <c r="Q38" s="171">
        <f>ROUND(E38*P38,2)</f>
        <v>0</v>
      </c>
      <c r="R38" s="172" t="s">
        <v>109</v>
      </c>
      <c r="S38" s="156">
        <v>3.6999999999999998E-2</v>
      </c>
      <c r="T38" s="156">
        <f>ROUND(E38*S38,2)</f>
        <v>0.47</v>
      </c>
      <c r="U38" s="156"/>
      <c r="V38" s="156" t="s">
        <v>119</v>
      </c>
      <c r="W38" s="147"/>
      <c r="X38" s="147"/>
      <c r="Y38" s="147"/>
      <c r="Z38" s="147"/>
      <c r="AA38" s="147"/>
      <c r="AB38" s="147"/>
      <c r="AC38" s="147"/>
      <c r="AD38" s="147"/>
      <c r="AE38" s="147" t="s">
        <v>139</v>
      </c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</row>
    <row r="39" spans="1:58" outlineLevel="1" x14ac:dyDescent="0.2">
      <c r="A39" s="154"/>
      <c r="B39" s="155"/>
      <c r="C39" s="244" t="s">
        <v>140</v>
      </c>
      <c r="D39" s="245"/>
      <c r="E39" s="245"/>
      <c r="F39" s="245"/>
      <c r="G39" s="245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47"/>
      <c r="X39" s="147"/>
      <c r="Y39" s="147"/>
      <c r="Z39" s="147"/>
      <c r="AA39" s="147"/>
      <c r="AB39" s="147"/>
      <c r="AC39" s="147"/>
      <c r="AD39" s="147"/>
      <c r="AE39" s="147" t="s">
        <v>141</v>
      </c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</row>
    <row r="40" spans="1:58" outlineLevel="1" x14ac:dyDescent="0.2">
      <c r="A40" s="154"/>
      <c r="B40" s="155"/>
      <c r="C40" s="176" t="s">
        <v>186</v>
      </c>
      <c r="D40" s="157"/>
      <c r="E40" s="158">
        <v>12.8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47"/>
      <c r="X40" s="147"/>
      <c r="Y40" s="147"/>
      <c r="Z40" s="147"/>
      <c r="AA40" s="147"/>
      <c r="AB40" s="147"/>
      <c r="AC40" s="147"/>
      <c r="AD40" s="147"/>
      <c r="AE40" s="147" t="s">
        <v>114</v>
      </c>
      <c r="AF40" s="147">
        <v>0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</row>
    <row r="41" spans="1:58" x14ac:dyDescent="0.2">
      <c r="A41" s="160" t="s">
        <v>104</v>
      </c>
      <c r="B41" s="161" t="s">
        <v>69</v>
      </c>
      <c r="C41" s="174" t="s">
        <v>70</v>
      </c>
      <c r="D41" s="162"/>
      <c r="E41" s="163"/>
      <c r="F41" s="164"/>
      <c r="G41" s="164">
        <f>SUMIF(AE42:AE48,"&lt;&gt;NOR",G42:G48)</f>
        <v>0</v>
      </c>
      <c r="H41" s="164"/>
      <c r="I41" s="164">
        <f>SUM(I42:I48)</f>
        <v>0</v>
      </c>
      <c r="J41" s="164"/>
      <c r="K41" s="164">
        <f>SUM(K42:K48)</f>
        <v>0</v>
      </c>
      <c r="L41" s="164"/>
      <c r="M41" s="164">
        <f>SUM(M42:M48)</f>
        <v>0</v>
      </c>
      <c r="N41" s="164"/>
      <c r="O41" s="164">
        <f>SUM(O42:O48)</f>
        <v>0</v>
      </c>
      <c r="P41" s="164"/>
      <c r="Q41" s="164">
        <f>SUM(Q42:Q48)</f>
        <v>87.7</v>
      </c>
      <c r="R41" s="165"/>
      <c r="S41" s="159"/>
      <c r="T41" s="159">
        <f>SUM(T42:T48)</f>
        <v>23.79</v>
      </c>
      <c r="U41" s="159"/>
      <c r="V41" s="159"/>
      <c r="AE41" t="s">
        <v>105</v>
      </c>
    </row>
    <row r="42" spans="1:58" outlineLevel="1" x14ac:dyDescent="0.2">
      <c r="A42" s="166">
        <v>12</v>
      </c>
      <c r="B42" s="167" t="s">
        <v>143</v>
      </c>
      <c r="C42" s="175" t="s">
        <v>144</v>
      </c>
      <c r="D42" s="168" t="s">
        <v>130</v>
      </c>
      <c r="E42" s="169">
        <v>12.8</v>
      </c>
      <c r="F42" s="170"/>
      <c r="G42" s="171">
        <f>ROUND(E42*F42,2)</f>
        <v>0</v>
      </c>
      <c r="H42" s="170"/>
      <c r="I42" s="171">
        <f>ROUND(E42*H42,2)</f>
        <v>0</v>
      </c>
      <c r="J42" s="170"/>
      <c r="K42" s="171">
        <f>ROUND(E42*J42,2)</f>
        <v>0</v>
      </c>
      <c r="L42" s="171">
        <v>21</v>
      </c>
      <c r="M42" s="171">
        <f>G42*(1+L42/100)</f>
        <v>0</v>
      </c>
      <c r="N42" s="171">
        <v>2.2000000000000001E-4</v>
      </c>
      <c r="O42" s="171">
        <f>ROUND(E42*N42,2)</f>
        <v>0</v>
      </c>
      <c r="P42" s="171">
        <v>0</v>
      </c>
      <c r="Q42" s="171">
        <f>ROUND(E42*P42,2)</f>
        <v>0</v>
      </c>
      <c r="R42" s="172" t="s">
        <v>118</v>
      </c>
      <c r="S42" s="156">
        <v>0.01</v>
      </c>
      <c r="T42" s="156">
        <f>ROUND(E42*S42,2)</f>
        <v>0.13</v>
      </c>
      <c r="U42" s="156"/>
      <c r="V42" s="156" t="s">
        <v>111</v>
      </c>
      <c r="W42" s="147"/>
      <c r="X42" s="147"/>
      <c r="Y42" s="147"/>
      <c r="Z42" s="147"/>
      <c r="AA42" s="147"/>
      <c r="AB42" s="147"/>
      <c r="AC42" s="147"/>
      <c r="AD42" s="147"/>
      <c r="AE42" s="147" t="s">
        <v>112</v>
      </c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</row>
    <row r="43" spans="1:58" outlineLevel="1" x14ac:dyDescent="0.2">
      <c r="A43" s="154"/>
      <c r="B43" s="155"/>
      <c r="C43" s="176" t="s">
        <v>187</v>
      </c>
      <c r="D43" s="157"/>
      <c r="E43" s="158">
        <v>12.8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47"/>
      <c r="X43" s="147"/>
      <c r="Y43" s="147"/>
      <c r="Z43" s="147"/>
      <c r="AA43" s="147"/>
      <c r="AB43" s="147"/>
      <c r="AC43" s="147"/>
      <c r="AD43" s="147"/>
      <c r="AE43" s="147" t="s">
        <v>114</v>
      </c>
      <c r="AF43" s="147">
        <v>0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</row>
    <row r="44" spans="1:58" outlineLevel="1" x14ac:dyDescent="0.2">
      <c r="A44" s="166">
        <v>13</v>
      </c>
      <c r="B44" s="167" t="s">
        <v>146</v>
      </c>
      <c r="C44" s="175" t="s">
        <v>147</v>
      </c>
      <c r="D44" s="168" t="s">
        <v>124</v>
      </c>
      <c r="E44" s="169">
        <v>2026</v>
      </c>
      <c r="F44" s="170"/>
      <c r="G44" s="171">
        <f>ROUND(E44*F44,2)</f>
        <v>0</v>
      </c>
      <c r="H44" s="170"/>
      <c r="I44" s="171">
        <f>ROUND(E44*H44,2)</f>
        <v>0</v>
      </c>
      <c r="J44" s="170"/>
      <c r="K44" s="171">
        <f>ROUND(E44*J44,2)</f>
        <v>0</v>
      </c>
      <c r="L44" s="171">
        <v>21</v>
      </c>
      <c r="M44" s="171">
        <f>G44*(1+L44/100)</f>
        <v>0</v>
      </c>
      <c r="N44" s="171">
        <v>0</v>
      </c>
      <c r="O44" s="171">
        <f>ROUND(E44*N44,2)</f>
        <v>0</v>
      </c>
      <c r="P44" s="171">
        <v>0</v>
      </c>
      <c r="Q44" s="171">
        <f>ROUND(E44*P44,2)</f>
        <v>0</v>
      </c>
      <c r="R44" s="172" t="s">
        <v>148</v>
      </c>
      <c r="S44" s="156">
        <v>0</v>
      </c>
      <c r="T44" s="156">
        <f>ROUND(E44*S44,2)</f>
        <v>0</v>
      </c>
      <c r="U44" s="156"/>
      <c r="V44" s="156" t="s">
        <v>111</v>
      </c>
      <c r="W44" s="147"/>
      <c r="X44" s="147"/>
      <c r="Y44" s="147"/>
      <c r="Z44" s="147"/>
      <c r="AA44" s="147"/>
      <c r="AB44" s="147"/>
      <c r="AC44" s="147"/>
      <c r="AD44" s="147"/>
      <c r="AE44" s="147" t="s">
        <v>112</v>
      </c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</row>
    <row r="45" spans="1:58" outlineLevel="1" x14ac:dyDescent="0.2">
      <c r="A45" s="154"/>
      <c r="B45" s="155"/>
      <c r="C45" s="176" t="s">
        <v>176</v>
      </c>
      <c r="D45" s="157"/>
      <c r="E45" s="158">
        <v>2026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47"/>
      <c r="X45" s="147"/>
      <c r="Y45" s="147"/>
      <c r="Z45" s="147"/>
      <c r="AA45" s="147"/>
      <c r="AB45" s="147"/>
      <c r="AC45" s="147"/>
      <c r="AD45" s="147"/>
      <c r="AE45" s="147" t="s">
        <v>114</v>
      </c>
      <c r="AF45" s="147">
        <v>0</v>
      </c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</row>
    <row r="46" spans="1:58" outlineLevel="1" x14ac:dyDescent="0.2">
      <c r="A46" s="166">
        <v>14</v>
      </c>
      <c r="B46" s="167" t="s">
        <v>188</v>
      </c>
      <c r="C46" s="175" t="s">
        <v>189</v>
      </c>
      <c r="D46" s="168" t="s">
        <v>124</v>
      </c>
      <c r="E46" s="169">
        <v>696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1">
        <f>G46*(1+L46/100)</f>
        <v>0</v>
      </c>
      <c r="N46" s="171">
        <v>0</v>
      </c>
      <c r="O46" s="171">
        <f>ROUND(E46*N46,2)</f>
        <v>0</v>
      </c>
      <c r="P46" s="171">
        <v>0.126</v>
      </c>
      <c r="Q46" s="171">
        <f>ROUND(E46*P46,2)</f>
        <v>87.7</v>
      </c>
      <c r="R46" s="172" t="s">
        <v>109</v>
      </c>
      <c r="S46" s="156">
        <v>3.4000000000000002E-2</v>
      </c>
      <c r="T46" s="156">
        <f>ROUND(E46*S46,2)</f>
        <v>23.66</v>
      </c>
      <c r="U46" s="156"/>
      <c r="V46" s="156" t="s">
        <v>119</v>
      </c>
      <c r="W46" s="147"/>
      <c r="X46" s="147"/>
      <c r="Y46" s="147"/>
      <c r="Z46" s="147"/>
      <c r="AA46" s="147"/>
      <c r="AB46" s="147"/>
      <c r="AC46" s="147"/>
      <c r="AD46" s="147"/>
      <c r="AE46" s="147" t="s">
        <v>120</v>
      </c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</row>
    <row r="47" spans="1:58" outlineLevel="1" x14ac:dyDescent="0.2">
      <c r="A47" s="154"/>
      <c r="B47" s="155"/>
      <c r="C47" s="176" t="s">
        <v>190</v>
      </c>
      <c r="D47" s="157"/>
      <c r="E47" s="158">
        <v>560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47"/>
      <c r="X47" s="147"/>
      <c r="Y47" s="147"/>
      <c r="Z47" s="147"/>
      <c r="AA47" s="147"/>
      <c r="AB47" s="147"/>
      <c r="AC47" s="147"/>
      <c r="AD47" s="147"/>
      <c r="AE47" s="147" t="s">
        <v>114</v>
      </c>
      <c r="AF47" s="147">
        <v>0</v>
      </c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</row>
    <row r="48" spans="1:58" outlineLevel="1" x14ac:dyDescent="0.2">
      <c r="A48" s="154"/>
      <c r="B48" s="155"/>
      <c r="C48" s="176" t="s">
        <v>191</v>
      </c>
      <c r="D48" s="157"/>
      <c r="E48" s="158">
        <v>136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47"/>
      <c r="X48" s="147"/>
      <c r="Y48" s="147"/>
      <c r="Z48" s="147"/>
      <c r="AA48" s="147"/>
      <c r="AB48" s="147"/>
      <c r="AC48" s="147"/>
      <c r="AD48" s="147"/>
      <c r="AE48" s="147" t="s">
        <v>114</v>
      </c>
      <c r="AF48" s="147">
        <v>0</v>
      </c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</row>
    <row r="49" spans="1:58" x14ac:dyDescent="0.2">
      <c r="A49" s="160" t="s">
        <v>104</v>
      </c>
      <c r="B49" s="161" t="s">
        <v>73</v>
      </c>
      <c r="C49" s="174" t="s">
        <v>74</v>
      </c>
      <c r="D49" s="162"/>
      <c r="E49" s="163"/>
      <c r="F49" s="164"/>
      <c r="G49" s="164">
        <f>SUMIF(AE50:AE51,"&lt;&gt;NOR",G50:G51)</f>
        <v>0</v>
      </c>
      <c r="H49" s="164"/>
      <c r="I49" s="164">
        <f>SUM(I50:I51)</f>
        <v>0</v>
      </c>
      <c r="J49" s="164"/>
      <c r="K49" s="164">
        <f>SUM(K50:K51)</f>
        <v>0</v>
      </c>
      <c r="L49" s="164"/>
      <c r="M49" s="164">
        <f>SUM(M50:M51)</f>
        <v>0</v>
      </c>
      <c r="N49" s="164"/>
      <c r="O49" s="164">
        <f>SUM(O50:O51)</f>
        <v>0</v>
      </c>
      <c r="P49" s="164"/>
      <c r="Q49" s="164">
        <f>SUM(Q50:Q51)</f>
        <v>0</v>
      </c>
      <c r="R49" s="165"/>
      <c r="S49" s="159"/>
      <c r="T49" s="159">
        <f>SUM(T50:T51)</f>
        <v>77.680000000000007</v>
      </c>
      <c r="U49" s="159"/>
      <c r="V49" s="159"/>
      <c r="AE49" t="s">
        <v>105</v>
      </c>
    </row>
    <row r="50" spans="1:58" outlineLevel="1" x14ac:dyDescent="0.2">
      <c r="A50" s="166">
        <v>15</v>
      </c>
      <c r="B50" s="167" t="s">
        <v>149</v>
      </c>
      <c r="C50" s="175" t="s">
        <v>150</v>
      </c>
      <c r="D50" s="168" t="s">
        <v>117</v>
      </c>
      <c r="E50" s="169">
        <v>606.88549999999998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1">
        <f>G50*(1+L50/100)</f>
        <v>0</v>
      </c>
      <c r="N50" s="171">
        <v>0</v>
      </c>
      <c r="O50" s="171">
        <f>ROUND(E50*N50,2)</f>
        <v>0</v>
      </c>
      <c r="P50" s="171">
        <v>0</v>
      </c>
      <c r="Q50" s="171">
        <f>ROUND(E50*P50,2)</f>
        <v>0</v>
      </c>
      <c r="R50" s="172" t="s">
        <v>109</v>
      </c>
      <c r="S50" s="156">
        <v>0.128</v>
      </c>
      <c r="T50" s="156">
        <f>ROUND(E50*S50,2)</f>
        <v>77.680000000000007</v>
      </c>
      <c r="U50" s="156"/>
      <c r="V50" s="156" t="s">
        <v>151</v>
      </c>
      <c r="W50" s="147"/>
      <c r="X50" s="147"/>
      <c r="Y50" s="147"/>
      <c r="Z50" s="147"/>
      <c r="AA50" s="147"/>
      <c r="AB50" s="147"/>
      <c r="AC50" s="147"/>
      <c r="AD50" s="147"/>
      <c r="AE50" s="147" t="s">
        <v>152</v>
      </c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</row>
    <row r="51" spans="1:58" outlineLevel="1" x14ac:dyDescent="0.2">
      <c r="A51" s="154"/>
      <c r="B51" s="155"/>
      <c r="C51" s="244" t="s">
        <v>153</v>
      </c>
      <c r="D51" s="245"/>
      <c r="E51" s="245"/>
      <c r="F51" s="245"/>
      <c r="G51" s="245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47"/>
      <c r="X51" s="147"/>
      <c r="Y51" s="147"/>
      <c r="Z51" s="147"/>
      <c r="AA51" s="147"/>
      <c r="AB51" s="147"/>
      <c r="AC51" s="147"/>
      <c r="AD51" s="147"/>
      <c r="AE51" s="147" t="s">
        <v>141</v>
      </c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</row>
    <row r="52" spans="1:58" x14ac:dyDescent="0.2">
      <c r="A52" s="160" t="s">
        <v>104</v>
      </c>
      <c r="B52" s="161" t="s">
        <v>75</v>
      </c>
      <c r="C52" s="174" t="s">
        <v>76</v>
      </c>
      <c r="D52" s="162"/>
      <c r="E52" s="163"/>
      <c r="F52" s="164"/>
      <c r="G52" s="164">
        <f>SUMIF(AE53:AE58,"&lt;&gt;NOR",G53:G58)</f>
        <v>0</v>
      </c>
      <c r="H52" s="164"/>
      <c r="I52" s="164">
        <f>SUM(I53:I58)</f>
        <v>0</v>
      </c>
      <c r="J52" s="164"/>
      <c r="K52" s="164">
        <f>SUM(K53:K58)</f>
        <v>0</v>
      </c>
      <c r="L52" s="164"/>
      <c r="M52" s="164">
        <f>SUM(M53:M58)</f>
        <v>0</v>
      </c>
      <c r="N52" s="164"/>
      <c r="O52" s="164">
        <f>SUM(O53:O58)</f>
        <v>0</v>
      </c>
      <c r="P52" s="164"/>
      <c r="Q52" s="164">
        <f>SUM(Q53:Q58)</f>
        <v>0</v>
      </c>
      <c r="R52" s="165"/>
      <c r="S52" s="159"/>
      <c r="T52" s="159">
        <f>SUM(T53:T58)</f>
        <v>24.82</v>
      </c>
      <c r="U52" s="159"/>
      <c r="V52" s="159"/>
      <c r="AE52" t="s">
        <v>105</v>
      </c>
    </row>
    <row r="53" spans="1:58" ht="22.5" outlineLevel="1" x14ac:dyDescent="0.2">
      <c r="A53" s="166">
        <v>16</v>
      </c>
      <c r="B53" s="167" t="s">
        <v>192</v>
      </c>
      <c r="C53" s="175" t="s">
        <v>193</v>
      </c>
      <c r="D53" s="168" t="s">
        <v>117</v>
      </c>
      <c r="E53" s="169">
        <v>87.695999999999998</v>
      </c>
      <c r="F53" s="170"/>
      <c r="G53" s="171">
        <f>ROUND(E53*F53,2)</f>
        <v>0</v>
      </c>
      <c r="H53" s="170"/>
      <c r="I53" s="171">
        <f>ROUND(E53*H53,2)</f>
        <v>0</v>
      </c>
      <c r="J53" s="170"/>
      <c r="K53" s="171">
        <f>ROUND(E53*J53,2)</f>
        <v>0</v>
      </c>
      <c r="L53" s="171">
        <v>21</v>
      </c>
      <c r="M53" s="171">
        <f>G53*(1+L53/100)</f>
        <v>0</v>
      </c>
      <c r="N53" s="171">
        <v>0</v>
      </c>
      <c r="O53" s="171">
        <f>ROUND(E53*N53,2)</f>
        <v>0</v>
      </c>
      <c r="P53" s="171">
        <v>0</v>
      </c>
      <c r="Q53" s="171">
        <f>ROUND(E53*P53,2)</f>
        <v>0</v>
      </c>
      <c r="R53" s="172" t="s">
        <v>109</v>
      </c>
      <c r="S53" s="156">
        <v>0.155</v>
      </c>
      <c r="T53" s="156">
        <f>ROUND(E53*S53,2)</f>
        <v>13.59</v>
      </c>
      <c r="U53" s="156"/>
      <c r="V53" s="156" t="s">
        <v>194</v>
      </c>
      <c r="W53" s="147"/>
      <c r="X53" s="147"/>
      <c r="Y53" s="147"/>
      <c r="Z53" s="147"/>
      <c r="AA53" s="147"/>
      <c r="AB53" s="147"/>
      <c r="AC53" s="147"/>
      <c r="AD53" s="147"/>
      <c r="AE53" s="147" t="s">
        <v>195</v>
      </c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</row>
    <row r="54" spans="1:58" ht="22.5" outlineLevel="1" x14ac:dyDescent="0.2">
      <c r="A54" s="154"/>
      <c r="B54" s="155"/>
      <c r="C54" s="244" t="s">
        <v>196</v>
      </c>
      <c r="D54" s="245"/>
      <c r="E54" s="245"/>
      <c r="F54" s="245"/>
      <c r="G54" s="245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47"/>
      <c r="X54" s="147"/>
      <c r="Y54" s="147"/>
      <c r="Z54" s="147"/>
      <c r="AA54" s="147"/>
      <c r="AB54" s="147"/>
      <c r="AC54" s="147"/>
      <c r="AD54" s="147"/>
      <c r="AE54" s="147" t="s">
        <v>141</v>
      </c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80" t="str">
        <f>C54</f>
        <v>vybouraných hmot se složením a hrubým urovnáním nebo přeložením na jiný dopravní prostředek, nebo nakládání na dopravní prostředek pro vodorovnou dopravu,</v>
      </c>
      <c r="AZ54" s="147"/>
      <c r="BA54" s="147"/>
      <c r="BB54" s="147"/>
      <c r="BC54" s="147"/>
      <c r="BD54" s="147"/>
      <c r="BE54" s="147"/>
      <c r="BF54" s="147"/>
    </row>
    <row r="55" spans="1:58" ht="33.75" outlineLevel="1" x14ac:dyDescent="0.2">
      <c r="A55" s="166">
        <v>17</v>
      </c>
      <c r="B55" s="167" t="s">
        <v>197</v>
      </c>
      <c r="C55" s="175" t="s">
        <v>198</v>
      </c>
      <c r="D55" s="168" t="s">
        <v>117</v>
      </c>
      <c r="E55" s="169">
        <v>1403.136</v>
      </c>
      <c r="F55" s="170"/>
      <c r="G55" s="171">
        <f>ROUND(E55*F55,2)</f>
        <v>0</v>
      </c>
      <c r="H55" s="170"/>
      <c r="I55" s="171">
        <f>ROUND(E55*H55,2)</f>
        <v>0</v>
      </c>
      <c r="J55" s="170"/>
      <c r="K55" s="171">
        <f>ROUND(E55*J55,2)</f>
        <v>0</v>
      </c>
      <c r="L55" s="171">
        <v>21</v>
      </c>
      <c r="M55" s="171">
        <f>G55*(1+L55/100)</f>
        <v>0</v>
      </c>
      <c r="N55" s="171">
        <v>0</v>
      </c>
      <c r="O55" s="171">
        <f>ROUND(E55*N55,2)</f>
        <v>0</v>
      </c>
      <c r="P55" s="171">
        <v>0</v>
      </c>
      <c r="Q55" s="171">
        <f>ROUND(E55*P55,2)</f>
        <v>0</v>
      </c>
      <c r="R55" s="172" t="s">
        <v>109</v>
      </c>
      <c r="S55" s="156">
        <v>8.0000000000000002E-3</v>
      </c>
      <c r="T55" s="156">
        <f>ROUND(E55*S55,2)</f>
        <v>11.23</v>
      </c>
      <c r="U55" s="156"/>
      <c r="V55" s="156" t="s">
        <v>119</v>
      </c>
      <c r="W55" s="147"/>
      <c r="X55" s="147"/>
      <c r="Y55" s="147"/>
      <c r="Z55" s="147"/>
      <c r="AA55" s="147"/>
      <c r="AB55" s="147"/>
      <c r="AC55" s="147"/>
      <c r="AD55" s="147"/>
      <c r="AE55" s="147" t="s">
        <v>120</v>
      </c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</row>
    <row r="56" spans="1:58" ht="22.5" outlineLevel="1" x14ac:dyDescent="0.2">
      <c r="A56" s="154"/>
      <c r="B56" s="155"/>
      <c r="C56" s="244" t="s">
        <v>196</v>
      </c>
      <c r="D56" s="245"/>
      <c r="E56" s="245"/>
      <c r="F56" s="245"/>
      <c r="G56" s="245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47"/>
      <c r="X56" s="147"/>
      <c r="Y56" s="147"/>
      <c r="Z56" s="147"/>
      <c r="AA56" s="147"/>
      <c r="AB56" s="147"/>
      <c r="AC56" s="147"/>
      <c r="AD56" s="147"/>
      <c r="AE56" s="147" t="s">
        <v>141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80" t="str">
        <f>C56</f>
        <v>vybouraných hmot se složením a hrubým urovnáním nebo přeložením na jiný dopravní prostředek, nebo nakládání na dopravní prostředek pro vodorovnou dopravu,</v>
      </c>
      <c r="AZ56" s="147"/>
      <c r="BA56" s="147"/>
      <c r="BB56" s="147"/>
      <c r="BC56" s="147"/>
      <c r="BD56" s="147"/>
      <c r="BE56" s="147"/>
      <c r="BF56" s="147"/>
    </row>
    <row r="57" spans="1:58" outlineLevel="1" x14ac:dyDescent="0.2">
      <c r="A57" s="154"/>
      <c r="B57" s="155"/>
      <c r="C57" s="176" t="s">
        <v>199</v>
      </c>
      <c r="D57" s="157"/>
      <c r="E57" s="158">
        <v>1403.136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47"/>
      <c r="X57" s="147"/>
      <c r="Y57" s="147"/>
      <c r="Z57" s="147"/>
      <c r="AA57" s="147"/>
      <c r="AB57" s="147"/>
      <c r="AC57" s="147"/>
      <c r="AD57" s="147"/>
      <c r="AE57" s="147" t="s">
        <v>114</v>
      </c>
      <c r="AF57" s="147">
        <v>0</v>
      </c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</row>
    <row r="58" spans="1:58" outlineLevel="1" x14ac:dyDescent="0.2">
      <c r="A58" s="166">
        <v>18</v>
      </c>
      <c r="B58" s="167" t="s">
        <v>200</v>
      </c>
      <c r="C58" s="175" t="s">
        <v>201</v>
      </c>
      <c r="D58" s="168" t="s">
        <v>117</v>
      </c>
      <c r="E58" s="169">
        <v>87.695999999999998</v>
      </c>
      <c r="F58" s="170"/>
      <c r="G58" s="171">
        <f>ROUND(E58*F58,2)</f>
        <v>0</v>
      </c>
      <c r="H58" s="170"/>
      <c r="I58" s="171">
        <f>ROUND(E58*H58,2)</f>
        <v>0</v>
      </c>
      <c r="J58" s="170"/>
      <c r="K58" s="171">
        <f>ROUND(E58*J58,2)</f>
        <v>0</v>
      </c>
      <c r="L58" s="171">
        <v>21</v>
      </c>
      <c r="M58" s="171">
        <f>G58*(1+L58/100)</f>
        <v>0</v>
      </c>
      <c r="N58" s="171">
        <v>0</v>
      </c>
      <c r="O58" s="171">
        <f>ROUND(E58*N58,2)</f>
        <v>0</v>
      </c>
      <c r="P58" s="171">
        <v>0</v>
      </c>
      <c r="Q58" s="171">
        <f>ROUND(E58*P58,2)</f>
        <v>0</v>
      </c>
      <c r="R58" s="172" t="s">
        <v>202</v>
      </c>
      <c r="S58" s="156">
        <v>0</v>
      </c>
      <c r="T58" s="156">
        <f>ROUND(E58*S58,2)</f>
        <v>0</v>
      </c>
      <c r="U58" s="156"/>
      <c r="V58" s="156" t="s">
        <v>119</v>
      </c>
      <c r="W58" s="147"/>
      <c r="X58" s="147"/>
      <c r="Y58" s="147"/>
      <c r="Z58" s="147"/>
      <c r="AA58" s="147"/>
      <c r="AB58" s="147"/>
      <c r="AC58" s="147"/>
      <c r="AD58" s="147"/>
      <c r="AE58" s="147" t="s">
        <v>139</v>
      </c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</row>
    <row r="59" spans="1:58" x14ac:dyDescent="0.2">
      <c r="A59" s="3"/>
      <c r="B59" s="4"/>
      <c r="C59" s="177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AC59">
        <v>15</v>
      </c>
      <c r="AD59">
        <v>21</v>
      </c>
      <c r="AE59" t="s">
        <v>93</v>
      </c>
    </row>
    <row r="60" spans="1:58" x14ac:dyDescent="0.2">
      <c r="A60" s="150"/>
      <c r="B60" s="151" t="s">
        <v>29</v>
      </c>
      <c r="C60" s="178"/>
      <c r="D60" s="152"/>
      <c r="E60" s="153"/>
      <c r="F60" s="153"/>
      <c r="G60" s="173">
        <f>G8+G13+G34+G37+G41+G49+G52</f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AC60">
        <f>SUMIF(L7:L58,AC59,G7:G58)</f>
        <v>0</v>
      </c>
      <c r="AD60">
        <f>SUMIF(L7:L58,AD59,G7:G58)</f>
        <v>0</v>
      </c>
      <c r="AE60" t="s">
        <v>154</v>
      </c>
    </row>
    <row r="61" spans="1:58" x14ac:dyDescent="0.2">
      <c r="C61" s="179"/>
      <c r="D61" s="10"/>
      <c r="AE61" t="s">
        <v>155</v>
      </c>
    </row>
    <row r="62" spans="1:58" x14ac:dyDescent="0.2">
      <c r="D62" s="10"/>
    </row>
    <row r="63" spans="1:58" x14ac:dyDescent="0.2">
      <c r="D63" s="10"/>
    </row>
    <row r="64" spans="1:58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0">
    <mergeCell ref="C39:G39"/>
    <mergeCell ref="C51:G51"/>
    <mergeCell ref="C54:G54"/>
    <mergeCell ref="C56:G56"/>
    <mergeCell ref="A1:G1"/>
    <mergeCell ref="C2:G2"/>
    <mergeCell ref="C3:G3"/>
    <mergeCell ref="C4:G4"/>
    <mergeCell ref="C17:G17"/>
    <mergeCell ref="C20:G20"/>
  </mergeCells>
  <pageMargins left="0.59055118110236227" right="0.19685039370078741" top="0.78740157480314965" bottom="0.78740157480314965" header="0.31496062992125984" footer="0.31496062992125984"/>
  <pageSetup paperSize="9" scale="82" fitToHeight="4" orientation="portrait" r:id="rId1"/>
  <headerFooter>
    <oddFooter>&amp;RStránka &amp;P z &amp;N&amp;LZpracováno programem BUILDpower S,  © RTS, a.s.</oddFooter>
  </headerFooter>
  <rowBreaks count="1" manualBreakCount="1">
    <brk id="33" max="2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BF5000"/>
  <sheetViews>
    <sheetView zoomScaleNormal="100" workbookViewId="0">
      <pane ySplit="7" topLeftCell="A8" activePane="bottomLeft" state="frozen"/>
      <selection pane="bottomLeft" activeCell="C15" sqref="C15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63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2" width="0" hidden="1" customWidth="1"/>
    <col min="27" max="27" width="0" hidden="1" customWidth="1"/>
    <col min="29" max="39" width="0" hidden="1" customWidth="1"/>
    <col min="51" max="51" width="98.7109375" customWidth="1"/>
  </cols>
  <sheetData>
    <row r="1" spans="1:58" ht="15.75" customHeight="1" x14ac:dyDescent="0.25">
      <c r="A1" s="246" t="s">
        <v>80</v>
      </c>
      <c r="B1" s="246"/>
      <c r="C1" s="246"/>
      <c r="D1" s="246"/>
      <c r="E1" s="246"/>
      <c r="F1" s="246"/>
      <c r="G1" s="246"/>
      <c r="AE1" t="s">
        <v>81</v>
      </c>
    </row>
    <row r="2" spans="1:58" ht="25.15" customHeight="1" x14ac:dyDescent="0.2">
      <c r="A2" s="139" t="s">
        <v>7</v>
      </c>
      <c r="B2" s="49"/>
      <c r="C2" s="247" t="s">
        <v>41</v>
      </c>
      <c r="D2" s="248"/>
      <c r="E2" s="248"/>
      <c r="F2" s="248"/>
      <c r="G2" s="249"/>
      <c r="AE2" t="s">
        <v>82</v>
      </c>
    </row>
    <row r="3" spans="1:58" ht="25.15" customHeight="1" x14ac:dyDescent="0.2">
      <c r="A3" s="139" t="s">
        <v>8</v>
      </c>
      <c r="B3" s="49" t="s">
        <v>49</v>
      </c>
      <c r="C3" s="247" t="s">
        <v>50</v>
      </c>
      <c r="D3" s="248"/>
      <c r="E3" s="248"/>
      <c r="F3" s="248"/>
      <c r="G3" s="249"/>
      <c r="AA3" s="121" t="s">
        <v>82</v>
      </c>
      <c r="AE3" t="s">
        <v>83</v>
      </c>
    </row>
    <row r="4" spans="1:58" ht="25.15" customHeight="1" x14ac:dyDescent="0.2">
      <c r="A4" s="140" t="s">
        <v>9</v>
      </c>
      <c r="B4" s="141" t="s">
        <v>46</v>
      </c>
      <c r="C4" s="250" t="s">
        <v>50</v>
      </c>
      <c r="D4" s="251"/>
      <c r="E4" s="251"/>
      <c r="F4" s="251"/>
      <c r="G4" s="252"/>
      <c r="AE4" t="s">
        <v>84</v>
      </c>
    </row>
    <row r="5" spans="1:58" x14ac:dyDescent="0.2">
      <c r="D5" s="10"/>
    </row>
    <row r="6" spans="1:58" ht="38.25" x14ac:dyDescent="0.2">
      <c r="A6" s="143" t="s">
        <v>85</v>
      </c>
      <c r="B6" s="145" t="s">
        <v>86</v>
      </c>
      <c r="C6" s="145" t="s">
        <v>87</v>
      </c>
      <c r="D6" s="144" t="s">
        <v>88</v>
      </c>
      <c r="E6" s="143" t="s">
        <v>89</v>
      </c>
      <c r="F6" s="142" t="s">
        <v>90</v>
      </c>
      <c r="G6" s="143" t="s">
        <v>29</v>
      </c>
      <c r="H6" s="146" t="s">
        <v>30</v>
      </c>
      <c r="I6" s="146" t="s">
        <v>91</v>
      </c>
      <c r="J6" s="146" t="s">
        <v>31</v>
      </c>
      <c r="K6" s="146" t="s">
        <v>92</v>
      </c>
      <c r="L6" s="146" t="s">
        <v>93</v>
      </c>
      <c r="M6" s="146" t="s">
        <v>94</v>
      </c>
      <c r="N6" s="146" t="s">
        <v>95</v>
      </c>
      <c r="O6" s="146" t="s">
        <v>96</v>
      </c>
      <c r="P6" s="146" t="s">
        <v>97</v>
      </c>
      <c r="Q6" s="146" t="s">
        <v>98</v>
      </c>
      <c r="R6" s="146" t="s">
        <v>99</v>
      </c>
      <c r="S6" s="146" t="s">
        <v>100</v>
      </c>
      <c r="T6" s="146" t="s">
        <v>101</v>
      </c>
      <c r="U6" s="146" t="s">
        <v>102</v>
      </c>
      <c r="V6" s="146" t="s">
        <v>103</v>
      </c>
    </row>
    <row r="7" spans="1:58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58" x14ac:dyDescent="0.2">
      <c r="A8" s="160" t="s">
        <v>104</v>
      </c>
      <c r="B8" s="161" t="s">
        <v>57</v>
      </c>
      <c r="C8" s="174" t="s">
        <v>58</v>
      </c>
      <c r="D8" s="162"/>
      <c r="E8" s="163"/>
      <c r="F8" s="164"/>
      <c r="G8" s="164">
        <f>SUMIF(AE9:AE39,"&lt;&gt;NOR",G9:G39)</f>
        <v>0</v>
      </c>
      <c r="H8" s="164"/>
      <c r="I8" s="164">
        <f>SUM(I9:I39)</f>
        <v>0</v>
      </c>
      <c r="J8" s="164"/>
      <c r="K8" s="164">
        <f>SUM(K9:K39)</f>
        <v>0</v>
      </c>
      <c r="L8" s="164"/>
      <c r="M8" s="164">
        <f>SUM(M9:M39)</f>
        <v>0</v>
      </c>
      <c r="N8" s="164"/>
      <c r="O8" s="164">
        <f>SUM(O9:O39)</f>
        <v>12.51</v>
      </c>
      <c r="P8" s="164"/>
      <c r="Q8" s="164">
        <f>SUM(Q9:Q39)</f>
        <v>0</v>
      </c>
      <c r="R8" s="165"/>
      <c r="S8" s="159"/>
      <c r="T8" s="159">
        <f>SUM(T9:T39)</f>
        <v>234.98</v>
      </c>
      <c r="U8" s="159"/>
      <c r="V8" s="159"/>
      <c r="AE8" t="s">
        <v>105</v>
      </c>
    </row>
    <row r="9" spans="1:58" outlineLevel="1" x14ac:dyDescent="0.2">
      <c r="A9" s="166">
        <v>1</v>
      </c>
      <c r="B9" s="167" t="s">
        <v>203</v>
      </c>
      <c r="C9" s="175" t="s">
        <v>204</v>
      </c>
      <c r="D9" s="168" t="s">
        <v>130</v>
      </c>
      <c r="E9" s="169">
        <v>178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0</v>
      </c>
      <c r="Q9" s="171">
        <f>ROUND(E9*P9,2)</f>
        <v>0</v>
      </c>
      <c r="R9" s="172" t="s">
        <v>159</v>
      </c>
      <c r="S9" s="156">
        <v>1.9E-2</v>
      </c>
      <c r="T9" s="156">
        <f>ROUND(E9*S9,2)</f>
        <v>3.38</v>
      </c>
      <c r="U9" s="156"/>
      <c r="V9" s="156" t="s">
        <v>111</v>
      </c>
      <c r="W9" s="147"/>
      <c r="X9" s="147"/>
      <c r="Y9" s="147"/>
      <c r="Z9" s="147"/>
      <c r="AA9" s="147"/>
      <c r="AB9" s="147"/>
      <c r="AC9" s="147"/>
      <c r="AD9" s="147"/>
      <c r="AE9" s="147" t="s">
        <v>112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</row>
    <row r="10" spans="1:58" outlineLevel="1" x14ac:dyDescent="0.2">
      <c r="A10" s="154"/>
      <c r="B10" s="155"/>
      <c r="C10" s="176" t="s">
        <v>205</v>
      </c>
      <c r="D10" s="157"/>
      <c r="E10" s="158">
        <v>178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47"/>
      <c r="X10" s="147"/>
      <c r="Y10" s="147"/>
      <c r="Z10" s="147"/>
      <c r="AA10" s="147"/>
      <c r="AB10" s="147"/>
      <c r="AC10" s="147"/>
      <c r="AD10" s="147"/>
      <c r="AE10" s="147" t="s">
        <v>114</v>
      </c>
      <c r="AF10" s="147">
        <v>0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1" spans="1:58" outlineLevel="1" x14ac:dyDescent="0.2">
      <c r="A11" s="166">
        <v>2</v>
      </c>
      <c r="B11" s="167" t="s">
        <v>206</v>
      </c>
      <c r="C11" s="175" t="s">
        <v>207</v>
      </c>
      <c r="D11" s="168" t="s">
        <v>138</v>
      </c>
      <c r="E11" s="169">
        <v>41.5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71">
        <v>0</v>
      </c>
      <c r="O11" s="171">
        <f>ROUND(E11*N11,2)</f>
        <v>0</v>
      </c>
      <c r="P11" s="171">
        <v>0</v>
      </c>
      <c r="Q11" s="171">
        <f>ROUND(E11*P11,2)</f>
        <v>0</v>
      </c>
      <c r="R11" s="172" t="s">
        <v>118</v>
      </c>
      <c r="S11" s="156">
        <v>0</v>
      </c>
      <c r="T11" s="156">
        <f>ROUND(E11*S11,2)</f>
        <v>0</v>
      </c>
      <c r="U11" s="156"/>
      <c r="V11" s="156" t="s">
        <v>111</v>
      </c>
      <c r="W11" s="147"/>
      <c r="X11" s="147"/>
      <c r="Y11" s="147"/>
      <c r="Z11" s="147"/>
      <c r="AA11" s="147"/>
      <c r="AB11" s="147"/>
      <c r="AC11" s="147"/>
      <c r="AD11" s="147"/>
      <c r="AE11" s="147" t="s">
        <v>112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</row>
    <row r="12" spans="1:58" outlineLevel="1" x14ac:dyDescent="0.2">
      <c r="A12" s="154"/>
      <c r="B12" s="155"/>
      <c r="C12" s="176" t="s">
        <v>208</v>
      </c>
      <c r="D12" s="157"/>
      <c r="E12" s="158">
        <v>41.5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47"/>
      <c r="X12" s="147"/>
      <c r="Y12" s="147"/>
      <c r="Z12" s="147"/>
      <c r="AA12" s="147"/>
      <c r="AB12" s="147"/>
      <c r="AC12" s="147"/>
      <c r="AD12" s="147"/>
      <c r="AE12" s="147" t="s">
        <v>114</v>
      </c>
      <c r="AF12" s="147">
        <v>0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</row>
    <row r="13" spans="1:58" ht="22.5" outlineLevel="1" x14ac:dyDescent="0.2">
      <c r="A13" s="166">
        <v>3</v>
      </c>
      <c r="B13" s="167" t="s">
        <v>209</v>
      </c>
      <c r="C13" s="175" t="s">
        <v>210</v>
      </c>
      <c r="D13" s="168" t="s">
        <v>108</v>
      </c>
      <c r="E13" s="169">
        <v>107.78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71">
        <v>0</v>
      </c>
      <c r="O13" s="171">
        <f>ROUND(E13*N13,2)</f>
        <v>0</v>
      </c>
      <c r="P13" s="171">
        <v>0</v>
      </c>
      <c r="Q13" s="171">
        <f>ROUND(E13*P13,2)</f>
        <v>0</v>
      </c>
      <c r="R13" s="172" t="s">
        <v>110</v>
      </c>
      <c r="S13" s="156">
        <v>0.79630000000000001</v>
      </c>
      <c r="T13" s="156">
        <f>ROUND(E13*S13,2)</f>
        <v>85.83</v>
      </c>
      <c r="U13" s="156"/>
      <c r="V13" s="156" t="s">
        <v>111</v>
      </c>
      <c r="W13" s="147"/>
      <c r="X13" s="147"/>
      <c r="Y13" s="147"/>
      <c r="Z13" s="147"/>
      <c r="AA13" s="147"/>
      <c r="AB13" s="147"/>
      <c r="AC13" s="147"/>
      <c r="AD13" s="147"/>
      <c r="AE13" s="147" t="s">
        <v>112</v>
      </c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</row>
    <row r="14" spans="1:58" outlineLevel="1" x14ac:dyDescent="0.2">
      <c r="A14" s="154"/>
      <c r="B14" s="155"/>
      <c r="C14" s="255" t="s">
        <v>211</v>
      </c>
      <c r="D14" s="256"/>
      <c r="E14" s="256"/>
      <c r="F14" s="256"/>
      <c r="G14" s="2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47"/>
      <c r="X14" s="147"/>
      <c r="Y14" s="147"/>
      <c r="Z14" s="147"/>
      <c r="AA14" s="147"/>
      <c r="AB14" s="147"/>
      <c r="AC14" s="147"/>
      <c r="AD14" s="147"/>
      <c r="AE14" s="147" t="s">
        <v>212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</row>
    <row r="15" spans="1:58" outlineLevel="1" x14ac:dyDescent="0.2">
      <c r="A15" s="154"/>
      <c r="B15" s="155"/>
      <c r="C15" s="176" t="s">
        <v>213</v>
      </c>
      <c r="D15" s="157"/>
      <c r="E15" s="158">
        <v>63.72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47"/>
      <c r="X15" s="147"/>
      <c r="Y15" s="147"/>
      <c r="Z15" s="147"/>
      <c r="AA15" s="147"/>
      <c r="AB15" s="147"/>
      <c r="AC15" s="147"/>
      <c r="AD15" s="147"/>
      <c r="AE15" s="147" t="s">
        <v>114</v>
      </c>
      <c r="AF15" s="147">
        <v>0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</row>
    <row r="16" spans="1:58" outlineLevel="1" x14ac:dyDescent="0.2">
      <c r="A16" s="154"/>
      <c r="B16" s="155"/>
      <c r="C16" s="176" t="s">
        <v>214</v>
      </c>
      <c r="D16" s="157"/>
      <c r="E16" s="158">
        <v>35.4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47"/>
      <c r="X16" s="147"/>
      <c r="Y16" s="147"/>
      <c r="Z16" s="147"/>
      <c r="AA16" s="147"/>
      <c r="AB16" s="147"/>
      <c r="AC16" s="147"/>
      <c r="AD16" s="147"/>
      <c r="AE16" s="147" t="s">
        <v>114</v>
      </c>
      <c r="AF16" s="147">
        <v>0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</row>
    <row r="17" spans="1:58" outlineLevel="1" x14ac:dyDescent="0.2">
      <c r="A17" s="154"/>
      <c r="B17" s="155"/>
      <c r="C17" s="176" t="s">
        <v>215</v>
      </c>
      <c r="D17" s="157"/>
      <c r="E17" s="158">
        <v>2.16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47"/>
      <c r="X17" s="147"/>
      <c r="Y17" s="147"/>
      <c r="Z17" s="147"/>
      <c r="AA17" s="147"/>
      <c r="AB17" s="147"/>
      <c r="AC17" s="147"/>
      <c r="AD17" s="147"/>
      <c r="AE17" s="147" t="s">
        <v>114</v>
      </c>
      <c r="AF17" s="147">
        <v>0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</row>
    <row r="18" spans="1:58" outlineLevel="1" x14ac:dyDescent="0.2">
      <c r="A18" s="154"/>
      <c r="B18" s="155"/>
      <c r="C18" s="176" t="s">
        <v>216</v>
      </c>
      <c r="D18" s="157"/>
      <c r="E18" s="158">
        <v>6.5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47"/>
      <c r="X18" s="147"/>
      <c r="Y18" s="147"/>
      <c r="Z18" s="147"/>
      <c r="AA18" s="147"/>
      <c r="AB18" s="147"/>
      <c r="AC18" s="147"/>
      <c r="AD18" s="147"/>
      <c r="AE18" s="147" t="s">
        <v>114</v>
      </c>
      <c r="AF18" s="147">
        <v>0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</row>
    <row r="19" spans="1:58" outlineLevel="1" x14ac:dyDescent="0.2">
      <c r="A19" s="166">
        <v>4</v>
      </c>
      <c r="B19" s="167" t="s">
        <v>217</v>
      </c>
      <c r="C19" s="175" t="s">
        <v>218</v>
      </c>
      <c r="D19" s="168" t="s">
        <v>108</v>
      </c>
      <c r="E19" s="169">
        <v>153.28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1">
        <f>G19*(1+L19/100)</f>
        <v>0</v>
      </c>
      <c r="N19" s="171">
        <v>0</v>
      </c>
      <c r="O19" s="171">
        <f>ROUND(E19*N19,2)</f>
        <v>0</v>
      </c>
      <c r="P19" s="171">
        <v>0</v>
      </c>
      <c r="Q19" s="171">
        <f>ROUND(E19*P19,2)</f>
        <v>0</v>
      </c>
      <c r="R19" s="172" t="s">
        <v>109</v>
      </c>
      <c r="S19" s="156">
        <v>1.0999999999999999E-2</v>
      </c>
      <c r="T19" s="156">
        <f>ROUND(E19*S19,2)</f>
        <v>1.69</v>
      </c>
      <c r="U19" s="156"/>
      <c r="V19" s="156" t="s">
        <v>119</v>
      </c>
      <c r="W19" s="147"/>
      <c r="X19" s="147"/>
      <c r="Y19" s="147"/>
      <c r="Z19" s="147"/>
      <c r="AA19" s="147"/>
      <c r="AB19" s="147"/>
      <c r="AC19" s="147"/>
      <c r="AD19" s="147"/>
      <c r="AE19" s="147" t="s">
        <v>120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</row>
    <row r="20" spans="1:58" outlineLevel="1" x14ac:dyDescent="0.2">
      <c r="A20" s="154"/>
      <c r="B20" s="155"/>
      <c r="C20" s="244" t="s">
        <v>219</v>
      </c>
      <c r="D20" s="245"/>
      <c r="E20" s="245"/>
      <c r="F20" s="245"/>
      <c r="G20" s="245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47"/>
      <c r="X20" s="147"/>
      <c r="Y20" s="147"/>
      <c r="Z20" s="147"/>
      <c r="AA20" s="147"/>
      <c r="AB20" s="147"/>
      <c r="AC20" s="147"/>
      <c r="AD20" s="147"/>
      <c r="AE20" s="147" t="s">
        <v>141</v>
      </c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</row>
    <row r="21" spans="1:58" outlineLevel="1" x14ac:dyDescent="0.2">
      <c r="A21" s="154"/>
      <c r="B21" s="155"/>
      <c r="C21" s="176" t="s">
        <v>220</v>
      </c>
      <c r="D21" s="157"/>
      <c r="E21" s="158">
        <v>153.28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47"/>
      <c r="X21" s="147"/>
      <c r="Y21" s="147"/>
      <c r="Z21" s="147"/>
      <c r="AA21" s="147"/>
      <c r="AB21" s="147"/>
      <c r="AC21" s="147"/>
      <c r="AD21" s="147"/>
      <c r="AE21" s="147" t="s">
        <v>114</v>
      </c>
      <c r="AF21" s="147">
        <v>0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</row>
    <row r="22" spans="1:58" ht="33.75" outlineLevel="1" x14ac:dyDescent="0.2">
      <c r="A22" s="166">
        <v>5</v>
      </c>
      <c r="B22" s="167" t="s">
        <v>221</v>
      </c>
      <c r="C22" s="175" t="s">
        <v>222</v>
      </c>
      <c r="D22" s="168" t="s">
        <v>108</v>
      </c>
      <c r="E22" s="169">
        <v>2452.48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71">
        <v>0</v>
      </c>
      <c r="O22" s="171">
        <f>ROUND(E22*N22,2)</f>
        <v>0</v>
      </c>
      <c r="P22" s="171">
        <v>0</v>
      </c>
      <c r="Q22" s="171">
        <f>ROUND(E22*P22,2)</f>
        <v>0</v>
      </c>
      <c r="R22" s="172" t="s">
        <v>109</v>
      </c>
      <c r="S22" s="156">
        <v>0</v>
      </c>
      <c r="T22" s="156">
        <f>ROUND(E22*S22,2)</f>
        <v>0</v>
      </c>
      <c r="U22" s="156"/>
      <c r="V22" s="156" t="s">
        <v>119</v>
      </c>
      <c r="W22" s="147"/>
      <c r="X22" s="147"/>
      <c r="Y22" s="147"/>
      <c r="Z22" s="147"/>
      <c r="AA22" s="147"/>
      <c r="AB22" s="147"/>
      <c r="AC22" s="147"/>
      <c r="AD22" s="147"/>
      <c r="AE22" s="147" t="s">
        <v>120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</row>
    <row r="23" spans="1:58" outlineLevel="1" x14ac:dyDescent="0.2">
      <c r="A23" s="154"/>
      <c r="B23" s="155"/>
      <c r="C23" s="244" t="s">
        <v>219</v>
      </c>
      <c r="D23" s="245"/>
      <c r="E23" s="245"/>
      <c r="F23" s="245"/>
      <c r="G23" s="245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47"/>
      <c r="X23" s="147"/>
      <c r="Y23" s="147"/>
      <c r="Z23" s="147"/>
      <c r="AA23" s="147"/>
      <c r="AB23" s="147"/>
      <c r="AC23" s="147"/>
      <c r="AD23" s="147"/>
      <c r="AE23" s="147" t="s">
        <v>141</v>
      </c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</row>
    <row r="24" spans="1:58" outlineLevel="1" x14ac:dyDescent="0.2">
      <c r="A24" s="154"/>
      <c r="B24" s="155"/>
      <c r="C24" s="176" t="s">
        <v>223</v>
      </c>
      <c r="D24" s="157"/>
      <c r="E24" s="158">
        <v>2452.48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47"/>
      <c r="X24" s="147"/>
      <c r="Y24" s="147"/>
      <c r="Z24" s="147"/>
      <c r="AA24" s="147"/>
      <c r="AB24" s="147"/>
      <c r="AC24" s="147"/>
      <c r="AD24" s="147"/>
      <c r="AE24" s="147" t="s">
        <v>114</v>
      </c>
      <c r="AF24" s="147">
        <v>0</v>
      </c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58" outlineLevel="1" x14ac:dyDescent="0.2">
      <c r="A25" s="166">
        <v>6</v>
      </c>
      <c r="B25" s="167" t="s">
        <v>224</v>
      </c>
      <c r="C25" s="175" t="s">
        <v>225</v>
      </c>
      <c r="D25" s="168" t="s">
        <v>108</v>
      </c>
      <c r="E25" s="169">
        <v>6.5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71">
        <v>1.92</v>
      </c>
      <c r="O25" s="171">
        <f>ROUND(E25*N25,2)</f>
        <v>12.48</v>
      </c>
      <c r="P25" s="171">
        <v>0</v>
      </c>
      <c r="Q25" s="171">
        <f>ROUND(E25*P25,2)</f>
        <v>0</v>
      </c>
      <c r="R25" s="172" t="s">
        <v>110</v>
      </c>
      <c r="S25" s="156">
        <v>2.0785200000000001</v>
      </c>
      <c r="T25" s="156">
        <f>ROUND(E25*S25,2)</f>
        <v>13.51</v>
      </c>
      <c r="U25" s="156"/>
      <c r="V25" s="156" t="s">
        <v>111</v>
      </c>
      <c r="W25" s="147"/>
      <c r="X25" s="147"/>
      <c r="Y25" s="147"/>
      <c r="Z25" s="147"/>
      <c r="AA25" s="147"/>
      <c r="AB25" s="147"/>
      <c r="AC25" s="147"/>
      <c r="AD25" s="147"/>
      <c r="AE25" s="147" t="s">
        <v>112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</row>
    <row r="26" spans="1:58" outlineLevel="1" x14ac:dyDescent="0.2">
      <c r="A26" s="154"/>
      <c r="B26" s="155"/>
      <c r="C26" s="176" t="s">
        <v>226</v>
      </c>
      <c r="D26" s="157"/>
      <c r="E26" s="158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47"/>
      <c r="X26" s="147"/>
      <c r="Y26" s="147"/>
      <c r="Z26" s="147"/>
      <c r="AA26" s="147"/>
      <c r="AB26" s="147"/>
      <c r="AC26" s="147"/>
      <c r="AD26" s="147"/>
      <c r="AE26" s="147" t="s">
        <v>114</v>
      </c>
      <c r="AF26" s="147">
        <v>0</v>
      </c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</row>
    <row r="27" spans="1:58" outlineLevel="1" x14ac:dyDescent="0.2">
      <c r="A27" s="154"/>
      <c r="B27" s="155"/>
      <c r="C27" s="176" t="s">
        <v>227</v>
      </c>
      <c r="D27" s="157"/>
      <c r="E27" s="158">
        <v>6.5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47"/>
      <c r="X27" s="147"/>
      <c r="Y27" s="147"/>
      <c r="Z27" s="147"/>
      <c r="AA27" s="147"/>
      <c r="AB27" s="147"/>
      <c r="AC27" s="147"/>
      <c r="AD27" s="147"/>
      <c r="AE27" s="147" t="s">
        <v>114</v>
      </c>
      <c r="AF27" s="147">
        <v>0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</row>
    <row r="28" spans="1:58" outlineLevel="1" x14ac:dyDescent="0.2">
      <c r="A28" s="166">
        <v>7</v>
      </c>
      <c r="B28" s="167" t="s">
        <v>228</v>
      </c>
      <c r="C28" s="175" t="s">
        <v>229</v>
      </c>
      <c r="D28" s="168" t="s">
        <v>124</v>
      </c>
      <c r="E28" s="169">
        <v>219.9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1">
        <f>G28*(1+L28/100)</f>
        <v>0</v>
      </c>
      <c r="N28" s="171">
        <v>0</v>
      </c>
      <c r="O28" s="171">
        <f>ROUND(E28*N28,2)</f>
        <v>0</v>
      </c>
      <c r="P28" s="171">
        <v>0</v>
      </c>
      <c r="Q28" s="171">
        <f>ROUND(E28*P28,2)</f>
        <v>0</v>
      </c>
      <c r="R28" s="172" t="s">
        <v>109</v>
      </c>
      <c r="S28" s="156">
        <v>1.7999999999999999E-2</v>
      </c>
      <c r="T28" s="156">
        <f>ROUND(E28*S28,2)</f>
        <v>3.96</v>
      </c>
      <c r="U28" s="156"/>
      <c r="V28" s="156" t="s">
        <v>119</v>
      </c>
      <c r="W28" s="147"/>
      <c r="X28" s="147"/>
      <c r="Y28" s="147"/>
      <c r="Z28" s="147"/>
      <c r="AA28" s="147"/>
      <c r="AB28" s="147"/>
      <c r="AC28" s="147"/>
      <c r="AD28" s="147"/>
      <c r="AE28" s="147" t="s">
        <v>120</v>
      </c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</row>
    <row r="29" spans="1:58" outlineLevel="1" x14ac:dyDescent="0.2">
      <c r="A29" s="154"/>
      <c r="B29" s="155"/>
      <c r="C29" s="244" t="s">
        <v>230</v>
      </c>
      <c r="D29" s="245"/>
      <c r="E29" s="245"/>
      <c r="F29" s="245"/>
      <c r="G29" s="245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47"/>
      <c r="X29" s="147"/>
      <c r="Y29" s="147"/>
      <c r="Z29" s="147"/>
      <c r="AA29" s="147"/>
      <c r="AB29" s="147"/>
      <c r="AC29" s="147"/>
      <c r="AD29" s="147"/>
      <c r="AE29" s="147" t="s">
        <v>141</v>
      </c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</row>
    <row r="30" spans="1:58" outlineLevel="1" x14ac:dyDescent="0.2">
      <c r="A30" s="154"/>
      <c r="B30" s="155"/>
      <c r="C30" s="176" t="s">
        <v>231</v>
      </c>
      <c r="D30" s="157"/>
      <c r="E30" s="158">
        <v>212.4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47"/>
      <c r="X30" s="147"/>
      <c r="Y30" s="147"/>
      <c r="Z30" s="147"/>
      <c r="AA30" s="147"/>
      <c r="AB30" s="147"/>
      <c r="AC30" s="147"/>
      <c r="AD30" s="147"/>
      <c r="AE30" s="147" t="s">
        <v>114</v>
      </c>
      <c r="AF30" s="147">
        <v>0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</row>
    <row r="31" spans="1:58" outlineLevel="1" x14ac:dyDescent="0.2">
      <c r="A31" s="154"/>
      <c r="B31" s="155"/>
      <c r="C31" s="176" t="s">
        <v>232</v>
      </c>
      <c r="D31" s="157"/>
      <c r="E31" s="158">
        <v>7.5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47"/>
      <c r="X31" s="147"/>
      <c r="Y31" s="147"/>
      <c r="Z31" s="147"/>
      <c r="AA31" s="147"/>
      <c r="AB31" s="147"/>
      <c r="AC31" s="147"/>
      <c r="AD31" s="147"/>
      <c r="AE31" s="147" t="s">
        <v>114</v>
      </c>
      <c r="AF31" s="147">
        <v>0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</row>
    <row r="32" spans="1:58" ht="22.5" outlineLevel="1" x14ac:dyDescent="0.2">
      <c r="A32" s="166">
        <v>8</v>
      </c>
      <c r="B32" s="167" t="s">
        <v>233</v>
      </c>
      <c r="C32" s="175" t="s">
        <v>234</v>
      </c>
      <c r="D32" s="168" t="s">
        <v>124</v>
      </c>
      <c r="E32" s="169">
        <v>280</v>
      </c>
      <c r="F32" s="170"/>
      <c r="G32" s="171">
        <f>ROUND(E32*F32,2)</f>
        <v>0</v>
      </c>
      <c r="H32" s="170"/>
      <c r="I32" s="171">
        <f>ROUND(E32*H32,2)</f>
        <v>0</v>
      </c>
      <c r="J32" s="170"/>
      <c r="K32" s="171">
        <f>ROUND(E32*J32,2)</f>
        <v>0</v>
      </c>
      <c r="L32" s="171">
        <v>21</v>
      </c>
      <c r="M32" s="171">
        <f>G32*(1+L32/100)</f>
        <v>0</v>
      </c>
      <c r="N32" s="171">
        <v>3.0000000000000001E-5</v>
      </c>
      <c r="O32" s="171">
        <f>ROUND(E32*N32,2)</f>
        <v>0.01</v>
      </c>
      <c r="P32" s="171">
        <v>0</v>
      </c>
      <c r="Q32" s="171">
        <f>ROUND(E32*P32,2)</f>
        <v>0</v>
      </c>
      <c r="R32" s="172" t="s">
        <v>110</v>
      </c>
      <c r="S32" s="156">
        <v>0.25752000000000003</v>
      </c>
      <c r="T32" s="156">
        <f>ROUND(E32*S32,2)</f>
        <v>72.11</v>
      </c>
      <c r="U32" s="156"/>
      <c r="V32" s="156" t="s">
        <v>111</v>
      </c>
      <c r="W32" s="147"/>
      <c r="X32" s="147"/>
      <c r="Y32" s="147"/>
      <c r="Z32" s="147"/>
      <c r="AA32" s="147"/>
      <c r="AB32" s="147"/>
      <c r="AC32" s="147"/>
      <c r="AD32" s="147"/>
      <c r="AE32" s="147" t="s">
        <v>112</v>
      </c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</row>
    <row r="33" spans="1:58" ht="22.5" outlineLevel="1" x14ac:dyDescent="0.2">
      <c r="A33" s="154"/>
      <c r="B33" s="155"/>
      <c r="C33" s="244" t="s">
        <v>235</v>
      </c>
      <c r="D33" s="245"/>
      <c r="E33" s="245"/>
      <c r="F33" s="245"/>
      <c r="G33" s="24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47"/>
      <c r="X33" s="147"/>
      <c r="Y33" s="147"/>
      <c r="Z33" s="147"/>
      <c r="AA33" s="147"/>
      <c r="AB33" s="147"/>
      <c r="AC33" s="147"/>
      <c r="AD33" s="147"/>
      <c r="AE33" s="147" t="s">
        <v>141</v>
      </c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80" t="str">
        <f>C33</f>
        <v>vč. urovnání ornice, naložení na skládce, vodorovným přemístěním ornice na místo rozprostření, založení trávníku osetím a dodávky travního semene.</v>
      </c>
      <c r="AZ33" s="147"/>
      <c r="BA33" s="147"/>
      <c r="BB33" s="147"/>
      <c r="BC33" s="147"/>
      <c r="BD33" s="147"/>
      <c r="BE33" s="147"/>
      <c r="BF33" s="147"/>
    </row>
    <row r="34" spans="1:58" outlineLevel="1" x14ac:dyDescent="0.2">
      <c r="A34" s="154"/>
      <c r="B34" s="155"/>
      <c r="C34" s="253" t="s">
        <v>236</v>
      </c>
      <c r="D34" s="254"/>
      <c r="E34" s="254"/>
      <c r="F34" s="254"/>
      <c r="G34" s="254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47"/>
      <c r="X34" s="147"/>
      <c r="Y34" s="147"/>
      <c r="Z34" s="147"/>
      <c r="AA34" s="147"/>
      <c r="AB34" s="147"/>
      <c r="AC34" s="147"/>
      <c r="AD34" s="147"/>
      <c r="AE34" s="147" t="s">
        <v>212</v>
      </c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</row>
    <row r="35" spans="1:58" outlineLevel="1" x14ac:dyDescent="0.2">
      <c r="A35" s="154"/>
      <c r="B35" s="155"/>
      <c r="C35" s="176" t="s">
        <v>237</v>
      </c>
      <c r="D35" s="157"/>
      <c r="E35" s="158">
        <v>280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47"/>
      <c r="X35" s="147"/>
      <c r="Y35" s="147"/>
      <c r="Z35" s="147"/>
      <c r="AA35" s="147"/>
      <c r="AB35" s="147"/>
      <c r="AC35" s="147"/>
      <c r="AD35" s="147"/>
      <c r="AE35" s="147" t="s">
        <v>114</v>
      </c>
      <c r="AF35" s="147">
        <v>0</v>
      </c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</row>
    <row r="36" spans="1:58" outlineLevel="1" x14ac:dyDescent="0.2">
      <c r="A36" s="166">
        <v>9</v>
      </c>
      <c r="B36" s="167" t="s">
        <v>238</v>
      </c>
      <c r="C36" s="175" t="s">
        <v>239</v>
      </c>
      <c r="D36" s="168" t="s">
        <v>108</v>
      </c>
      <c r="E36" s="169">
        <v>153.28</v>
      </c>
      <c r="F36" s="170"/>
      <c r="G36" s="171">
        <f>ROUND(E36*F36,2)</f>
        <v>0</v>
      </c>
      <c r="H36" s="170"/>
      <c r="I36" s="171">
        <f>ROUND(E36*H36,2)</f>
        <v>0</v>
      </c>
      <c r="J36" s="170"/>
      <c r="K36" s="171">
        <f>ROUND(E36*J36,2)</f>
        <v>0</v>
      </c>
      <c r="L36" s="171">
        <v>21</v>
      </c>
      <c r="M36" s="171">
        <f>G36*(1+L36/100)</f>
        <v>0</v>
      </c>
      <c r="N36" s="171">
        <v>0</v>
      </c>
      <c r="O36" s="171">
        <f>ROUND(E36*N36,2)</f>
        <v>0</v>
      </c>
      <c r="P36" s="171">
        <v>0</v>
      </c>
      <c r="Q36" s="171">
        <f>ROUND(E36*P36,2)</f>
        <v>0</v>
      </c>
      <c r="R36" s="172" t="s">
        <v>109</v>
      </c>
      <c r="S36" s="156">
        <v>0</v>
      </c>
      <c r="T36" s="156">
        <f>ROUND(E36*S36,2)</f>
        <v>0</v>
      </c>
      <c r="U36" s="156"/>
      <c r="V36" s="156" t="s">
        <v>119</v>
      </c>
      <c r="W36" s="147"/>
      <c r="X36" s="147"/>
      <c r="Y36" s="147"/>
      <c r="Z36" s="147"/>
      <c r="AA36" s="147"/>
      <c r="AB36" s="147"/>
      <c r="AC36" s="147"/>
      <c r="AD36" s="147"/>
      <c r="AE36" s="147" t="s">
        <v>120</v>
      </c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</row>
    <row r="37" spans="1:58" outlineLevel="1" x14ac:dyDescent="0.2">
      <c r="A37" s="154"/>
      <c r="B37" s="155"/>
      <c r="C37" s="176" t="s">
        <v>220</v>
      </c>
      <c r="D37" s="157"/>
      <c r="E37" s="158">
        <v>153.28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47"/>
      <c r="X37" s="147"/>
      <c r="Y37" s="147"/>
      <c r="Z37" s="147"/>
      <c r="AA37" s="147"/>
      <c r="AB37" s="147"/>
      <c r="AC37" s="147"/>
      <c r="AD37" s="147"/>
      <c r="AE37" s="147" t="s">
        <v>114</v>
      </c>
      <c r="AF37" s="147">
        <v>0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</row>
    <row r="38" spans="1:58" outlineLevel="1" x14ac:dyDescent="0.2">
      <c r="A38" s="166">
        <v>10</v>
      </c>
      <c r="B38" s="167" t="s">
        <v>240</v>
      </c>
      <c r="C38" s="175" t="s">
        <v>241</v>
      </c>
      <c r="D38" s="168" t="s">
        <v>124</v>
      </c>
      <c r="E38" s="169">
        <v>1090</v>
      </c>
      <c r="F38" s="170"/>
      <c r="G38" s="171">
        <f>ROUND(E38*F38,2)</f>
        <v>0</v>
      </c>
      <c r="H38" s="170"/>
      <c r="I38" s="171">
        <f>ROUND(E38*H38,2)</f>
        <v>0</v>
      </c>
      <c r="J38" s="170"/>
      <c r="K38" s="171">
        <f>ROUND(E38*J38,2)</f>
        <v>0</v>
      </c>
      <c r="L38" s="171">
        <v>21</v>
      </c>
      <c r="M38" s="171">
        <f>G38*(1+L38/100)</f>
        <v>0</v>
      </c>
      <c r="N38" s="171">
        <v>2.0000000000000002E-5</v>
      </c>
      <c r="O38" s="171">
        <f>ROUND(E38*N38,2)</f>
        <v>0.02</v>
      </c>
      <c r="P38" s="171">
        <v>0</v>
      </c>
      <c r="Q38" s="171">
        <f>ROUND(E38*P38,2)</f>
        <v>0</v>
      </c>
      <c r="R38" s="172" t="s">
        <v>109</v>
      </c>
      <c r="S38" s="156">
        <v>0.05</v>
      </c>
      <c r="T38" s="156">
        <f>ROUND(E38*S38,2)</f>
        <v>54.5</v>
      </c>
      <c r="U38" s="156"/>
      <c r="V38" s="156" t="s">
        <v>119</v>
      </c>
      <c r="W38" s="147"/>
      <c r="X38" s="147"/>
      <c r="Y38" s="147"/>
      <c r="Z38" s="147"/>
      <c r="AA38" s="147"/>
      <c r="AB38" s="147"/>
      <c r="AC38" s="147"/>
      <c r="AD38" s="147"/>
      <c r="AE38" s="147" t="s">
        <v>120</v>
      </c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</row>
    <row r="39" spans="1:58" outlineLevel="1" x14ac:dyDescent="0.2">
      <c r="A39" s="154"/>
      <c r="B39" s="155"/>
      <c r="C39" s="176" t="s">
        <v>242</v>
      </c>
      <c r="D39" s="157"/>
      <c r="E39" s="158">
        <v>1090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47"/>
      <c r="X39" s="147"/>
      <c r="Y39" s="147"/>
      <c r="Z39" s="147"/>
      <c r="AA39" s="147"/>
      <c r="AB39" s="147"/>
      <c r="AC39" s="147"/>
      <c r="AD39" s="147"/>
      <c r="AE39" s="147" t="s">
        <v>114</v>
      </c>
      <c r="AF39" s="147">
        <v>0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</row>
    <row r="40" spans="1:58" x14ac:dyDescent="0.2">
      <c r="A40" s="160" t="s">
        <v>104</v>
      </c>
      <c r="B40" s="161" t="s">
        <v>59</v>
      </c>
      <c r="C40" s="174" t="s">
        <v>60</v>
      </c>
      <c r="D40" s="162"/>
      <c r="E40" s="163"/>
      <c r="F40" s="164"/>
      <c r="G40" s="164">
        <f>SUMIF(AE41:AE44,"&lt;&gt;NOR",G41:G44)</f>
        <v>0</v>
      </c>
      <c r="H40" s="164"/>
      <c r="I40" s="164">
        <f>SUM(I41:I44)</f>
        <v>0</v>
      </c>
      <c r="J40" s="164"/>
      <c r="K40" s="164">
        <f>SUM(K41:K44)</f>
        <v>0</v>
      </c>
      <c r="L40" s="164"/>
      <c r="M40" s="164">
        <f>SUM(M41:M44)</f>
        <v>0</v>
      </c>
      <c r="N40" s="164"/>
      <c r="O40" s="164">
        <f>SUM(O41:O44)</f>
        <v>13.08</v>
      </c>
      <c r="P40" s="164"/>
      <c r="Q40" s="164">
        <f>SUM(Q41:Q44)</f>
        <v>0</v>
      </c>
      <c r="R40" s="165"/>
      <c r="S40" s="159"/>
      <c r="T40" s="159">
        <f>SUM(T41:T44)</f>
        <v>33.950000000000003</v>
      </c>
      <c r="U40" s="159"/>
      <c r="V40" s="159"/>
      <c r="AE40" t="s">
        <v>105</v>
      </c>
    </row>
    <row r="41" spans="1:58" ht="22.5" outlineLevel="1" x14ac:dyDescent="0.2">
      <c r="A41" s="166">
        <v>11</v>
      </c>
      <c r="B41" s="167" t="s">
        <v>243</v>
      </c>
      <c r="C41" s="175" t="s">
        <v>244</v>
      </c>
      <c r="D41" s="168" t="s">
        <v>108</v>
      </c>
      <c r="E41" s="169">
        <v>4.08</v>
      </c>
      <c r="F41" s="170"/>
      <c r="G41" s="171">
        <f>ROUND(E41*F41,2)</f>
        <v>0</v>
      </c>
      <c r="H41" s="170"/>
      <c r="I41" s="171">
        <f>ROUND(E41*H41,2)</f>
        <v>0</v>
      </c>
      <c r="J41" s="170"/>
      <c r="K41" s="171">
        <f>ROUND(E41*J41,2)</f>
        <v>0</v>
      </c>
      <c r="L41" s="171">
        <v>21</v>
      </c>
      <c r="M41" s="171">
        <f>G41*(1+L41/100)</f>
        <v>0</v>
      </c>
      <c r="N41" s="171">
        <v>3.20472</v>
      </c>
      <c r="O41" s="171">
        <f>ROUND(E41*N41,2)</f>
        <v>13.08</v>
      </c>
      <c r="P41" s="171">
        <v>0</v>
      </c>
      <c r="Q41" s="171">
        <f>ROUND(E41*P41,2)</f>
        <v>0</v>
      </c>
      <c r="R41" s="172" t="s">
        <v>110</v>
      </c>
      <c r="S41" s="156">
        <v>8.3201300000000007</v>
      </c>
      <c r="T41" s="156">
        <f>ROUND(E41*S41,2)</f>
        <v>33.950000000000003</v>
      </c>
      <c r="U41" s="156"/>
      <c r="V41" s="156" t="s">
        <v>111</v>
      </c>
      <c r="W41" s="147"/>
      <c r="X41" s="147"/>
      <c r="Y41" s="147"/>
      <c r="Z41" s="147"/>
      <c r="AA41" s="147"/>
      <c r="AB41" s="147"/>
      <c r="AC41" s="147"/>
      <c r="AD41" s="147"/>
      <c r="AE41" s="147" t="s">
        <v>112</v>
      </c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</row>
    <row r="42" spans="1:58" outlineLevel="1" x14ac:dyDescent="0.2">
      <c r="A42" s="154"/>
      <c r="B42" s="155"/>
      <c r="C42" s="244" t="s">
        <v>245</v>
      </c>
      <c r="D42" s="245"/>
      <c r="E42" s="245"/>
      <c r="F42" s="245"/>
      <c r="G42" s="245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47"/>
      <c r="X42" s="147"/>
      <c r="Y42" s="147"/>
      <c r="Z42" s="147"/>
      <c r="AA42" s="147"/>
      <c r="AB42" s="147"/>
      <c r="AC42" s="147"/>
      <c r="AD42" s="147"/>
      <c r="AE42" s="147" t="s">
        <v>141</v>
      </c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</row>
    <row r="43" spans="1:58" outlineLevel="1" x14ac:dyDescent="0.2">
      <c r="A43" s="154"/>
      <c r="B43" s="155"/>
      <c r="C43" s="176" t="s">
        <v>246</v>
      </c>
      <c r="D43" s="157"/>
      <c r="E43" s="158">
        <v>1.92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47"/>
      <c r="X43" s="147"/>
      <c r="Y43" s="147"/>
      <c r="Z43" s="147"/>
      <c r="AA43" s="147"/>
      <c r="AB43" s="147"/>
      <c r="AC43" s="147"/>
      <c r="AD43" s="147"/>
      <c r="AE43" s="147" t="s">
        <v>114</v>
      </c>
      <c r="AF43" s="147">
        <v>0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</row>
    <row r="44" spans="1:58" outlineLevel="1" x14ac:dyDescent="0.2">
      <c r="A44" s="154"/>
      <c r="B44" s="155"/>
      <c r="C44" s="176" t="s">
        <v>247</v>
      </c>
      <c r="D44" s="157"/>
      <c r="E44" s="158">
        <v>2.16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47"/>
      <c r="X44" s="147"/>
      <c r="Y44" s="147"/>
      <c r="Z44" s="147"/>
      <c r="AA44" s="147"/>
      <c r="AB44" s="147"/>
      <c r="AC44" s="147"/>
      <c r="AD44" s="147"/>
      <c r="AE44" s="147" t="s">
        <v>114</v>
      </c>
      <c r="AF44" s="147">
        <v>0</v>
      </c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</row>
    <row r="45" spans="1:58" x14ac:dyDescent="0.2">
      <c r="A45" s="160" t="s">
        <v>104</v>
      </c>
      <c r="B45" s="161" t="s">
        <v>61</v>
      </c>
      <c r="C45" s="174" t="s">
        <v>62</v>
      </c>
      <c r="D45" s="162"/>
      <c r="E45" s="163"/>
      <c r="F45" s="164"/>
      <c r="G45" s="164">
        <f>SUMIF(AE46:AE47,"&lt;&gt;NOR",G46:G47)</f>
        <v>0</v>
      </c>
      <c r="H45" s="164"/>
      <c r="I45" s="164">
        <f>SUM(I46:I47)</f>
        <v>0</v>
      </c>
      <c r="J45" s="164"/>
      <c r="K45" s="164">
        <f>SUM(K46:K47)</f>
        <v>0</v>
      </c>
      <c r="L45" s="164"/>
      <c r="M45" s="164">
        <f>SUM(M46:M47)</f>
        <v>0</v>
      </c>
      <c r="N45" s="164"/>
      <c r="O45" s="164">
        <f>SUM(O46:O47)</f>
        <v>21.57</v>
      </c>
      <c r="P45" s="164"/>
      <c r="Q45" s="164">
        <f>SUM(Q46:Q47)</f>
        <v>0</v>
      </c>
      <c r="R45" s="165"/>
      <c r="S45" s="159"/>
      <c r="T45" s="159">
        <f>SUM(T46:T47)</f>
        <v>36.869999999999997</v>
      </c>
      <c r="U45" s="159"/>
      <c r="V45" s="159"/>
      <c r="AE45" t="s">
        <v>105</v>
      </c>
    </row>
    <row r="46" spans="1:58" outlineLevel="1" x14ac:dyDescent="0.2">
      <c r="A46" s="166">
        <v>12</v>
      </c>
      <c r="B46" s="167" t="s">
        <v>248</v>
      </c>
      <c r="C46" s="175" t="s">
        <v>249</v>
      </c>
      <c r="D46" s="168" t="s">
        <v>108</v>
      </c>
      <c r="E46" s="169">
        <v>6.6885000000000003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1">
        <f>G46*(1+L46/100)</f>
        <v>0</v>
      </c>
      <c r="N46" s="171">
        <v>3.22472</v>
      </c>
      <c r="O46" s="171">
        <f>ROUND(E46*N46,2)</f>
        <v>21.57</v>
      </c>
      <c r="P46" s="171">
        <v>0</v>
      </c>
      <c r="Q46" s="171">
        <f>ROUND(E46*P46,2)</f>
        <v>0</v>
      </c>
      <c r="R46" s="172" t="s">
        <v>110</v>
      </c>
      <c r="S46" s="156">
        <v>5.5121399999999996</v>
      </c>
      <c r="T46" s="156">
        <f>ROUND(E46*S46,2)</f>
        <v>36.869999999999997</v>
      </c>
      <c r="U46" s="156"/>
      <c r="V46" s="156" t="s">
        <v>111</v>
      </c>
      <c r="W46" s="147"/>
      <c r="X46" s="147"/>
      <c r="Y46" s="147"/>
      <c r="Z46" s="147"/>
      <c r="AA46" s="147"/>
      <c r="AB46" s="147"/>
      <c r="AC46" s="147"/>
      <c r="AD46" s="147"/>
      <c r="AE46" s="147" t="s">
        <v>112</v>
      </c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</row>
    <row r="47" spans="1:58" outlineLevel="1" x14ac:dyDescent="0.2">
      <c r="A47" s="154"/>
      <c r="B47" s="155"/>
      <c r="C47" s="176" t="s">
        <v>250</v>
      </c>
      <c r="D47" s="157"/>
      <c r="E47" s="158">
        <v>6.6885000000000003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47"/>
      <c r="X47" s="147"/>
      <c r="Y47" s="147"/>
      <c r="Z47" s="147"/>
      <c r="AA47" s="147"/>
      <c r="AB47" s="147"/>
      <c r="AC47" s="147"/>
      <c r="AD47" s="147"/>
      <c r="AE47" s="147" t="s">
        <v>114</v>
      </c>
      <c r="AF47" s="147">
        <v>0</v>
      </c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</row>
    <row r="48" spans="1:58" x14ac:dyDescent="0.2">
      <c r="A48" s="160" t="s">
        <v>104</v>
      </c>
      <c r="B48" s="161" t="s">
        <v>63</v>
      </c>
      <c r="C48" s="174" t="s">
        <v>64</v>
      </c>
      <c r="D48" s="162"/>
      <c r="E48" s="163"/>
      <c r="F48" s="164"/>
      <c r="G48" s="164">
        <f>SUMIF(AE49:AE52,"&lt;&gt;NOR",G49:G52)</f>
        <v>0</v>
      </c>
      <c r="H48" s="164"/>
      <c r="I48" s="164">
        <f>SUM(I49:I52)</f>
        <v>0</v>
      </c>
      <c r="J48" s="164"/>
      <c r="K48" s="164">
        <f>SUM(K49:K52)</f>
        <v>0</v>
      </c>
      <c r="L48" s="164"/>
      <c r="M48" s="164">
        <f>SUM(M49:M52)</f>
        <v>0</v>
      </c>
      <c r="N48" s="164"/>
      <c r="O48" s="164">
        <f>SUM(O49:O52)</f>
        <v>62.17</v>
      </c>
      <c r="P48" s="164"/>
      <c r="Q48" s="164">
        <f>SUM(Q49:Q52)</f>
        <v>4.9000000000000004</v>
      </c>
      <c r="R48" s="165"/>
      <c r="S48" s="159"/>
      <c r="T48" s="159">
        <f>SUM(T49:T52)</f>
        <v>11.42</v>
      </c>
      <c r="U48" s="159"/>
      <c r="V48" s="159"/>
      <c r="AE48" t="s">
        <v>105</v>
      </c>
    </row>
    <row r="49" spans="1:58" ht="22.5" outlineLevel="1" x14ac:dyDescent="0.2">
      <c r="A49" s="166">
        <v>13</v>
      </c>
      <c r="B49" s="167" t="s">
        <v>251</v>
      </c>
      <c r="C49" s="175" t="s">
        <v>252</v>
      </c>
      <c r="D49" s="168" t="s">
        <v>124</v>
      </c>
      <c r="E49" s="169">
        <v>212.4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1">
        <f>G49*(1+L49/100)</f>
        <v>0</v>
      </c>
      <c r="N49" s="171">
        <v>0.28799999999999998</v>
      </c>
      <c r="O49" s="171">
        <f>ROUND(E49*N49,2)</f>
        <v>61.17</v>
      </c>
      <c r="P49" s="171">
        <v>0</v>
      </c>
      <c r="Q49" s="171">
        <f>ROUND(E49*P49,2)</f>
        <v>0</v>
      </c>
      <c r="R49" s="172" t="s">
        <v>109</v>
      </c>
      <c r="S49" s="156">
        <v>2.3E-2</v>
      </c>
      <c r="T49" s="156">
        <f>ROUND(E49*S49,2)</f>
        <v>4.8899999999999997</v>
      </c>
      <c r="U49" s="156"/>
      <c r="V49" s="156" t="s">
        <v>119</v>
      </c>
      <c r="W49" s="147"/>
      <c r="X49" s="147"/>
      <c r="Y49" s="147"/>
      <c r="Z49" s="147"/>
      <c r="AA49" s="147"/>
      <c r="AB49" s="147"/>
      <c r="AC49" s="147"/>
      <c r="AD49" s="147"/>
      <c r="AE49" s="147" t="s">
        <v>120</v>
      </c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</row>
    <row r="50" spans="1:58" outlineLevel="1" x14ac:dyDescent="0.2">
      <c r="A50" s="154"/>
      <c r="B50" s="155"/>
      <c r="C50" s="176" t="s">
        <v>231</v>
      </c>
      <c r="D50" s="157"/>
      <c r="E50" s="158">
        <v>212.4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47"/>
      <c r="X50" s="147"/>
      <c r="Y50" s="147"/>
      <c r="Z50" s="147"/>
      <c r="AA50" s="147"/>
      <c r="AB50" s="147"/>
      <c r="AC50" s="147"/>
      <c r="AD50" s="147"/>
      <c r="AE50" s="147" t="s">
        <v>114</v>
      </c>
      <c r="AF50" s="147">
        <v>0</v>
      </c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</row>
    <row r="51" spans="1:58" outlineLevel="1" x14ac:dyDescent="0.2">
      <c r="A51" s="166">
        <v>14</v>
      </c>
      <c r="B51" s="167" t="s">
        <v>253</v>
      </c>
      <c r="C51" s="175" t="s">
        <v>254</v>
      </c>
      <c r="D51" s="168" t="s">
        <v>124</v>
      </c>
      <c r="E51" s="169">
        <v>12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71">
        <v>8.3500000000000005E-2</v>
      </c>
      <c r="O51" s="171">
        <f>ROUND(E51*N51,2)</f>
        <v>1</v>
      </c>
      <c r="P51" s="171">
        <v>0.40799999999999997</v>
      </c>
      <c r="Q51" s="171">
        <f>ROUND(E51*P51,2)</f>
        <v>4.9000000000000004</v>
      </c>
      <c r="R51" s="172" t="s">
        <v>110</v>
      </c>
      <c r="S51" s="156">
        <v>0.54420000000000002</v>
      </c>
      <c r="T51" s="156">
        <f>ROUND(E51*S51,2)</f>
        <v>6.53</v>
      </c>
      <c r="U51" s="156"/>
      <c r="V51" s="156" t="s">
        <v>111</v>
      </c>
      <c r="W51" s="147"/>
      <c r="X51" s="147"/>
      <c r="Y51" s="147"/>
      <c r="Z51" s="147"/>
      <c r="AA51" s="147"/>
      <c r="AB51" s="147"/>
      <c r="AC51" s="147"/>
      <c r="AD51" s="147"/>
      <c r="AE51" s="147" t="s">
        <v>112</v>
      </c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</row>
    <row r="52" spans="1:58" outlineLevel="1" x14ac:dyDescent="0.2">
      <c r="A52" s="154"/>
      <c r="B52" s="155"/>
      <c r="C52" s="176" t="s">
        <v>255</v>
      </c>
      <c r="D52" s="157"/>
      <c r="E52" s="158">
        <v>12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47"/>
      <c r="X52" s="147"/>
      <c r="Y52" s="147"/>
      <c r="Z52" s="147"/>
      <c r="AA52" s="147"/>
      <c r="AB52" s="147"/>
      <c r="AC52" s="147"/>
      <c r="AD52" s="147"/>
      <c r="AE52" s="147" t="s">
        <v>114</v>
      </c>
      <c r="AF52" s="147">
        <v>0</v>
      </c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</row>
    <row r="53" spans="1:58" x14ac:dyDescent="0.2">
      <c r="A53" s="160" t="s">
        <v>104</v>
      </c>
      <c r="B53" s="161" t="s">
        <v>67</v>
      </c>
      <c r="C53" s="174" t="s">
        <v>68</v>
      </c>
      <c r="D53" s="162"/>
      <c r="E53" s="163"/>
      <c r="F53" s="164"/>
      <c r="G53" s="164">
        <f>SUMIF(AE54:AE62,"&lt;&gt;NOR",G54:G62)</f>
        <v>0</v>
      </c>
      <c r="H53" s="164"/>
      <c r="I53" s="164">
        <f>SUM(I54:I62)</f>
        <v>0</v>
      </c>
      <c r="J53" s="164"/>
      <c r="K53" s="164">
        <f>SUM(K54:K62)</f>
        <v>0</v>
      </c>
      <c r="L53" s="164"/>
      <c r="M53" s="164">
        <f>SUM(M54:M62)</f>
        <v>0</v>
      </c>
      <c r="N53" s="164"/>
      <c r="O53" s="164">
        <f>SUM(O54:O62)</f>
        <v>8.51</v>
      </c>
      <c r="P53" s="164"/>
      <c r="Q53" s="164">
        <f>SUM(Q54:Q62)</f>
        <v>0</v>
      </c>
      <c r="R53" s="165"/>
      <c r="S53" s="159"/>
      <c r="T53" s="159">
        <f>SUM(T54:T62)</f>
        <v>16.32</v>
      </c>
      <c r="U53" s="159"/>
      <c r="V53" s="159"/>
      <c r="AE53" t="s">
        <v>105</v>
      </c>
    </row>
    <row r="54" spans="1:58" outlineLevel="1" x14ac:dyDescent="0.2">
      <c r="A54" s="166">
        <v>15</v>
      </c>
      <c r="B54" s="167" t="s">
        <v>256</v>
      </c>
      <c r="C54" s="175" t="s">
        <v>257</v>
      </c>
      <c r="D54" s="168" t="s">
        <v>183</v>
      </c>
      <c r="E54" s="169">
        <v>1.25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1">
        <f>G54*(1+L54/100)</f>
        <v>0</v>
      </c>
      <c r="N54" s="171">
        <v>4.6199999999999998E-2</v>
      </c>
      <c r="O54" s="171">
        <f>ROUND(E54*N54,2)</f>
        <v>0.06</v>
      </c>
      <c r="P54" s="171">
        <v>0</v>
      </c>
      <c r="Q54" s="171">
        <f>ROUND(E54*P54,2)</f>
        <v>0</v>
      </c>
      <c r="R54" s="172" t="s">
        <v>109</v>
      </c>
      <c r="S54" s="156">
        <v>0</v>
      </c>
      <c r="T54" s="156">
        <f>ROUND(E54*S54,2)</f>
        <v>0</v>
      </c>
      <c r="U54" s="156"/>
      <c r="V54" s="156" t="s">
        <v>258</v>
      </c>
      <c r="W54" s="147"/>
      <c r="X54" s="147"/>
      <c r="Y54" s="147"/>
      <c r="Z54" s="147"/>
      <c r="AA54" s="147"/>
      <c r="AB54" s="147"/>
      <c r="AC54" s="147"/>
      <c r="AD54" s="147"/>
      <c r="AE54" s="147" t="s">
        <v>259</v>
      </c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</row>
    <row r="55" spans="1:58" outlineLevel="1" x14ac:dyDescent="0.2">
      <c r="A55" s="154"/>
      <c r="B55" s="155"/>
      <c r="C55" s="176" t="s">
        <v>260</v>
      </c>
      <c r="D55" s="157"/>
      <c r="E55" s="158">
        <v>1.25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47"/>
      <c r="X55" s="147"/>
      <c r="Y55" s="147"/>
      <c r="Z55" s="147"/>
      <c r="AA55" s="147"/>
      <c r="AB55" s="147"/>
      <c r="AC55" s="147"/>
      <c r="AD55" s="147"/>
      <c r="AE55" s="147" t="s">
        <v>114</v>
      </c>
      <c r="AF55" s="147">
        <v>0</v>
      </c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</row>
    <row r="56" spans="1:58" outlineLevel="1" x14ac:dyDescent="0.2">
      <c r="A56" s="166">
        <v>16</v>
      </c>
      <c r="B56" s="167" t="s">
        <v>261</v>
      </c>
      <c r="C56" s="175" t="s">
        <v>262</v>
      </c>
      <c r="D56" s="168" t="s">
        <v>138</v>
      </c>
      <c r="E56" s="169">
        <v>28.8</v>
      </c>
      <c r="F56" s="170"/>
      <c r="G56" s="171">
        <f>ROUND(E56*F56,2)</f>
        <v>0</v>
      </c>
      <c r="H56" s="170"/>
      <c r="I56" s="171">
        <f>ROUND(E56*H56,2)</f>
        <v>0</v>
      </c>
      <c r="J56" s="170"/>
      <c r="K56" s="171">
        <f>ROUND(E56*J56,2)</f>
        <v>0</v>
      </c>
      <c r="L56" s="171">
        <v>21</v>
      </c>
      <c r="M56" s="171">
        <f>G56*(1+L56/100)</f>
        <v>0</v>
      </c>
      <c r="N56" s="171">
        <v>0.12471</v>
      </c>
      <c r="O56" s="171">
        <f>ROUND(E56*N56,2)</f>
        <v>3.59</v>
      </c>
      <c r="P56" s="171">
        <v>0</v>
      </c>
      <c r="Q56" s="171">
        <f>ROUND(E56*P56,2)</f>
        <v>0</v>
      </c>
      <c r="R56" s="172" t="s">
        <v>110</v>
      </c>
      <c r="S56" s="156">
        <v>0.14956</v>
      </c>
      <c r="T56" s="156">
        <f>ROUND(E56*S56,2)</f>
        <v>4.3099999999999996</v>
      </c>
      <c r="U56" s="156"/>
      <c r="V56" s="156" t="s">
        <v>111</v>
      </c>
      <c r="W56" s="147"/>
      <c r="X56" s="147"/>
      <c r="Y56" s="147"/>
      <c r="Z56" s="147"/>
      <c r="AA56" s="147"/>
      <c r="AB56" s="147"/>
      <c r="AC56" s="147"/>
      <c r="AD56" s="147"/>
      <c r="AE56" s="147" t="s">
        <v>112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</row>
    <row r="57" spans="1:58" outlineLevel="1" x14ac:dyDescent="0.2">
      <c r="A57" s="154"/>
      <c r="B57" s="155"/>
      <c r="C57" s="176" t="s">
        <v>263</v>
      </c>
      <c r="D57" s="157"/>
      <c r="E57" s="158">
        <v>28.8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47"/>
      <c r="X57" s="147"/>
      <c r="Y57" s="147"/>
      <c r="Z57" s="147"/>
      <c r="AA57" s="147"/>
      <c r="AB57" s="147"/>
      <c r="AC57" s="147"/>
      <c r="AD57" s="147"/>
      <c r="AE57" s="147" t="s">
        <v>114</v>
      </c>
      <c r="AF57" s="147">
        <v>0</v>
      </c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</row>
    <row r="58" spans="1:58" outlineLevel="1" x14ac:dyDescent="0.2">
      <c r="A58" s="166">
        <v>17</v>
      </c>
      <c r="B58" s="167" t="s">
        <v>264</v>
      </c>
      <c r="C58" s="175" t="s">
        <v>265</v>
      </c>
      <c r="D58" s="168" t="s">
        <v>138</v>
      </c>
      <c r="E58" s="169">
        <v>7.5</v>
      </c>
      <c r="F58" s="170"/>
      <c r="G58" s="171">
        <f>ROUND(E58*F58,2)</f>
        <v>0</v>
      </c>
      <c r="H58" s="170"/>
      <c r="I58" s="171">
        <f>ROUND(E58*H58,2)</f>
        <v>0</v>
      </c>
      <c r="J58" s="170"/>
      <c r="K58" s="171">
        <f>ROUND(E58*J58,2)</f>
        <v>0</v>
      </c>
      <c r="L58" s="171">
        <v>21</v>
      </c>
      <c r="M58" s="171">
        <f>G58*(1+L58/100)</f>
        <v>0</v>
      </c>
      <c r="N58" s="171">
        <v>0.64736000000000005</v>
      </c>
      <c r="O58" s="171">
        <f>ROUND(E58*N58,2)</f>
        <v>4.8600000000000003</v>
      </c>
      <c r="P58" s="171">
        <v>0</v>
      </c>
      <c r="Q58" s="171">
        <f>ROUND(E58*P58,2)</f>
        <v>0</v>
      </c>
      <c r="R58" s="172" t="s">
        <v>109</v>
      </c>
      <c r="S58" s="156">
        <v>1.4630000000000001</v>
      </c>
      <c r="T58" s="156">
        <f>ROUND(E58*S58,2)</f>
        <v>10.97</v>
      </c>
      <c r="U58" s="156"/>
      <c r="V58" s="156" t="s">
        <v>119</v>
      </c>
      <c r="W58" s="147"/>
      <c r="X58" s="147"/>
      <c r="Y58" s="147"/>
      <c r="Z58" s="147"/>
      <c r="AA58" s="147"/>
      <c r="AB58" s="147"/>
      <c r="AC58" s="147"/>
      <c r="AD58" s="147"/>
      <c r="AE58" s="147" t="s">
        <v>139</v>
      </c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</row>
    <row r="59" spans="1:58" outlineLevel="1" x14ac:dyDescent="0.2">
      <c r="A59" s="154"/>
      <c r="B59" s="155"/>
      <c r="C59" s="176" t="s">
        <v>266</v>
      </c>
      <c r="D59" s="157"/>
      <c r="E59" s="158">
        <v>7.5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47"/>
      <c r="X59" s="147"/>
      <c r="Y59" s="147"/>
      <c r="Z59" s="147"/>
      <c r="AA59" s="147"/>
      <c r="AB59" s="147"/>
      <c r="AC59" s="147"/>
      <c r="AD59" s="147"/>
      <c r="AE59" s="147" t="s">
        <v>114</v>
      </c>
      <c r="AF59" s="147">
        <v>0</v>
      </c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</row>
    <row r="60" spans="1:58" outlineLevel="1" x14ac:dyDescent="0.2">
      <c r="A60" s="166">
        <v>18</v>
      </c>
      <c r="B60" s="167" t="s">
        <v>184</v>
      </c>
      <c r="C60" s="175" t="s">
        <v>185</v>
      </c>
      <c r="D60" s="168" t="s">
        <v>138</v>
      </c>
      <c r="E60" s="169">
        <v>28</v>
      </c>
      <c r="F60" s="170"/>
      <c r="G60" s="171">
        <f>ROUND(E60*F60,2)</f>
        <v>0</v>
      </c>
      <c r="H60" s="170"/>
      <c r="I60" s="171">
        <f>ROUND(E60*H60,2)</f>
        <v>0</v>
      </c>
      <c r="J60" s="170"/>
      <c r="K60" s="171">
        <f>ROUND(E60*J60,2)</f>
        <v>0</v>
      </c>
      <c r="L60" s="171">
        <v>21</v>
      </c>
      <c r="M60" s="171">
        <f>G60*(1+L60/100)</f>
        <v>0</v>
      </c>
      <c r="N60" s="171">
        <v>0</v>
      </c>
      <c r="O60" s="171">
        <f>ROUND(E60*N60,2)</f>
        <v>0</v>
      </c>
      <c r="P60" s="171">
        <v>0</v>
      </c>
      <c r="Q60" s="171">
        <f>ROUND(E60*P60,2)</f>
        <v>0</v>
      </c>
      <c r="R60" s="172" t="s">
        <v>109</v>
      </c>
      <c r="S60" s="156">
        <v>3.6999999999999998E-2</v>
      </c>
      <c r="T60" s="156">
        <f>ROUND(E60*S60,2)</f>
        <v>1.04</v>
      </c>
      <c r="U60" s="156"/>
      <c r="V60" s="156" t="s">
        <v>119</v>
      </c>
      <c r="W60" s="147"/>
      <c r="X60" s="147"/>
      <c r="Y60" s="147"/>
      <c r="Z60" s="147"/>
      <c r="AA60" s="147"/>
      <c r="AB60" s="147"/>
      <c r="AC60" s="147"/>
      <c r="AD60" s="147"/>
      <c r="AE60" s="147" t="s">
        <v>139</v>
      </c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</row>
    <row r="61" spans="1:58" outlineLevel="1" x14ac:dyDescent="0.2">
      <c r="A61" s="154"/>
      <c r="B61" s="155"/>
      <c r="C61" s="244" t="s">
        <v>140</v>
      </c>
      <c r="D61" s="245"/>
      <c r="E61" s="245"/>
      <c r="F61" s="245"/>
      <c r="G61" s="245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47"/>
      <c r="X61" s="147"/>
      <c r="Y61" s="147"/>
      <c r="Z61" s="147"/>
      <c r="AA61" s="147"/>
      <c r="AB61" s="147"/>
      <c r="AC61" s="147"/>
      <c r="AD61" s="147"/>
      <c r="AE61" s="147" t="s">
        <v>141</v>
      </c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</row>
    <row r="62" spans="1:58" outlineLevel="1" x14ac:dyDescent="0.2">
      <c r="A62" s="154"/>
      <c r="B62" s="155"/>
      <c r="C62" s="176" t="s">
        <v>267</v>
      </c>
      <c r="D62" s="157"/>
      <c r="E62" s="158">
        <v>28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47"/>
      <c r="X62" s="147"/>
      <c r="Y62" s="147"/>
      <c r="Z62" s="147"/>
      <c r="AA62" s="147"/>
      <c r="AB62" s="147"/>
      <c r="AC62" s="147"/>
      <c r="AD62" s="147"/>
      <c r="AE62" s="147" t="s">
        <v>114</v>
      </c>
      <c r="AF62" s="147">
        <v>0</v>
      </c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</row>
    <row r="63" spans="1:58" x14ac:dyDescent="0.2">
      <c r="A63" s="160" t="s">
        <v>104</v>
      </c>
      <c r="B63" s="161" t="s">
        <v>69</v>
      </c>
      <c r="C63" s="174" t="s">
        <v>70</v>
      </c>
      <c r="D63" s="162"/>
      <c r="E63" s="163"/>
      <c r="F63" s="164"/>
      <c r="G63" s="164">
        <f>SUMIF(AE64:AE67,"&lt;&gt;NOR",G64:G67)</f>
        <v>0</v>
      </c>
      <c r="H63" s="164"/>
      <c r="I63" s="164">
        <f>SUM(I64:I67)</f>
        <v>0</v>
      </c>
      <c r="J63" s="164"/>
      <c r="K63" s="164">
        <f>SUM(K64:K67)</f>
        <v>0</v>
      </c>
      <c r="L63" s="164"/>
      <c r="M63" s="164">
        <f>SUM(M64:M67)</f>
        <v>0</v>
      </c>
      <c r="N63" s="164"/>
      <c r="O63" s="164">
        <f>SUM(O64:O67)</f>
        <v>106.28</v>
      </c>
      <c r="P63" s="164"/>
      <c r="Q63" s="164">
        <f>SUM(Q64:Q67)</f>
        <v>0</v>
      </c>
      <c r="R63" s="165"/>
      <c r="S63" s="159"/>
      <c r="T63" s="159">
        <f>SUM(T64:T67)</f>
        <v>114.07</v>
      </c>
      <c r="U63" s="159"/>
      <c r="V63" s="159"/>
      <c r="AE63" t="s">
        <v>105</v>
      </c>
    </row>
    <row r="64" spans="1:58" outlineLevel="1" x14ac:dyDescent="0.2">
      <c r="A64" s="166">
        <v>19</v>
      </c>
      <c r="B64" s="167" t="s">
        <v>268</v>
      </c>
      <c r="C64" s="175" t="s">
        <v>269</v>
      </c>
      <c r="D64" s="168" t="s">
        <v>138</v>
      </c>
      <c r="E64" s="169">
        <v>354</v>
      </c>
      <c r="F64" s="170"/>
      <c r="G64" s="171">
        <f>ROUND(E64*F64,2)</f>
        <v>0</v>
      </c>
      <c r="H64" s="170"/>
      <c r="I64" s="171">
        <f>ROUND(E64*H64,2)</f>
        <v>0</v>
      </c>
      <c r="J64" s="170"/>
      <c r="K64" s="171">
        <f>ROUND(E64*J64,2)</f>
        <v>0</v>
      </c>
      <c r="L64" s="171">
        <v>21</v>
      </c>
      <c r="M64" s="171">
        <f>G64*(1+L64/100)</f>
        <v>0</v>
      </c>
      <c r="N64" s="171">
        <v>0.30024000000000001</v>
      </c>
      <c r="O64" s="171">
        <f>ROUND(E64*N64,2)</f>
        <v>106.28</v>
      </c>
      <c r="P64" s="171">
        <v>0</v>
      </c>
      <c r="Q64" s="171">
        <f>ROUND(E64*P64,2)</f>
        <v>0</v>
      </c>
      <c r="R64" s="172" t="s">
        <v>110</v>
      </c>
      <c r="S64" s="156">
        <v>0.32224000000000003</v>
      </c>
      <c r="T64" s="156">
        <f>ROUND(E64*S64,2)</f>
        <v>114.07</v>
      </c>
      <c r="U64" s="156"/>
      <c r="V64" s="156" t="s">
        <v>111</v>
      </c>
      <c r="W64" s="147"/>
      <c r="X64" s="147"/>
      <c r="Y64" s="147"/>
      <c r="Z64" s="147"/>
      <c r="AA64" s="147"/>
      <c r="AB64" s="147"/>
      <c r="AC64" s="147"/>
      <c r="AD64" s="147"/>
      <c r="AE64" s="147" t="s">
        <v>112</v>
      </c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</row>
    <row r="65" spans="1:58" outlineLevel="1" x14ac:dyDescent="0.2">
      <c r="A65" s="154"/>
      <c r="B65" s="155"/>
      <c r="C65" s="176" t="s">
        <v>270</v>
      </c>
      <c r="D65" s="157"/>
      <c r="E65" s="158">
        <v>354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47"/>
      <c r="X65" s="147"/>
      <c r="Y65" s="147"/>
      <c r="Z65" s="147"/>
      <c r="AA65" s="147"/>
      <c r="AB65" s="147"/>
      <c r="AC65" s="147"/>
      <c r="AD65" s="147"/>
      <c r="AE65" s="147" t="s">
        <v>114</v>
      </c>
      <c r="AF65" s="147">
        <v>0</v>
      </c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</row>
    <row r="66" spans="1:58" outlineLevel="1" x14ac:dyDescent="0.2">
      <c r="A66" s="166">
        <v>20</v>
      </c>
      <c r="B66" s="167" t="s">
        <v>271</v>
      </c>
      <c r="C66" s="175" t="s">
        <v>272</v>
      </c>
      <c r="D66" s="168" t="s">
        <v>130</v>
      </c>
      <c r="E66" s="169">
        <v>18</v>
      </c>
      <c r="F66" s="170"/>
      <c r="G66" s="171">
        <f>ROUND(E66*F66,2)</f>
        <v>0</v>
      </c>
      <c r="H66" s="170"/>
      <c r="I66" s="171">
        <f>ROUND(E66*H66,2)</f>
        <v>0</v>
      </c>
      <c r="J66" s="170"/>
      <c r="K66" s="171">
        <f>ROUND(E66*J66,2)</f>
        <v>0</v>
      </c>
      <c r="L66" s="171">
        <v>21</v>
      </c>
      <c r="M66" s="171">
        <f>G66*(1+L66/100)</f>
        <v>0</v>
      </c>
      <c r="N66" s="171">
        <v>0</v>
      </c>
      <c r="O66" s="171">
        <f>ROUND(E66*N66,2)</f>
        <v>0</v>
      </c>
      <c r="P66" s="171">
        <v>0</v>
      </c>
      <c r="Q66" s="171">
        <f>ROUND(E66*P66,2)</f>
        <v>0</v>
      </c>
      <c r="R66" s="172" t="s">
        <v>118</v>
      </c>
      <c r="S66" s="156">
        <v>0</v>
      </c>
      <c r="T66" s="156">
        <f>ROUND(E66*S66,2)</f>
        <v>0</v>
      </c>
      <c r="U66" s="156"/>
      <c r="V66" s="156" t="s">
        <v>111</v>
      </c>
      <c r="W66" s="147"/>
      <c r="X66" s="147"/>
      <c r="Y66" s="147"/>
      <c r="Z66" s="147"/>
      <c r="AA66" s="147"/>
      <c r="AB66" s="147"/>
      <c r="AC66" s="147"/>
      <c r="AD66" s="147"/>
      <c r="AE66" s="147" t="s">
        <v>112</v>
      </c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</row>
    <row r="67" spans="1:58" outlineLevel="1" x14ac:dyDescent="0.2">
      <c r="A67" s="154"/>
      <c r="B67" s="155"/>
      <c r="C67" s="176" t="s">
        <v>273</v>
      </c>
      <c r="D67" s="157"/>
      <c r="E67" s="158">
        <v>18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47"/>
      <c r="X67" s="147"/>
      <c r="Y67" s="147"/>
      <c r="Z67" s="147"/>
      <c r="AA67" s="147"/>
      <c r="AB67" s="147"/>
      <c r="AC67" s="147"/>
      <c r="AD67" s="147"/>
      <c r="AE67" s="147" t="s">
        <v>114</v>
      </c>
      <c r="AF67" s="147">
        <v>0</v>
      </c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</row>
    <row r="68" spans="1:58" x14ac:dyDescent="0.2">
      <c r="A68" s="160" t="s">
        <v>104</v>
      </c>
      <c r="B68" s="161" t="s">
        <v>71</v>
      </c>
      <c r="C68" s="174" t="s">
        <v>72</v>
      </c>
      <c r="D68" s="162"/>
      <c r="E68" s="163"/>
      <c r="F68" s="164"/>
      <c r="G68" s="164">
        <f>SUMIF(AE69:AE72,"&lt;&gt;NOR",G69:G72)</f>
        <v>0</v>
      </c>
      <c r="H68" s="164"/>
      <c r="I68" s="164">
        <f>SUM(I69:I72)</f>
        <v>0</v>
      </c>
      <c r="J68" s="164"/>
      <c r="K68" s="164">
        <f>SUM(K69:K72)</f>
        <v>0</v>
      </c>
      <c r="L68" s="164"/>
      <c r="M68" s="164">
        <f>SUM(M69:M72)</f>
        <v>0</v>
      </c>
      <c r="N68" s="164"/>
      <c r="O68" s="164">
        <f>SUM(O69:O72)</f>
        <v>0.26</v>
      </c>
      <c r="P68" s="164"/>
      <c r="Q68" s="164">
        <f>SUM(Q69:Q72)</f>
        <v>4.75</v>
      </c>
      <c r="R68" s="165"/>
      <c r="S68" s="159"/>
      <c r="T68" s="159">
        <f>SUM(T69:T72)</f>
        <v>11.34</v>
      </c>
      <c r="U68" s="159"/>
      <c r="V68" s="159"/>
      <c r="AE68" t="s">
        <v>105</v>
      </c>
    </row>
    <row r="69" spans="1:58" outlineLevel="1" x14ac:dyDescent="0.2">
      <c r="A69" s="166">
        <v>21</v>
      </c>
      <c r="B69" s="167" t="s">
        <v>274</v>
      </c>
      <c r="C69" s="175" t="s">
        <v>275</v>
      </c>
      <c r="D69" s="168" t="s">
        <v>108</v>
      </c>
      <c r="E69" s="169">
        <v>2.16</v>
      </c>
      <c r="F69" s="170"/>
      <c r="G69" s="171">
        <f>ROUND(E69*F69,2)</f>
        <v>0</v>
      </c>
      <c r="H69" s="170"/>
      <c r="I69" s="171">
        <f>ROUND(E69*H69,2)</f>
        <v>0</v>
      </c>
      <c r="J69" s="170"/>
      <c r="K69" s="171">
        <f>ROUND(E69*J69,2)</f>
        <v>0</v>
      </c>
      <c r="L69" s="171">
        <v>21</v>
      </c>
      <c r="M69" s="171">
        <f>G69*(1+L69/100)</f>
        <v>0</v>
      </c>
      <c r="N69" s="171">
        <v>0.12</v>
      </c>
      <c r="O69" s="171">
        <f>ROUND(E69*N69,2)</f>
        <v>0.26</v>
      </c>
      <c r="P69" s="171">
        <v>2.2000000000000002</v>
      </c>
      <c r="Q69" s="171">
        <f>ROUND(E69*P69,2)</f>
        <v>4.75</v>
      </c>
      <c r="R69" s="172" t="s">
        <v>110</v>
      </c>
      <c r="S69" s="156">
        <v>5.2505199999999999</v>
      </c>
      <c r="T69" s="156">
        <f>ROUND(E69*S69,2)</f>
        <v>11.34</v>
      </c>
      <c r="U69" s="156"/>
      <c r="V69" s="156" t="s">
        <v>111</v>
      </c>
      <c r="W69" s="147"/>
      <c r="X69" s="147"/>
      <c r="Y69" s="147"/>
      <c r="Z69" s="147"/>
      <c r="AA69" s="147"/>
      <c r="AB69" s="147"/>
      <c r="AC69" s="147"/>
      <c r="AD69" s="147"/>
      <c r="AE69" s="147" t="s">
        <v>112</v>
      </c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</row>
    <row r="70" spans="1:58" outlineLevel="1" x14ac:dyDescent="0.2">
      <c r="A70" s="154"/>
      <c r="B70" s="155"/>
      <c r="C70" s="176" t="s">
        <v>276</v>
      </c>
      <c r="D70" s="157"/>
      <c r="E70" s="158">
        <v>2.16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47"/>
      <c r="X70" s="147"/>
      <c r="Y70" s="147"/>
      <c r="Z70" s="147"/>
      <c r="AA70" s="147"/>
      <c r="AB70" s="147"/>
      <c r="AC70" s="147"/>
      <c r="AD70" s="147"/>
      <c r="AE70" s="147" t="s">
        <v>114</v>
      </c>
      <c r="AF70" s="147">
        <v>0</v>
      </c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</row>
    <row r="71" spans="1:58" outlineLevel="1" x14ac:dyDescent="0.2">
      <c r="A71" s="166">
        <v>22</v>
      </c>
      <c r="B71" s="167" t="s">
        <v>277</v>
      </c>
      <c r="C71" s="175" t="s">
        <v>278</v>
      </c>
      <c r="D71" s="168" t="s">
        <v>130</v>
      </c>
      <c r="E71" s="169">
        <v>7.5</v>
      </c>
      <c r="F71" s="170"/>
      <c r="G71" s="171">
        <f>ROUND(E71*F71,2)</f>
        <v>0</v>
      </c>
      <c r="H71" s="170"/>
      <c r="I71" s="171">
        <f>ROUND(E71*H71,2)</f>
        <v>0</v>
      </c>
      <c r="J71" s="170"/>
      <c r="K71" s="171">
        <f>ROUND(E71*J71,2)</f>
        <v>0</v>
      </c>
      <c r="L71" s="171">
        <v>21</v>
      </c>
      <c r="M71" s="171">
        <f>G71*(1+L71/100)</f>
        <v>0</v>
      </c>
      <c r="N71" s="171">
        <v>0</v>
      </c>
      <c r="O71" s="171">
        <f>ROUND(E71*N71,2)</f>
        <v>0</v>
      </c>
      <c r="P71" s="171">
        <v>0</v>
      </c>
      <c r="Q71" s="171">
        <f>ROUND(E71*P71,2)</f>
        <v>0</v>
      </c>
      <c r="R71" s="172" t="s">
        <v>118</v>
      </c>
      <c r="S71" s="156">
        <v>0</v>
      </c>
      <c r="T71" s="156">
        <f>ROUND(E71*S71,2)</f>
        <v>0</v>
      </c>
      <c r="U71" s="156"/>
      <c r="V71" s="156" t="s">
        <v>111</v>
      </c>
      <c r="W71" s="147"/>
      <c r="X71" s="147"/>
      <c r="Y71" s="147"/>
      <c r="Z71" s="147"/>
      <c r="AA71" s="147"/>
      <c r="AB71" s="147"/>
      <c r="AC71" s="147"/>
      <c r="AD71" s="147"/>
      <c r="AE71" s="147" t="s">
        <v>112</v>
      </c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</row>
    <row r="72" spans="1:58" outlineLevel="1" x14ac:dyDescent="0.2">
      <c r="A72" s="154"/>
      <c r="B72" s="155"/>
      <c r="C72" s="176" t="s">
        <v>266</v>
      </c>
      <c r="D72" s="157"/>
      <c r="E72" s="158">
        <v>7.5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47"/>
      <c r="X72" s="147"/>
      <c r="Y72" s="147"/>
      <c r="Z72" s="147"/>
      <c r="AA72" s="147"/>
      <c r="AB72" s="147"/>
      <c r="AC72" s="147"/>
      <c r="AD72" s="147"/>
      <c r="AE72" s="147" t="s">
        <v>114</v>
      </c>
      <c r="AF72" s="147">
        <v>0</v>
      </c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</row>
    <row r="73" spans="1:58" x14ac:dyDescent="0.2">
      <c r="A73" s="160" t="s">
        <v>104</v>
      </c>
      <c r="B73" s="161" t="s">
        <v>73</v>
      </c>
      <c r="C73" s="174" t="s">
        <v>74</v>
      </c>
      <c r="D73" s="162"/>
      <c r="E73" s="163"/>
      <c r="F73" s="164"/>
      <c r="G73" s="164">
        <f>SUMIF(AE74:AE75,"&lt;&gt;NOR",G74:G75)</f>
        <v>0</v>
      </c>
      <c r="H73" s="164"/>
      <c r="I73" s="164">
        <f>SUM(I74:I75)</f>
        <v>0</v>
      </c>
      <c r="J73" s="164"/>
      <c r="K73" s="164">
        <f>SUM(K74:K75)</f>
        <v>0</v>
      </c>
      <c r="L73" s="164"/>
      <c r="M73" s="164">
        <f>SUM(M74:M75)</f>
        <v>0</v>
      </c>
      <c r="N73" s="164"/>
      <c r="O73" s="164">
        <f>SUM(O74:O75)</f>
        <v>0</v>
      </c>
      <c r="P73" s="164"/>
      <c r="Q73" s="164">
        <f>SUM(Q74:Q75)</f>
        <v>0</v>
      </c>
      <c r="R73" s="165"/>
      <c r="S73" s="159"/>
      <c r="T73" s="159">
        <f>SUM(T74:T75)</f>
        <v>16.920000000000002</v>
      </c>
      <c r="U73" s="159"/>
      <c r="V73" s="159"/>
      <c r="AE73" t="s">
        <v>105</v>
      </c>
    </row>
    <row r="74" spans="1:58" outlineLevel="1" x14ac:dyDescent="0.2">
      <c r="A74" s="166">
        <v>23</v>
      </c>
      <c r="B74" s="167" t="s">
        <v>149</v>
      </c>
      <c r="C74" s="175" t="s">
        <v>150</v>
      </c>
      <c r="D74" s="168" t="s">
        <v>117</v>
      </c>
      <c r="E74" s="169">
        <v>66.105950000000007</v>
      </c>
      <c r="F74" s="170"/>
      <c r="G74" s="171">
        <f>ROUND(E74*F74,2)</f>
        <v>0</v>
      </c>
      <c r="H74" s="170"/>
      <c r="I74" s="171">
        <f>ROUND(E74*H74,2)</f>
        <v>0</v>
      </c>
      <c r="J74" s="170"/>
      <c r="K74" s="171">
        <f>ROUND(E74*J74,2)</f>
        <v>0</v>
      </c>
      <c r="L74" s="171">
        <v>21</v>
      </c>
      <c r="M74" s="171">
        <f>G74*(1+L74/100)</f>
        <v>0</v>
      </c>
      <c r="N74" s="171">
        <v>0</v>
      </c>
      <c r="O74" s="171">
        <f>ROUND(E74*N74,2)</f>
        <v>0</v>
      </c>
      <c r="P74" s="171">
        <v>0</v>
      </c>
      <c r="Q74" s="171">
        <f>ROUND(E74*P74,2)</f>
        <v>0</v>
      </c>
      <c r="R74" s="172" t="s">
        <v>109</v>
      </c>
      <c r="S74" s="156">
        <v>0.25600000000000001</v>
      </c>
      <c r="T74" s="156">
        <f>ROUND(E74*S74,2)</f>
        <v>16.920000000000002</v>
      </c>
      <c r="U74" s="156"/>
      <c r="V74" s="156" t="s">
        <v>151</v>
      </c>
      <c r="W74" s="147"/>
      <c r="X74" s="147"/>
      <c r="Y74" s="147"/>
      <c r="Z74" s="147"/>
      <c r="AA74" s="147"/>
      <c r="AB74" s="147"/>
      <c r="AC74" s="147"/>
      <c r="AD74" s="147"/>
      <c r="AE74" s="147" t="s">
        <v>152</v>
      </c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</row>
    <row r="75" spans="1:58" outlineLevel="1" x14ac:dyDescent="0.2">
      <c r="A75" s="154"/>
      <c r="B75" s="155"/>
      <c r="C75" s="244" t="s">
        <v>153</v>
      </c>
      <c r="D75" s="245"/>
      <c r="E75" s="245"/>
      <c r="F75" s="245"/>
      <c r="G75" s="245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47"/>
      <c r="X75" s="147"/>
      <c r="Y75" s="147"/>
      <c r="Z75" s="147"/>
      <c r="AA75" s="147"/>
      <c r="AB75" s="147"/>
      <c r="AC75" s="147"/>
      <c r="AD75" s="147"/>
      <c r="AE75" s="147" t="s">
        <v>141</v>
      </c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</row>
    <row r="76" spans="1:58" x14ac:dyDescent="0.2">
      <c r="A76" s="160" t="s">
        <v>104</v>
      </c>
      <c r="B76" s="161" t="s">
        <v>75</v>
      </c>
      <c r="C76" s="174" t="s">
        <v>76</v>
      </c>
      <c r="D76" s="162"/>
      <c r="E76" s="163"/>
      <c r="F76" s="164"/>
      <c r="G76" s="164">
        <f>SUMIF(AE77:AE79,"&lt;&gt;NOR",G77:G79)</f>
        <v>0</v>
      </c>
      <c r="H76" s="164"/>
      <c r="I76" s="164">
        <f>SUM(I77:I79)</f>
        <v>0</v>
      </c>
      <c r="J76" s="164"/>
      <c r="K76" s="164">
        <f>SUM(K77:K79)</f>
        <v>0</v>
      </c>
      <c r="L76" s="164"/>
      <c r="M76" s="164">
        <f>SUM(M77:M79)</f>
        <v>0</v>
      </c>
      <c r="N76" s="164"/>
      <c r="O76" s="164">
        <f>SUM(O77:O79)</f>
        <v>0</v>
      </c>
      <c r="P76" s="164"/>
      <c r="Q76" s="164">
        <f>SUM(Q77:Q79)</f>
        <v>0</v>
      </c>
      <c r="R76" s="165"/>
      <c r="S76" s="159"/>
      <c r="T76" s="159">
        <f>SUM(T77:T79)</f>
        <v>0</v>
      </c>
      <c r="U76" s="159"/>
      <c r="V76" s="159"/>
      <c r="AE76" t="s">
        <v>105</v>
      </c>
    </row>
    <row r="77" spans="1:58" outlineLevel="1" x14ac:dyDescent="0.2">
      <c r="A77" s="166">
        <v>24</v>
      </c>
      <c r="B77" s="167" t="s">
        <v>200</v>
      </c>
      <c r="C77" s="175" t="s">
        <v>201</v>
      </c>
      <c r="D77" s="168" t="s">
        <v>117</v>
      </c>
      <c r="E77" s="169">
        <v>6.3</v>
      </c>
      <c r="F77" s="170"/>
      <c r="G77" s="171">
        <f>ROUND(E77*F77,2)</f>
        <v>0</v>
      </c>
      <c r="H77" s="170"/>
      <c r="I77" s="171">
        <f>ROUND(E77*H77,2)</f>
        <v>0</v>
      </c>
      <c r="J77" s="170"/>
      <c r="K77" s="171">
        <f>ROUND(E77*J77,2)</f>
        <v>0</v>
      </c>
      <c r="L77" s="171">
        <v>21</v>
      </c>
      <c r="M77" s="171">
        <f>G77*(1+L77/100)</f>
        <v>0</v>
      </c>
      <c r="N77" s="171">
        <v>0</v>
      </c>
      <c r="O77" s="171">
        <f>ROUND(E77*N77,2)</f>
        <v>0</v>
      </c>
      <c r="P77" s="171">
        <v>0</v>
      </c>
      <c r="Q77" s="171">
        <f>ROUND(E77*P77,2)</f>
        <v>0</v>
      </c>
      <c r="R77" s="172" t="s">
        <v>118</v>
      </c>
      <c r="S77" s="156">
        <v>0</v>
      </c>
      <c r="T77" s="156">
        <f>ROUND(E77*S77,2)</f>
        <v>0</v>
      </c>
      <c r="U77" s="156"/>
      <c r="V77" s="156" t="s">
        <v>119</v>
      </c>
      <c r="W77" s="147"/>
      <c r="X77" s="147"/>
      <c r="Y77" s="147"/>
      <c r="Z77" s="147"/>
      <c r="AA77" s="147"/>
      <c r="AB77" s="147"/>
      <c r="AC77" s="147"/>
      <c r="AD77" s="147"/>
      <c r="AE77" s="147" t="s">
        <v>139</v>
      </c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</row>
    <row r="78" spans="1:58" outlineLevel="1" x14ac:dyDescent="0.2">
      <c r="A78" s="154"/>
      <c r="B78" s="155"/>
      <c r="C78" s="176" t="s">
        <v>226</v>
      </c>
      <c r="D78" s="157"/>
      <c r="E78" s="158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47"/>
      <c r="X78" s="147"/>
      <c r="Y78" s="147"/>
      <c r="Z78" s="147"/>
      <c r="AA78" s="147"/>
      <c r="AB78" s="147"/>
      <c r="AC78" s="147"/>
      <c r="AD78" s="147"/>
      <c r="AE78" s="147" t="s">
        <v>114</v>
      </c>
      <c r="AF78" s="147">
        <v>0</v>
      </c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</row>
    <row r="79" spans="1:58" outlineLevel="1" x14ac:dyDescent="0.2">
      <c r="A79" s="154"/>
      <c r="B79" s="155"/>
      <c r="C79" s="176" t="s">
        <v>279</v>
      </c>
      <c r="D79" s="157"/>
      <c r="E79" s="158">
        <v>6.3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47"/>
      <c r="X79" s="147"/>
      <c r="Y79" s="147"/>
      <c r="Z79" s="147"/>
      <c r="AA79" s="147"/>
      <c r="AB79" s="147"/>
      <c r="AC79" s="147"/>
      <c r="AD79" s="147"/>
      <c r="AE79" s="147" t="s">
        <v>114</v>
      </c>
      <c r="AF79" s="147">
        <v>0</v>
      </c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</row>
    <row r="80" spans="1:58" x14ac:dyDescent="0.2">
      <c r="A80" s="3"/>
      <c r="B80" s="4"/>
      <c r="C80" s="177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AC80">
        <v>15</v>
      </c>
      <c r="AD80">
        <v>21</v>
      </c>
      <c r="AE80" t="s">
        <v>93</v>
      </c>
    </row>
    <row r="81" spans="1:31" x14ac:dyDescent="0.2">
      <c r="A81" s="150"/>
      <c r="B81" s="151" t="s">
        <v>29</v>
      </c>
      <c r="C81" s="178"/>
      <c r="D81" s="152"/>
      <c r="E81" s="153"/>
      <c r="F81" s="153"/>
      <c r="G81" s="173">
        <f>G8+G40+G45+G48+G53+G63+G68+G73+G76</f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AC81">
        <f>SUMIF(L7:L79,AC80,G7:G79)</f>
        <v>0</v>
      </c>
      <c r="AD81">
        <f>SUMIF(L7:L79,AD80,G7:G79)</f>
        <v>0</v>
      </c>
      <c r="AE81" t="s">
        <v>154</v>
      </c>
    </row>
    <row r="82" spans="1:31" x14ac:dyDescent="0.2">
      <c r="C82" s="179"/>
      <c r="D82" s="10"/>
      <c r="AE82" t="s">
        <v>155</v>
      </c>
    </row>
    <row r="83" spans="1:31" x14ac:dyDescent="0.2">
      <c r="D83" s="10"/>
    </row>
    <row r="84" spans="1:31" x14ac:dyDescent="0.2">
      <c r="D84" s="10"/>
    </row>
    <row r="85" spans="1:31" x14ac:dyDescent="0.2">
      <c r="D85" s="10"/>
    </row>
    <row r="86" spans="1:31" x14ac:dyDescent="0.2">
      <c r="D86" s="10"/>
    </row>
    <row r="87" spans="1:31" x14ac:dyDescent="0.2">
      <c r="D87" s="10"/>
    </row>
    <row r="88" spans="1:31" x14ac:dyDescent="0.2">
      <c r="D88" s="10"/>
    </row>
    <row r="89" spans="1:31" x14ac:dyDescent="0.2">
      <c r="D89" s="10"/>
    </row>
    <row r="90" spans="1:31" x14ac:dyDescent="0.2">
      <c r="D90" s="10"/>
    </row>
    <row r="91" spans="1:31" x14ac:dyDescent="0.2">
      <c r="D91" s="10"/>
    </row>
    <row r="92" spans="1:31" x14ac:dyDescent="0.2">
      <c r="D92" s="10"/>
    </row>
    <row r="93" spans="1:31" x14ac:dyDescent="0.2">
      <c r="D93" s="10"/>
    </row>
    <row r="94" spans="1:31" x14ac:dyDescent="0.2">
      <c r="D94" s="10"/>
    </row>
    <row r="95" spans="1:31" x14ac:dyDescent="0.2">
      <c r="D95" s="10"/>
    </row>
    <row r="96" spans="1:31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3">
    <mergeCell ref="C20:G20"/>
    <mergeCell ref="A1:G1"/>
    <mergeCell ref="C2:G2"/>
    <mergeCell ref="C3:G3"/>
    <mergeCell ref="C4:G4"/>
    <mergeCell ref="C14:G14"/>
    <mergeCell ref="C75:G75"/>
    <mergeCell ref="C23:G23"/>
    <mergeCell ref="C29:G29"/>
    <mergeCell ref="C33:G33"/>
    <mergeCell ref="C34:G34"/>
    <mergeCell ref="C42:G42"/>
    <mergeCell ref="C61:G61"/>
  </mergeCells>
  <pageMargins left="0.59055118110236227" right="0.19685039370078741" top="0.78740157480314965" bottom="0.78740157480314965" header="0.31496062992125984" footer="0.31496062992125984"/>
  <pageSetup paperSize="9" scale="82" fitToHeight="5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BF5000"/>
  <sheetViews>
    <sheetView tabSelected="1" zoomScaleNormal="100" workbookViewId="0">
      <pane ySplit="7" topLeftCell="A8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63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2" width="0" hidden="1" customWidth="1"/>
    <col min="27" max="27" width="0" hidden="1" customWidth="1"/>
    <col min="29" max="39" width="0" hidden="1" customWidth="1"/>
  </cols>
  <sheetData>
    <row r="1" spans="1:58" ht="15.75" customHeight="1" x14ac:dyDescent="0.25">
      <c r="A1" s="246" t="s">
        <v>80</v>
      </c>
      <c r="B1" s="246"/>
      <c r="C1" s="246"/>
      <c r="D1" s="246"/>
      <c r="E1" s="246"/>
      <c r="F1" s="246"/>
      <c r="G1" s="246"/>
      <c r="AE1" t="s">
        <v>81</v>
      </c>
    </row>
    <row r="2" spans="1:58" ht="25.15" customHeight="1" x14ac:dyDescent="0.2">
      <c r="A2" s="139" t="s">
        <v>7</v>
      </c>
      <c r="B2" s="49"/>
      <c r="C2" s="247" t="s">
        <v>41</v>
      </c>
      <c r="D2" s="248"/>
      <c r="E2" s="248"/>
      <c r="F2" s="248"/>
      <c r="G2" s="249"/>
      <c r="AE2" t="s">
        <v>82</v>
      </c>
    </row>
    <row r="3" spans="1:58" ht="25.15" customHeight="1" x14ac:dyDescent="0.2">
      <c r="A3" s="139" t="s">
        <v>8</v>
      </c>
      <c r="B3" s="49" t="s">
        <v>51</v>
      </c>
      <c r="C3" s="247" t="s">
        <v>52</v>
      </c>
      <c r="D3" s="248"/>
      <c r="E3" s="248"/>
      <c r="F3" s="248"/>
      <c r="G3" s="249"/>
      <c r="AA3" s="121" t="s">
        <v>82</v>
      </c>
      <c r="AE3" t="s">
        <v>83</v>
      </c>
    </row>
    <row r="4" spans="1:58" ht="25.15" customHeight="1" x14ac:dyDescent="0.2">
      <c r="A4" s="140" t="s">
        <v>9</v>
      </c>
      <c r="B4" s="141" t="s">
        <v>46</v>
      </c>
      <c r="C4" s="250" t="s">
        <v>52</v>
      </c>
      <c r="D4" s="251"/>
      <c r="E4" s="251"/>
      <c r="F4" s="251"/>
      <c r="G4" s="252"/>
      <c r="AE4" t="s">
        <v>84</v>
      </c>
    </row>
    <row r="5" spans="1:58" x14ac:dyDescent="0.2">
      <c r="D5" s="10"/>
    </row>
    <row r="6" spans="1:58" ht="38.25" x14ac:dyDescent="0.2">
      <c r="A6" s="143" t="s">
        <v>85</v>
      </c>
      <c r="B6" s="145" t="s">
        <v>86</v>
      </c>
      <c r="C6" s="145" t="s">
        <v>87</v>
      </c>
      <c r="D6" s="144" t="s">
        <v>88</v>
      </c>
      <c r="E6" s="143" t="s">
        <v>89</v>
      </c>
      <c r="F6" s="142" t="s">
        <v>90</v>
      </c>
      <c r="G6" s="143" t="s">
        <v>29</v>
      </c>
      <c r="H6" s="146" t="s">
        <v>30</v>
      </c>
      <c r="I6" s="146" t="s">
        <v>91</v>
      </c>
      <c r="J6" s="146" t="s">
        <v>31</v>
      </c>
      <c r="K6" s="146" t="s">
        <v>92</v>
      </c>
      <c r="L6" s="146" t="s">
        <v>93</v>
      </c>
      <c r="M6" s="146" t="s">
        <v>94</v>
      </c>
      <c r="N6" s="146" t="s">
        <v>95</v>
      </c>
      <c r="O6" s="146" t="s">
        <v>96</v>
      </c>
      <c r="P6" s="146" t="s">
        <v>97</v>
      </c>
      <c r="Q6" s="146" t="s">
        <v>98</v>
      </c>
      <c r="R6" s="146" t="s">
        <v>99</v>
      </c>
      <c r="S6" s="146" t="s">
        <v>100</v>
      </c>
      <c r="T6" s="146" t="s">
        <v>101</v>
      </c>
      <c r="U6" s="146" t="s">
        <v>102</v>
      </c>
      <c r="V6" s="146" t="s">
        <v>103</v>
      </c>
    </row>
    <row r="7" spans="1:58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58" x14ac:dyDescent="0.2">
      <c r="A8" s="160" t="s">
        <v>104</v>
      </c>
      <c r="B8" s="161" t="s">
        <v>78</v>
      </c>
      <c r="C8" s="174" t="s">
        <v>28</v>
      </c>
      <c r="D8" s="162"/>
      <c r="E8" s="163"/>
      <c r="F8" s="164"/>
      <c r="G8" s="164">
        <f>SUMIF(AE9:AE12,"&lt;&gt;NOR",G9:G12)</f>
        <v>0</v>
      </c>
      <c r="H8" s="164"/>
      <c r="I8" s="164">
        <f>SUM(I9:I12)</f>
        <v>0</v>
      </c>
      <c r="J8" s="164"/>
      <c r="K8" s="164">
        <f>SUM(K9:K12)</f>
        <v>0</v>
      </c>
      <c r="L8" s="164"/>
      <c r="M8" s="164">
        <f>SUM(M9:M12)</f>
        <v>0</v>
      </c>
      <c r="N8" s="164"/>
      <c r="O8" s="164">
        <f>SUM(O9:O12)</f>
        <v>0</v>
      </c>
      <c r="P8" s="164"/>
      <c r="Q8" s="164">
        <f>SUM(Q9:Q12)</f>
        <v>0</v>
      </c>
      <c r="R8" s="165"/>
      <c r="S8" s="159"/>
      <c r="T8" s="159">
        <f>SUM(T9:T12)</f>
        <v>0</v>
      </c>
      <c r="U8" s="159"/>
      <c r="V8" s="159"/>
      <c r="AE8" t="s">
        <v>105</v>
      </c>
    </row>
    <row r="9" spans="1:58" outlineLevel="1" x14ac:dyDescent="0.2">
      <c r="A9" s="181">
        <v>1</v>
      </c>
      <c r="B9" s="182" t="s">
        <v>280</v>
      </c>
      <c r="C9" s="188" t="s">
        <v>281</v>
      </c>
      <c r="D9" s="183" t="s">
        <v>282</v>
      </c>
      <c r="E9" s="184">
        <v>1</v>
      </c>
      <c r="F9" s="185"/>
      <c r="G9" s="186">
        <f>ROUND(E9*F9,2)</f>
        <v>0</v>
      </c>
      <c r="H9" s="185"/>
      <c r="I9" s="186">
        <f>ROUND(E9*H9,2)</f>
        <v>0</v>
      </c>
      <c r="J9" s="185"/>
      <c r="K9" s="186">
        <f>ROUND(E9*J9,2)</f>
        <v>0</v>
      </c>
      <c r="L9" s="186">
        <v>21</v>
      </c>
      <c r="M9" s="186">
        <f>G9*(1+L9/100)</f>
        <v>0</v>
      </c>
      <c r="N9" s="186">
        <v>0</v>
      </c>
      <c r="O9" s="186">
        <f>ROUND(E9*N9,2)</f>
        <v>0</v>
      </c>
      <c r="P9" s="186">
        <v>0</v>
      </c>
      <c r="Q9" s="186">
        <f>ROUND(E9*P9,2)</f>
        <v>0</v>
      </c>
      <c r="R9" s="187" t="s">
        <v>118</v>
      </c>
      <c r="S9" s="156">
        <v>0</v>
      </c>
      <c r="T9" s="156">
        <f>ROUND(E9*S9,2)</f>
        <v>0</v>
      </c>
      <c r="U9" s="156"/>
      <c r="V9" s="156" t="s">
        <v>283</v>
      </c>
      <c r="W9" s="147"/>
      <c r="X9" s="147"/>
      <c r="Y9" s="147"/>
      <c r="Z9" s="147"/>
      <c r="AA9" s="147"/>
      <c r="AB9" s="147"/>
      <c r="AC9" s="147"/>
      <c r="AD9" s="147"/>
      <c r="AE9" s="147" t="s">
        <v>284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</row>
    <row r="10" spans="1:58" outlineLevel="1" x14ac:dyDescent="0.2">
      <c r="A10" s="181">
        <v>2</v>
      </c>
      <c r="B10" s="182" t="s">
        <v>285</v>
      </c>
      <c r="C10" s="188" t="s">
        <v>286</v>
      </c>
      <c r="D10" s="183" t="s">
        <v>282</v>
      </c>
      <c r="E10" s="184">
        <v>1</v>
      </c>
      <c r="F10" s="185"/>
      <c r="G10" s="186">
        <f>ROUND(E10*F10,2)</f>
        <v>0</v>
      </c>
      <c r="H10" s="185"/>
      <c r="I10" s="186">
        <f>ROUND(E10*H10,2)</f>
        <v>0</v>
      </c>
      <c r="J10" s="185"/>
      <c r="K10" s="186">
        <f>ROUND(E10*J10,2)</f>
        <v>0</v>
      </c>
      <c r="L10" s="186">
        <v>21</v>
      </c>
      <c r="M10" s="186">
        <f>G10*(1+L10/100)</f>
        <v>0</v>
      </c>
      <c r="N10" s="186">
        <v>0</v>
      </c>
      <c r="O10" s="186">
        <f>ROUND(E10*N10,2)</f>
        <v>0</v>
      </c>
      <c r="P10" s="186">
        <v>0</v>
      </c>
      <c r="Q10" s="186">
        <f>ROUND(E10*P10,2)</f>
        <v>0</v>
      </c>
      <c r="R10" s="187" t="s">
        <v>118</v>
      </c>
      <c r="S10" s="156">
        <v>0</v>
      </c>
      <c r="T10" s="156">
        <f>ROUND(E10*S10,2)</f>
        <v>0</v>
      </c>
      <c r="U10" s="156"/>
      <c r="V10" s="156" t="s">
        <v>283</v>
      </c>
      <c r="W10" s="147"/>
      <c r="X10" s="147"/>
      <c r="Y10" s="147"/>
      <c r="Z10" s="147"/>
      <c r="AA10" s="147"/>
      <c r="AB10" s="147"/>
      <c r="AC10" s="147"/>
      <c r="AD10" s="147"/>
      <c r="AE10" s="147" t="s">
        <v>284</v>
      </c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1" spans="1:58" outlineLevel="1" x14ac:dyDescent="0.2">
      <c r="A11" s="166">
        <v>3</v>
      </c>
      <c r="B11" s="167" t="s">
        <v>287</v>
      </c>
      <c r="C11" s="175" t="s">
        <v>288</v>
      </c>
      <c r="D11" s="168" t="s">
        <v>282</v>
      </c>
      <c r="E11" s="169">
        <v>3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71">
        <v>0</v>
      </c>
      <c r="O11" s="171">
        <f>ROUND(E11*N11,2)</f>
        <v>0</v>
      </c>
      <c r="P11" s="171">
        <v>0</v>
      </c>
      <c r="Q11" s="171">
        <f>ROUND(E11*P11,2)</f>
        <v>0</v>
      </c>
      <c r="R11" s="172" t="s">
        <v>118</v>
      </c>
      <c r="S11" s="156">
        <v>0</v>
      </c>
      <c r="T11" s="156">
        <f>ROUND(E11*S11,2)</f>
        <v>0</v>
      </c>
      <c r="U11" s="156"/>
      <c r="V11" s="156" t="s">
        <v>283</v>
      </c>
      <c r="W11" s="147"/>
      <c r="X11" s="147"/>
      <c r="Y11" s="147"/>
      <c r="Z11" s="147"/>
      <c r="AA11" s="147"/>
      <c r="AB11" s="147"/>
      <c r="AC11" s="147"/>
      <c r="AD11" s="147"/>
      <c r="AE11" s="147" t="s">
        <v>284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</row>
    <row r="12" spans="1:58" outlineLevel="1" x14ac:dyDescent="0.2">
      <c r="A12" s="154"/>
      <c r="B12" s="155"/>
      <c r="C12" s="176" t="s">
        <v>289</v>
      </c>
      <c r="D12" s="157"/>
      <c r="E12" s="158">
        <v>3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47"/>
      <c r="X12" s="147"/>
      <c r="Y12" s="147"/>
      <c r="Z12" s="147"/>
      <c r="AA12" s="147"/>
      <c r="AB12" s="147"/>
      <c r="AC12" s="147"/>
      <c r="AD12" s="147"/>
      <c r="AE12" s="147" t="s">
        <v>114</v>
      </c>
      <c r="AF12" s="147">
        <v>0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</row>
    <row r="13" spans="1:58" x14ac:dyDescent="0.2">
      <c r="A13" s="3"/>
      <c r="B13" s="4"/>
      <c r="C13" s="177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AC13">
        <v>15</v>
      </c>
      <c r="AD13">
        <v>21</v>
      </c>
      <c r="AE13" t="s">
        <v>93</v>
      </c>
    </row>
    <row r="14" spans="1:58" x14ac:dyDescent="0.2">
      <c r="A14" s="150"/>
      <c r="B14" s="151" t="s">
        <v>29</v>
      </c>
      <c r="C14" s="178"/>
      <c r="D14" s="152"/>
      <c r="E14" s="153"/>
      <c r="F14" s="153"/>
      <c r="G14" s="173">
        <f>G8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AC14">
        <f>SUMIF(L7:L12,AC13,G7:G12)</f>
        <v>0</v>
      </c>
      <c r="AD14">
        <f>SUMIF(L7:L12,AD13,G7:G12)</f>
        <v>0</v>
      </c>
      <c r="AE14" t="s">
        <v>154</v>
      </c>
    </row>
    <row r="15" spans="1:58" x14ac:dyDescent="0.2">
      <c r="C15" s="179"/>
      <c r="D15" s="10"/>
      <c r="AE15" t="s">
        <v>155</v>
      </c>
    </row>
    <row r="16" spans="1:58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scale="82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54</vt:i4>
      </vt:variant>
    </vt:vector>
  </HeadingPairs>
  <TitlesOfParts>
    <vt:vector size="60" baseType="lpstr">
      <vt:lpstr>Stavba</vt:lpstr>
      <vt:lpstr>VzorPolozky</vt:lpstr>
      <vt:lpstr>SO01 01 Pol</vt:lpstr>
      <vt:lpstr>SO02 01 Pol</vt:lpstr>
      <vt:lpstr>SO03 01 Pol</vt:lpstr>
      <vt:lpstr>SO04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Pol'!Názvy_tisku</vt:lpstr>
      <vt:lpstr>'SO02 01 Pol'!Názvy_tisku</vt:lpstr>
      <vt:lpstr>'SO03 01 Pol'!Názvy_tisku</vt:lpstr>
      <vt:lpstr>'SO04 01 Pol'!Názvy_tisku</vt:lpstr>
      <vt:lpstr>oadresa</vt:lpstr>
      <vt:lpstr>Stavba!Objednatel</vt:lpstr>
      <vt:lpstr>Stavba!Objekt</vt:lpstr>
      <vt:lpstr>'SO01 01 Pol'!Oblast_tisku</vt:lpstr>
      <vt:lpstr>'SO02 01 Pol'!Oblast_tisku</vt:lpstr>
      <vt:lpstr>'SO03 01 Pol'!Oblast_tisku</vt:lpstr>
      <vt:lpstr>'SO04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11martin@hotmail.cz</dc:creator>
  <cp:lastModifiedBy>Ing. Jakub Dokulil</cp:lastModifiedBy>
  <cp:lastPrinted>2021-11-02T06:36:28Z</cp:lastPrinted>
  <dcterms:created xsi:type="dcterms:W3CDTF">2009-04-08T07:15:50Z</dcterms:created>
  <dcterms:modified xsi:type="dcterms:W3CDTF">2021-11-02T06:36:30Z</dcterms:modified>
</cp:coreProperties>
</file>