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Výměna oken" sheetId="2" r:id="rId2"/>
  </sheets>
  <definedNames>
    <definedName name="_xlnm.Print_Area" localSheetId="0">'Rekapitulace stavby'!$C$4:$AP$70,'Rekapitulace stavby'!$C$76:$AP$96</definedName>
    <definedName name="_xlnm.Print_Titles" localSheetId="0">'Rekapitulace stavby'!$85:$85</definedName>
    <definedName name="_xlnm.Print_Area" localSheetId="1">'01 - Výměna oken'!$C$4:$Q$70,'01 - Výměna oken'!$C$76:$Q$108,'01 - Výměna oken'!$C$114:$Q$271</definedName>
    <definedName name="_xlnm.Print_Titles" localSheetId="1">'01 - Výměna oken'!$124:$124</definedName>
  </definedNames>
  <calcPr/>
</workbook>
</file>

<file path=xl/calcChain.xml><?xml version="1.0" encoding="utf-8"?>
<calcChain xmlns="http://schemas.openxmlformats.org/spreadsheetml/2006/main">
  <c i="2" r="N271"/>
  <c i="1" r="AY88"/>
  <c r="AX88"/>
  <c i="2" r="BI270"/>
  <c r="BH270"/>
  <c r="BG270"/>
  <c r="BE270"/>
  <c r="AA270"/>
  <c r="Y270"/>
  <c r="W270"/>
  <c r="BK270"/>
  <c r="N270"/>
  <c r="BF270"/>
  <c r="BI269"/>
  <c r="BH269"/>
  <c r="BG269"/>
  <c r="BE269"/>
  <c r="AA269"/>
  <c r="Y269"/>
  <c r="W269"/>
  <c r="BK269"/>
  <c r="N269"/>
  <c r="BF269"/>
  <c r="BI262"/>
  <c r="BH262"/>
  <c r="BG262"/>
  <c r="BE262"/>
  <c r="AA262"/>
  <c r="AA261"/>
  <c r="Y262"/>
  <c r="Y261"/>
  <c r="W262"/>
  <c r="W261"/>
  <c r="BK262"/>
  <c r="BK261"/>
  <c r="N261"/>
  <c r="N262"/>
  <c r="BF262"/>
  <c r="N98"/>
  <c r="BI252"/>
  <c r="BH252"/>
  <c r="BG252"/>
  <c r="BE252"/>
  <c r="AA252"/>
  <c r="Y252"/>
  <c r="W252"/>
  <c r="BK252"/>
  <c r="N252"/>
  <c r="BF252"/>
  <c r="BI251"/>
  <c r="BH251"/>
  <c r="BG251"/>
  <c r="BE251"/>
  <c r="AA251"/>
  <c r="AA250"/>
  <c r="Y251"/>
  <c r="Y250"/>
  <c r="W251"/>
  <c r="W250"/>
  <c r="BK251"/>
  <c r="BK250"/>
  <c r="N250"/>
  <c r="N251"/>
  <c r="BF251"/>
  <c r="N97"/>
  <c r="BI249"/>
  <c r="BH249"/>
  <c r="BG249"/>
  <c r="BE249"/>
  <c r="AA249"/>
  <c r="Y249"/>
  <c r="W249"/>
  <c r="BK249"/>
  <c r="N249"/>
  <c r="BF249"/>
  <c r="BI248"/>
  <c r="BH248"/>
  <c r="BG248"/>
  <c r="BE248"/>
  <c r="AA248"/>
  <c r="Y248"/>
  <c r="W248"/>
  <c r="BK248"/>
  <c r="N248"/>
  <c r="BF248"/>
  <c r="BI244"/>
  <c r="BH244"/>
  <c r="BG244"/>
  <c r="BE244"/>
  <c r="AA244"/>
  <c r="Y244"/>
  <c r="W244"/>
  <c r="BK244"/>
  <c r="N244"/>
  <c r="BF244"/>
  <c r="BI240"/>
  <c r="BH240"/>
  <c r="BG240"/>
  <c r="BE240"/>
  <c r="AA240"/>
  <c r="Y240"/>
  <c r="W240"/>
  <c r="BK240"/>
  <c r="N240"/>
  <c r="BF240"/>
  <c r="BI238"/>
  <c r="BH238"/>
  <c r="BG238"/>
  <c r="BE238"/>
  <c r="AA238"/>
  <c r="Y238"/>
  <c r="W238"/>
  <c r="BK238"/>
  <c r="N238"/>
  <c r="BF238"/>
  <c r="BI236"/>
  <c r="BH236"/>
  <c r="BG236"/>
  <c r="BE236"/>
  <c r="AA236"/>
  <c r="Y236"/>
  <c r="W236"/>
  <c r="BK236"/>
  <c r="N236"/>
  <c r="BF236"/>
  <c r="BI234"/>
  <c r="BH234"/>
  <c r="BG234"/>
  <c r="BE234"/>
  <c r="AA234"/>
  <c r="Y234"/>
  <c r="W234"/>
  <c r="BK234"/>
  <c r="N234"/>
  <c r="BF234"/>
  <c r="BI232"/>
  <c r="BH232"/>
  <c r="BG232"/>
  <c r="BE232"/>
  <c r="AA232"/>
  <c r="Y232"/>
  <c r="W232"/>
  <c r="BK232"/>
  <c r="N232"/>
  <c r="BF232"/>
  <c r="BI231"/>
  <c r="BH231"/>
  <c r="BG231"/>
  <c r="BE231"/>
  <c r="AA231"/>
  <c r="Y231"/>
  <c r="W231"/>
  <c r="BK231"/>
  <c r="N231"/>
  <c r="BF231"/>
  <c r="BI230"/>
  <c r="BH230"/>
  <c r="BG230"/>
  <c r="BE230"/>
  <c r="AA230"/>
  <c r="Y230"/>
  <c r="W230"/>
  <c r="BK230"/>
  <c r="N230"/>
  <c r="BF230"/>
  <c r="BI228"/>
  <c r="BH228"/>
  <c r="BG228"/>
  <c r="BE228"/>
  <c r="AA228"/>
  <c r="Y228"/>
  <c r="W228"/>
  <c r="BK228"/>
  <c r="N228"/>
  <c r="BF228"/>
  <c r="BI227"/>
  <c r="BH227"/>
  <c r="BG227"/>
  <c r="BE227"/>
  <c r="AA227"/>
  <c r="Y227"/>
  <c r="W227"/>
  <c r="BK227"/>
  <c r="N227"/>
  <c r="BF227"/>
  <c r="BI226"/>
  <c r="BH226"/>
  <c r="BG226"/>
  <c r="BE226"/>
  <c r="AA226"/>
  <c r="Y226"/>
  <c r="W226"/>
  <c r="BK226"/>
  <c r="N226"/>
  <c r="BF226"/>
  <c r="BI223"/>
  <c r="BH223"/>
  <c r="BG223"/>
  <c r="BE223"/>
  <c r="AA223"/>
  <c r="Y223"/>
  <c r="W223"/>
  <c r="BK223"/>
  <c r="N223"/>
  <c r="BF223"/>
  <c r="BI222"/>
  <c r="BH222"/>
  <c r="BG222"/>
  <c r="BE222"/>
  <c r="AA222"/>
  <c r="Y222"/>
  <c r="W222"/>
  <c r="BK222"/>
  <c r="N222"/>
  <c r="BF222"/>
  <c r="BI221"/>
  <c r="BH221"/>
  <c r="BG221"/>
  <c r="BE221"/>
  <c r="AA221"/>
  <c r="Y221"/>
  <c r="W221"/>
  <c r="BK221"/>
  <c r="N221"/>
  <c r="BF221"/>
  <c r="BI217"/>
  <c r="BH217"/>
  <c r="BG217"/>
  <c r="BE217"/>
  <c r="AA217"/>
  <c r="Y217"/>
  <c r="W217"/>
  <c r="BK217"/>
  <c r="N217"/>
  <c r="BF217"/>
  <c r="BI215"/>
  <c r="BH215"/>
  <c r="BG215"/>
  <c r="BE215"/>
  <c r="AA215"/>
  <c r="Y215"/>
  <c r="W215"/>
  <c r="BK215"/>
  <c r="N215"/>
  <c r="BF215"/>
  <c r="BI213"/>
  <c r="BH213"/>
  <c r="BG213"/>
  <c r="BE213"/>
  <c r="AA213"/>
  <c r="AA212"/>
  <c r="Y213"/>
  <c r="Y212"/>
  <c r="W213"/>
  <c r="W212"/>
  <c r="BK213"/>
  <c r="BK212"/>
  <c r="N212"/>
  <c r="N213"/>
  <c r="BF213"/>
  <c r="N96"/>
  <c r="BI211"/>
  <c r="BH211"/>
  <c r="BG211"/>
  <c r="BE211"/>
  <c r="AA211"/>
  <c r="Y211"/>
  <c r="W211"/>
  <c r="BK211"/>
  <c r="N211"/>
  <c r="BF211"/>
  <c r="BI210"/>
  <c r="BH210"/>
  <c r="BG210"/>
  <c r="BE210"/>
  <c r="AA210"/>
  <c r="Y210"/>
  <c r="W210"/>
  <c r="BK210"/>
  <c r="N210"/>
  <c r="BF210"/>
  <c r="BI205"/>
  <c r="BH205"/>
  <c r="BG205"/>
  <c r="BE205"/>
  <c r="AA205"/>
  <c r="AA204"/>
  <c r="AA203"/>
  <c r="Y205"/>
  <c r="Y204"/>
  <c r="Y203"/>
  <c r="W205"/>
  <c r="W204"/>
  <c r="W203"/>
  <c r="BK205"/>
  <c r="BK204"/>
  <c r="N204"/>
  <c r="BK203"/>
  <c r="N203"/>
  <c r="N205"/>
  <c r="BF205"/>
  <c r="N95"/>
  <c r="N94"/>
  <c r="BI202"/>
  <c r="BH202"/>
  <c r="BG202"/>
  <c r="BE202"/>
  <c r="AA202"/>
  <c r="AA201"/>
  <c r="Y202"/>
  <c r="Y201"/>
  <c r="W202"/>
  <c r="W201"/>
  <c r="BK202"/>
  <c r="BK201"/>
  <c r="N201"/>
  <c r="N202"/>
  <c r="BF202"/>
  <c r="N93"/>
  <c r="BI200"/>
  <c r="BH200"/>
  <c r="BG200"/>
  <c r="BE200"/>
  <c r="AA200"/>
  <c r="Y200"/>
  <c r="W200"/>
  <c r="BK200"/>
  <c r="N200"/>
  <c r="BF200"/>
  <c r="BI199"/>
  <c r="BH199"/>
  <c r="BG199"/>
  <c r="BE199"/>
  <c r="AA199"/>
  <c r="Y199"/>
  <c r="W199"/>
  <c r="BK199"/>
  <c r="N199"/>
  <c r="BF199"/>
  <c r="BI198"/>
  <c r="BH198"/>
  <c r="BG198"/>
  <c r="BE198"/>
  <c r="AA198"/>
  <c r="Y198"/>
  <c r="W198"/>
  <c r="BK198"/>
  <c r="N198"/>
  <c r="BF198"/>
  <c r="BI197"/>
  <c r="BH197"/>
  <c r="BG197"/>
  <c r="BE197"/>
  <c r="AA197"/>
  <c r="AA196"/>
  <c r="Y197"/>
  <c r="Y196"/>
  <c r="W197"/>
  <c r="W196"/>
  <c r="BK197"/>
  <c r="BK196"/>
  <c r="N196"/>
  <c r="N197"/>
  <c r="BF197"/>
  <c r="N92"/>
  <c r="BI193"/>
  <c r="BH193"/>
  <c r="BG193"/>
  <c r="BE193"/>
  <c r="AA193"/>
  <c r="Y193"/>
  <c r="W193"/>
  <c r="BK193"/>
  <c r="N193"/>
  <c r="BF193"/>
  <c r="BI189"/>
  <c r="BH189"/>
  <c r="BG189"/>
  <c r="BE189"/>
  <c r="AA189"/>
  <c r="Y189"/>
  <c r="W189"/>
  <c r="BK189"/>
  <c r="N189"/>
  <c r="BF189"/>
  <c r="BI186"/>
  <c r="BH186"/>
  <c r="BG186"/>
  <c r="BE186"/>
  <c r="AA186"/>
  <c r="Y186"/>
  <c r="W186"/>
  <c r="BK186"/>
  <c r="N186"/>
  <c r="BF186"/>
  <c r="BI184"/>
  <c r="BH184"/>
  <c r="BG184"/>
  <c r="BE184"/>
  <c r="AA184"/>
  <c r="Y184"/>
  <c r="W184"/>
  <c r="BK184"/>
  <c r="N184"/>
  <c r="BF184"/>
  <c r="BI183"/>
  <c r="BH183"/>
  <c r="BG183"/>
  <c r="BE183"/>
  <c r="AA183"/>
  <c r="Y183"/>
  <c r="W183"/>
  <c r="BK183"/>
  <c r="N183"/>
  <c r="BF183"/>
  <c r="BI182"/>
  <c r="BH182"/>
  <c r="BG182"/>
  <c r="BE182"/>
  <c r="AA182"/>
  <c r="Y182"/>
  <c r="W182"/>
  <c r="BK182"/>
  <c r="N182"/>
  <c r="BF182"/>
  <c r="BI181"/>
  <c r="BH181"/>
  <c r="BG181"/>
  <c r="BE181"/>
  <c r="AA181"/>
  <c r="Y181"/>
  <c r="W181"/>
  <c r="BK181"/>
  <c r="N181"/>
  <c r="BF181"/>
  <c r="BI178"/>
  <c r="BH178"/>
  <c r="BG178"/>
  <c r="BE178"/>
  <c r="AA178"/>
  <c r="AA177"/>
  <c r="Y178"/>
  <c r="Y177"/>
  <c r="W178"/>
  <c r="W177"/>
  <c r="BK178"/>
  <c r="BK177"/>
  <c r="N177"/>
  <c r="N178"/>
  <c r="BF178"/>
  <c r="N91"/>
  <c r="BI169"/>
  <c r="BH169"/>
  <c r="BG169"/>
  <c r="BE169"/>
  <c r="AA169"/>
  <c r="Y169"/>
  <c r="W169"/>
  <c r="BK169"/>
  <c r="N169"/>
  <c r="BF169"/>
  <c r="BI164"/>
  <c r="BH164"/>
  <c r="BG164"/>
  <c r="BE164"/>
  <c r="AA164"/>
  <c r="Y164"/>
  <c r="W164"/>
  <c r="BK164"/>
  <c r="N164"/>
  <c r="BF164"/>
  <c r="BI156"/>
  <c r="BH156"/>
  <c r="BG156"/>
  <c r="BE156"/>
  <c r="AA156"/>
  <c r="Y156"/>
  <c r="W156"/>
  <c r="BK156"/>
  <c r="N156"/>
  <c r="BF156"/>
  <c r="BI155"/>
  <c r="BH155"/>
  <c r="BG155"/>
  <c r="BE155"/>
  <c r="AA155"/>
  <c r="Y155"/>
  <c r="W155"/>
  <c r="BK155"/>
  <c r="N155"/>
  <c r="BF155"/>
  <c r="BI154"/>
  <c r="BH154"/>
  <c r="BG154"/>
  <c r="BE154"/>
  <c r="AA154"/>
  <c r="Y154"/>
  <c r="W154"/>
  <c r="BK154"/>
  <c r="N154"/>
  <c r="BF154"/>
  <c r="BI146"/>
  <c r="BH146"/>
  <c r="BG146"/>
  <c r="BE146"/>
  <c r="AA146"/>
  <c r="Y146"/>
  <c r="W146"/>
  <c r="BK146"/>
  <c r="N146"/>
  <c r="BF146"/>
  <c r="BI139"/>
  <c r="BH139"/>
  <c r="BG139"/>
  <c r="BE139"/>
  <c r="AA139"/>
  <c r="Y139"/>
  <c r="W139"/>
  <c r="BK139"/>
  <c r="N139"/>
  <c r="BF139"/>
  <c r="BI138"/>
  <c r="BH138"/>
  <c r="BG138"/>
  <c r="BE138"/>
  <c r="AA138"/>
  <c r="Y138"/>
  <c r="W138"/>
  <c r="BK138"/>
  <c r="N138"/>
  <c r="BF138"/>
  <c r="BI135"/>
  <c r="BH135"/>
  <c r="BG135"/>
  <c r="BE135"/>
  <c r="AA135"/>
  <c r="Y135"/>
  <c r="W135"/>
  <c r="BK135"/>
  <c r="N135"/>
  <c r="BF135"/>
  <c r="BI132"/>
  <c r="BH132"/>
  <c r="BG132"/>
  <c r="BE132"/>
  <c r="AA132"/>
  <c r="Y132"/>
  <c r="W132"/>
  <c r="BK132"/>
  <c r="N132"/>
  <c r="BF132"/>
  <c r="BI128"/>
  <c r="BH128"/>
  <c r="BG128"/>
  <c r="BE128"/>
  <c r="AA128"/>
  <c r="AA127"/>
  <c r="AA126"/>
  <c r="AA125"/>
  <c r="Y128"/>
  <c r="Y127"/>
  <c r="Y126"/>
  <c r="Y125"/>
  <c r="W128"/>
  <c r="W127"/>
  <c r="W126"/>
  <c r="W125"/>
  <c i="1" r="AU88"/>
  <c i="2" r="BK128"/>
  <c r="BK127"/>
  <c r="N127"/>
  <c r="BK126"/>
  <c r="N126"/>
  <c r="BK125"/>
  <c r="N125"/>
  <c r="N88"/>
  <c r="N128"/>
  <c r="BF128"/>
  <c r="N90"/>
  <c r="N89"/>
  <c r="F119"/>
  <c r="F117"/>
  <c r="BI106"/>
  <c r="BH106"/>
  <c r="BG106"/>
  <c r="BE106"/>
  <c r="N106"/>
  <c r="BF106"/>
  <c r="BI105"/>
  <c r="BH105"/>
  <c r="BG105"/>
  <c r="BE105"/>
  <c r="N105"/>
  <c r="BF105"/>
  <c r="BI104"/>
  <c r="BH104"/>
  <c r="BG104"/>
  <c r="BE104"/>
  <c r="N104"/>
  <c r="BF104"/>
  <c r="BI103"/>
  <c r="BH103"/>
  <c r="BG103"/>
  <c r="BE103"/>
  <c r="N103"/>
  <c r="BF103"/>
  <c r="BI102"/>
  <c r="BH102"/>
  <c r="BG102"/>
  <c r="BE102"/>
  <c r="N102"/>
  <c r="BF102"/>
  <c r="BI101"/>
  <c r="H36"/>
  <c i="1" r="BD88"/>
  <c i="2" r="BH101"/>
  <c r="H35"/>
  <c i="1" r="BC88"/>
  <c i="2" r="BG101"/>
  <c r="H34"/>
  <c i="1" r="BB88"/>
  <c i="2" r="BE101"/>
  <c r="M32"/>
  <c i="1" r="AV88"/>
  <c i="2" r="H32"/>
  <c i="1" r="AZ88"/>
  <c i="2" r="N101"/>
  <c r="N100"/>
  <c r="L108"/>
  <c r="BF101"/>
  <c r="M33"/>
  <c i="1" r="AW88"/>
  <c i="2" r="H33"/>
  <c i="1" r="BA88"/>
  <c i="2" r="M28"/>
  <c i="1" r="AS88"/>
  <c i="2" r="M27"/>
  <c r="F81"/>
  <c r="F79"/>
  <c r="M30"/>
  <c i="1" r="AG88"/>
  <c i="2" r="L38"/>
  <c r="O21"/>
  <c r="E21"/>
  <c r="M122"/>
  <c r="M84"/>
  <c r="O20"/>
  <c r="O18"/>
  <c r="E18"/>
  <c r="M121"/>
  <c r="M83"/>
  <c r="O17"/>
  <c r="O15"/>
  <c r="E15"/>
  <c r="F122"/>
  <c r="F84"/>
  <c r="O14"/>
  <c r="O12"/>
  <c r="E12"/>
  <c r="F121"/>
  <c r="F83"/>
  <c r="O11"/>
  <c r="O9"/>
  <c r="M119"/>
  <c r="M81"/>
  <c r="F6"/>
  <c r="F116"/>
  <c r="F78"/>
  <c i="1"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4"/>
  <c r="CD94"/>
  <c r="AV94"/>
  <c r="BY94"/>
  <c r="AN94"/>
  <c r="AG93"/>
  <c r="CD93"/>
  <c r="AV93"/>
  <c r="BY93"/>
  <c r="AN93"/>
  <c r="AG92"/>
  <c r="CD92"/>
  <c r="AV92"/>
  <c r="BY92"/>
  <c r="AN92"/>
  <c r="AG91"/>
  <c r="AG90"/>
  <c r="AK27"/>
  <c r="AG96"/>
  <c r="CD91"/>
  <c r="W31"/>
  <c r="AV91"/>
  <c r="BY91"/>
  <c r="AK31"/>
  <c r="AN91"/>
  <c r="AN90"/>
  <c r="AT88"/>
  <c r="AN88"/>
  <c r="AN87"/>
  <c r="AN96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<sst xmlns="http://schemas.openxmlformats.org/spreadsheetml/2006/main">
  <si>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</si>
  <si>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</si>
  <si>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</si>
  <si>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</si>
  <si>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</si>
  <si>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</si>
  <si>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</si>
  <si>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</si>
  <si>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</si>
  <si>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</si>
  <si>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</si>
  <si>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</si>
  <si>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</si>
  <si>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</si>
  <si>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</si>
  <si>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</si>
  <si>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</si>
  <si>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1024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</si>
  <si>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</si>
  <si>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</si>
  <si>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Výměna oken v bytovém domě Hajnova 105/17, Ostrava - Muglinov</t>
  </si>
  <si>
    <t>JKSO:</t>
  </si>
  <si>
    <t/>
  </si>
  <si>
    <t>CC-CZ:</t>
  </si>
  <si>
    <t>Místo:</t>
  </si>
  <si>
    <t xml:space="preserve"> </t>
  </si>
  <si>
    <t>Datum:</t>
  </si>
  <si>
    <t>24.10.2018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</si>
  <si>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</si>
  <si>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</si>
  <si>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</si>
  <si>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</si>
  <si>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</si>
  <si>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</si>
  <si>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</si>
  <si>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</si>
  <si>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</si>
  <si>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</si>
  <si>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</si>
  <si>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</si>
  <si>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</si>
  <si>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</si>
  <si>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</si>
  <si>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</si>
  <si>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</si>
  <si>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</si>
  <si>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</si>
  <si>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</si>
  <si>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</si>
  <si>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</si>
  <si>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</si>
  <si>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</si>
  <si>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</si>
  <si>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</si>
  <si>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</si>
  <si>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</si>
  <si>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</si>
  <si>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</si>
  <si>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</si>
  <si>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</si>
  <si>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</si>
  <si>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</si>
  <si>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</si>
  <si>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</si>
  <si>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</si>
  <si>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</si>
  <si>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</si>
  <si>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</si>
  <si>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</si>
  <si>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</si>
  <si>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</si>
  <si>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</si>
  <si>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</si>
  <si>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</si>
  <si>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</si>
  <si>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</si>
  <si>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</si>
  <si>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</si>
  <si>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</si>
  <si>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{3aa149c7-032f-4dfe-af99-de2ebd650537}</t>
  </si>
  <si>
    <t>{00000000-0000-0000-0000-000000000000}</t>
  </si>
  <si>
    <t>/</t>
  </si>
  <si>
    <t>01</t>
  </si>
  <si>
    <t>Výměna oken</t>
  </si>
  <si>
    <t>1</t>
  </si>
  <si>
    <t>{dbee1cbf-87c8-4841-aba2-1717b1c09e71}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</si>
  <si>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</si>
  <si>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</si>
  <si>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</si>
  <si>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</si>
  <si>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</si>
  <si>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</si>
  <si>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</si>
  <si>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</si>
  <si>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</si>
  <si>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</si>
  <si>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</si>
  <si>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</si>
  <si>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</si>
  <si>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</si>
  <si>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</si>
  <si>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Objekt:</t>
  </si>
  <si>
    <t>01 - Výměna oken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</si>
  <si>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</si>
  <si>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</si>
  <si>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</si>
  <si>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</si>
  <si>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</si>
  <si>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</si>
  <si>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</si>
  <si>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</si>
  <si>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</si>
  <si>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</si>
  <si>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</si>
  <si>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</si>
  <si>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</si>
  <si>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766 - Konstrukce truhlářské</t>
  </si>
  <si>
    <t xml:space="preserve">    783 - Dokončovací práce - nátěry</t>
  </si>
  <si>
    <t xml:space="preserve">    784 - Dokončovací práce - malby a tapety</t>
  </si>
  <si>
    <t>2) Ostatní náklady</t>
  </si>
  <si>
    <t>Zařízení staveniště</t>
  </si>
  <si>
    <t>VRN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</si>
  <si>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</si>
  <si>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</si>
  <si>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</si>
  <si>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</si>
  <si>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</si>
  <si>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</si>
  <si>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</si>
  <si>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</si>
  <si>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</si>
  <si>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</si>
  <si>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</si>
  <si>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</si>
  <si>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</si>
  <si>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</si>
  <si>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</si>
  <si>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</si>
  <si>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</si>
  <si>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</si>
  <si>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</si>
  <si>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</si>
  <si>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</si>
  <si>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</si>
  <si>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</si>
  <si>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612142001</t>
  </si>
  <si>
    <t>Potažení vnitřních stěn sklovláknitým pletivem vtlačeným do tenkovrstvé hmoty</t>
  </si>
  <si>
    <t>m2</t>
  </si>
  <si>
    <t>4</t>
  </si>
  <si>
    <t>-974487569</t>
  </si>
  <si>
    <t>kastlíkové okno 6/P</t>
  </si>
  <si>
    <t>VV</t>
  </si>
  <si>
    <t>(1,2+1,5+1,2)*(0,27+0,05)</t>
  </si>
  <si>
    <t>Součet</t>
  </si>
  <si>
    <t>612232053</t>
  </si>
  <si>
    <t>Montáž zateplení vnitřního ostění, nadpraží hl do 400 mm polyuretanovými deskami tl do 80 mm</t>
  </si>
  <si>
    <t>m</t>
  </si>
  <si>
    <t>-836186179</t>
  </si>
  <si>
    <t>"6/P"1,2+1,5+1,2</t>
  </si>
  <si>
    <t>3</t>
  </si>
  <si>
    <t>M</t>
  </si>
  <si>
    <t>28376366</t>
  </si>
  <si>
    <t xml:space="preserve">deska XPS hladký povrch  tl 50mm</t>
  </si>
  <si>
    <t>8</t>
  </si>
  <si>
    <t>1630465043</t>
  </si>
  <si>
    <t>"6/P"(1,2+1,5+1,2)*0,27</t>
  </si>
  <si>
    <t>612311131</t>
  </si>
  <si>
    <t>Potažení vnitřních stěn vápenným štukem tloušťky do 3 mm</t>
  </si>
  <si>
    <t>-1533077305</t>
  </si>
  <si>
    <t>5</t>
  </si>
  <si>
    <t>612325302</t>
  </si>
  <si>
    <t>Vápenocementová štuková omítka ostění nebo nadpraží</t>
  </si>
  <si>
    <t>630974205</t>
  </si>
  <si>
    <t>"1/P"(1,6+1,5+1,6)*18*0,42</t>
  </si>
  <si>
    <t>"2/P"(1,6+1,5+1,6)*2*0,27</t>
  </si>
  <si>
    <t>"3/P"(1,0+1,5+1,0)*0,42</t>
  </si>
  <si>
    <t>"4/P"(1,2+0,6+1,2)*6*0,27</t>
  </si>
  <si>
    <t>"5/P"(0,5+0,5+0,5)*2*0,42</t>
  </si>
  <si>
    <t>6</t>
  </si>
  <si>
    <t>619995001</t>
  </si>
  <si>
    <t>Začištění omítek kolem oken, dveří, podlah nebo obkladů</t>
  </si>
  <si>
    <t>-1199612882</t>
  </si>
  <si>
    <t>"1/P"(1,6+1,5+1,6)*18</t>
  </si>
  <si>
    <t>"2/P"(1,6+1,5+1,6)*2</t>
  </si>
  <si>
    <t>"3/P"(1,0+1,5+1,0)</t>
  </si>
  <si>
    <t>"4/P"(1,2+0,6+1,2)*6</t>
  </si>
  <si>
    <t>"5/P"(0,5+0,5+0,5)*2</t>
  </si>
  <si>
    <t>7</t>
  </si>
  <si>
    <t>622143003</t>
  </si>
  <si>
    <t>Montáž omítkových plastových nebo pozinkovaných rohových profilů s tkaninou</t>
  </si>
  <si>
    <t>-1109726704</t>
  </si>
  <si>
    <t>59051480</t>
  </si>
  <si>
    <t>profil rohový Al s tkaninou kontaktního zateplení</t>
  </si>
  <si>
    <t>2027099666</t>
  </si>
  <si>
    <t>9</t>
  </si>
  <si>
    <t>622325202</t>
  </si>
  <si>
    <t>Oprava vnější vápenocementové štukové omítky složitosti 1 stěn v rozsahu do 30%</t>
  </si>
  <si>
    <t>1267524352</t>
  </si>
  <si>
    <t>"1/P"(1,6+1,5+1,6)*18*0,15</t>
  </si>
  <si>
    <t>"2/P"(1,6+1,5+1,6)*2*0,15</t>
  </si>
  <si>
    <t>"3/P"(1,0+1,5+1,0)*0,15</t>
  </si>
  <si>
    <t>"4/P"(1,2+0,6+1,2)*6*0,15</t>
  </si>
  <si>
    <t>"5/P"(0,5+0,5+0,5)*2*0,15</t>
  </si>
  <si>
    <t>"6/P"(1,2+1,5+1,2)*0,15</t>
  </si>
  <si>
    <t>10</t>
  </si>
  <si>
    <t>629135101</t>
  </si>
  <si>
    <t>Vyrovnávací vrstva pod klempířské prvky z MC š do 150 mm</t>
  </si>
  <si>
    <t>386126858</t>
  </si>
  <si>
    <t>1,5*(18+2+1+1)</t>
  </si>
  <si>
    <t>0,6*6</t>
  </si>
  <si>
    <t>0,5*2</t>
  </si>
  <si>
    <t>11</t>
  </si>
  <si>
    <t>632451023</t>
  </si>
  <si>
    <t>Vyrovnávací potěr tl do 40 mm z MC 15 provedený v pásu</t>
  </si>
  <si>
    <t>1934777791</t>
  </si>
  <si>
    <t>"1/P"1,5*18*0,42</t>
  </si>
  <si>
    <t>"2/P"1,5*2*0,27</t>
  </si>
  <si>
    <t>"3/P"1,5*0,42</t>
  </si>
  <si>
    <t>"4/P"0,6*6*0,27</t>
  </si>
  <si>
    <t>"5/P"0,5*2*0,42</t>
  </si>
  <si>
    <t>"6/P"1,5*0,27</t>
  </si>
  <si>
    <t>12</t>
  </si>
  <si>
    <t>941111111</t>
  </si>
  <si>
    <t>Montáž lešení řadového trubkového lehkého s podlahami zatížení do 200 kg/m2 š do 0,9 m v do 10 m</t>
  </si>
  <si>
    <t>-120804769</t>
  </si>
  <si>
    <t>(2,0+0,9+0,9)*8,0</t>
  </si>
  <si>
    <t>13</t>
  </si>
  <si>
    <t>941111211</t>
  </si>
  <si>
    <t>Příplatek k lešení řadovému trubkovému lehkému s podlahami š 0,9 m v 10 m za první a ZKD den použití</t>
  </si>
  <si>
    <t>1348548782</t>
  </si>
  <si>
    <t>14</t>
  </si>
  <si>
    <t>941111811</t>
  </si>
  <si>
    <t>Demontáž lešení řadového trubkového lehkého s podlahami zatížení do 200 kg/m2 š do 0,9 m v do 10 m</t>
  </si>
  <si>
    <t>-319025885</t>
  </si>
  <si>
    <t>95290119R</t>
  </si>
  <si>
    <t>Průběžný a konečný úklid při provádění prací</t>
  </si>
  <si>
    <t>kpl</t>
  </si>
  <si>
    <t>1632703012</t>
  </si>
  <si>
    <t>16</t>
  </si>
  <si>
    <t>962081131</t>
  </si>
  <si>
    <t>Bourání příček (oken) ze skleněných tvárnic tl do 100 mm</t>
  </si>
  <si>
    <t>-221562396</t>
  </si>
  <si>
    <t>"3/P"1,5*1,0</t>
  </si>
  <si>
    <t>17</t>
  </si>
  <si>
    <t>968062355</t>
  </si>
  <si>
    <t>Vybourání dřevěných rámů oken dvojitých včetně křídel pl do 2 m2</t>
  </si>
  <si>
    <t>2138326457</t>
  </si>
  <si>
    <t>"1/6"1,5*1,2</t>
  </si>
  <si>
    <t>18</t>
  </si>
  <si>
    <t>968062374</t>
  </si>
  <si>
    <t>Vybourání dřevěných rámů oken zdvojených včetně křídel pl do 1 m2</t>
  </si>
  <si>
    <t>641500357</t>
  </si>
  <si>
    <t>"4/P"0,6*1,2*6</t>
  </si>
  <si>
    <t>"5/P"0,5*0,5*2</t>
  </si>
  <si>
    <t>19</t>
  </si>
  <si>
    <t>968062376</t>
  </si>
  <si>
    <t>Vybourání dřevěných rámů oken zdvojených včetně křídel pl do 4 m2</t>
  </si>
  <si>
    <t>-1835718439</t>
  </si>
  <si>
    <t>"1,2/P"1,5*1,6*20</t>
  </si>
  <si>
    <t>20</t>
  </si>
  <si>
    <t>997013212</t>
  </si>
  <si>
    <t>Vnitrostaveništní doprava suti a vybouraných hmot pro budovy v do 9 m ručně</t>
  </si>
  <si>
    <t>t</t>
  </si>
  <si>
    <t>953837604</t>
  </si>
  <si>
    <t>997013501</t>
  </si>
  <si>
    <t>Odvoz suti a vybouraných hmot na skládku nebo meziskládku do 1 km se složením</t>
  </si>
  <si>
    <t>-2060585502</t>
  </si>
  <si>
    <t>22</t>
  </si>
  <si>
    <t>997013509</t>
  </si>
  <si>
    <t>Příplatek k odvozu suti a vybouraných hmot na skládku ZKD 1 km přes 1 km</t>
  </si>
  <si>
    <t>-2111348944</t>
  </si>
  <si>
    <t>23</t>
  </si>
  <si>
    <t>997013831</t>
  </si>
  <si>
    <t>Poplatek za uložení na skládce (skládkovné) stavebního odpadu směsného kód odpadu 170 904</t>
  </si>
  <si>
    <t>-48999311</t>
  </si>
  <si>
    <t>24</t>
  </si>
  <si>
    <t>998018002</t>
  </si>
  <si>
    <t>Přesun hmot ruční pro budovy v do 12 m</t>
  </si>
  <si>
    <t>1650811262</t>
  </si>
  <si>
    <t>25</t>
  </si>
  <si>
    <t>764002851</t>
  </si>
  <si>
    <t>Demontáž oplechování parapetů do suti</t>
  </si>
  <si>
    <t>1296205340</t>
  </si>
  <si>
    <t>26</t>
  </si>
  <si>
    <t>764216403</t>
  </si>
  <si>
    <t>Oplechování parapetů rovných mechanicky kotvené z Pz plechu rš 250 mm</t>
  </si>
  <si>
    <t>207316971</t>
  </si>
  <si>
    <t>27</t>
  </si>
  <si>
    <t>998764202</t>
  </si>
  <si>
    <t>Přesun hmot procentní pro konstrukce klempířské v objektech v do 12 m</t>
  </si>
  <si>
    <t>%</t>
  </si>
  <si>
    <t>-283519595</t>
  </si>
  <si>
    <t>28</t>
  </si>
  <si>
    <t>766441812</t>
  </si>
  <si>
    <t>Demontáž parapetních desek dřevěných nebo plastových šířky přes 30 cm délky do 1,0 m</t>
  </si>
  <si>
    <t>kus</t>
  </si>
  <si>
    <t>1890416322</t>
  </si>
  <si>
    <t>"4,5/P"6+2</t>
  </si>
  <si>
    <t>29</t>
  </si>
  <si>
    <t>766441822</t>
  </si>
  <si>
    <t>Demontáž parapetních desek dřevěných nebo plastových šířky přes 30 cm délky přes 1,0 m</t>
  </si>
  <si>
    <t>1998286919</t>
  </si>
  <si>
    <t>"1,2,3,6/P"18+2+1+1</t>
  </si>
  <si>
    <t>30</t>
  </si>
  <si>
    <t>766622131</t>
  </si>
  <si>
    <t>Montáž plastových oken plochy přes 1 m2 otevíravých výšky do 1,5 m s rámem do zdiva</t>
  </si>
  <si>
    <t>-181130980</t>
  </si>
  <si>
    <t>"6/P"1,5*1,2</t>
  </si>
  <si>
    <t>31</t>
  </si>
  <si>
    <t>61143aR</t>
  </si>
  <si>
    <t>3/P okno plastové dvoukřídlové otvíravé a sklápěcí 150x100 cm, barva bílá</t>
  </si>
  <si>
    <t>32</t>
  </si>
  <si>
    <t>-669148171</t>
  </si>
  <si>
    <t>611442aR</t>
  </si>
  <si>
    <t>6/P okno plastové dvoukřídlové otvíravé a sklápěcí 150x120 cm, barva bílá</t>
  </si>
  <si>
    <t>-1102057874</t>
  </si>
  <si>
    <t>33</t>
  </si>
  <si>
    <t>766622132</t>
  </si>
  <si>
    <t>Montáž plastových oken plochy přes 1 m2 otevíravých výšky do 2,5 m s rámem do zdiva</t>
  </si>
  <si>
    <t>-1292769978</t>
  </si>
  <si>
    <t>"1,2/P"(18+2)*1,5*1,6</t>
  </si>
  <si>
    <t>34</t>
  </si>
  <si>
    <t>611442bR</t>
  </si>
  <si>
    <t>1/P okno plastové dvoukřídlové otvíravé a sklápěcí 150x160 cm, barva bílá</t>
  </si>
  <si>
    <t>-1926518148</t>
  </si>
  <si>
    <t>35</t>
  </si>
  <si>
    <t>611442cR</t>
  </si>
  <si>
    <t>2/Pokno plastové dvoukřídlové otvíravé a sklápěcí 150x160 cm, s ručně ovládanou ventilační klapou, barva bílá</t>
  </si>
  <si>
    <t>967073928</t>
  </si>
  <si>
    <t>36</t>
  </si>
  <si>
    <t>766622216</t>
  </si>
  <si>
    <t>Montáž plastových oken plochy do 1 m2 otevíravých s rámem do zdiva</t>
  </si>
  <si>
    <t>1861645407</t>
  </si>
  <si>
    <t>37</t>
  </si>
  <si>
    <t>611442dR</t>
  </si>
  <si>
    <t>4/P okno plastové jednokřídlové otvíravé a sklápěcí 60x120 cm, barva bílá</t>
  </si>
  <si>
    <t>-1038940153</t>
  </si>
  <si>
    <t>38</t>
  </si>
  <si>
    <t>61144eR</t>
  </si>
  <si>
    <t>5/P okno plastové jednokřídlové otvíravé a sklápěcí 50x50 cm, barva bílá</t>
  </si>
  <si>
    <t>792725653</t>
  </si>
  <si>
    <t>39</t>
  </si>
  <si>
    <t>766694111</t>
  </si>
  <si>
    <t>Montáž parapetních desek dřevěných nebo plastových šířky do 30 cm délky do 1,0 m</t>
  </si>
  <si>
    <t>-1449589576</t>
  </si>
  <si>
    <t>"4/P"6</t>
  </si>
  <si>
    <t>40</t>
  </si>
  <si>
    <t>766694112</t>
  </si>
  <si>
    <t>Montáž parapetních desek dřevěných nebo plastových šířky do 30 cm délky do 1,6 m</t>
  </si>
  <si>
    <t>-378048203</t>
  </si>
  <si>
    <t>"2,6/P"2+1</t>
  </si>
  <si>
    <t>41</t>
  </si>
  <si>
    <t>766694121</t>
  </si>
  <si>
    <t>Montáž parapetních desek dřevěných nebo plastových šířky přes 30 cm délky do 1,0 m</t>
  </si>
  <si>
    <t>-760342736</t>
  </si>
  <si>
    <t>"5/P"2</t>
  </si>
  <si>
    <t>42</t>
  </si>
  <si>
    <t>766694122</t>
  </si>
  <si>
    <t>Montáž parapetních dřevěných nebo plastových šířky přes 30 cm délky do 1,6 m</t>
  </si>
  <si>
    <t>1138593190</t>
  </si>
  <si>
    <t>"1,3/P"18+1</t>
  </si>
  <si>
    <t>43</t>
  </si>
  <si>
    <t>61144402</t>
  </si>
  <si>
    <t>parapet plastový vnitřní - komůrkový š. 30 cm</t>
  </si>
  <si>
    <t>-588791697</t>
  </si>
  <si>
    <t>"2,6/P"1,5*(2+1)</t>
  </si>
  <si>
    <t>"4/P"0,6*6</t>
  </si>
  <si>
    <t>44</t>
  </si>
  <si>
    <t>61144404a</t>
  </si>
  <si>
    <t>parapet plastový vnitřní - komůrkový š.45 cm</t>
  </si>
  <si>
    <t>-206157516</t>
  </si>
  <si>
    <t>"1,3/P"1,5*(18+1)</t>
  </si>
  <si>
    <t>"5/P"0,5*2</t>
  </si>
  <si>
    <t>45</t>
  </si>
  <si>
    <t>61144019</t>
  </si>
  <si>
    <t>koncovka k parapetu plastovému vnitřnímu 1 pár</t>
  </si>
  <si>
    <t>sada</t>
  </si>
  <si>
    <t>-1663917834</t>
  </si>
  <si>
    <t>46</t>
  </si>
  <si>
    <t>998766202</t>
  </si>
  <si>
    <t>Přesun hmot procentní pro konstrukce truhlářské v objektech v do 12 m</t>
  </si>
  <si>
    <t>-879817439</t>
  </si>
  <si>
    <t>47</t>
  </si>
  <si>
    <t>783827121</t>
  </si>
  <si>
    <t>Krycí jednonásobný akrylátový nátěr omítek stupně členitosti 1 a 2</t>
  </si>
  <si>
    <t>-845151323</t>
  </si>
  <si>
    <t>48</t>
  </si>
  <si>
    <t>783823131</t>
  </si>
  <si>
    <t>Penetrační akrylátový nátěr hladkých, tenkovrstvých zrnitých nebo štukových omítek</t>
  </si>
  <si>
    <t>-812017502</t>
  </si>
  <si>
    <t>Vnější ostění</t>
  </si>
  <si>
    <t>49</t>
  </si>
  <si>
    <t>784181101</t>
  </si>
  <si>
    <t>Základní akrylátová jednonásobná penetrace podkladu v místnostech výšky do 3,80m</t>
  </si>
  <si>
    <t>-1097478736</t>
  </si>
  <si>
    <t>(1,5+1,6)*2*20*0,5</t>
  </si>
  <si>
    <t>(1,5+1,0)*2*0,5</t>
  </si>
  <si>
    <t>(0,6+1,2)*2*6*0,5</t>
  </si>
  <si>
    <t>(0,5+0,5)*2*2*0,5</t>
  </si>
  <si>
    <t>(1,5+1,2)*2*0,5</t>
  </si>
  <si>
    <t>50</t>
  </si>
  <si>
    <t>784221101</t>
  </si>
  <si>
    <t xml:space="preserve">Dvojnásobné bílé malby  ze směsí za sucha dobře otěruvzdorných v místnostech do 3,80 m</t>
  </si>
  <si>
    <t>564043</t>
  </si>
  <si>
    <t>51</t>
  </si>
  <si>
    <t>784221131</t>
  </si>
  <si>
    <t>Příplatek k cenám 2x maleb za sucha otěruvzdorných za provádění plochy do 5 m2</t>
  </si>
  <si>
    <t>1758550576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</si>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</sst>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7" fillId="0" borderId="0" xfId="0" applyFont="1" applyAlignment="1">
      <alignment horizontal="left" vertical="center"/>
    </xf>
    <xf numFmtId="0" fontId="0" fillId="0" borderId="0" xfId="0" applyBorder="1" applyProtection="1"/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20" fillId="0" borderId="0" xfId="0" applyFont="1" applyBorder="1" applyAlignment="1" applyProtection="1">
      <alignment horizontal="left" vertical="center"/>
    </xf>
    <xf numFmtId="4" fontId="12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1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21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2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3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3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8" fillId="0" borderId="22" xfId="0" applyFont="1" applyBorder="1" applyAlignment="1" applyProtection="1">
      <alignment horizontal="center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0" fontId="18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26" fillId="0" borderId="0" xfId="0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horizontal="right" vertical="center"/>
    </xf>
    <xf numFmtId="4" fontId="26" fillId="0" borderId="0" xfId="0" applyNumberFormat="1" applyFont="1" applyBorder="1" applyAlignment="1" applyProtection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 wrapText="1"/>
    </xf>
    <xf numFmtId="0" fontId="30" fillId="0" borderId="0" xfId="0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1" fillId="0" borderId="16" xfId="0" applyNumberFormat="1" applyFont="1" applyBorder="1" applyAlignment="1" applyProtection="1">
      <alignment vertical="center"/>
    </xf>
    <xf numFmtId="4" fontId="31" fillId="0" borderId="17" xfId="0" applyNumberFormat="1" applyFont="1" applyBorder="1" applyAlignment="1" applyProtection="1">
      <alignment vertical="center"/>
    </xf>
    <xf numFmtId="166" fontId="31" fillId="0" borderId="17" xfId="0" applyNumberFormat="1" applyFont="1" applyBorder="1" applyAlignment="1" applyProtection="1">
      <alignment vertical="center"/>
    </xf>
    <xf numFmtId="4" fontId="31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 applyProtection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 applyProtection="1">
      <alignment vertical="center"/>
    </xf>
    <xf numFmtId="0" fontId="26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6" fillId="6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4" fillId="2" borderId="0" xfId="1" applyFont="1" applyFill="1" applyAlignment="1" applyProtection="1">
      <alignment horizontal="center" vertical="center"/>
    </xf>
    <xf numFmtId="0" fontId="18" fillId="0" borderId="0" xfId="0" applyFont="1" applyBorder="1" applyAlignment="1" applyProtection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32" fillId="0" borderId="0" xfId="0" applyFont="1" applyBorder="1" applyAlignment="1" applyProtection="1">
      <alignment horizontal="left" vertical="center"/>
    </xf>
    <xf numFmtId="4" fontId="32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8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3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6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36" fillId="0" borderId="25" xfId="0" applyFont="1" applyBorder="1" applyAlignment="1" applyProtection="1">
      <alignment horizontal="center" vertical="center"/>
    </xf>
    <xf numFmtId="49" fontId="36" fillId="0" borderId="25" xfId="0" applyNumberFormat="1" applyFont="1" applyBorder="1" applyAlignment="1" applyProtection="1">
      <alignment horizontal="left" vertical="center" wrapText="1"/>
    </xf>
    <xf numFmtId="0" fontId="36" fillId="0" borderId="25" xfId="0" applyFont="1" applyBorder="1" applyAlignment="1" applyProtection="1">
      <alignment horizontal="left" vertical="center" wrapText="1"/>
    </xf>
    <xf numFmtId="0" fontId="36" fillId="0" borderId="25" xfId="0" applyFont="1" applyBorder="1" applyAlignment="1" applyProtection="1">
      <alignment horizontal="center" vertical="center" wrapText="1"/>
    </xf>
    <xf numFmtId="167" fontId="36" fillId="0" borderId="25" xfId="0" applyNumberFormat="1" applyFont="1" applyBorder="1" applyAlignment="1" applyProtection="1">
      <alignment vertical="center"/>
    </xf>
    <xf numFmtId="4" fontId="36" fillId="4" borderId="25" xfId="0" applyNumberFormat="1" applyFont="1" applyFill="1" applyBorder="1" applyAlignment="1" applyProtection="1">
      <alignment vertical="center"/>
      <protection locked="0"/>
    </xf>
    <xf numFmtId="4" fontId="36" fillId="4" borderId="25" xfId="0" applyNumberFormat="1" applyFont="1" applyFill="1" applyBorder="1" applyAlignment="1" applyProtection="1">
      <alignment vertical="center"/>
    </xf>
    <xf numFmtId="4" fontId="36" fillId="0" borderId="25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ht="36.96" customHeight="1">
      <c r="C2" s="20" t="s">
        <v>7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R2" s="22" t="s">
        <v>8</v>
      </c>
      <c r="BS2" s="23" t="s">
        <v>9</v>
      </c>
      <c r="BT2" s="23" t="s">
        <v>10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ht="36.96" customHeight="1">
      <c r="B4" s="27"/>
      <c r="C4" s="28" t="s">
        <v>12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0"/>
      <c r="AS4" s="21" t="s">
        <v>13</v>
      </c>
      <c r="BE4" s="31" t="s">
        <v>14</v>
      </c>
      <c r="BS4" s="23" t="s">
        <v>15</v>
      </c>
    </row>
    <row r="5" ht="14.4" customHeight="1">
      <c r="B5" s="27"/>
      <c r="C5" s="32"/>
      <c r="D5" s="33" t="s">
        <v>16</v>
      </c>
      <c r="E5" s="32"/>
      <c r="F5" s="32"/>
      <c r="G5" s="32"/>
      <c r="H5" s="32"/>
      <c r="I5" s="32"/>
      <c r="J5" s="32"/>
      <c r="K5" s="34" t="s">
        <v>17</v>
      </c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0"/>
      <c r="BE5" s="35" t="s">
        <v>18</v>
      </c>
      <c r="BS5" s="23" t="s">
        <v>9</v>
      </c>
    </row>
    <row r="6" ht="36.96" customHeight="1">
      <c r="B6" s="27"/>
      <c r="C6" s="32"/>
      <c r="D6" s="36" t="s">
        <v>19</v>
      </c>
      <c r="E6" s="32"/>
      <c r="F6" s="32"/>
      <c r="G6" s="32"/>
      <c r="H6" s="32"/>
      <c r="I6" s="32"/>
      <c r="J6" s="32"/>
      <c r="K6" s="37" t="s">
        <v>20</v>
      </c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0"/>
      <c r="BE6" s="38"/>
      <c r="BS6" s="23" t="s">
        <v>9</v>
      </c>
    </row>
    <row r="7" ht="14.4" customHeight="1">
      <c r="B7" s="27"/>
      <c r="C7" s="32"/>
      <c r="D7" s="39" t="s">
        <v>21</v>
      </c>
      <c r="E7" s="32"/>
      <c r="F7" s="32"/>
      <c r="G7" s="32"/>
      <c r="H7" s="32"/>
      <c r="I7" s="32"/>
      <c r="J7" s="32"/>
      <c r="K7" s="34" t="s">
        <v>22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9" t="s">
        <v>23</v>
      </c>
      <c r="AL7" s="32"/>
      <c r="AM7" s="32"/>
      <c r="AN7" s="34" t="s">
        <v>22</v>
      </c>
      <c r="AO7" s="32"/>
      <c r="AP7" s="32"/>
      <c r="AQ7" s="30"/>
      <c r="BE7" s="38"/>
      <c r="BS7" s="23" t="s">
        <v>9</v>
      </c>
    </row>
    <row r="8" ht="14.4" customHeight="1">
      <c r="B8" s="27"/>
      <c r="C8" s="32"/>
      <c r="D8" s="39" t="s">
        <v>24</v>
      </c>
      <c r="E8" s="32"/>
      <c r="F8" s="32"/>
      <c r="G8" s="32"/>
      <c r="H8" s="32"/>
      <c r="I8" s="32"/>
      <c r="J8" s="32"/>
      <c r="K8" s="34" t="s">
        <v>25</v>
      </c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9" t="s">
        <v>26</v>
      </c>
      <c r="AL8" s="32"/>
      <c r="AM8" s="32"/>
      <c r="AN8" s="40" t="s">
        <v>27</v>
      </c>
      <c r="AO8" s="32"/>
      <c r="AP8" s="32"/>
      <c r="AQ8" s="30"/>
      <c r="BE8" s="38"/>
      <c r="BS8" s="23" t="s">
        <v>9</v>
      </c>
    </row>
    <row r="9" ht="14.4" customHeight="1">
      <c r="B9" s="27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0"/>
      <c r="BE9" s="38"/>
      <c r="BS9" s="23" t="s">
        <v>9</v>
      </c>
    </row>
    <row r="10" ht="14.4" customHeight="1">
      <c r="B10" s="27"/>
      <c r="C10" s="32"/>
      <c r="D10" s="39" t="s">
        <v>28</v>
      </c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9" t="s">
        <v>29</v>
      </c>
      <c r="AL10" s="32"/>
      <c r="AM10" s="32"/>
      <c r="AN10" s="34" t="s">
        <v>22</v>
      </c>
      <c r="AO10" s="32"/>
      <c r="AP10" s="32"/>
      <c r="AQ10" s="30"/>
      <c r="BE10" s="38"/>
      <c r="BS10" s="23" t="s">
        <v>9</v>
      </c>
    </row>
    <row r="11" ht="18.48" customHeight="1">
      <c r="B11" s="27"/>
      <c r="C11" s="32"/>
      <c r="D11" s="32"/>
      <c r="E11" s="34" t="s">
        <v>25</v>
      </c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9" t="s">
        <v>30</v>
      </c>
      <c r="AL11" s="32"/>
      <c r="AM11" s="32"/>
      <c r="AN11" s="34" t="s">
        <v>22</v>
      </c>
      <c r="AO11" s="32"/>
      <c r="AP11" s="32"/>
      <c r="AQ11" s="30"/>
      <c r="BE11" s="38"/>
      <c r="BS11" s="23" t="s">
        <v>9</v>
      </c>
    </row>
    <row r="12" ht="6.96" customHeight="1">
      <c r="B12" s="27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0"/>
      <c r="BE12" s="38"/>
      <c r="BS12" s="23" t="s">
        <v>9</v>
      </c>
    </row>
    <row r="13" ht="14.4" customHeight="1">
      <c r="B13" s="27"/>
      <c r="C13" s="32"/>
      <c r="D13" s="39" t="s">
        <v>31</v>
      </c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9" t="s">
        <v>29</v>
      </c>
      <c r="AL13" s="32"/>
      <c r="AM13" s="32"/>
      <c r="AN13" s="41" t="s">
        <v>32</v>
      </c>
      <c r="AO13" s="32"/>
      <c r="AP13" s="32"/>
      <c r="AQ13" s="30"/>
      <c r="BE13" s="38"/>
      <c r="BS13" s="23" t="s">
        <v>9</v>
      </c>
    </row>
    <row r="14">
      <c r="B14" s="27"/>
      <c r="C14" s="32"/>
      <c r="D14" s="32"/>
      <c r="E14" s="41" t="s">
        <v>32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30</v>
      </c>
      <c r="AL14" s="32"/>
      <c r="AM14" s="32"/>
      <c r="AN14" s="41" t="s">
        <v>32</v>
      </c>
      <c r="AO14" s="32"/>
      <c r="AP14" s="32"/>
      <c r="AQ14" s="30"/>
      <c r="BE14" s="38"/>
      <c r="BS14" s="23" t="s">
        <v>9</v>
      </c>
    </row>
    <row r="15" ht="6.96" customHeight="1">
      <c r="B15" s="27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0"/>
      <c r="BE15" s="38"/>
      <c r="BS15" s="23" t="s">
        <v>6</v>
      </c>
    </row>
    <row r="16" ht="14.4" customHeight="1">
      <c r="B16" s="27"/>
      <c r="C16" s="32"/>
      <c r="D16" s="39" t="s">
        <v>33</v>
      </c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9" t="s">
        <v>29</v>
      </c>
      <c r="AL16" s="32"/>
      <c r="AM16" s="32"/>
      <c r="AN16" s="34" t="s">
        <v>22</v>
      </c>
      <c r="AO16" s="32"/>
      <c r="AP16" s="32"/>
      <c r="AQ16" s="30"/>
      <c r="BE16" s="38"/>
      <c r="BS16" s="23" t="s">
        <v>6</v>
      </c>
    </row>
    <row r="17" ht="18.48" customHeight="1">
      <c r="B17" s="27"/>
      <c r="C17" s="32"/>
      <c r="D17" s="32"/>
      <c r="E17" s="34" t="s">
        <v>25</v>
      </c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9" t="s">
        <v>30</v>
      </c>
      <c r="AL17" s="32"/>
      <c r="AM17" s="32"/>
      <c r="AN17" s="34" t="s">
        <v>22</v>
      </c>
      <c r="AO17" s="32"/>
      <c r="AP17" s="32"/>
      <c r="AQ17" s="30"/>
      <c r="BE17" s="38"/>
      <c r="BS17" s="23" t="s">
        <v>34</v>
      </c>
    </row>
    <row r="18" ht="6.96" customHeight="1">
      <c r="B18" s="27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0"/>
      <c r="BE18" s="38"/>
      <c r="BS18" s="23" t="s">
        <v>9</v>
      </c>
    </row>
    <row r="19" ht="14.4" customHeight="1">
      <c r="B19" s="27"/>
      <c r="C19" s="32"/>
      <c r="D19" s="39" t="s">
        <v>35</v>
      </c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9" t="s">
        <v>29</v>
      </c>
      <c r="AL19" s="32"/>
      <c r="AM19" s="32"/>
      <c r="AN19" s="34" t="s">
        <v>22</v>
      </c>
      <c r="AO19" s="32"/>
      <c r="AP19" s="32"/>
      <c r="AQ19" s="30"/>
      <c r="BE19" s="38"/>
      <c r="BS19" s="23" t="s">
        <v>9</v>
      </c>
    </row>
    <row r="20" ht="18.48" customHeight="1">
      <c r="B20" s="27"/>
      <c r="C20" s="32"/>
      <c r="D20" s="32"/>
      <c r="E20" s="34" t="s">
        <v>25</v>
      </c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9" t="s">
        <v>30</v>
      </c>
      <c r="AL20" s="32"/>
      <c r="AM20" s="32"/>
      <c r="AN20" s="34" t="s">
        <v>22</v>
      </c>
      <c r="AO20" s="32"/>
      <c r="AP20" s="32"/>
      <c r="AQ20" s="30"/>
      <c r="BE20" s="38"/>
    </row>
    <row r="21" ht="6.96" customHeight="1">
      <c r="B21" s="27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0"/>
      <c r="BE21" s="38"/>
    </row>
    <row r="22">
      <c r="B22" s="27"/>
      <c r="C22" s="32"/>
      <c r="D22" s="39" t="s">
        <v>36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0"/>
      <c r="BE22" s="38"/>
    </row>
    <row r="23" ht="16.5" customHeight="1">
      <c r="B23" s="27"/>
      <c r="C23" s="32"/>
      <c r="D23" s="32"/>
      <c r="E23" s="43" t="s">
        <v>22</v>
      </c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32"/>
      <c r="AP23" s="32"/>
      <c r="AQ23" s="30"/>
      <c r="BE23" s="38"/>
    </row>
    <row r="24" ht="6.96" customHeight="1">
      <c r="B24" s="27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0"/>
      <c r="BE24" s="38"/>
    </row>
    <row r="25" ht="6.96" customHeight="1">
      <c r="B25" s="27"/>
      <c r="C25" s="32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32"/>
      <c r="AQ25" s="30"/>
      <c r="BE25" s="38"/>
    </row>
    <row r="26" ht="14.4" customHeight="1">
      <c r="B26" s="27"/>
      <c r="C26" s="32"/>
      <c r="D26" s="45" t="s">
        <v>37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46">
        <f>ROUND(AG87,2)</f>
        <v>0</v>
      </c>
      <c r="AL26" s="32"/>
      <c r="AM26" s="32"/>
      <c r="AN26" s="32"/>
      <c r="AO26" s="32"/>
      <c r="AP26" s="32"/>
      <c r="AQ26" s="30"/>
      <c r="BE26" s="38"/>
    </row>
    <row r="27" ht="14.4" customHeight="1">
      <c r="B27" s="27"/>
      <c r="C27" s="32"/>
      <c r="D27" s="45" t="s">
        <v>38</v>
      </c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46">
        <f>ROUND(AG90,2)</f>
        <v>0</v>
      </c>
      <c r="AL27" s="46"/>
      <c r="AM27" s="46"/>
      <c r="AN27" s="46"/>
      <c r="AO27" s="46"/>
      <c r="AP27" s="32"/>
      <c r="AQ27" s="30"/>
      <c r="BE27" s="38"/>
    </row>
    <row r="28" s="1" customFormat="1" ht="6.96" customHeight="1"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9"/>
      <c r="BE28" s="38"/>
    </row>
    <row r="29" s="1" customFormat="1" ht="25.92" customHeight="1">
      <c r="B29" s="47"/>
      <c r="C29" s="48"/>
      <c r="D29" s="50" t="s">
        <v>39</v>
      </c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2">
        <f>ROUND(AK26+AK27,2)</f>
        <v>0</v>
      </c>
      <c r="AL29" s="51"/>
      <c r="AM29" s="51"/>
      <c r="AN29" s="51"/>
      <c r="AO29" s="51"/>
      <c r="AP29" s="48"/>
      <c r="AQ29" s="49"/>
      <c r="BE29" s="38"/>
    </row>
    <row r="30" s="1" customFormat="1" ht="6.96" customHeight="1"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9"/>
      <c r="BE30" s="38"/>
    </row>
    <row r="31" s="2" customFormat="1" ht="14.4" customHeight="1">
      <c r="B31" s="53"/>
      <c r="C31" s="54"/>
      <c r="D31" s="55" t="s">
        <v>40</v>
      </c>
      <c r="E31" s="54"/>
      <c r="F31" s="55" t="s">
        <v>41</v>
      </c>
      <c r="G31" s="54"/>
      <c r="H31" s="54"/>
      <c r="I31" s="54"/>
      <c r="J31" s="54"/>
      <c r="K31" s="54"/>
      <c r="L31" s="56">
        <v>0.20999999999999999</v>
      </c>
      <c r="M31" s="54"/>
      <c r="N31" s="54"/>
      <c r="O31" s="54"/>
      <c r="P31" s="54"/>
      <c r="Q31" s="54"/>
      <c r="R31" s="54"/>
      <c r="S31" s="54"/>
      <c r="T31" s="57" t="s">
        <v>42</v>
      </c>
      <c r="U31" s="54"/>
      <c r="V31" s="54"/>
      <c r="W31" s="58">
        <f>ROUND(AZ87+SUM(CD91:CD95),2)</f>
        <v>0</v>
      </c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8">
        <f>ROUND(AV87+SUM(BY91:BY95),2)</f>
        <v>0</v>
      </c>
      <c r="AL31" s="54"/>
      <c r="AM31" s="54"/>
      <c r="AN31" s="54"/>
      <c r="AO31" s="54"/>
      <c r="AP31" s="54"/>
      <c r="AQ31" s="59"/>
      <c r="BE31" s="38"/>
    </row>
    <row r="32" s="2" customFormat="1" ht="14.4" customHeight="1">
      <c r="B32" s="53"/>
      <c r="C32" s="54"/>
      <c r="D32" s="54"/>
      <c r="E32" s="54"/>
      <c r="F32" s="55" t="s">
        <v>43</v>
      </c>
      <c r="G32" s="54"/>
      <c r="H32" s="54"/>
      <c r="I32" s="54"/>
      <c r="J32" s="54"/>
      <c r="K32" s="54"/>
      <c r="L32" s="56">
        <v>0.14999999999999999</v>
      </c>
      <c r="M32" s="54"/>
      <c r="N32" s="54"/>
      <c r="O32" s="54"/>
      <c r="P32" s="54"/>
      <c r="Q32" s="54"/>
      <c r="R32" s="54"/>
      <c r="S32" s="54"/>
      <c r="T32" s="57" t="s">
        <v>42</v>
      </c>
      <c r="U32" s="54"/>
      <c r="V32" s="54"/>
      <c r="W32" s="58">
        <f>ROUND(BA87+SUM(CE91:CE95),2)</f>
        <v>0</v>
      </c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8">
        <f>ROUND(AW87+SUM(BZ91:BZ95),2)</f>
        <v>0</v>
      </c>
      <c r="AL32" s="54"/>
      <c r="AM32" s="54"/>
      <c r="AN32" s="54"/>
      <c r="AO32" s="54"/>
      <c r="AP32" s="54"/>
      <c r="AQ32" s="59"/>
      <c r="BE32" s="38"/>
    </row>
    <row r="33" hidden="1" s="2" customFormat="1" ht="14.4" customHeight="1">
      <c r="B33" s="53"/>
      <c r="C33" s="54"/>
      <c r="D33" s="54"/>
      <c r="E33" s="54"/>
      <c r="F33" s="55" t="s">
        <v>44</v>
      </c>
      <c r="G33" s="54"/>
      <c r="H33" s="54"/>
      <c r="I33" s="54"/>
      <c r="J33" s="54"/>
      <c r="K33" s="54"/>
      <c r="L33" s="56">
        <v>0.20999999999999999</v>
      </c>
      <c r="M33" s="54"/>
      <c r="N33" s="54"/>
      <c r="O33" s="54"/>
      <c r="P33" s="54"/>
      <c r="Q33" s="54"/>
      <c r="R33" s="54"/>
      <c r="S33" s="54"/>
      <c r="T33" s="57" t="s">
        <v>42</v>
      </c>
      <c r="U33" s="54"/>
      <c r="V33" s="54"/>
      <c r="W33" s="58">
        <f>ROUND(BB87+SUM(CF91:CF95),2)</f>
        <v>0</v>
      </c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8">
        <v>0</v>
      </c>
      <c r="AL33" s="54"/>
      <c r="AM33" s="54"/>
      <c r="AN33" s="54"/>
      <c r="AO33" s="54"/>
      <c r="AP33" s="54"/>
      <c r="AQ33" s="59"/>
      <c r="BE33" s="38"/>
    </row>
    <row r="34" hidden="1" s="2" customFormat="1" ht="14.4" customHeight="1">
      <c r="B34" s="53"/>
      <c r="C34" s="54"/>
      <c r="D34" s="54"/>
      <c r="E34" s="54"/>
      <c r="F34" s="55" t="s">
        <v>45</v>
      </c>
      <c r="G34" s="54"/>
      <c r="H34" s="54"/>
      <c r="I34" s="54"/>
      <c r="J34" s="54"/>
      <c r="K34" s="54"/>
      <c r="L34" s="56">
        <v>0.14999999999999999</v>
      </c>
      <c r="M34" s="54"/>
      <c r="N34" s="54"/>
      <c r="O34" s="54"/>
      <c r="P34" s="54"/>
      <c r="Q34" s="54"/>
      <c r="R34" s="54"/>
      <c r="S34" s="54"/>
      <c r="T34" s="57" t="s">
        <v>42</v>
      </c>
      <c r="U34" s="54"/>
      <c r="V34" s="54"/>
      <c r="W34" s="58">
        <f>ROUND(BC87+SUM(CG91:CG95),2)</f>
        <v>0</v>
      </c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8">
        <v>0</v>
      </c>
      <c r="AL34" s="54"/>
      <c r="AM34" s="54"/>
      <c r="AN34" s="54"/>
      <c r="AO34" s="54"/>
      <c r="AP34" s="54"/>
      <c r="AQ34" s="59"/>
      <c r="BE34" s="38"/>
    </row>
    <row r="35" hidden="1" s="2" customFormat="1" ht="14.4" customHeight="1">
      <c r="B35" s="53"/>
      <c r="C35" s="54"/>
      <c r="D35" s="54"/>
      <c r="E35" s="54"/>
      <c r="F35" s="55" t="s">
        <v>46</v>
      </c>
      <c r="G35" s="54"/>
      <c r="H35" s="54"/>
      <c r="I35" s="54"/>
      <c r="J35" s="54"/>
      <c r="K35" s="54"/>
      <c r="L35" s="56">
        <v>0</v>
      </c>
      <c r="M35" s="54"/>
      <c r="N35" s="54"/>
      <c r="O35" s="54"/>
      <c r="P35" s="54"/>
      <c r="Q35" s="54"/>
      <c r="R35" s="54"/>
      <c r="S35" s="54"/>
      <c r="T35" s="57" t="s">
        <v>42</v>
      </c>
      <c r="U35" s="54"/>
      <c r="V35" s="54"/>
      <c r="W35" s="58">
        <f>ROUND(BD87+SUM(CH91:CH95),2)</f>
        <v>0</v>
      </c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8">
        <v>0</v>
      </c>
      <c r="AL35" s="54"/>
      <c r="AM35" s="54"/>
      <c r="AN35" s="54"/>
      <c r="AO35" s="54"/>
      <c r="AP35" s="54"/>
      <c r="AQ35" s="59"/>
    </row>
    <row r="36" s="1" customFormat="1" ht="6.96" customHeight="1"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9"/>
    </row>
    <row r="37" s="1" customFormat="1" ht="25.92" customHeight="1">
      <c r="B37" s="47"/>
      <c r="C37" s="60"/>
      <c r="D37" s="61" t="s">
        <v>47</v>
      </c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3" t="s">
        <v>48</v>
      </c>
      <c r="U37" s="62"/>
      <c r="V37" s="62"/>
      <c r="W37" s="62"/>
      <c r="X37" s="64" t="s">
        <v>49</v>
      </c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5">
        <f>SUM(AK29:AK35)</f>
        <v>0</v>
      </c>
      <c r="AL37" s="62"/>
      <c r="AM37" s="62"/>
      <c r="AN37" s="62"/>
      <c r="AO37" s="66"/>
      <c r="AP37" s="60"/>
      <c r="AQ37" s="49"/>
    </row>
    <row r="38" s="1" customFormat="1" ht="14.4" customHeight="1"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9"/>
    </row>
    <row r="39">
      <c r="B39" s="27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0"/>
    </row>
    <row r="40">
      <c r="B40" s="27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0"/>
    </row>
    <row r="41">
      <c r="B41" s="27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0"/>
    </row>
    <row r="42">
      <c r="B42" s="2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0"/>
    </row>
    <row r="43"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0"/>
    </row>
    <row r="44"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0"/>
    </row>
    <row r="45"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0"/>
    </row>
    <row r="46"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0"/>
    </row>
    <row r="47"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0"/>
    </row>
    <row r="48"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0"/>
    </row>
    <row r="49" s="1" customFormat="1">
      <c r="B49" s="47"/>
      <c r="C49" s="48"/>
      <c r="D49" s="67" t="s">
        <v>50</v>
      </c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9"/>
      <c r="AA49" s="48"/>
      <c r="AB49" s="48"/>
      <c r="AC49" s="67" t="s">
        <v>51</v>
      </c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9"/>
      <c r="AP49" s="48"/>
      <c r="AQ49" s="49"/>
    </row>
    <row r="50">
      <c r="B50" s="27"/>
      <c r="C50" s="32"/>
      <c r="D50" s="70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71"/>
      <c r="AA50" s="32"/>
      <c r="AB50" s="32"/>
      <c r="AC50" s="70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71"/>
      <c r="AP50" s="32"/>
      <c r="AQ50" s="30"/>
    </row>
    <row r="51">
      <c r="B51" s="27"/>
      <c r="C51" s="32"/>
      <c r="D51" s="70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71"/>
      <c r="AA51" s="32"/>
      <c r="AB51" s="32"/>
      <c r="AC51" s="70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71"/>
      <c r="AP51" s="32"/>
      <c r="AQ51" s="30"/>
    </row>
    <row r="52">
      <c r="B52" s="27"/>
      <c r="C52" s="32"/>
      <c r="D52" s="70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71"/>
      <c r="AA52" s="32"/>
      <c r="AB52" s="32"/>
      <c r="AC52" s="70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71"/>
      <c r="AP52" s="32"/>
      <c r="AQ52" s="30"/>
    </row>
    <row r="53">
      <c r="B53" s="27"/>
      <c r="C53" s="32"/>
      <c r="D53" s="70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71"/>
      <c r="AA53" s="32"/>
      <c r="AB53" s="32"/>
      <c r="AC53" s="70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71"/>
      <c r="AP53" s="32"/>
      <c r="AQ53" s="30"/>
    </row>
    <row r="54">
      <c r="B54" s="27"/>
      <c r="C54" s="32"/>
      <c r="D54" s="70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71"/>
      <c r="AA54" s="32"/>
      <c r="AB54" s="32"/>
      <c r="AC54" s="70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71"/>
      <c r="AP54" s="32"/>
      <c r="AQ54" s="30"/>
    </row>
    <row r="55">
      <c r="B55" s="27"/>
      <c r="C55" s="32"/>
      <c r="D55" s="70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71"/>
      <c r="AA55" s="32"/>
      <c r="AB55" s="32"/>
      <c r="AC55" s="70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71"/>
      <c r="AP55" s="32"/>
      <c r="AQ55" s="30"/>
    </row>
    <row r="56">
      <c r="B56" s="27"/>
      <c r="C56" s="32"/>
      <c r="D56" s="70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71"/>
      <c r="AA56" s="32"/>
      <c r="AB56" s="32"/>
      <c r="AC56" s="70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71"/>
      <c r="AP56" s="32"/>
      <c r="AQ56" s="30"/>
    </row>
    <row r="57">
      <c r="B57" s="27"/>
      <c r="C57" s="32"/>
      <c r="D57" s="70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71"/>
      <c r="AA57" s="32"/>
      <c r="AB57" s="32"/>
      <c r="AC57" s="70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71"/>
      <c r="AP57" s="32"/>
      <c r="AQ57" s="30"/>
    </row>
    <row r="58" s="1" customFormat="1">
      <c r="B58" s="47"/>
      <c r="C58" s="48"/>
      <c r="D58" s="72" t="s">
        <v>52</v>
      </c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4" t="s">
        <v>53</v>
      </c>
      <c r="S58" s="73"/>
      <c r="T58" s="73"/>
      <c r="U58" s="73"/>
      <c r="V58" s="73"/>
      <c r="W58" s="73"/>
      <c r="X58" s="73"/>
      <c r="Y58" s="73"/>
      <c r="Z58" s="75"/>
      <c r="AA58" s="48"/>
      <c r="AB58" s="48"/>
      <c r="AC58" s="72" t="s">
        <v>52</v>
      </c>
      <c r="AD58" s="73"/>
      <c r="AE58" s="73"/>
      <c r="AF58" s="73"/>
      <c r="AG58" s="73"/>
      <c r="AH58" s="73"/>
      <c r="AI58" s="73"/>
      <c r="AJ58" s="73"/>
      <c r="AK58" s="73"/>
      <c r="AL58" s="73"/>
      <c r="AM58" s="74" t="s">
        <v>53</v>
      </c>
      <c r="AN58" s="73"/>
      <c r="AO58" s="75"/>
      <c r="AP58" s="48"/>
      <c r="AQ58" s="49"/>
    </row>
    <row r="59">
      <c r="B59" s="27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0"/>
    </row>
    <row r="60" s="1" customFormat="1">
      <c r="B60" s="47"/>
      <c r="C60" s="48"/>
      <c r="D60" s="67" t="s">
        <v>54</v>
      </c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9"/>
      <c r="AA60" s="48"/>
      <c r="AB60" s="48"/>
      <c r="AC60" s="67" t="s">
        <v>55</v>
      </c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9"/>
      <c r="AP60" s="48"/>
      <c r="AQ60" s="49"/>
    </row>
    <row r="61">
      <c r="B61" s="27"/>
      <c r="C61" s="32"/>
      <c r="D61" s="70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71"/>
      <c r="AA61" s="32"/>
      <c r="AB61" s="32"/>
      <c r="AC61" s="70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71"/>
      <c r="AP61" s="32"/>
      <c r="AQ61" s="30"/>
    </row>
    <row r="62">
      <c r="B62" s="27"/>
      <c r="C62" s="32"/>
      <c r="D62" s="70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71"/>
      <c r="AA62" s="32"/>
      <c r="AB62" s="32"/>
      <c r="AC62" s="70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71"/>
      <c r="AP62" s="32"/>
      <c r="AQ62" s="30"/>
    </row>
    <row r="63">
      <c r="B63" s="27"/>
      <c r="C63" s="32"/>
      <c r="D63" s="70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71"/>
      <c r="AA63" s="32"/>
      <c r="AB63" s="32"/>
      <c r="AC63" s="70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71"/>
      <c r="AP63" s="32"/>
      <c r="AQ63" s="30"/>
    </row>
    <row r="64">
      <c r="B64" s="27"/>
      <c r="C64" s="32"/>
      <c r="D64" s="70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71"/>
      <c r="AA64" s="32"/>
      <c r="AB64" s="32"/>
      <c r="AC64" s="70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71"/>
      <c r="AP64" s="32"/>
      <c r="AQ64" s="30"/>
    </row>
    <row r="65">
      <c r="B65" s="27"/>
      <c r="C65" s="32"/>
      <c r="D65" s="70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71"/>
      <c r="AA65" s="32"/>
      <c r="AB65" s="32"/>
      <c r="AC65" s="70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71"/>
      <c r="AP65" s="32"/>
      <c r="AQ65" s="30"/>
    </row>
    <row r="66">
      <c r="B66" s="27"/>
      <c r="C66" s="32"/>
      <c r="D66" s="70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71"/>
      <c r="AA66" s="32"/>
      <c r="AB66" s="32"/>
      <c r="AC66" s="70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71"/>
      <c r="AP66" s="32"/>
      <c r="AQ66" s="30"/>
    </row>
    <row r="67">
      <c r="B67" s="27"/>
      <c r="C67" s="32"/>
      <c r="D67" s="70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71"/>
      <c r="AA67" s="32"/>
      <c r="AB67" s="32"/>
      <c r="AC67" s="70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71"/>
      <c r="AP67" s="32"/>
      <c r="AQ67" s="30"/>
    </row>
    <row r="68">
      <c r="B68" s="27"/>
      <c r="C68" s="32"/>
      <c r="D68" s="70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71"/>
      <c r="AA68" s="32"/>
      <c r="AB68" s="32"/>
      <c r="AC68" s="70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71"/>
      <c r="AP68" s="32"/>
      <c r="AQ68" s="30"/>
    </row>
    <row r="69" s="1" customFormat="1">
      <c r="B69" s="47"/>
      <c r="C69" s="48"/>
      <c r="D69" s="72" t="s">
        <v>52</v>
      </c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4" t="s">
        <v>53</v>
      </c>
      <c r="S69" s="73"/>
      <c r="T69" s="73"/>
      <c r="U69" s="73"/>
      <c r="V69" s="73"/>
      <c r="W69" s="73"/>
      <c r="X69" s="73"/>
      <c r="Y69" s="73"/>
      <c r="Z69" s="75"/>
      <c r="AA69" s="48"/>
      <c r="AB69" s="48"/>
      <c r="AC69" s="72" t="s">
        <v>52</v>
      </c>
      <c r="AD69" s="73"/>
      <c r="AE69" s="73"/>
      <c r="AF69" s="73"/>
      <c r="AG69" s="73"/>
      <c r="AH69" s="73"/>
      <c r="AI69" s="73"/>
      <c r="AJ69" s="73"/>
      <c r="AK69" s="73"/>
      <c r="AL69" s="73"/>
      <c r="AM69" s="74" t="s">
        <v>53</v>
      </c>
      <c r="AN69" s="73"/>
      <c r="AO69" s="75"/>
      <c r="AP69" s="48"/>
      <c r="AQ69" s="49"/>
    </row>
    <row r="70" s="1" customFormat="1" ht="6.96" customHeight="1"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9"/>
    </row>
    <row r="71" s="1" customFormat="1" ht="6.96" customHeight="1">
      <c r="B71" s="76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7"/>
      <c r="AD71" s="77"/>
      <c r="AE71" s="77"/>
      <c r="AF71" s="77"/>
      <c r="AG71" s="77"/>
      <c r="AH71" s="77"/>
      <c r="AI71" s="77"/>
      <c r="AJ71" s="77"/>
      <c r="AK71" s="77"/>
      <c r="AL71" s="77"/>
      <c r="AM71" s="77"/>
      <c r="AN71" s="77"/>
      <c r="AO71" s="77"/>
      <c r="AP71" s="77"/>
      <c r="AQ71" s="78"/>
    </row>
    <row r="75" s="1" customFormat="1" ht="6.96" customHeight="1">
      <c r="B75" s="79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  <c r="AA75" s="80"/>
      <c r="AB75" s="80"/>
      <c r="AC75" s="80"/>
      <c r="AD75" s="80"/>
      <c r="AE75" s="80"/>
      <c r="AF75" s="80"/>
      <c r="AG75" s="80"/>
      <c r="AH75" s="80"/>
      <c r="AI75" s="80"/>
      <c r="AJ75" s="80"/>
      <c r="AK75" s="80"/>
      <c r="AL75" s="80"/>
      <c r="AM75" s="80"/>
      <c r="AN75" s="80"/>
      <c r="AO75" s="80"/>
      <c r="AP75" s="80"/>
      <c r="AQ75" s="81"/>
    </row>
    <row r="76" s="1" customFormat="1" ht="36.96" customHeight="1">
      <c r="B76" s="47"/>
      <c r="C76" s="28" t="s">
        <v>56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49"/>
    </row>
    <row r="77" s="3" customFormat="1" ht="14.4" customHeight="1">
      <c r="B77" s="82"/>
      <c r="C77" s="39" t="s">
        <v>16</v>
      </c>
      <c r="D77" s="83"/>
      <c r="E77" s="83"/>
      <c r="F77" s="83"/>
      <c r="G77" s="83"/>
      <c r="H77" s="83"/>
      <c r="I77" s="83"/>
      <c r="J77" s="83"/>
      <c r="K77" s="83"/>
      <c r="L77" s="83" t="str">
        <f>K5</f>
        <v>1024</v>
      </c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  <c r="Z77" s="83"/>
      <c r="AA77" s="83"/>
      <c r="AB77" s="83"/>
      <c r="AC77" s="83"/>
      <c r="AD77" s="83"/>
      <c r="AE77" s="83"/>
      <c r="AF77" s="83"/>
      <c r="AG77" s="83"/>
      <c r="AH77" s="83"/>
      <c r="AI77" s="83"/>
      <c r="AJ77" s="83"/>
      <c r="AK77" s="83"/>
      <c r="AL77" s="83"/>
      <c r="AM77" s="83"/>
      <c r="AN77" s="83"/>
      <c r="AO77" s="83"/>
      <c r="AP77" s="83"/>
      <c r="AQ77" s="84"/>
    </row>
    <row r="78" s="4" customFormat="1" ht="36.96" customHeight="1">
      <c r="B78" s="85"/>
      <c r="C78" s="86" t="s">
        <v>19</v>
      </c>
      <c r="D78" s="87"/>
      <c r="E78" s="87"/>
      <c r="F78" s="87"/>
      <c r="G78" s="87"/>
      <c r="H78" s="87"/>
      <c r="I78" s="87"/>
      <c r="J78" s="87"/>
      <c r="K78" s="87"/>
      <c r="L78" s="88" t="str">
        <f>K6</f>
        <v>Výměna oken v bytovém domě Hajnova 105/17, Ostrava - Muglinov</v>
      </c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9"/>
    </row>
    <row r="79" s="1" customFormat="1" ht="6.96" customHeight="1"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9"/>
    </row>
    <row r="80" s="1" customFormat="1">
      <c r="B80" s="47"/>
      <c r="C80" s="39" t="s">
        <v>24</v>
      </c>
      <c r="D80" s="48"/>
      <c r="E80" s="48"/>
      <c r="F80" s="48"/>
      <c r="G80" s="48"/>
      <c r="H80" s="48"/>
      <c r="I80" s="48"/>
      <c r="J80" s="48"/>
      <c r="K80" s="48"/>
      <c r="L80" s="90" t="str">
        <f>IF(K8="","",K8)</f>
        <v xml:space="preserve"> </v>
      </c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39" t="s">
        <v>26</v>
      </c>
      <c r="AJ80" s="48"/>
      <c r="AK80" s="48"/>
      <c r="AL80" s="48"/>
      <c r="AM80" s="91" t="str">
        <f> IF(AN8= "","",AN8)</f>
        <v>24.10.2018</v>
      </c>
      <c r="AN80" s="48"/>
      <c r="AO80" s="48"/>
      <c r="AP80" s="48"/>
      <c r="AQ80" s="49"/>
    </row>
    <row r="81" s="1" customFormat="1" ht="6.96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9"/>
    </row>
    <row r="82" s="1" customFormat="1">
      <c r="B82" s="47"/>
      <c r="C82" s="39" t="s">
        <v>28</v>
      </c>
      <c r="D82" s="48"/>
      <c r="E82" s="48"/>
      <c r="F82" s="48"/>
      <c r="G82" s="48"/>
      <c r="H82" s="48"/>
      <c r="I82" s="48"/>
      <c r="J82" s="48"/>
      <c r="K82" s="48"/>
      <c r="L82" s="83" t="str">
        <f>IF(E11= "","",E11)</f>
        <v xml:space="preserve"> </v>
      </c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39" t="s">
        <v>33</v>
      </c>
      <c r="AJ82" s="48"/>
      <c r="AK82" s="48"/>
      <c r="AL82" s="48"/>
      <c r="AM82" s="83" t="str">
        <f>IF(E17="","",E17)</f>
        <v xml:space="preserve"> </v>
      </c>
      <c r="AN82" s="83"/>
      <c r="AO82" s="83"/>
      <c r="AP82" s="83"/>
      <c r="AQ82" s="49"/>
      <c r="AS82" s="92" t="s">
        <v>57</v>
      </c>
      <c r="AT82" s="93"/>
      <c r="AU82" s="94"/>
      <c r="AV82" s="94"/>
      <c r="AW82" s="94"/>
      <c r="AX82" s="94"/>
      <c r="AY82" s="94"/>
      <c r="AZ82" s="94"/>
      <c r="BA82" s="94"/>
      <c r="BB82" s="94"/>
      <c r="BC82" s="94"/>
      <c r="BD82" s="95"/>
    </row>
    <row r="83" s="1" customFormat="1">
      <c r="B83" s="47"/>
      <c r="C83" s="39" t="s">
        <v>31</v>
      </c>
      <c r="D83" s="48"/>
      <c r="E83" s="48"/>
      <c r="F83" s="48"/>
      <c r="G83" s="48"/>
      <c r="H83" s="48"/>
      <c r="I83" s="48"/>
      <c r="J83" s="48"/>
      <c r="K83" s="48"/>
      <c r="L83" s="83" t="str">
        <f>IF(E14= "Vyplň údaj","",E14)</f>
        <v/>
      </c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39" t="s">
        <v>35</v>
      </c>
      <c r="AJ83" s="48"/>
      <c r="AK83" s="48"/>
      <c r="AL83" s="48"/>
      <c r="AM83" s="83" t="str">
        <f>IF(E20="","",E20)</f>
        <v xml:space="preserve"> </v>
      </c>
      <c r="AN83" s="83"/>
      <c r="AO83" s="83"/>
      <c r="AP83" s="83"/>
      <c r="AQ83" s="49"/>
      <c r="AS83" s="96"/>
      <c r="AT83" s="97"/>
      <c r="AU83" s="98"/>
      <c r="AV83" s="98"/>
      <c r="AW83" s="98"/>
      <c r="AX83" s="98"/>
      <c r="AY83" s="98"/>
      <c r="AZ83" s="98"/>
      <c r="BA83" s="98"/>
      <c r="BB83" s="98"/>
      <c r="BC83" s="98"/>
      <c r="BD83" s="99"/>
    </row>
    <row r="84" s="1" customFormat="1" ht="10.8" customHeight="1"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9"/>
      <c r="AS84" s="100"/>
      <c r="AT84" s="55"/>
      <c r="AU84" s="48"/>
      <c r="AV84" s="48"/>
      <c r="AW84" s="48"/>
      <c r="AX84" s="48"/>
      <c r="AY84" s="48"/>
      <c r="AZ84" s="48"/>
      <c r="BA84" s="48"/>
      <c r="BB84" s="48"/>
      <c r="BC84" s="48"/>
      <c r="BD84" s="101"/>
    </row>
    <row r="85" s="1" customFormat="1" ht="29.28" customHeight="1">
      <c r="B85" s="47"/>
      <c r="C85" s="102" t="s">
        <v>58</v>
      </c>
      <c r="D85" s="103"/>
      <c r="E85" s="103"/>
      <c r="F85" s="103"/>
      <c r="G85" s="103"/>
      <c r="H85" s="104"/>
      <c r="I85" s="105" t="s">
        <v>59</v>
      </c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5" t="s">
        <v>60</v>
      </c>
      <c r="AH85" s="103"/>
      <c r="AI85" s="103"/>
      <c r="AJ85" s="103"/>
      <c r="AK85" s="103"/>
      <c r="AL85" s="103"/>
      <c r="AM85" s="103"/>
      <c r="AN85" s="105" t="s">
        <v>61</v>
      </c>
      <c r="AO85" s="103"/>
      <c r="AP85" s="106"/>
      <c r="AQ85" s="49"/>
      <c r="AS85" s="107" t="s">
        <v>62</v>
      </c>
      <c r="AT85" s="108" t="s">
        <v>63</v>
      </c>
      <c r="AU85" s="108" t="s">
        <v>64</v>
      </c>
      <c r="AV85" s="108" t="s">
        <v>65</v>
      </c>
      <c r="AW85" s="108" t="s">
        <v>66</v>
      </c>
      <c r="AX85" s="108" t="s">
        <v>67</v>
      </c>
      <c r="AY85" s="108" t="s">
        <v>68</v>
      </c>
      <c r="AZ85" s="108" t="s">
        <v>69</v>
      </c>
      <c r="BA85" s="108" t="s">
        <v>70</v>
      </c>
      <c r="BB85" s="108" t="s">
        <v>71</v>
      </c>
      <c r="BC85" s="108" t="s">
        <v>72</v>
      </c>
      <c r="BD85" s="109" t="s">
        <v>73</v>
      </c>
    </row>
    <row r="86" s="1" customFormat="1" ht="10.8" customHeight="1"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9"/>
      <c r="AS86" s="110"/>
      <c r="AT86" s="68"/>
      <c r="AU86" s="68"/>
      <c r="AV86" s="68"/>
      <c r="AW86" s="68"/>
      <c r="AX86" s="68"/>
      <c r="AY86" s="68"/>
      <c r="AZ86" s="68"/>
      <c r="BA86" s="68"/>
      <c r="BB86" s="68"/>
      <c r="BC86" s="68"/>
      <c r="BD86" s="69"/>
    </row>
    <row r="87" s="4" customFormat="1" ht="32.4" customHeight="1">
      <c r="B87" s="85"/>
      <c r="C87" s="111" t="s">
        <v>74</v>
      </c>
      <c r="D87" s="112"/>
      <c r="E87" s="112"/>
      <c r="F87" s="112"/>
      <c r="G87" s="112"/>
      <c r="H87" s="112"/>
      <c r="I87" s="112"/>
      <c r="J87" s="112"/>
      <c r="K87" s="112"/>
      <c r="L87" s="112"/>
      <c r="M87" s="112"/>
      <c r="N87" s="112"/>
      <c r="O87" s="112"/>
      <c r="P87" s="112"/>
      <c r="Q87" s="112"/>
      <c r="R87" s="112"/>
      <c r="S87" s="112"/>
      <c r="T87" s="112"/>
      <c r="U87" s="112"/>
      <c r="V87" s="112"/>
      <c r="W87" s="112"/>
      <c r="X87" s="112"/>
      <c r="Y87" s="112"/>
      <c r="Z87" s="112"/>
      <c r="AA87" s="112"/>
      <c r="AB87" s="112"/>
      <c r="AC87" s="112"/>
      <c r="AD87" s="112"/>
      <c r="AE87" s="112"/>
      <c r="AF87" s="112"/>
      <c r="AG87" s="113">
        <f>ROUND(AG88,2)</f>
        <v>0</v>
      </c>
      <c r="AH87" s="113"/>
      <c r="AI87" s="113"/>
      <c r="AJ87" s="113"/>
      <c r="AK87" s="113"/>
      <c r="AL87" s="113"/>
      <c r="AM87" s="113"/>
      <c r="AN87" s="114">
        <f>SUM(AG87,AT87)</f>
        <v>0</v>
      </c>
      <c r="AO87" s="114"/>
      <c r="AP87" s="114"/>
      <c r="AQ87" s="89"/>
      <c r="AS87" s="115">
        <f>ROUND(AS88,2)</f>
        <v>0</v>
      </c>
      <c r="AT87" s="116">
        <f>ROUND(SUM(AV87:AW87),2)</f>
        <v>0</v>
      </c>
      <c r="AU87" s="117">
        <f>ROUND(AU88,5)</f>
        <v>0</v>
      </c>
      <c r="AV87" s="116">
        <f>ROUND(AZ87*L31,2)</f>
        <v>0</v>
      </c>
      <c r="AW87" s="116">
        <f>ROUND(BA87*L32,2)</f>
        <v>0</v>
      </c>
      <c r="AX87" s="116">
        <f>ROUND(BB87*L31,2)</f>
        <v>0</v>
      </c>
      <c r="AY87" s="116">
        <f>ROUND(BC87*L32,2)</f>
        <v>0</v>
      </c>
      <c r="AZ87" s="116">
        <f>ROUND(AZ88,2)</f>
        <v>0</v>
      </c>
      <c r="BA87" s="116">
        <f>ROUND(BA88,2)</f>
        <v>0</v>
      </c>
      <c r="BB87" s="116">
        <f>ROUND(BB88,2)</f>
        <v>0</v>
      </c>
      <c r="BC87" s="116">
        <f>ROUND(BC88,2)</f>
        <v>0</v>
      </c>
      <c r="BD87" s="118">
        <f>ROUND(BD88,2)</f>
        <v>0</v>
      </c>
      <c r="BS87" s="119" t="s">
        <v>75</v>
      </c>
      <c r="BT87" s="119" t="s">
        <v>76</v>
      </c>
      <c r="BU87" s="120" t="s">
        <v>77</v>
      </c>
      <c r="BV87" s="119" t="s">
        <v>78</v>
      </c>
      <c r="BW87" s="119" t="s">
        <v>79</v>
      </c>
      <c r="BX87" s="119" t="s">
        <v>80</v>
      </c>
    </row>
    <row r="88" s="5" customFormat="1" ht="16.5" customHeight="1">
      <c r="A88" s="121" t="s">
        <v>81</v>
      </c>
      <c r="B88" s="122"/>
      <c r="C88" s="123"/>
      <c r="D88" s="124" t="s">
        <v>82</v>
      </c>
      <c r="E88" s="124"/>
      <c r="F88" s="124"/>
      <c r="G88" s="124"/>
      <c r="H88" s="124"/>
      <c r="I88" s="125"/>
      <c r="J88" s="124" t="s">
        <v>83</v>
      </c>
      <c r="K88" s="124"/>
      <c r="L88" s="124"/>
      <c r="M88" s="124"/>
      <c r="N88" s="124"/>
      <c r="O88" s="124"/>
      <c r="P88" s="124"/>
      <c r="Q88" s="124"/>
      <c r="R88" s="124"/>
      <c r="S88" s="124"/>
      <c r="T88" s="124"/>
      <c r="U88" s="124"/>
      <c r="V88" s="124"/>
      <c r="W88" s="124"/>
      <c r="X88" s="124"/>
      <c r="Y88" s="124"/>
      <c r="Z88" s="124"/>
      <c r="AA88" s="124"/>
      <c r="AB88" s="124"/>
      <c r="AC88" s="124"/>
      <c r="AD88" s="124"/>
      <c r="AE88" s="124"/>
      <c r="AF88" s="124"/>
      <c r="AG88" s="126">
        <f>'01 - Výměna oken'!M30</f>
        <v>0</v>
      </c>
      <c r="AH88" s="125"/>
      <c r="AI88" s="125"/>
      <c r="AJ88" s="125"/>
      <c r="AK88" s="125"/>
      <c r="AL88" s="125"/>
      <c r="AM88" s="125"/>
      <c r="AN88" s="126">
        <f>SUM(AG88,AT88)</f>
        <v>0</v>
      </c>
      <c r="AO88" s="125"/>
      <c r="AP88" s="125"/>
      <c r="AQ88" s="127"/>
      <c r="AS88" s="128">
        <f>'01 - Výměna oken'!M28</f>
        <v>0</v>
      </c>
      <c r="AT88" s="129">
        <f>ROUND(SUM(AV88:AW88),2)</f>
        <v>0</v>
      </c>
      <c r="AU88" s="130">
        <f>'01 - Výměna oken'!W125</f>
        <v>0</v>
      </c>
      <c r="AV88" s="129">
        <f>'01 - Výměna oken'!M32</f>
        <v>0</v>
      </c>
      <c r="AW88" s="129">
        <f>'01 - Výměna oken'!M33</f>
        <v>0</v>
      </c>
      <c r="AX88" s="129">
        <f>'01 - Výměna oken'!M34</f>
        <v>0</v>
      </c>
      <c r="AY88" s="129">
        <f>'01 - Výměna oken'!M35</f>
        <v>0</v>
      </c>
      <c r="AZ88" s="129">
        <f>'01 - Výměna oken'!H32</f>
        <v>0</v>
      </c>
      <c r="BA88" s="129">
        <f>'01 - Výměna oken'!H33</f>
        <v>0</v>
      </c>
      <c r="BB88" s="129">
        <f>'01 - Výměna oken'!H34</f>
        <v>0</v>
      </c>
      <c r="BC88" s="129">
        <f>'01 - Výměna oken'!H35</f>
        <v>0</v>
      </c>
      <c r="BD88" s="131">
        <f>'01 - Výměna oken'!H36</f>
        <v>0</v>
      </c>
      <c r="BT88" s="132" t="s">
        <v>84</v>
      </c>
      <c r="BV88" s="132" t="s">
        <v>78</v>
      </c>
      <c r="BW88" s="132" t="s">
        <v>85</v>
      </c>
      <c r="BX88" s="132" t="s">
        <v>79</v>
      </c>
    </row>
    <row r="89">
      <c r="B89" s="27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32"/>
      <c r="AL89" s="32"/>
      <c r="AM89" s="32"/>
      <c r="AN89" s="32"/>
      <c r="AO89" s="32"/>
      <c r="AP89" s="32"/>
      <c r="AQ89" s="30"/>
    </row>
    <row r="90" s="1" customFormat="1" ht="30" customHeight="1">
      <c r="B90" s="47"/>
      <c r="C90" s="111" t="s">
        <v>86</v>
      </c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114">
        <f>ROUND(SUM(AG91:AG94),2)</f>
        <v>0</v>
      </c>
      <c r="AH90" s="114"/>
      <c r="AI90" s="114"/>
      <c r="AJ90" s="114"/>
      <c r="AK90" s="114"/>
      <c r="AL90" s="114"/>
      <c r="AM90" s="114"/>
      <c r="AN90" s="114">
        <f>ROUND(SUM(AN91:AN94),2)</f>
        <v>0</v>
      </c>
      <c r="AO90" s="114"/>
      <c r="AP90" s="114"/>
      <c r="AQ90" s="49"/>
      <c r="AS90" s="107" t="s">
        <v>87</v>
      </c>
      <c r="AT90" s="108" t="s">
        <v>88</v>
      </c>
      <c r="AU90" s="108" t="s">
        <v>40</v>
      </c>
      <c r="AV90" s="109" t="s">
        <v>63</v>
      </c>
    </row>
    <row r="91" s="1" customFormat="1" ht="19.92" customHeight="1">
      <c r="B91" s="47"/>
      <c r="C91" s="48"/>
      <c r="D91" s="133" t="s">
        <v>89</v>
      </c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134">
        <f>ROUND(AG87*AS91,2)</f>
        <v>0</v>
      </c>
      <c r="AH91" s="135"/>
      <c r="AI91" s="135"/>
      <c r="AJ91" s="135"/>
      <c r="AK91" s="135"/>
      <c r="AL91" s="135"/>
      <c r="AM91" s="135"/>
      <c r="AN91" s="135">
        <f>ROUND(AG91+AV91,2)</f>
        <v>0</v>
      </c>
      <c r="AO91" s="135"/>
      <c r="AP91" s="135"/>
      <c r="AQ91" s="49"/>
      <c r="AS91" s="136">
        <v>0</v>
      </c>
      <c r="AT91" s="137" t="s">
        <v>90</v>
      </c>
      <c r="AU91" s="137" t="s">
        <v>41</v>
      </c>
      <c r="AV91" s="138">
        <f>ROUND(IF(AU91="základní",AG91*L31,IF(AU91="snížená",AG91*L32,0)),2)</f>
        <v>0</v>
      </c>
      <c r="BV91" s="23" t="s">
        <v>91</v>
      </c>
      <c r="BY91" s="139">
        <f>IF(AU91="základní",AV91,0)</f>
        <v>0</v>
      </c>
      <c r="BZ91" s="139">
        <f>IF(AU91="snížená",AV91,0)</f>
        <v>0</v>
      </c>
      <c r="CA91" s="139">
        <v>0</v>
      </c>
      <c r="CB91" s="139">
        <v>0</v>
      </c>
      <c r="CC91" s="139">
        <v>0</v>
      </c>
      <c r="CD91" s="139">
        <f>IF(AU91="základní",AG91,0)</f>
        <v>0</v>
      </c>
      <c r="CE91" s="139">
        <f>IF(AU91="snížená",AG91,0)</f>
        <v>0</v>
      </c>
      <c r="CF91" s="139">
        <f>IF(AU91="zákl. přenesená",AG91,0)</f>
        <v>0</v>
      </c>
      <c r="CG91" s="139">
        <f>IF(AU91="sníž. přenesená",AG91,0)</f>
        <v>0</v>
      </c>
      <c r="CH91" s="139">
        <f>IF(AU91="nulová",AG91,0)</f>
        <v>0</v>
      </c>
      <c r="CI91" s="23">
        <f>IF(AU91="základní",1,IF(AU91="snížená",2,IF(AU91="zákl. přenesená",4,IF(AU91="sníž. přenesená",5,3))))</f>
        <v>1</v>
      </c>
      <c r="CJ91" s="23">
        <f>IF(AT91="stavební čast",1,IF(8891="investiční čast",2,3))</f>
        <v>1</v>
      </c>
      <c r="CK91" s="23" t="str">
        <f>IF(D91="Vyplň vlastní","","x")</f>
        <v>x</v>
      </c>
    </row>
    <row r="92" s="1" customFormat="1" ht="19.92" customHeight="1">
      <c r="B92" s="47"/>
      <c r="C92" s="48"/>
      <c r="D92" s="140" t="s">
        <v>92</v>
      </c>
      <c r="E92" s="133"/>
      <c r="F92" s="133"/>
      <c r="G92" s="133"/>
      <c r="H92" s="133"/>
      <c r="I92" s="133"/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48"/>
      <c r="AD92" s="48"/>
      <c r="AE92" s="48"/>
      <c r="AF92" s="48"/>
      <c r="AG92" s="134">
        <f>AG87*AS92</f>
        <v>0</v>
      </c>
      <c r="AH92" s="135"/>
      <c r="AI92" s="135"/>
      <c r="AJ92" s="135"/>
      <c r="AK92" s="135"/>
      <c r="AL92" s="135"/>
      <c r="AM92" s="135"/>
      <c r="AN92" s="135">
        <f>AG92+AV92</f>
        <v>0</v>
      </c>
      <c r="AO92" s="135"/>
      <c r="AP92" s="135"/>
      <c r="AQ92" s="49"/>
      <c r="AS92" s="141">
        <v>0</v>
      </c>
      <c r="AT92" s="142" t="s">
        <v>90</v>
      </c>
      <c r="AU92" s="142" t="s">
        <v>41</v>
      </c>
      <c r="AV92" s="143">
        <f>ROUND(IF(AU92="nulová",0,IF(OR(AU92="základní",AU92="zákl. přenesená"),AG92*L31,AG92*L32)),2)</f>
        <v>0</v>
      </c>
      <c r="BV92" s="23" t="s">
        <v>93</v>
      </c>
      <c r="BY92" s="139">
        <f>IF(AU92="základní",AV92,0)</f>
        <v>0</v>
      </c>
      <c r="BZ92" s="139">
        <f>IF(AU92="snížená",AV92,0)</f>
        <v>0</v>
      </c>
      <c r="CA92" s="139">
        <f>IF(AU92="zákl. přenesená",AV92,0)</f>
        <v>0</v>
      </c>
      <c r="CB92" s="139">
        <f>IF(AU92="sníž. přenesená",AV92,0)</f>
        <v>0</v>
      </c>
      <c r="CC92" s="139">
        <f>IF(AU92="nulová",AV92,0)</f>
        <v>0</v>
      </c>
      <c r="CD92" s="139">
        <f>IF(AU92="základní",AG92,0)</f>
        <v>0</v>
      </c>
      <c r="CE92" s="139">
        <f>IF(AU92="snížená",AG92,0)</f>
        <v>0</v>
      </c>
      <c r="CF92" s="139">
        <f>IF(AU92="zákl. přenesená",AG92,0)</f>
        <v>0</v>
      </c>
      <c r="CG92" s="139">
        <f>IF(AU92="sníž. přenesená",AG92,0)</f>
        <v>0</v>
      </c>
      <c r="CH92" s="139">
        <f>IF(AU92="nulová",AG92,0)</f>
        <v>0</v>
      </c>
      <c r="CI92" s="23">
        <f>IF(AU92="základní",1,IF(AU92="snížená",2,IF(AU92="zákl. přenesená",4,IF(AU92="sníž. přenesená",5,3))))</f>
        <v>1</v>
      </c>
      <c r="CJ92" s="23">
        <f>IF(AT92="stavební čast",1,IF(8892="investiční čast",2,3))</f>
        <v>1</v>
      </c>
      <c r="CK92" s="23" t="str">
        <f>IF(D92="Vyplň vlastní","","x")</f>
        <v/>
      </c>
    </row>
    <row r="93" s="1" customFormat="1" ht="19.92" customHeight="1">
      <c r="B93" s="47"/>
      <c r="C93" s="48"/>
      <c r="D93" s="140" t="s">
        <v>92</v>
      </c>
      <c r="E93" s="133"/>
      <c r="F93" s="133"/>
      <c r="G93" s="133"/>
      <c r="H93" s="133"/>
      <c r="I93" s="133"/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48"/>
      <c r="AD93" s="48"/>
      <c r="AE93" s="48"/>
      <c r="AF93" s="48"/>
      <c r="AG93" s="134">
        <f>AG87*AS93</f>
        <v>0</v>
      </c>
      <c r="AH93" s="135"/>
      <c r="AI93" s="135"/>
      <c r="AJ93" s="135"/>
      <c r="AK93" s="135"/>
      <c r="AL93" s="135"/>
      <c r="AM93" s="135"/>
      <c r="AN93" s="135">
        <f>AG93+AV93</f>
        <v>0</v>
      </c>
      <c r="AO93" s="135"/>
      <c r="AP93" s="135"/>
      <c r="AQ93" s="49"/>
      <c r="AS93" s="141">
        <v>0</v>
      </c>
      <c r="AT93" s="142" t="s">
        <v>90</v>
      </c>
      <c r="AU93" s="142" t="s">
        <v>41</v>
      </c>
      <c r="AV93" s="143">
        <f>ROUND(IF(AU93="nulová",0,IF(OR(AU93="základní",AU93="zákl. přenesená"),AG93*L31,AG93*L32)),2)</f>
        <v>0</v>
      </c>
      <c r="BV93" s="23" t="s">
        <v>93</v>
      </c>
      <c r="BY93" s="139">
        <f>IF(AU93="základní",AV93,0)</f>
        <v>0</v>
      </c>
      <c r="BZ93" s="139">
        <f>IF(AU93="snížená",AV93,0)</f>
        <v>0</v>
      </c>
      <c r="CA93" s="139">
        <f>IF(AU93="zákl. přenesená",AV93,0)</f>
        <v>0</v>
      </c>
      <c r="CB93" s="139">
        <f>IF(AU93="sníž. přenesená",AV93,0)</f>
        <v>0</v>
      </c>
      <c r="CC93" s="139">
        <f>IF(AU93="nulová",AV93,0)</f>
        <v>0</v>
      </c>
      <c r="CD93" s="139">
        <f>IF(AU93="základní",AG93,0)</f>
        <v>0</v>
      </c>
      <c r="CE93" s="139">
        <f>IF(AU93="snížená",AG93,0)</f>
        <v>0</v>
      </c>
      <c r="CF93" s="139">
        <f>IF(AU93="zákl. přenesená",AG93,0)</f>
        <v>0</v>
      </c>
      <c r="CG93" s="139">
        <f>IF(AU93="sníž. přenesená",AG93,0)</f>
        <v>0</v>
      </c>
      <c r="CH93" s="139">
        <f>IF(AU93="nulová",AG93,0)</f>
        <v>0</v>
      </c>
      <c r="CI93" s="23">
        <f>IF(AU93="základní",1,IF(AU93="snížená",2,IF(AU93="zákl. přenesená",4,IF(AU93="sníž. přenesená",5,3))))</f>
        <v>1</v>
      </c>
      <c r="CJ93" s="23">
        <f>IF(AT93="stavební čast",1,IF(8893="investiční čast",2,3))</f>
        <v>1</v>
      </c>
      <c r="CK93" s="23" t="str">
        <f>IF(D93="Vyplň vlastní","","x")</f>
        <v/>
      </c>
    </row>
    <row r="94" s="1" customFormat="1" ht="19.92" customHeight="1">
      <c r="B94" s="47"/>
      <c r="C94" s="48"/>
      <c r="D94" s="140" t="s">
        <v>92</v>
      </c>
      <c r="E94" s="133"/>
      <c r="F94" s="133"/>
      <c r="G94" s="133"/>
      <c r="H94" s="133"/>
      <c r="I94" s="133"/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48"/>
      <c r="AD94" s="48"/>
      <c r="AE94" s="48"/>
      <c r="AF94" s="48"/>
      <c r="AG94" s="134">
        <f>AG87*AS94</f>
        <v>0</v>
      </c>
      <c r="AH94" s="135"/>
      <c r="AI94" s="135"/>
      <c r="AJ94" s="135"/>
      <c r="AK94" s="135"/>
      <c r="AL94" s="135"/>
      <c r="AM94" s="135"/>
      <c r="AN94" s="135">
        <f>AG94+AV94</f>
        <v>0</v>
      </c>
      <c r="AO94" s="135"/>
      <c r="AP94" s="135"/>
      <c r="AQ94" s="49"/>
      <c r="AS94" s="144">
        <v>0</v>
      </c>
      <c r="AT94" s="145" t="s">
        <v>90</v>
      </c>
      <c r="AU94" s="145" t="s">
        <v>41</v>
      </c>
      <c r="AV94" s="146">
        <f>ROUND(IF(AU94="nulová",0,IF(OR(AU94="základní",AU94="zákl. přenesená"),AG94*L31,AG94*L32)),2)</f>
        <v>0</v>
      </c>
      <c r="BV94" s="23" t="s">
        <v>93</v>
      </c>
      <c r="BY94" s="139">
        <f>IF(AU94="základní",AV94,0)</f>
        <v>0</v>
      </c>
      <c r="BZ94" s="139">
        <f>IF(AU94="snížená",AV94,0)</f>
        <v>0</v>
      </c>
      <c r="CA94" s="139">
        <f>IF(AU94="zákl. přenesená",AV94,0)</f>
        <v>0</v>
      </c>
      <c r="CB94" s="139">
        <f>IF(AU94="sníž. přenesená",AV94,0)</f>
        <v>0</v>
      </c>
      <c r="CC94" s="139">
        <f>IF(AU94="nulová",AV94,0)</f>
        <v>0</v>
      </c>
      <c r="CD94" s="139">
        <f>IF(AU94="základní",AG94,0)</f>
        <v>0</v>
      </c>
      <c r="CE94" s="139">
        <f>IF(AU94="snížená",AG94,0)</f>
        <v>0</v>
      </c>
      <c r="CF94" s="139">
        <f>IF(AU94="zákl. přenesená",AG94,0)</f>
        <v>0</v>
      </c>
      <c r="CG94" s="139">
        <f>IF(AU94="sníž. přenesená",AG94,0)</f>
        <v>0</v>
      </c>
      <c r="CH94" s="139">
        <f>IF(AU94="nulová",AG94,0)</f>
        <v>0</v>
      </c>
      <c r="CI94" s="23">
        <f>IF(AU94="základní",1,IF(AU94="snížená",2,IF(AU94="zákl. přenesená",4,IF(AU94="sníž. přenesená",5,3))))</f>
        <v>1</v>
      </c>
      <c r="CJ94" s="23">
        <f>IF(AT94="stavební čast",1,IF(8894="investiční čast",2,3))</f>
        <v>1</v>
      </c>
      <c r="CK94" s="23" t="str">
        <f>IF(D94="Vyplň vlastní","","x")</f>
        <v/>
      </c>
    </row>
    <row r="95" s="1" customFormat="1" ht="10.8" customHeight="1"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9"/>
    </row>
    <row r="96" s="1" customFormat="1" ht="30" customHeight="1">
      <c r="B96" s="47"/>
      <c r="C96" s="147" t="s">
        <v>94</v>
      </c>
      <c r="D96" s="148"/>
      <c r="E96" s="148"/>
      <c r="F96" s="148"/>
      <c r="G96" s="148"/>
      <c r="H96" s="148"/>
      <c r="I96" s="148"/>
      <c r="J96" s="148"/>
      <c r="K96" s="148"/>
      <c r="L96" s="148"/>
      <c r="M96" s="148"/>
      <c r="N96" s="148"/>
      <c r="O96" s="148"/>
      <c r="P96" s="148"/>
      <c r="Q96" s="148"/>
      <c r="R96" s="148"/>
      <c r="S96" s="148"/>
      <c r="T96" s="148"/>
      <c r="U96" s="148"/>
      <c r="V96" s="148"/>
      <c r="W96" s="148"/>
      <c r="X96" s="148"/>
      <c r="Y96" s="148"/>
      <c r="Z96" s="148"/>
      <c r="AA96" s="148"/>
      <c r="AB96" s="148"/>
      <c r="AC96" s="148"/>
      <c r="AD96" s="148"/>
      <c r="AE96" s="148"/>
      <c r="AF96" s="148"/>
      <c r="AG96" s="149">
        <f>ROUND(AG87+AG90,2)</f>
        <v>0</v>
      </c>
      <c r="AH96" s="149"/>
      <c r="AI96" s="149"/>
      <c r="AJ96" s="149"/>
      <c r="AK96" s="149"/>
      <c r="AL96" s="149"/>
      <c r="AM96" s="149"/>
      <c r="AN96" s="149">
        <f>AN87+AN90</f>
        <v>0</v>
      </c>
      <c r="AO96" s="149"/>
      <c r="AP96" s="149"/>
      <c r="AQ96" s="49"/>
    </row>
    <row r="97" s="1" customFormat="1" ht="6.96" customHeight="1">
      <c r="B97" s="76"/>
      <c r="C97" s="77"/>
      <c r="D97" s="77"/>
      <c r="E97" s="77"/>
      <c r="F97" s="77"/>
      <c r="G97" s="77"/>
      <c r="H97" s="77"/>
      <c r="I97" s="77"/>
      <c r="J97" s="77"/>
      <c r="K97" s="77"/>
      <c r="L97" s="77"/>
      <c r="M97" s="77"/>
      <c r="N97" s="77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7"/>
      <c r="Z97" s="77"/>
      <c r="AA97" s="77"/>
      <c r="AB97" s="77"/>
      <c r="AC97" s="77"/>
      <c r="AD97" s="77"/>
      <c r="AE97" s="77"/>
      <c r="AF97" s="77"/>
      <c r="AG97" s="77"/>
      <c r="AH97" s="77"/>
      <c r="AI97" s="77"/>
      <c r="AJ97" s="77"/>
      <c r="AK97" s="77"/>
      <c r="AL97" s="77"/>
      <c r="AM97" s="77"/>
      <c r="AN97" s="77"/>
      <c r="AO97" s="77"/>
      <c r="AP97" s="77"/>
      <c r="AQ97" s="78"/>
    </row>
  </sheetData>
  <sheetProtection sheet="1" formatColumns="0" formatRows="0" objects="1" scenarios="1" spinCount="10" saltValue="MGMLJIh4lnRFo2k9P93FbLw8n1j2GxZn5oeIOZFHHu4E7OLBZmxAx6c82jEzr/w0Tke3F2AZhHlTlGYD5ZlXnw==" hashValue="COlRok0aXiVORCMaTV7bvuaGmUJKYBsy51ZJYIQwgP3+90tCi0NeddObSzWdl+byWQp1uFH/DnAMTxWtnbDKWQ==" algorithmName="SHA-512" password="CC35"/>
  <mergeCells count="58">
    <mergeCell ref="L34:O34"/>
    <mergeCell ref="L33:O33"/>
    <mergeCell ref="BE5:BE34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W33:AE33"/>
    <mergeCell ref="C2:AP2"/>
    <mergeCell ref="C4:AP4"/>
    <mergeCell ref="AR2:BE2"/>
    <mergeCell ref="K5:AO5"/>
    <mergeCell ref="AK33:AO33"/>
    <mergeCell ref="AG94:AM94"/>
    <mergeCell ref="AG91:AM91"/>
    <mergeCell ref="AN91:AP91"/>
    <mergeCell ref="AG92:AM92"/>
    <mergeCell ref="AN92:AP92"/>
    <mergeCell ref="AG93:AM93"/>
    <mergeCell ref="AN93:AP93"/>
    <mergeCell ref="AN94:AP94"/>
    <mergeCell ref="AG90:AM90"/>
    <mergeCell ref="AN90:AP90"/>
    <mergeCell ref="AG96:AM96"/>
    <mergeCell ref="AN96:AP96"/>
    <mergeCell ref="K6:AO6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C85:G85"/>
    <mergeCell ref="I85:AF85"/>
    <mergeCell ref="D88:H88"/>
    <mergeCell ref="J88:AF88"/>
    <mergeCell ref="D92:AB92"/>
    <mergeCell ref="D93:AB93"/>
    <mergeCell ref="D94:AB94"/>
    <mergeCell ref="AM82:AP82"/>
    <mergeCell ref="AS82:AT84"/>
    <mergeCell ref="AM83:AP83"/>
    <mergeCell ref="AG85:AM85"/>
    <mergeCell ref="AN85:AP85"/>
    <mergeCell ref="AN88:AP88"/>
    <mergeCell ref="AG88:AM88"/>
    <mergeCell ref="AG87:AM87"/>
    <mergeCell ref="AN87:AP87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1 - Výměna oken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0"/>
      <c r="B1" s="14"/>
      <c r="C1" s="14"/>
      <c r="D1" s="15" t="s">
        <v>1</v>
      </c>
      <c r="E1" s="14"/>
      <c r="F1" s="16" t="s">
        <v>95</v>
      </c>
      <c r="G1" s="16"/>
      <c r="H1" s="151" t="s">
        <v>96</v>
      </c>
      <c r="I1" s="151"/>
      <c r="J1" s="151"/>
      <c r="K1" s="151"/>
      <c r="L1" s="16" t="s">
        <v>97</v>
      </c>
      <c r="M1" s="14"/>
      <c r="N1" s="14"/>
      <c r="O1" s="15" t="s">
        <v>98</v>
      </c>
      <c r="P1" s="14"/>
      <c r="Q1" s="14"/>
      <c r="R1" s="14"/>
      <c r="S1" s="16" t="s">
        <v>99</v>
      </c>
      <c r="T1" s="16"/>
      <c r="U1" s="150"/>
      <c r="V1" s="150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ht="36.96" customHeight="1">
      <c r="C2" s="20" t="s">
        <v>7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S2" s="22" t="s">
        <v>8</v>
      </c>
      <c r="AT2" s="23" t="s">
        <v>85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84</v>
      </c>
    </row>
    <row r="4" ht="36.96" customHeight="1">
      <c r="B4" s="27"/>
      <c r="C4" s="28" t="s">
        <v>100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0"/>
      <c r="T4" s="21" t="s">
        <v>13</v>
      </c>
      <c r="AT4" s="23" t="s">
        <v>6</v>
      </c>
    </row>
    <row r="5" ht="6.96" customHeight="1">
      <c r="B5" s="27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0"/>
    </row>
    <row r="6" ht="25.44" customHeight="1">
      <c r="B6" s="27"/>
      <c r="C6" s="32"/>
      <c r="D6" s="39" t="s">
        <v>19</v>
      </c>
      <c r="E6" s="32"/>
      <c r="F6" s="152" t="str">
        <f>'Rekapitulace stavby'!K6</f>
        <v>Výměna oken v bytovém domě Hajnova 105/17, Ostrava - Muglinov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2"/>
      <c r="R6" s="30"/>
    </row>
    <row r="7" s="1" customFormat="1" ht="32.88" customHeight="1">
      <c r="B7" s="47"/>
      <c r="C7" s="48"/>
      <c r="D7" s="36" t="s">
        <v>101</v>
      </c>
      <c r="E7" s="48"/>
      <c r="F7" s="37" t="s">
        <v>102</v>
      </c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9"/>
    </row>
    <row r="8" s="1" customFormat="1" ht="14.4" customHeight="1">
      <c r="B8" s="47"/>
      <c r="C8" s="48"/>
      <c r="D8" s="39" t="s">
        <v>21</v>
      </c>
      <c r="E8" s="48"/>
      <c r="F8" s="34" t="s">
        <v>22</v>
      </c>
      <c r="G8" s="48"/>
      <c r="H8" s="48"/>
      <c r="I8" s="48"/>
      <c r="J8" s="48"/>
      <c r="K8" s="48"/>
      <c r="L8" s="48"/>
      <c r="M8" s="39" t="s">
        <v>23</v>
      </c>
      <c r="N8" s="48"/>
      <c r="O8" s="34" t="s">
        <v>22</v>
      </c>
      <c r="P8" s="48"/>
      <c r="Q8" s="48"/>
      <c r="R8" s="49"/>
    </row>
    <row r="9" s="1" customFormat="1" ht="14.4" customHeight="1">
      <c r="B9" s="47"/>
      <c r="C9" s="48"/>
      <c r="D9" s="39" t="s">
        <v>24</v>
      </c>
      <c r="E9" s="48"/>
      <c r="F9" s="34" t="s">
        <v>25</v>
      </c>
      <c r="G9" s="48"/>
      <c r="H9" s="48"/>
      <c r="I9" s="48"/>
      <c r="J9" s="48"/>
      <c r="K9" s="48"/>
      <c r="L9" s="48"/>
      <c r="M9" s="39" t="s">
        <v>26</v>
      </c>
      <c r="N9" s="48"/>
      <c r="O9" s="153" t="str">
        <f>'Rekapitulace stavby'!AN8</f>
        <v>24.10.2018</v>
      </c>
      <c r="P9" s="91"/>
      <c r="Q9" s="48"/>
      <c r="R9" s="49"/>
    </row>
    <row r="10" s="1" customFormat="1" ht="10.8" customHeight="1">
      <c r="B10" s="47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9"/>
    </row>
    <row r="11" s="1" customFormat="1" ht="14.4" customHeight="1">
      <c r="B11" s="47"/>
      <c r="C11" s="48"/>
      <c r="D11" s="39" t="s">
        <v>28</v>
      </c>
      <c r="E11" s="48"/>
      <c r="F11" s="48"/>
      <c r="G11" s="48"/>
      <c r="H11" s="48"/>
      <c r="I11" s="48"/>
      <c r="J11" s="48"/>
      <c r="K11" s="48"/>
      <c r="L11" s="48"/>
      <c r="M11" s="39" t="s">
        <v>29</v>
      </c>
      <c r="N11" s="48"/>
      <c r="O11" s="34" t="str">
        <f>IF('Rekapitulace stavby'!AN10="","",'Rekapitulace stavby'!AN10)</f>
        <v/>
      </c>
      <c r="P11" s="34"/>
      <c r="Q11" s="48"/>
      <c r="R11" s="49"/>
    </row>
    <row r="12" s="1" customFormat="1" ht="18" customHeight="1">
      <c r="B12" s="47"/>
      <c r="C12" s="48"/>
      <c r="D12" s="48"/>
      <c r="E12" s="34" t="str">
        <f>IF('Rekapitulace stavby'!E11="","",'Rekapitulace stavby'!E11)</f>
        <v xml:space="preserve"> </v>
      </c>
      <c r="F12" s="48"/>
      <c r="G12" s="48"/>
      <c r="H12" s="48"/>
      <c r="I12" s="48"/>
      <c r="J12" s="48"/>
      <c r="K12" s="48"/>
      <c r="L12" s="48"/>
      <c r="M12" s="39" t="s">
        <v>30</v>
      </c>
      <c r="N12" s="48"/>
      <c r="O12" s="34" t="str">
        <f>IF('Rekapitulace stavby'!AN11="","",'Rekapitulace stavby'!AN11)</f>
        <v/>
      </c>
      <c r="P12" s="34"/>
      <c r="Q12" s="48"/>
      <c r="R12" s="49"/>
    </row>
    <row r="13" s="1" customFormat="1" ht="6.96" customHeight="1">
      <c r="B13" s="47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9"/>
    </row>
    <row r="14" s="1" customFormat="1" ht="14.4" customHeight="1">
      <c r="B14" s="47"/>
      <c r="C14" s="48"/>
      <c r="D14" s="39" t="s">
        <v>31</v>
      </c>
      <c r="E14" s="48"/>
      <c r="F14" s="48"/>
      <c r="G14" s="48"/>
      <c r="H14" s="48"/>
      <c r="I14" s="48"/>
      <c r="J14" s="48"/>
      <c r="K14" s="48"/>
      <c r="L14" s="48"/>
      <c r="M14" s="39" t="s">
        <v>29</v>
      </c>
      <c r="N14" s="48"/>
      <c r="O14" s="40" t="str">
        <f>IF('Rekapitulace stavby'!AN13="","",'Rekapitulace stavby'!AN13)</f>
        <v>Vyplň údaj</v>
      </c>
      <c r="P14" s="34"/>
      <c r="Q14" s="48"/>
      <c r="R14" s="49"/>
    </row>
    <row r="15" s="1" customFormat="1" ht="18" customHeight="1">
      <c r="B15" s="47"/>
      <c r="C15" s="48"/>
      <c r="D15" s="48"/>
      <c r="E15" s="40" t="str">
        <f>IF('Rekapitulace stavby'!E14="","",'Rekapitulace stavby'!E14)</f>
        <v>Vyplň údaj</v>
      </c>
      <c r="F15" s="154"/>
      <c r="G15" s="154"/>
      <c r="H15" s="154"/>
      <c r="I15" s="154"/>
      <c r="J15" s="154"/>
      <c r="K15" s="154"/>
      <c r="L15" s="154"/>
      <c r="M15" s="39" t="s">
        <v>30</v>
      </c>
      <c r="N15" s="48"/>
      <c r="O15" s="40" t="str">
        <f>IF('Rekapitulace stavby'!AN14="","",'Rekapitulace stavby'!AN14)</f>
        <v>Vyplň údaj</v>
      </c>
      <c r="P15" s="34"/>
      <c r="Q15" s="48"/>
      <c r="R15" s="49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9"/>
    </row>
    <row r="17" s="1" customFormat="1" ht="14.4" customHeight="1">
      <c r="B17" s="47"/>
      <c r="C17" s="48"/>
      <c r="D17" s="39" t="s">
        <v>33</v>
      </c>
      <c r="E17" s="48"/>
      <c r="F17" s="48"/>
      <c r="G17" s="48"/>
      <c r="H17" s="48"/>
      <c r="I17" s="48"/>
      <c r="J17" s="48"/>
      <c r="K17" s="48"/>
      <c r="L17" s="48"/>
      <c r="M17" s="39" t="s">
        <v>29</v>
      </c>
      <c r="N17" s="48"/>
      <c r="O17" s="34" t="str">
        <f>IF('Rekapitulace stavby'!AN16="","",'Rekapitulace stavby'!AN16)</f>
        <v/>
      </c>
      <c r="P17" s="34"/>
      <c r="Q17" s="48"/>
      <c r="R17" s="49"/>
    </row>
    <row r="18" s="1" customFormat="1" ht="18" customHeight="1">
      <c r="B18" s="47"/>
      <c r="C18" s="48"/>
      <c r="D18" s="48"/>
      <c r="E18" s="34" t="str">
        <f>IF('Rekapitulace stavby'!E17="","",'Rekapitulace stavby'!E17)</f>
        <v xml:space="preserve"> </v>
      </c>
      <c r="F18" s="48"/>
      <c r="G18" s="48"/>
      <c r="H18" s="48"/>
      <c r="I18" s="48"/>
      <c r="J18" s="48"/>
      <c r="K18" s="48"/>
      <c r="L18" s="48"/>
      <c r="M18" s="39" t="s">
        <v>30</v>
      </c>
      <c r="N18" s="48"/>
      <c r="O18" s="34" t="str">
        <f>IF('Rekapitulace stavby'!AN17="","",'Rekapitulace stavby'!AN17)</f>
        <v/>
      </c>
      <c r="P18" s="34"/>
      <c r="Q18" s="48"/>
      <c r="R18" s="49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9"/>
    </row>
    <row r="20" s="1" customFormat="1" ht="14.4" customHeight="1">
      <c r="B20" s="47"/>
      <c r="C20" s="48"/>
      <c r="D20" s="39" t="s">
        <v>35</v>
      </c>
      <c r="E20" s="48"/>
      <c r="F20" s="48"/>
      <c r="G20" s="48"/>
      <c r="H20" s="48"/>
      <c r="I20" s="48"/>
      <c r="J20" s="48"/>
      <c r="K20" s="48"/>
      <c r="L20" s="48"/>
      <c r="M20" s="39" t="s">
        <v>29</v>
      </c>
      <c r="N20" s="48"/>
      <c r="O20" s="34" t="str">
        <f>IF('Rekapitulace stavby'!AN19="","",'Rekapitulace stavby'!AN19)</f>
        <v/>
      </c>
      <c r="P20" s="34"/>
      <c r="Q20" s="48"/>
      <c r="R20" s="49"/>
    </row>
    <row r="21" s="1" customFormat="1" ht="18" customHeight="1">
      <c r="B21" s="47"/>
      <c r="C21" s="48"/>
      <c r="D21" s="48"/>
      <c r="E21" s="34" t="str">
        <f>IF('Rekapitulace stavby'!E20="","",'Rekapitulace stavby'!E20)</f>
        <v xml:space="preserve"> </v>
      </c>
      <c r="F21" s="48"/>
      <c r="G21" s="48"/>
      <c r="H21" s="48"/>
      <c r="I21" s="48"/>
      <c r="J21" s="48"/>
      <c r="K21" s="48"/>
      <c r="L21" s="48"/>
      <c r="M21" s="39" t="s">
        <v>30</v>
      </c>
      <c r="N21" s="48"/>
      <c r="O21" s="34" t="str">
        <f>IF('Rekapitulace stavby'!AN20="","",'Rekapitulace stavby'!AN20)</f>
        <v/>
      </c>
      <c r="P21" s="34"/>
      <c r="Q21" s="48"/>
      <c r="R21" s="49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9"/>
    </row>
    <row r="23" s="1" customFormat="1" ht="14.4" customHeight="1">
      <c r="B23" s="47"/>
      <c r="C23" s="48"/>
      <c r="D23" s="39" t="s">
        <v>36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9"/>
    </row>
    <row r="24" s="1" customFormat="1" ht="16.5" customHeight="1">
      <c r="B24" s="47"/>
      <c r="C24" s="48"/>
      <c r="D24" s="48"/>
      <c r="E24" s="43" t="s">
        <v>22</v>
      </c>
      <c r="F24" s="43"/>
      <c r="G24" s="43"/>
      <c r="H24" s="43"/>
      <c r="I24" s="43"/>
      <c r="J24" s="43"/>
      <c r="K24" s="43"/>
      <c r="L24" s="43"/>
      <c r="M24" s="48"/>
      <c r="N24" s="48"/>
      <c r="O24" s="48"/>
      <c r="P24" s="48"/>
      <c r="Q24" s="48"/>
      <c r="R24" s="49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9"/>
    </row>
    <row r="26" s="1" customFormat="1" ht="6.96" customHeight="1">
      <c r="B26" s="47"/>
      <c r="C26" s="4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48"/>
      <c r="R26" s="49"/>
    </row>
    <row r="27" s="1" customFormat="1" ht="14.4" customHeight="1">
      <c r="B27" s="47"/>
      <c r="C27" s="48"/>
      <c r="D27" s="155" t="s">
        <v>103</v>
      </c>
      <c r="E27" s="48"/>
      <c r="F27" s="48"/>
      <c r="G27" s="48"/>
      <c r="H27" s="48"/>
      <c r="I27" s="48"/>
      <c r="J27" s="48"/>
      <c r="K27" s="48"/>
      <c r="L27" s="48"/>
      <c r="M27" s="46">
        <f>N88</f>
        <v>0</v>
      </c>
      <c r="N27" s="46"/>
      <c r="O27" s="46"/>
      <c r="P27" s="46"/>
      <c r="Q27" s="48"/>
      <c r="R27" s="49"/>
    </row>
    <row r="28" s="1" customFormat="1" ht="14.4" customHeight="1">
      <c r="B28" s="47"/>
      <c r="C28" s="48"/>
      <c r="D28" s="45" t="s">
        <v>89</v>
      </c>
      <c r="E28" s="48"/>
      <c r="F28" s="48"/>
      <c r="G28" s="48"/>
      <c r="H28" s="48"/>
      <c r="I28" s="48"/>
      <c r="J28" s="48"/>
      <c r="K28" s="48"/>
      <c r="L28" s="48"/>
      <c r="M28" s="46">
        <f>N100</f>
        <v>0</v>
      </c>
      <c r="N28" s="46"/>
      <c r="O28" s="46"/>
      <c r="P28" s="46"/>
      <c r="Q28" s="48"/>
      <c r="R28" s="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9"/>
    </row>
    <row r="30" s="1" customFormat="1" ht="25.44" customHeight="1">
      <c r="B30" s="47"/>
      <c r="C30" s="48"/>
      <c r="D30" s="156" t="s">
        <v>39</v>
      </c>
      <c r="E30" s="48"/>
      <c r="F30" s="48"/>
      <c r="G30" s="48"/>
      <c r="H30" s="48"/>
      <c r="I30" s="48"/>
      <c r="J30" s="48"/>
      <c r="K30" s="48"/>
      <c r="L30" s="48"/>
      <c r="M30" s="157">
        <f>ROUND(M27+M28,2)</f>
        <v>0</v>
      </c>
      <c r="N30" s="48"/>
      <c r="O30" s="48"/>
      <c r="P30" s="48"/>
      <c r="Q30" s="48"/>
      <c r="R30" s="49"/>
    </row>
    <row r="31" s="1" customFormat="1" ht="6.96" customHeight="1">
      <c r="B31" s="47"/>
      <c r="C31" s="4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48"/>
      <c r="R31" s="49"/>
    </row>
    <row r="32" s="1" customFormat="1" ht="14.4" customHeight="1">
      <c r="B32" s="47"/>
      <c r="C32" s="48"/>
      <c r="D32" s="55" t="s">
        <v>40</v>
      </c>
      <c r="E32" s="55" t="s">
        <v>41</v>
      </c>
      <c r="F32" s="56">
        <v>0.20999999999999999</v>
      </c>
      <c r="G32" s="158" t="s">
        <v>42</v>
      </c>
      <c r="H32" s="159">
        <f>(SUM(BE100:BE107)+SUM(BE125:BE270))</f>
        <v>0</v>
      </c>
      <c r="I32" s="48"/>
      <c r="J32" s="48"/>
      <c r="K32" s="48"/>
      <c r="L32" s="48"/>
      <c r="M32" s="159">
        <f>ROUND((SUM(BE100:BE107)+SUM(BE125:BE270)), 2)*F32</f>
        <v>0</v>
      </c>
      <c r="N32" s="48"/>
      <c r="O32" s="48"/>
      <c r="P32" s="48"/>
      <c r="Q32" s="48"/>
      <c r="R32" s="49"/>
    </row>
    <row r="33" s="1" customFormat="1" ht="14.4" customHeight="1">
      <c r="B33" s="47"/>
      <c r="C33" s="48"/>
      <c r="D33" s="48"/>
      <c r="E33" s="55" t="s">
        <v>43</v>
      </c>
      <c r="F33" s="56">
        <v>0.14999999999999999</v>
      </c>
      <c r="G33" s="158" t="s">
        <v>42</v>
      </c>
      <c r="H33" s="159">
        <f>(SUM(BF100:BF107)+SUM(BF125:BF270))</f>
        <v>0</v>
      </c>
      <c r="I33" s="48"/>
      <c r="J33" s="48"/>
      <c r="K33" s="48"/>
      <c r="L33" s="48"/>
      <c r="M33" s="159">
        <f>ROUND((SUM(BF100:BF107)+SUM(BF125:BF270)), 2)*F33</f>
        <v>0</v>
      </c>
      <c r="N33" s="48"/>
      <c r="O33" s="48"/>
      <c r="P33" s="48"/>
      <c r="Q33" s="48"/>
      <c r="R33" s="49"/>
    </row>
    <row r="34" hidden="1" s="1" customFormat="1" ht="14.4" customHeight="1">
      <c r="B34" s="47"/>
      <c r="C34" s="48"/>
      <c r="D34" s="48"/>
      <c r="E34" s="55" t="s">
        <v>44</v>
      </c>
      <c r="F34" s="56">
        <v>0.20999999999999999</v>
      </c>
      <c r="G34" s="158" t="s">
        <v>42</v>
      </c>
      <c r="H34" s="159">
        <f>(SUM(BG100:BG107)+SUM(BG125:BG270))</f>
        <v>0</v>
      </c>
      <c r="I34" s="48"/>
      <c r="J34" s="48"/>
      <c r="K34" s="48"/>
      <c r="L34" s="48"/>
      <c r="M34" s="159">
        <v>0</v>
      </c>
      <c r="N34" s="48"/>
      <c r="O34" s="48"/>
      <c r="P34" s="48"/>
      <c r="Q34" s="48"/>
      <c r="R34" s="49"/>
    </row>
    <row r="35" hidden="1" s="1" customFormat="1" ht="14.4" customHeight="1">
      <c r="B35" s="47"/>
      <c r="C35" s="48"/>
      <c r="D35" s="48"/>
      <c r="E35" s="55" t="s">
        <v>45</v>
      </c>
      <c r="F35" s="56">
        <v>0.14999999999999999</v>
      </c>
      <c r="G35" s="158" t="s">
        <v>42</v>
      </c>
      <c r="H35" s="159">
        <f>(SUM(BH100:BH107)+SUM(BH125:BH270))</f>
        <v>0</v>
      </c>
      <c r="I35" s="48"/>
      <c r="J35" s="48"/>
      <c r="K35" s="48"/>
      <c r="L35" s="48"/>
      <c r="M35" s="159">
        <v>0</v>
      </c>
      <c r="N35" s="48"/>
      <c r="O35" s="48"/>
      <c r="P35" s="48"/>
      <c r="Q35" s="48"/>
      <c r="R35" s="49"/>
    </row>
    <row r="36" hidden="1" s="1" customFormat="1" ht="14.4" customHeight="1">
      <c r="B36" s="47"/>
      <c r="C36" s="48"/>
      <c r="D36" s="48"/>
      <c r="E36" s="55" t="s">
        <v>46</v>
      </c>
      <c r="F36" s="56">
        <v>0</v>
      </c>
      <c r="G36" s="158" t="s">
        <v>42</v>
      </c>
      <c r="H36" s="159">
        <f>(SUM(BI100:BI107)+SUM(BI125:BI270))</f>
        <v>0</v>
      </c>
      <c r="I36" s="48"/>
      <c r="J36" s="48"/>
      <c r="K36" s="48"/>
      <c r="L36" s="48"/>
      <c r="M36" s="159">
        <v>0</v>
      </c>
      <c r="N36" s="48"/>
      <c r="O36" s="48"/>
      <c r="P36" s="48"/>
      <c r="Q36" s="48"/>
      <c r="R36" s="49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9"/>
    </row>
    <row r="38" s="1" customFormat="1" ht="25.44" customHeight="1">
      <c r="B38" s="47"/>
      <c r="C38" s="148"/>
      <c r="D38" s="160" t="s">
        <v>47</v>
      </c>
      <c r="E38" s="104"/>
      <c r="F38" s="104"/>
      <c r="G38" s="161" t="s">
        <v>48</v>
      </c>
      <c r="H38" s="162" t="s">
        <v>49</v>
      </c>
      <c r="I38" s="104"/>
      <c r="J38" s="104"/>
      <c r="K38" s="104"/>
      <c r="L38" s="163">
        <f>SUM(M30:M36)</f>
        <v>0</v>
      </c>
      <c r="M38" s="163"/>
      <c r="N38" s="163"/>
      <c r="O38" s="163"/>
      <c r="P38" s="164"/>
      <c r="Q38" s="148"/>
      <c r="R38" s="49"/>
    </row>
    <row r="39" s="1" customFormat="1" ht="14.4" customHeight="1"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9"/>
    </row>
    <row r="40" s="1" customFormat="1" ht="14.4" customHeight="1"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9"/>
    </row>
    <row r="41">
      <c r="B41" s="27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0"/>
    </row>
    <row r="42">
      <c r="B42" s="2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0"/>
    </row>
    <row r="43"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0"/>
    </row>
    <row r="44"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0"/>
    </row>
    <row r="45"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0"/>
    </row>
    <row r="46"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0"/>
    </row>
    <row r="47"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0"/>
    </row>
    <row r="48"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0"/>
    </row>
    <row r="49">
      <c r="B49" s="27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0"/>
    </row>
    <row r="50" s="1" customFormat="1">
      <c r="B50" s="47"/>
      <c r="C50" s="48"/>
      <c r="D50" s="67" t="s">
        <v>50</v>
      </c>
      <c r="E50" s="68"/>
      <c r="F50" s="68"/>
      <c r="G50" s="68"/>
      <c r="H50" s="69"/>
      <c r="I50" s="48"/>
      <c r="J50" s="67" t="s">
        <v>51</v>
      </c>
      <c r="K50" s="68"/>
      <c r="L50" s="68"/>
      <c r="M50" s="68"/>
      <c r="N50" s="68"/>
      <c r="O50" s="68"/>
      <c r="P50" s="69"/>
      <c r="Q50" s="48"/>
      <c r="R50" s="49"/>
    </row>
    <row r="51">
      <c r="B51" s="27"/>
      <c r="C51" s="32"/>
      <c r="D51" s="70"/>
      <c r="E51" s="32"/>
      <c r="F51" s="32"/>
      <c r="G51" s="32"/>
      <c r="H51" s="71"/>
      <c r="I51" s="32"/>
      <c r="J51" s="70"/>
      <c r="K51" s="32"/>
      <c r="L51" s="32"/>
      <c r="M51" s="32"/>
      <c r="N51" s="32"/>
      <c r="O51" s="32"/>
      <c r="P51" s="71"/>
      <c r="Q51" s="32"/>
      <c r="R51" s="30"/>
    </row>
    <row r="52">
      <c r="B52" s="27"/>
      <c r="C52" s="32"/>
      <c r="D52" s="70"/>
      <c r="E52" s="32"/>
      <c r="F52" s="32"/>
      <c r="G52" s="32"/>
      <c r="H52" s="71"/>
      <c r="I52" s="32"/>
      <c r="J52" s="70"/>
      <c r="K52" s="32"/>
      <c r="L52" s="32"/>
      <c r="M52" s="32"/>
      <c r="N52" s="32"/>
      <c r="O52" s="32"/>
      <c r="P52" s="71"/>
      <c r="Q52" s="32"/>
      <c r="R52" s="30"/>
    </row>
    <row r="53">
      <c r="B53" s="27"/>
      <c r="C53" s="32"/>
      <c r="D53" s="70"/>
      <c r="E53" s="32"/>
      <c r="F53" s="32"/>
      <c r="G53" s="32"/>
      <c r="H53" s="71"/>
      <c r="I53" s="32"/>
      <c r="J53" s="70"/>
      <c r="K53" s="32"/>
      <c r="L53" s="32"/>
      <c r="M53" s="32"/>
      <c r="N53" s="32"/>
      <c r="O53" s="32"/>
      <c r="P53" s="71"/>
      <c r="Q53" s="32"/>
      <c r="R53" s="30"/>
    </row>
    <row r="54">
      <c r="B54" s="27"/>
      <c r="C54" s="32"/>
      <c r="D54" s="70"/>
      <c r="E54" s="32"/>
      <c r="F54" s="32"/>
      <c r="G54" s="32"/>
      <c r="H54" s="71"/>
      <c r="I54" s="32"/>
      <c r="J54" s="70"/>
      <c r="K54" s="32"/>
      <c r="L54" s="32"/>
      <c r="M54" s="32"/>
      <c r="N54" s="32"/>
      <c r="O54" s="32"/>
      <c r="P54" s="71"/>
      <c r="Q54" s="32"/>
      <c r="R54" s="30"/>
    </row>
    <row r="55">
      <c r="B55" s="27"/>
      <c r="C55" s="32"/>
      <c r="D55" s="70"/>
      <c r="E55" s="32"/>
      <c r="F55" s="32"/>
      <c r="G55" s="32"/>
      <c r="H55" s="71"/>
      <c r="I55" s="32"/>
      <c r="J55" s="70"/>
      <c r="K55" s="32"/>
      <c r="L55" s="32"/>
      <c r="M55" s="32"/>
      <c r="N55" s="32"/>
      <c r="O55" s="32"/>
      <c r="P55" s="71"/>
      <c r="Q55" s="32"/>
      <c r="R55" s="30"/>
    </row>
    <row r="56">
      <c r="B56" s="27"/>
      <c r="C56" s="32"/>
      <c r="D56" s="70"/>
      <c r="E56" s="32"/>
      <c r="F56" s="32"/>
      <c r="G56" s="32"/>
      <c r="H56" s="71"/>
      <c r="I56" s="32"/>
      <c r="J56" s="70"/>
      <c r="K56" s="32"/>
      <c r="L56" s="32"/>
      <c r="M56" s="32"/>
      <c r="N56" s="32"/>
      <c r="O56" s="32"/>
      <c r="P56" s="71"/>
      <c r="Q56" s="32"/>
      <c r="R56" s="30"/>
    </row>
    <row r="57">
      <c r="B57" s="27"/>
      <c r="C57" s="32"/>
      <c r="D57" s="70"/>
      <c r="E57" s="32"/>
      <c r="F57" s="32"/>
      <c r="G57" s="32"/>
      <c r="H57" s="71"/>
      <c r="I57" s="32"/>
      <c r="J57" s="70"/>
      <c r="K57" s="32"/>
      <c r="L57" s="32"/>
      <c r="M57" s="32"/>
      <c r="N57" s="32"/>
      <c r="O57" s="32"/>
      <c r="P57" s="71"/>
      <c r="Q57" s="32"/>
      <c r="R57" s="30"/>
    </row>
    <row r="58">
      <c r="B58" s="27"/>
      <c r="C58" s="32"/>
      <c r="D58" s="70"/>
      <c r="E58" s="32"/>
      <c r="F58" s="32"/>
      <c r="G58" s="32"/>
      <c r="H58" s="71"/>
      <c r="I58" s="32"/>
      <c r="J58" s="70"/>
      <c r="K58" s="32"/>
      <c r="L58" s="32"/>
      <c r="M58" s="32"/>
      <c r="N58" s="32"/>
      <c r="O58" s="32"/>
      <c r="P58" s="71"/>
      <c r="Q58" s="32"/>
      <c r="R58" s="30"/>
    </row>
    <row r="59" s="1" customFormat="1">
      <c r="B59" s="47"/>
      <c r="C59" s="48"/>
      <c r="D59" s="72" t="s">
        <v>52</v>
      </c>
      <c r="E59" s="73"/>
      <c r="F59" s="73"/>
      <c r="G59" s="74" t="s">
        <v>53</v>
      </c>
      <c r="H59" s="75"/>
      <c r="I59" s="48"/>
      <c r="J59" s="72" t="s">
        <v>52</v>
      </c>
      <c r="K59" s="73"/>
      <c r="L59" s="73"/>
      <c r="M59" s="73"/>
      <c r="N59" s="74" t="s">
        <v>53</v>
      </c>
      <c r="O59" s="73"/>
      <c r="P59" s="75"/>
      <c r="Q59" s="48"/>
      <c r="R59" s="49"/>
    </row>
    <row r="60">
      <c r="B60" s="27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0"/>
    </row>
    <row r="61" s="1" customFormat="1">
      <c r="B61" s="47"/>
      <c r="C61" s="48"/>
      <c r="D61" s="67" t="s">
        <v>54</v>
      </c>
      <c r="E61" s="68"/>
      <c r="F61" s="68"/>
      <c r="G61" s="68"/>
      <c r="H61" s="69"/>
      <c r="I61" s="48"/>
      <c r="J61" s="67" t="s">
        <v>55</v>
      </c>
      <c r="K61" s="68"/>
      <c r="L61" s="68"/>
      <c r="M61" s="68"/>
      <c r="N61" s="68"/>
      <c r="O61" s="68"/>
      <c r="P61" s="69"/>
      <c r="Q61" s="48"/>
      <c r="R61" s="49"/>
    </row>
    <row r="62">
      <c r="B62" s="27"/>
      <c r="C62" s="32"/>
      <c r="D62" s="70"/>
      <c r="E62" s="32"/>
      <c r="F62" s="32"/>
      <c r="G62" s="32"/>
      <c r="H62" s="71"/>
      <c r="I62" s="32"/>
      <c r="J62" s="70"/>
      <c r="K62" s="32"/>
      <c r="L62" s="32"/>
      <c r="M62" s="32"/>
      <c r="N62" s="32"/>
      <c r="O62" s="32"/>
      <c r="P62" s="71"/>
      <c r="Q62" s="32"/>
      <c r="R62" s="30"/>
    </row>
    <row r="63">
      <c r="B63" s="27"/>
      <c r="C63" s="32"/>
      <c r="D63" s="70"/>
      <c r="E63" s="32"/>
      <c r="F63" s="32"/>
      <c r="G63" s="32"/>
      <c r="H63" s="71"/>
      <c r="I63" s="32"/>
      <c r="J63" s="70"/>
      <c r="K63" s="32"/>
      <c r="L63" s="32"/>
      <c r="M63" s="32"/>
      <c r="N63" s="32"/>
      <c r="O63" s="32"/>
      <c r="P63" s="71"/>
      <c r="Q63" s="32"/>
      <c r="R63" s="30"/>
    </row>
    <row r="64">
      <c r="B64" s="27"/>
      <c r="C64" s="32"/>
      <c r="D64" s="70"/>
      <c r="E64" s="32"/>
      <c r="F64" s="32"/>
      <c r="G64" s="32"/>
      <c r="H64" s="71"/>
      <c r="I64" s="32"/>
      <c r="J64" s="70"/>
      <c r="K64" s="32"/>
      <c r="L64" s="32"/>
      <c r="M64" s="32"/>
      <c r="N64" s="32"/>
      <c r="O64" s="32"/>
      <c r="P64" s="71"/>
      <c r="Q64" s="32"/>
      <c r="R64" s="30"/>
    </row>
    <row r="65">
      <c r="B65" s="27"/>
      <c r="C65" s="32"/>
      <c r="D65" s="70"/>
      <c r="E65" s="32"/>
      <c r="F65" s="32"/>
      <c r="G65" s="32"/>
      <c r="H65" s="71"/>
      <c r="I65" s="32"/>
      <c r="J65" s="70"/>
      <c r="K65" s="32"/>
      <c r="L65" s="32"/>
      <c r="M65" s="32"/>
      <c r="N65" s="32"/>
      <c r="O65" s="32"/>
      <c r="P65" s="71"/>
      <c r="Q65" s="32"/>
      <c r="R65" s="30"/>
    </row>
    <row r="66">
      <c r="B66" s="27"/>
      <c r="C66" s="32"/>
      <c r="D66" s="70"/>
      <c r="E66" s="32"/>
      <c r="F66" s="32"/>
      <c r="G66" s="32"/>
      <c r="H66" s="71"/>
      <c r="I66" s="32"/>
      <c r="J66" s="70"/>
      <c r="K66" s="32"/>
      <c r="L66" s="32"/>
      <c r="M66" s="32"/>
      <c r="N66" s="32"/>
      <c r="O66" s="32"/>
      <c r="P66" s="71"/>
      <c r="Q66" s="32"/>
      <c r="R66" s="30"/>
    </row>
    <row r="67">
      <c r="B67" s="27"/>
      <c r="C67" s="32"/>
      <c r="D67" s="70"/>
      <c r="E67" s="32"/>
      <c r="F67" s="32"/>
      <c r="G67" s="32"/>
      <c r="H67" s="71"/>
      <c r="I67" s="32"/>
      <c r="J67" s="70"/>
      <c r="K67" s="32"/>
      <c r="L67" s="32"/>
      <c r="M67" s="32"/>
      <c r="N67" s="32"/>
      <c r="O67" s="32"/>
      <c r="P67" s="71"/>
      <c r="Q67" s="32"/>
      <c r="R67" s="30"/>
    </row>
    <row r="68">
      <c r="B68" s="27"/>
      <c r="C68" s="32"/>
      <c r="D68" s="70"/>
      <c r="E68" s="32"/>
      <c r="F68" s="32"/>
      <c r="G68" s="32"/>
      <c r="H68" s="71"/>
      <c r="I68" s="32"/>
      <c r="J68" s="70"/>
      <c r="K68" s="32"/>
      <c r="L68" s="32"/>
      <c r="M68" s="32"/>
      <c r="N68" s="32"/>
      <c r="O68" s="32"/>
      <c r="P68" s="71"/>
      <c r="Q68" s="32"/>
      <c r="R68" s="30"/>
    </row>
    <row r="69">
      <c r="B69" s="27"/>
      <c r="C69" s="32"/>
      <c r="D69" s="70"/>
      <c r="E69" s="32"/>
      <c r="F69" s="32"/>
      <c r="G69" s="32"/>
      <c r="H69" s="71"/>
      <c r="I69" s="32"/>
      <c r="J69" s="70"/>
      <c r="K69" s="32"/>
      <c r="L69" s="32"/>
      <c r="M69" s="32"/>
      <c r="N69" s="32"/>
      <c r="O69" s="32"/>
      <c r="P69" s="71"/>
      <c r="Q69" s="32"/>
      <c r="R69" s="30"/>
    </row>
    <row r="70" s="1" customFormat="1">
      <c r="B70" s="47"/>
      <c r="C70" s="48"/>
      <c r="D70" s="72" t="s">
        <v>52</v>
      </c>
      <c r="E70" s="73"/>
      <c r="F70" s="73"/>
      <c r="G70" s="74" t="s">
        <v>53</v>
      </c>
      <c r="H70" s="75"/>
      <c r="I70" s="48"/>
      <c r="J70" s="72" t="s">
        <v>52</v>
      </c>
      <c r="K70" s="73"/>
      <c r="L70" s="73"/>
      <c r="M70" s="73"/>
      <c r="N70" s="74" t="s">
        <v>53</v>
      </c>
      <c r="O70" s="73"/>
      <c r="P70" s="75"/>
      <c r="Q70" s="48"/>
      <c r="R70" s="49"/>
    </row>
    <row r="71" s="1" customFormat="1" ht="14.4" customHeight="1">
      <c r="B71" s="76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8"/>
    </row>
    <row r="75" s="1" customFormat="1" ht="6.96" customHeight="1">
      <c r="B75" s="165"/>
      <c r="C75" s="166"/>
      <c r="D75" s="166"/>
      <c r="E75" s="166"/>
      <c r="F75" s="166"/>
      <c r="G75" s="166"/>
      <c r="H75" s="166"/>
      <c r="I75" s="166"/>
      <c r="J75" s="166"/>
      <c r="K75" s="166"/>
      <c r="L75" s="166"/>
      <c r="M75" s="166"/>
      <c r="N75" s="166"/>
      <c r="O75" s="166"/>
      <c r="P75" s="166"/>
      <c r="Q75" s="166"/>
      <c r="R75" s="167"/>
    </row>
    <row r="76" s="1" customFormat="1" ht="36.96" customHeight="1">
      <c r="B76" s="47"/>
      <c r="C76" s="28" t="s">
        <v>104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49"/>
      <c r="T76" s="168"/>
      <c r="U76" s="168"/>
    </row>
    <row r="77" s="1" customFormat="1" ht="6.96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9"/>
      <c r="T77" s="168"/>
      <c r="U77" s="168"/>
    </row>
    <row r="78" s="1" customFormat="1" ht="30" customHeight="1">
      <c r="B78" s="47"/>
      <c r="C78" s="39" t="s">
        <v>19</v>
      </c>
      <c r="D78" s="48"/>
      <c r="E78" s="48"/>
      <c r="F78" s="152" t="str">
        <f>F6</f>
        <v>Výměna oken v bytovém domě Hajnova 105/17, Ostrava - Muglinov</v>
      </c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48"/>
      <c r="R78" s="49"/>
      <c r="T78" s="168"/>
      <c r="U78" s="168"/>
    </row>
    <row r="79" s="1" customFormat="1" ht="36.96" customHeight="1">
      <c r="B79" s="47"/>
      <c r="C79" s="86" t="s">
        <v>101</v>
      </c>
      <c r="D79" s="48"/>
      <c r="E79" s="48"/>
      <c r="F79" s="88" t="str">
        <f>F7</f>
        <v>01 - Výměna oken</v>
      </c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9"/>
      <c r="T79" s="168"/>
      <c r="U79" s="168"/>
    </row>
    <row r="80" s="1" customFormat="1" ht="6.96" customHeight="1"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9"/>
      <c r="T80" s="168"/>
      <c r="U80" s="168"/>
    </row>
    <row r="81" s="1" customFormat="1" ht="18" customHeight="1">
      <c r="B81" s="47"/>
      <c r="C81" s="39" t="s">
        <v>24</v>
      </c>
      <c r="D81" s="48"/>
      <c r="E81" s="48"/>
      <c r="F81" s="34" t="str">
        <f>F9</f>
        <v xml:space="preserve"> </v>
      </c>
      <c r="G81" s="48"/>
      <c r="H81" s="48"/>
      <c r="I81" s="48"/>
      <c r="J81" s="48"/>
      <c r="K81" s="39" t="s">
        <v>26</v>
      </c>
      <c r="L81" s="48"/>
      <c r="M81" s="91" t="str">
        <f>IF(O9="","",O9)</f>
        <v>24.10.2018</v>
      </c>
      <c r="N81" s="91"/>
      <c r="O81" s="91"/>
      <c r="P81" s="91"/>
      <c r="Q81" s="48"/>
      <c r="R81" s="49"/>
      <c r="T81" s="168"/>
      <c r="U81" s="168"/>
    </row>
    <row r="82" s="1" customFormat="1" ht="6.96" customHeight="1"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9"/>
      <c r="T82" s="168"/>
      <c r="U82" s="168"/>
    </row>
    <row r="83" s="1" customFormat="1">
      <c r="B83" s="47"/>
      <c r="C83" s="39" t="s">
        <v>28</v>
      </c>
      <c r="D83" s="48"/>
      <c r="E83" s="48"/>
      <c r="F83" s="34" t="str">
        <f>E12</f>
        <v xml:space="preserve"> </v>
      </c>
      <c r="G83" s="48"/>
      <c r="H83" s="48"/>
      <c r="I83" s="48"/>
      <c r="J83" s="48"/>
      <c r="K83" s="39" t="s">
        <v>33</v>
      </c>
      <c r="L83" s="48"/>
      <c r="M83" s="34" t="str">
        <f>E18</f>
        <v xml:space="preserve"> </v>
      </c>
      <c r="N83" s="34"/>
      <c r="O83" s="34"/>
      <c r="P83" s="34"/>
      <c r="Q83" s="34"/>
      <c r="R83" s="49"/>
      <c r="T83" s="168"/>
      <c r="U83" s="168"/>
    </row>
    <row r="84" s="1" customFormat="1" ht="14.4" customHeight="1">
      <c r="B84" s="47"/>
      <c r="C84" s="39" t="s">
        <v>31</v>
      </c>
      <c r="D84" s="48"/>
      <c r="E84" s="48"/>
      <c r="F84" s="34" t="str">
        <f>IF(E15="","",E15)</f>
        <v>Vyplň údaj</v>
      </c>
      <c r="G84" s="48"/>
      <c r="H84" s="48"/>
      <c r="I84" s="48"/>
      <c r="J84" s="48"/>
      <c r="K84" s="39" t="s">
        <v>35</v>
      </c>
      <c r="L84" s="48"/>
      <c r="M84" s="34" t="str">
        <f>E21</f>
        <v xml:space="preserve"> </v>
      </c>
      <c r="N84" s="34"/>
      <c r="O84" s="34"/>
      <c r="P84" s="34"/>
      <c r="Q84" s="34"/>
      <c r="R84" s="49"/>
      <c r="T84" s="168"/>
      <c r="U84" s="168"/>
    </row>
    <row r="85" s="1" customFormat="1" ht="10.32" customHeight="1"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9"/>
      <c r="T85" s="168"/>
      <c r="U85" s="168"/>
    </row>
    <row r="86" s="1" customFormat="1" ht="29.28" customHeight="1">
      <c r="B86" s="47"/>
      <c r="C86" s="169" t="s">
        <v>105</v>
      </c>
      <c r="D86" s="148"/>
      <c r="E86" s="148"/>
      <c r="F86" s="148"/>
      <c r="G86" s="148"/>
      <c r="H86" s="148"/>
      <c r="I86" s="148"/>
      <c r="J86" s="148"/>
      <c r="K86" s="148"/>
      <c r="L86" s="148"/>
      <c r="M86" s="148"/>
      <c r="N86" s="169" t="s">
        <v>106</v>
      </c>
      <c r="O86" s="148"/>
      <c r="P86" s="148"/>
      <c r="Q86" s="148"/>
      <c r="R86" s="49"/>
      <c r="T86" s="168"/>
      <c r="U86" s="168"/>
    </row>
    <row r="87" s="1" customFormat="1" ht="10.32" customHeight="1"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9"/>
      <c r="T87" s="168"/>
      <c r="U87" s="168"/>
    </row>
    <row r="88" s="1" customFormat="1" ht="29.28" customHeight="1">
      <c r="B88" s="47"/>
      <c r="C88" s="170" t="s">
        <v>107</v>
      </c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114">
        <f>N125</f>
        <v>0</v>
      </c>
      <c r="O88" s="171"/>
      <c r="P88" s="171"/>
      <c r="Q88" s="171"/>
      <c r="R88" s="49"/>
      <c r="T88" s="168"/>
      <c r="U88" s="168"/>
      <c r="AU88" s="23" t="s">
        <v>108</v>
      </c>
    </row>
    <row r="89" s="6" customFormat="1" ht="24.96" customHeight="1">
      <c r="B89" s="172"/>
      <c r="C89" s="173"/>
      <c r="D89" s="174" t="s">
        <v>109</v>
      </c>
      <c r="E89" s="173"/>
      <c r="F89" s="173"/>
      <c r="G89" s="173"/>
      <c r="H89" s="173"/>
      <c r="I89" s="173"/>
      <c r="J89" s="173"/>
      <c r="K89" s="173"/>
      <c r="L89" s="173"/>
      <c r="M89" s="173"/>
      <c r="N89" s="175">
        <f>N126</f>
        <v>0</v>
      </c>
      <c r="O89" s="173"/>
      <c r="P89" s="173"/>
      <c r="Q89" s="173"/>
      <c r="R89" s="176"/>
      <c r="T89" s="177"/>
      <c r="U89" s="177"/>
    </row>
    <row r="90" s="7" customFormat="1" ht="19.92" customHeight="1">
      <c r="B90" s="178"/>
      <c r="C90" s="179"/>
      <c r="D90" s="133" t="s">
        <v>110</v>
      </c>
      <c r="E90" s="179"/>
      <c r="F90" s="179"/>
      <c r="G90" s="179"/>
      <c r="H90" s="179"/>
      <c r="I90" s="179"/>
      <c r="J90" s="179"/>
      <c r="K90" s="179"/>
      <c r="L90" s="179"/>
      <c r="M90" s="179"/>
      <c r="N90" s="135">
        <f>N127</f>
        <v>0</v>
      </c>
      <c r="O90" s="179"/>
      <c r="P90" s="179"/>
      <c r="Q90" s="179"/>
      <c r="R90" s="180"/>
      <c r="T90" s="181"/>
      <c r="U90" s="181"/>
    </row>
    <row r="91" s="7" customFormat="1" ht="19.92" customHeight="1">
      <c r="B91" s="178"/>
      <c r="C91" s="179"/>
      <c r="D91" s="133" t="s">
        <v>111</v>
      </c>
      <c r="E91" s="179"/>
      <c r="F91" s="179"/>
      <c r="G91" s="179"/>
      <c r="H91" s="179"/>
      <c r="I91" s="179"/>
      <c r="J91" s="179"/>
      <c r="K91" s="179"/>
      <c r="L91" s="179"/>
      <c r="M91" s="179"/>
      <c r="N91" s="135">
        <f>N177</f>
        <v>0</v>
      </c>
      <c r="O91" s="179"/>
      <c r="P91" s="179"/>
      <c r="Q91" s="179"/>
      <c r="R91" s="180"/>
      <c r="T91" s="181"/>
      <c r="U91" s="181"/>
    </row>
    <row r="92" s="7" customFormat="1" ht="19.92" customHeight="1">
      <c r="B92" s="178"/>
      <c r="C92" s="179"/>
      <c r="D92" s="133" t="s">
        <v>112</v>
      </c>
      <c r="E92" s="179"/>
      <c r="F92" s="179"/>
      <c r="G92" s="179"/>
      <c r="H92" s="179"/>
      <c r="I92" s="179"/>
      <c r="J92" s="179"/>
      <c r="K92" s="179"/>
      <c r="L92" s="179"/>
      <c r="M92" s="179"/>
      <c r="N92" s="135">
        <f>N196</f>
        <v>0</v>
      </c>
      <c r="O92" s="179"/>
      <c r="P92" s="179"/>
      <c r="Q92" s="179"/>
      <c r="R92" s="180"/>
      <c r="T92" s="181"/>
      <c r="U92" s="181"/>
    </row>
    <row r="93" s="7" customFormat="1" ht="19.92" customHeight="1">
      <c r="B93" s="178"/>
      <c r="C93" s="179"/>
      <c r="D93" s="133" t="s">
        <v>113</v>
      </c>
      <c r="E93" s="179"/>
      <c r="F93" s="179"/>
      <c r="G93" s="179"/>
      <c r="H93" s="179"/>
      <c r="I93" s="179"/>
      <c r="J93" s="179"/>
      <c r="K93" s="179"/>
      <c r="L93" s="179"/>
      <c r="M93" s="179"/>
      <c r="N93" s="135">
        <f>N201</f>
        <v>0</v>
      </c>
      <c r="O93" s="179"/>
      <c r="P93" s="179"/>
      <c r="Q93" s="179"/>
      <c r="R93" s="180"/>
      <c r="T93" s="181"/>
      <c r="U93" s="181"/>
    </row>
    <row r="94" s="6" customFormat="1" ht="24.96" customHeight="1">
      <c r="B94" s="172"/>
      <c r="C94" s="173"/>
      <c r="D94" s="174" t="s">
        <v>114</v>
      </c>
      <c r="E94" s="173"/>
      <c r="F94" s="173"/>
      <c r="G94" s="173"/>
      <c r="H94" s="173"/>
      <c r="I94" s="173"/>
      <c r="J94" s="173"/>
      <c r="K94" s="173"/>
      <c r="L94" s="173"/>
      <c r="M94" s="173"/>
      <c r="N94" s="175">
        <f>N203</f>
        <v>0</v>
      </c>
      <c r="O94" s="173"/>
      <c r="P94" s="173"/>
      <c r="Q94" s="173"/>
      <c r="R94" s="176"/>
      <c r="T94" s="177"/>
      <c r="U94" s="177"/>
    </row>
    <row r="95" s="7" customFormat="1" ht="19.92" customHeight="1">
      <c r="B95" s="178"/>
      <c r="C95" s="179"/>
      <c r="D95" s="133" t="s">
        <v>115</v>
      </c>
      <c r="E95" s="179"/>
      <c r="F95" s="179"/>
      <c r="G95" s="179"/>
      <c r="H95" s="179"/>
      <c r="I95" s="179"/>
      <c r="J95" s="179"/>
      <c r="K95" s="179"/>
      <c r="L95" s="179"/>
      <c r="M95" s="179"/>
      <c r="N95" s="135">
        <f>N204</f>
        <v>0</v>
      </c>
      <c r="O95" s="179"/>
      <c r="P95" s="179"/>
      <c r="Q95" s="179"/>
      <c r="R95" s="180"/>
      <c r="T95" s="181"/>
      <c r="U95" s="181"/>
    </row>
    <row r="96" s="7" customFormat="1" ht="19.92" customHeight="1">
      <c r="B96" s="178"/>
      <c r="C96" s="179"/>
      <c r="D96" s="133" t="s">
        <v>116</v>
      </c>
      <c r="E96" s="179"/>
      <c r="F96" s="179"/>
      <c r="G96" s="179"/>
      <c r="H96" s="179"/>
      <c r="I96" s="179"/>
      <c r="J96" s="179"/>
      <c r="K96" s="179"/>
      <c r="L96" s="179"/>
      <c r="M96" s="179"/>
      <c r="N96" s="135">
        <f>N212</f>
        <v>0</v>
      </c>
      <c r="O96" s="179"/>
      <c r="P96" s="179"/>
      <c r="Q96" s="179"/>
      <c r="R96" s="180"/>
      <c r="T96" s="181"/>
      <c r="U96" s="181"/>
    </row>
    <row r="97" s="7" customFormat="1" ht="19.92" customHeight="1">
      <c r="B97" s="178"/>
      <c r="C97" s="179"/>
      <c r="D97" s="133" t="s">
        <v>117</v>
      </c>
      <c r="E97" s="179"/>
      <c r="F97" s="179"/>
      <c r="G97" s="179"/>
      <c r="H97" s="179"/>
      <c r="I97" s="179"/>
      <c r="J97" s="179"/>
      <c r="K97" s="179"/>
      <c r="L97" s="179"/>
      <c r="M97" s="179"/>
      <c r="N97" s="135">
        <f>N250</f>
        <v>0</v>
      </c>
      <c r="O97" s="179"/>
      <c r="P97" s="179"/>
      <c r="Q97" s="179"/>
      <c r="R97" s="180"/>
      <c r="T97" s="181"/>
      <c r="U97" s="181"/>
    </row>
    <row r="98" s="7" customFormat="1" ht="19.92" customHeight="1">
      <c r="B98" s="178"/>
      <c r="C98" s="179"/>
      <c r="D98" s="133" t="s">
        <v>118</v>
      </c>
      <c r="E98" s="179"/>
      <c r="F98" s="179"/>
      <c r="G98" s="179"/>
      <c r="H98" s="179"/>
      <c r="I98" s="179"/>
      <c r="J98" s="179"/>
      <c r="K98" s="179"/>
      <c r="L98" s="179"/>
      <c r="M98" s="179"/>
      <c r="N98" s="135">
        <f>N261</f>
        <v>0</v>
      </c>
      <c r="O98" s="179"/>
      <c r="P98" s="179"/>
      <c r="Q98" s="179"/>
      <c r="R98" s="180"/>
      <c r="T98" s="181"/>
      <c r="U98" s="181"/>
    </row>
    <row r="99" s="1" customFormat="1" ht="21.84" customHeight="1"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9"/>
      <c r="T99" s="168"/>
      <c r="U99" s="168"/>
    </row>
    <row r="100" s="1" customFormat="1" ht="29.28" customHeight="1">
      <c r="B100" s="47"/>
      <c r="C100" s="170" t="s">
        <v>119</v>
      </c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171">
        <f>ROUND(N101+N102+N103+N104+N105+N106,2)</f>
        <v>0</v>
      </c>
      <c r="O100" s="182"/>
      <c r="P100" s="182"/>
      <c r="Q100" s="182"/>
      <c r="R100" s="49"/>
      <c r="T100" s="183"/>
      <c r="U100" s="184" t="s">
        <v>40</v>
      </c>
    </row>
    <row r="101" s="1" customFormat="1" ht="18" customHeight="1">
      <c r="B101" s="47"/>
      <c r="C101" s="48"/>
      <c r="D101" s="140" t="s">
        <v>120</v>
      </c>
      <c r="E101" s="133"/>
      <c r="F101" s="133"/>
      <c r="G101" s="133"/>
      <c r="H101" s="133"/>
      <c r="I101" s="48"/>
      <c r="J101" s="48"/>
      <c r="K101" s="48"/>
      <c r="L101" s="48"/>
      <c r="M101" s="48"/>
      <c r="N101" s="134">
        <f>ROUND(N88*T101,2)</f>
        <v>0</v>
      </c>
      <c r="O101" s="135"/>
      <c r="P101" s="135"/>
      <c r="Q101" s="135"/>
      <c r="R101" s="49"/>
      <c r="S101" s="185"/>
      <c r="T101" s="186"/>
      <c r="U101" s="187" t="s">
        <v>43</v>
      </c>
      <c r="V101" s="185"/>
      <c r="W101" s="185"/>
      <c r="X101" s="185"/>
      <c r="Y101" s="185"/>
      <c r="Z101" s="185"/>
      <c r="AA101" s="185"/>
      <c r="AB101" s="185"/>
      <c r="AC101" s="185"/>
      <c r="AD101" s="185"/>
      <c r="AE101" s="185"/>
      <c r="AF101" s="185"/>
      <c r="AG101" s="185"/>
      <c r="AH101" s="185"/>
      <c r="AI101" s="185"/>
      <c r="AJ101" s="185"/>
      <c r="AK101" s="185"/>
      <c r="AL101" s="185"/>
      <c r="AM101" s="185"/>
      <c r="AN101" s="185"/>
      <c r="AO101" s="185"/>
      <c r="AP101" s="185"/>
      <c r="AQ101" s="185"/>
      <c r="AR101" s="185"/>
      <c r="AS101" s="185"/>
      <c r="AT101" s="185"/>
      <c r="AU101" s="185"/>
      <c r="AV101" s="185"/>
      <c r="AW101" s="185"/>
      <c r="AX101" s="185"/>
      <c r="AY101" s="188" t="s">
        <v>121</v>
      </c>
      <c r="AZ101" s="185"/>
      <c r="BA101" s="185"/>
      <c r="BB101" s="185"/>
      <c r="BC101" s="185"/>
      <c r="BD101" s="185"/>
      <c r="BE101" s="189">
        <f>IF(U101="základní",N101,0)</f>
        <v>0</v>
      </c>
      <c r="BF101" s="189">
        <f>IF(U101="snížená",N101,0)</f>
        <v>0</v>
      </c>
      <c r="BG101" s="189">
        <f>IF(U101="zákl. přenesená",N101,0)</f>
        <v>0</v>
      </c>
      <c r="BH101" s="189">
        <f>IF(U101="sníž. přenesená",N101,0)</f>
        <v>0</v>
      </c>
      <c r="BI101" s="189">
        <f>IF(U101="nulová",N101,0)</f>
        <v>0</v>
      </c>
      <c r="BJ101" s="188" t="s">
        <v>122</v>
      </c>
      <c r="BK101" s="185"/>
      <c r="BL101" s="185"/>
      <c r="BM101" s="185"/>
    </row>
    <row r="102" s="1" customFormat="1" ht="18" customHeight="1">
      <c r="B102" s="47"/>
      <c r="C102" s="48"/>
      <c r="D102" s="140" t="s">
        <v>123</v>
      </c>
      <c r="E102" s="133"/>
      <c r="F102" s="133"/>
      <c r="G102" s="133"/>
      <c r="H102" s="133"/>
      <c r="I102" s="48"/>
      <c r="J102" s="48"/>
      <c r="K102" s="48"/>
      <c r="L102" s="48"/>
      <c r="M102" s="48"/>
      <c r="N102" s="134">
        <f>ROUND(N88*T102,2)</f>
        <v>0</v>
      </c>
      <c r="O102" s="135"/>
      <c r="P102" s="135"/>
      <c r="Q102" s="135"/>
      <c r="R102" s="49"/>
      <c r="S102" s="185"/>
      <c r="T102" s="186"/>
      <c r="U102" s="187" t="s">
        <v>43</v>
      </c>
      <c r="V102" s="185"/>
      <c r="W102" s="185"/>
      <c r="X102" s="185"/>
      <c r="Y102" s="185"/>
      <c r="Z102" s="185"/>
      <c r="AA102" s="185"/>
      <c r="AB102" s="185"/>
      <c r="AC102" s="185"/>
      <c r="AD102" s="185"/>
      <c r="AE102" s="185"/>
      <c r="AF102" s="185"/>
      <c r="AG102" s="185"/>
      <c r="AH102" s="185"/>
      <c r="AI102" s="185"/>
      <c r="AJ102" s="185"/>
      <c r="AK102" s="185"/>
      <c r="AL102" s="185"/>
      <c r="AM102" s="185"/>
      <c r="AN102" s="185"/>
      <c r="AO102" s="185"/>
      <c r="AP102" s="185"/>
      <c r="AQ102" s="185"/>
      <c r="AR102" s="185"/>
      <c r="AS102" s="185"/>
      <c r="AT102" s="185"/>
      <c r="AU102" s="185"/>
      <c r="AV102" s="185"/>
      <c r="AW102" s="185"/>
      <c r="AX102" s="185"/>
      <c r="AY102" s="188" t="s">
        <v>121</v>
      </c>
      <c r="AZ102" s="185"/>
      <c r="BA102" s="185"/>
      <c r="BB102" s="185"/>
      <c r="BC102" s="185"/>
      <c r="BD102" s="185"/>
      <c r="BE102" s="189">
        <f>IF(U102="základní",N102,0)</f>
        <v>0</v>
      </c>
      <c r="BF102" s="189">
        <f>IF(U102="snížená",N102,0)</f>
        <v>0</v>
      </c>
      <c r="BG102" s="189">
        <f>IF(U102="zákl. přenesená",N102,0)</f>
        <v>0</v>
      </c>
      <c r="BH102" s="189">
        <f>IF(U102="sníž. přenesená",N102,0)</f>
        <v>0</v>
      </c>
      <c r="BI102" s="189">
        <f>IF(U102="nulová",N102,0)</f>
        <v>0</v>
      </c>
      <c r="BJ102" s="188" t="s">
        <v>122</v>
      </c>
      <c r="BK102" s="185"/>
      <c r="BL102" s="185"/>
      <c r="BM102" s="185"/>
    </row>
    <row r="103" s="1" customFormat="1" ht="18" customHeight="1">
      <c r="B103" s="47"/>
      <c r="C103" s="48"/>
      <c r="D103" s="140" t="s">
        <v>124</v>
      </c>
      <c r="E103" s="133"/>
      <c r="F103" s="133"/>
      <c r="G103" s="133"/>
      <c r="H103" s="133"/>
      <c r="I103" s="48"/>
      <c r="J103" s="48"/>
      <c r="K103" s="48"/>
      <c r="L103" s="48"/>
      <c r="M103" s="48"/>
      <c r="N103" s="134">
        <f>ROUND(N88*T103,2)</f>
        <v>0</v>
      </c>
      <c r="O103" s="135"/>
      <c r="P103" s="135"/>
      <c r="Q103" s="135"/>
      <c r="R103" s="49"/>
      <c r="S103" s="185"/>
      <c r="T103" s="186"/>
      <c r="U103" s="187" t="s">
        <v>43</v>
      </c>
      <c r="V103" s="185"/>
      <c r="W103" s="185"/>
      <c r="X103" s="185"/>
      <c r="Y103" s="185"/>
      <c r="Z103" s="185"/>
      <c r="AA103" s="185"/>
      <c r="AB103" s="185"/>
      <c r="AC103" s="185"/>
      <c r="AD103" s="185"/>
      <c r="AE103" s="185"/>
      <c r="AF103" s="185"/>
      <c r="AG103" s="185"/>
      <c r="AH103" s="185"/>
      <c r="AI103" s="185"/>
      <c r="AJ103" s="185"/>
      <c r="AK103" s="185"/>
      <c r="AL103" s="185"/>
      <c r="AM103" s="185"/>
      <c r="AN103" s="185"/>
      <c r="AO103" s="185"/>
      <c r="AP103" s="185"/>
      <c r="AQ103" s="185"/>
      <c r="AR103" s="185"/>
      <c r="AS103" s="185"/>
      <c r="AT103" s="185"/>
      <c r="AU103" s="185"/>
      <c r="AV103" s="185"/>
      <c r="AW103" s="185"/>
      <c r="AX103" s="185"/>
      <c r="AY103" s="188" t="s">
        <v>121</v>
      </c>
      <c r="AZ103" s="185"/>
      <c r="BA103" s="185"/>
      <c r="BB103" s="185"/>
      <c r="BC103" s="185"/>
      <c r="BD103" s="185"/>
      <c r="BE103" s="189">
        <f>IF(U103="základní",N103,0)</f>
        <v>0</v>
      </c>
      <c r="BF103" s="189">
        <f>IF(U103="snížená",N103,0)</f>
        <v>0</v>
      </c>
      <c r="BG103" s="189">
        <f>IF(U103="zákl. přenesená",N103,0)</f>
        <v>0</v>
      </c>
      <c r="BH103" s="189">
        <f>IF(U103="sníž. přenesená",N103,0)</f>
        <v>0</v>
      </c>
      <c r="BI103" s="189">
        <f>IF(U103="nulová",N103,0)</f>
        <v>0</v>
      </c>
      <c r="BJ103" s="188" t="s">
        <v>122</v>
      </c>
      <c r="BK103" s="185"/>
      <c r="BL103" s="185"/>
      <c r="BM103" s="185"/>
    </row>
    <row r="104" s="1" customFormat="1" ht="18" customHeight="1">
      <c r="B104" s="47"/>
      <c r="C104" s="48"/>
      <c r="D104" s="140" t="s">
        <v>125</v>
      </c>
      <c r="E104" s="133"/>
      <c r="F104" s="133"/>
      <c r="G104" s="133"/>
      <c r="H104" s="133"/>
      <c r="I104" s="48"/>
      <c r="J104" s="48"/>
      <c r="K104" s="48"/>
      <c r="L104" s="48"/>
      <c r="M104" s="48"/>
      <c r="N104" s="134">
        <f>ROUND(N88*T104,2)</f>
        <v>0</v>
      </c>
      <c r="O104" s="135"/>
      <c r="P104" s="135"/>
      <c r="Q104" s="135"/>
      <c r="R104" s="49"/>
      <c r="S104" s="185"/>
      <c r="T104" s="186"/>
      <c r="U104" s="187" t="s">
        <v>43</v>
      </c>
      <c r="V104" s="185"/>
      <c r="W104" s="185"/>
      <c r="X104" s="185"/>
      <c r="Y104" s="185"/>
      <c r="Z104" s="185"/>
      <c r="AA104" s="185"/>
      <c r="AB104" s="185"/>
      <c r="AC104" s="185"/>
      <c r="AD104" s="185"/>
      <c r="AE104" s="185"/>
      <c r="AF104" s="185"/>
      <c r="AG104" s="185"/>
      <c r="AH104" s="185"/>
      <c r="AI104" s="185"/>
      <c r="AJ104" s="185"/>
      <c r="AK104" s="185"/>
      <c r="AL104" s="185"/>
      <c r="AM104" s="185"/>
      <c r="AN104" s="185"/>
      <c r="AO104" s="185"/>
      <c r="AP104" s="185"/>
      <c r="AQ104" s="185"/>
      <c r="AR104" s="185"/>
      <c r="AS104" s="185"/>
      <c r="AT104" s="185"/>
      <c r="AU104" s="185"/>
      <c r="AV104" s="185"/>
      <c r="AW104" s="185"/>
      <c r="AX104" s="185"/>
      <c r="AY104" s="188" t="s">
        <v>121</v>
      </c>
      <c r="AZ104" s="185"/>
      <c r="BA104" s="185"/>
      <c r="BB104" s="185"/>
      <c r="BC104" s="185"/>
      <c r="BD104" s="185"/>
      <c r="BE104" s="189">
        <f>IF(U104="základní",N104,0)</f>
        <v>0</v>
      </c>
      <c r="BF104" s="189">
        <f>IF(U104="snížená",N104,0)</f>
        <v>0</v>
      </c>
      <c r="BG104" s="189">
        <f>IF(U104="zákl. přenesená",N104,0)</f>
        <v>0</v>
      </c>
      <c r="BH104" s="189">
        <f>IF(U104="sníž. přenesená",N104,0)</f>
        <v>0</v>
      </c>
      <c r="BI104" s="189">
        <f>IF(U104="nulová",N104,0)</f>
        <v>0</v>
      </c>
      <c r="BJ104" s="188" t="s">
        <v>122</v>
      </c>
      <c r="BK104" s="185"/>
      <c r="BL104" s="185"/>
      <c r="BM104" s="185"/>
    </row>
    <row r="105" s="1" customFormat="1" ht="18" customHeight="1">
      <c r="B105" s="47"/>
      <c r="C105" s="48"/>
      <c r="D105" s="140" t="s">
        <v>126</v>
      </c>
      <c r="E105" s="133"/>
      <c r="F105" s="133"/>
      <c r="G105" s="133"/>
      <c r="H105" s="133"/>
      <c r="I105" s="48"/>
      <c r="J105" s="48"/>
      <c r="K105" s="48"/>
      <c r="L105" s="48"/>
      <c r="M105" s="48"/>
      <c r="N105" s="134">
        <f>ROUND(N88*T105,2)</f>
        <v>0</v>
      </c>
      <c r="O105" s="135"/>
      <c r="P105" s="135"/>
      <c r="Q105" s="135"/>
      <c r="R105" s="49"/>
      <c r="S105" s="185"/>
      <c r="T105" s="186"/>
      <c r="U105" s="187" t="s">
        <v>43</v>
      </c>
      <c r="V105" s="185"/>
      <c r="W105" s="185"/>
      <c r="X105" s="185"/>
      <c r="Y105" s="185"/>
      <c r="Z105" s="185"/>
      <c r="AA105" s="185"/>
      <c r="AB105" s="185"/>
      <c r="AC105" s="185"/>
      <c r="AD105" s="185"/>
      <c r="AE105" s="185"/>
      <c r="AF105" s="185"/>
      <c r="AG105" s="185"/>
      <c r="AH105" s="185"/>
      <c r="AI105" s="185"/>
      <c r="AJ105" s="185"/>
      <c r="AK105" s="185"/>
      <c r="AL105" s="185"/>
      <c r="AM105" s="185"/>
      <c r="AN105" s="185"/>
      <c r="AO105" s="185"/>
      <c r="AP105" s="185"/>
      <c r="AQ105" s="185"/>
      <c r="AR105" s="185"/>
      <c r="AS105" s="185"/>
      <c r="AT105" s="185"/>
      <c r="AU105" s="185"/>
      <c r="AV105" s="185"/>
      <c r="AW105" s="185"/>
      <c r="AX105" s="185"/>
      <c r="AY105" s="188" t="s">
        <v>121</v>
      </c>
      <c r="AZ105" s="185"/>
      <c r="BA105" s="185"/>
      <c r="BB105" s="185"/>
      <c r="BC105" s="185"/>
      <c r="BD105" s="185"/>
      <c r="BE105" s="189">
        <f>IF(U105="základní",N105,0)</f>
        <v>0</v>
      </c>
      <c r="BF105" s="189">
        <f>IF(U105="snížená",N105,0)</f>
        <v>0</v>
      </c>
      <c r="BG105" s="189">
        <f>IF(U105="zákl. přenesená",N105,0)</f>
        <v>0</v>
      </c>
      <c r="BH105" s="189">
        <f>IF(U105="sníž. přenesená",N105,0)</f>
        <v>0</v>
      </c>
      <c r="BI105" s="189">
        <f>IF(U105="nulová",N105,0)</f>
        <v>0</v>
      </c>
      <c r="BJ105" s="188" t="s">
        <v>122</v>
      </c>
      <c r="BK105" s="185"/>
      <c r="BL105" s="185"/>
      <c r="BM105" s="185"/>
    </row>
    <row r="106" s="1" customFormat="1" ht="18" customHeight="1">
      <c r="B106" s="47"/>
      <c r="C106" s="48"/>
      <c r="D106" s="133" t="s">
        <v>127</v>
      </c>
      <c r="E106" s="48"/>
      <c r="F106" s="48"/>
      <c r="G106" s="48"/>
      <c r="H106" s="48"/>
      <c r="I106" s="48"/>
      <c r="J106" s="48"/>
      <c r="K106" s="48"/>
      <c r="L106" s="48"/>
      <c r="M106" s="48"/>
      <c r="N106" s="134">
        <f>ROUND(N88*T106,2)</f>
        <v>0</v>
      </c>
      <c r="O106" s="135"/>
      <c r="P106" s="135"/>
      <c r="Q106" s="135"/>
      <c r="R106" s="49"/>
      <c r="S106" s="185"/>
      <c r="T106" s="190"/>
      <c r="U106" s="191" t="s">
        <v>43</v>
      </c>
      <c r="V106" s="185"/>
      <c r="W106" s="185"/>
      <c r="X106" s="185"/>
      <c r="Y106" s="185"/>
      <c r="Z106" s="185"/>
      <c r="AA106" s="185"/>
      <c r="AB106" s="185"/>
      <c r="AC106" s="185"/>
      <c r="AD106" s="185"/>
      <c r="AE106" s="185"/>
      <c r="AF106" s="185"/>
      <c r="AG106" s="185"/>
      <c r="AH106" s="185"/>
      <c r="AI106" s="185"/>
      <c r="AJ106" s="185"/>
      <c r="AK106" s="185"/>
      <c r="AL106" s="185"/>
      <c r="AM106" s="185"/>
      <c r="AN106" s="185"/>
      <c r="AO106" s="185"/>
      <c r="AP106" s="185"/>
      <c r="AQ106" s="185"/>
      <c r="AR106" s="185"/>
      <c r="AS106" s="185"/>
      <c r="AT106" s="185"/>
      <c r="AU106" s="185"/>
      <c r="AV106" s="185"/>
      <c r="AW106" s="185"/>
      <c r="AX106" s="185"/>
      <c r="AY106" s="188" t="s">
        <v>128</v>
      </c>
      <c r="AZ106" s="185"/>
      <c r="BA106" s="185"/>
      <c r="BB106" s="185"/>
      <c r="BC106" s="185"/>
      <c r="BD106" s="185"/>
      <c r="BE106" s="189">
        <f>IF(U106="základní",N106,0)</f>
        <v>0</v>
      </c>
      <c r="BF106" s="189">
        <f>IF(U106="snížená",N106,0)</f>
        <v>0</v>
      </c>
      <c r="BG106" s="189">
        <f>IF(U106="zákl. přenesená",N106,0)</f>
        <v>0</v>
      </c>
      <c r="BH106" s="189">
        <f>IF(U106="sníž. přenesená",N106,0)</f>
        <v>0</v>
      </c>
      <c r="BI106" s="189">
        <f>IF(U106="nulová",N106,0)</f>
        <v>0</v>
      </c>
      <c r="BJ106" s="188" t="s">
        <v>122</v>
      </c>
      <c r="BK106" s="185"/>
      <c r="BL106" s="185"/>
      <c r="BM106" s="185"/>
    </row>
    <row r="107" s="1" customFormat="1"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9"/>
      <c r="T107" s="168"/>
      <c r="U107" s="168"/>
    </row>
    <row r="108" s="1" customFormat="1" ht="29.28" customHeight="1">
      <c r="B108" s="47"/>
      <c r="C108" s="147" t="s">
        <v>94</v>
      </c>
      <c r="D108" s="148"/>
      <c r="E108" s="148"/>
      <c r="F108" s="148"/>
      <c r="G108" s="148"/>
      <c r="H108" s="148"/>
      <c r="I108" s="148"/>
      <c r="J108" s="148"/>
      <c r="K108" s="148"/>
      <c r="L108" s="149">
        <f>ROUND(SUM(N88+N100),2)</f>
        <v>0</v>
      </c>
      <c r="M108" s="149"/>
      <c r="N108" s="149"/>
      <c r="O108" s="149"/>
      <c r="P108" s="149"/>
      <c r="Q108" s="149"/>
      <c r="R108" s="49"/>
      <c r="T108" s="168"/>
      <c r="U108" s="168"/>
    </row>
    <row r="109" s="1" customFormat="1" ht="6.96" customHeight="1">
      <c r="B109" s="76"/>
      <c r="C109" s="77"/>
      <c r="D109" s="77"/>
      <c r="E109" s="77"/>
      <c r="F109" s="77"/>
      <c r="G109" s="77"/>
      <c r="H109" s="77"/>
      <c r="I109" s="77"/>
      <c r="J109" s="77"/>
      <c r="K109" s="77"/>
      <c r="L109" s="77"/>
      <c r="M109" s="77"/>
      <c r="N109" s="77"/>
      <c r="O109" s="77"/>
      <c r="P109" s="77"/>
      <c r="Q109" s="77"/>
      <c r="R109" s="78"/>
      <c r="T109" s="168"/>
      <c r="U109" s="168"/>
    </row>
    <row r="113" s="1" customFormat="1" ht="6.96" customHeight="1">
      <c r="B113" s="79"/>
      <c r="C113" s="80"/>
      <c r="D113" s="80"/>
      <c r="E113" s="80"/>
      <c r="F113" s="80"/>
      <c r="G113" s="80"/>
      <c r="H113" s="80"/>
      <c r="I113" s="80"/>
      <c r="J113" s="80"/>
      <c r="K113" s="80"/>
      <c r="L113" s="80"/>
      <c r="M113" s="80"/>
      <c r="N113" s="80"/>
      <c r="O113" s="80"/>
      <c r="P113" s="80"/>
      <c r="Q113" s="80"/>
      <c r="R113" s="81"/>
    </row>
    <row r="114" s="1" customFormat="1" ht="36.96" customHeight="1">
      <c r="B114" s="47"/>
      <c r="C114" s="28" t="s">
        <v>129</v>
      </c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9"/>
    </row>
    <row r="115" s="1" customFormat="1" ht="6.96" customHeight="1"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9"/>
    </row>
    <row r="116" s="1" customFormat="1" ht="30" customHeight="1">
      <c r="B116" s="47"/>
      <c r="C116" s="39" t="s">
        <v>19</v>
      </c>
      <c r="D116" s="48"/>
      <c r="E116" s="48"/>
      <c r="F116" s="152" t="str">
        <f>F6</f>
        <v>Výměna oken v bytovém domě Hajnova 105/17, Ostrava - Muglinov</v>
      </c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48"/>
      <c r="R116" s="49"/>
    </row>
    <row r="117" s="1" customFormat="1" ht="36.96" customHeight="1">
      <c r="B117" s="47"/>
      <c r="C117" s="86" t="s">
        <v>101</v>
      </c>
      <c r="D117" s="48"/>
      <c r="E117" s="48"/>
      <c r="F117" s="88" t="str">
        <f>F7</f>
        <v>01 - Výměna oken</v>
      </c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9"/>
    </row>
    <row r="118" s="1" customFormat="1" ht="6.96" customHeight="1"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9"/>
    </row>
    <row r="119" s="1" customFormat="1" ht="18" customHeight="1">
      <c r="B119" s="47"/>
      <c r="C119" s="39" t="s">
        <v>24</v>
      </c>
      <c r="D119" s="48"/>
      <c r="E119" s="48"/>
      <c r="F119" s="34" t="str">
        <f>F9</f>
        <v xml:space="preserve"> </v>
      </c>
      <c r="G119" s="48"/>
      <c r="H119" s="48"/>
      <c r="I119" s="48"/>
      <c r="J119" s="48"/>
      <c r="K119" s="39" t="s">
        <v>26</v>
      </c>
      <c r="L119" s="48"/>
      <c r="M119" s="91" t="str">
        <f>IF(O9="","",O9)</f>
        <v>24.10.2018</v>
      </c>
      <c r="N119" s="91"/>
      <c r="O119" s="91"/>
      <c r="P119" s="91"/>
      <c r="Q119" s="48"/>
      <c r="R119" s="49"/>
    </row>
    <row r="120" s="1" customFormat="1" ht="6.96" customHeight="1"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9"/>
    </row>
    <row r="121" s="1" customFormat="1">
      <c r="B121" s="47"/>
      <c r="C121" s="39" t="s">
        <v>28</v>
      </c>
      <c r="D121" s="48"/>
      <c r="E121" s="48"/>
      <c r="F121" s="34" t="str">
        <f>E12</f>
        <v xml:space="preserve"> </v>
      </c>
      <c r="G121" s="48"/>
      <c r="H121" s="48"/>
      <c r="I121" s="48"/>
      <c r="J121" s="48"/>
      <c r="K121" s="39" t="s">
        <v>33</v>
      </c>
      <c r="L121" s="48"/>
      <c r="M121" s="34" t="str">
        <f>E18</f>
        <v xml:space="preserve"> </v>
      </c>
      <c r="N121" s="34"/>
      <c r="O121" s="34"/>
      <c r="P121" s="34"/>
      <c r="Q121" s="34"/>
      <c r="R121" s="49"/>
    </row>
    <row r="122" s="1" customFormat="1" ht="14.4" customHeight="1">
      <c r="B122" s="47"/>
      <c r="C122" s="39" t="s">
        <v>31</v>
      </c>
      <c r="D122" s="48"/>
      <c r="E122" s="48"/>
      <c r="F122" s="34" t="str">
        <f>IF(E15="","",E15)</f>
        <v>Vyplň údaj</v>
      </c>
      <c r="G122" s="48"/>
      <c r="H122" s="48"/>
      <c r="I122" s="48"/>
      <c r="J122" s="48"/>
      <c r="K122" s="39" t="s">
        <v>35</v>
      </c>
      <c r="L122" s="48"/>
      <c r="M122" s="34" t="str">
        <f>E21</f>
        <v xml:space="preserve"> </v>
      </c>
      <c r="N122" s="34"/>
      <c r="O122" s="34"/>
      <c r="P122" s="34"/>
      <c r="Q122" s="34"/>
      <c r="R122" s="49"/>
    </row>
    <row r="123" s="1" customFormat="1" ht="10.32" customHeight="1"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9"/>
    </row>
    <row r="124" s="8" customFormat="1" ht="29.28" customHeight="1">
      <c r="B124" s="192"/>
      <c r="C124" s="193" t="s">
        <v>130</v>
      </c>
      <c r="D124" s="194" t="s">
        <v>131</v>
      </c>
      <c r="E124" s="194" t="s">
        <v>58</v>
      </c>
      <c r="F124" s="194" t="s">
        <v>132</v>
      </c>
      <c r="G124" s="194"/>
      <c r="H124" s="194"/>
      <c r="I124" s="194"/>
      <c r="J124" s="194" t="s">
        <v>133</v>
      </c>
      <c r="K124" s="194" t="s">
        <v>134</v>
      </c>
      <c r="L124" s="194" t="s">
        <v>135</v>
      </c>
      <c r="M124" s="194"/>
      <c r="N124" s="194" t="s">
        <v>106</v>
      </c>
      <c r="O124" s="194"/>
      <c r="P124" s="194"/>
      <c r="Q124" s="195"/>
      <c r="R124" s="196"/>
      <c r="T124" s="107" t="s">
        <v>136</v>
      </c>
      <c r="U124" s="108" t="s">
        <v>40</v>
      </c>
      <c r="V124" s="108" t="s">
        <v>137</v>
      </c>
      <c r="W124" s="108" t="s">
        <v>138</v>
      </c>
      <c r="X124" s="108" t="s">
        <v>139</v>
      </c>
      <c r="Y124" s="108" t="s">
        <v>140</v>
      </c>
      <c r="Z124" s="108" t="s">
        <v>141</v>
      </c>
      <c r="AA124" s="109" t="s">
        <v>142</v>
      </c>
    </row>
    <row r="125" s="1" customFormat="1" ht="29.28" customHeight="1">
      <c r="B125" s="47"/>
      <c r="C125" s="111" t="s">
        <v>103</v>
      </c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197">
        <f>BK125</f>
        <v>0</v>
      </c>
      <c r="O125" s="198"/>
      <c r="P125" s="198"/>
      <c r="Q125" s="198"/>
      <c r="R125" s="49"/>
      <c r="T125" s="110"/>
      <c r="U125" s="68"/>
      <c r="V125" s="68"/>
      <c r="W125" s="199">
        <f>W126+W203+W271</f>
        <v>0</v>
      </c>
      <c r="X125" s="68"/>
      <c r="Y125" s="199">
        <f>Y126+Y203+Y271</f>
        <v>4.8456298499999999</v>
      </c>
      <c r="Z125" s="68"/>
      <c r="AA125" s="200">
        <f>AA126+AA203+AA271</f>
        <v>2.2842520000000004</v>
      </c>
      <c r="AT125" s="23" t="s">
        <v>75</v>
      </c>
      <c r="AU125" s="23" t="s">
        <v>108</v>
      </c>
      <c r="BK125" s="201">
        <f>BK126+BK203+BK271</f>
        <v>0</v>
      </c>
    </row>
    <row r="126" s="9" customFormat="1" ht="37.44001" customHeight="1">
      <c r="B126" s="202"/>
      <c r="C126" s="203"/>
      <c r="D126" s="204" t="s">
        <v>109</v>
      </c>
      <c r="E126" s="204"/>
      <c r="F126" s="204"/>
      <c r="G126" s="204"/>
      <c r="H126" s="204"/>
      <c r="I126" s="204"/>
      <c r="J126" s="204"/>
      <c r="K126" s="204"/>
      <c r="L126" s="204"/>
      <c r="M126" s="204"/>
      <c r="N126" s="205">
        <f>BK126</f>
        <v>0</v>
      </c>
      <c r="O126" s="175"/>
      <c r="P126" s="175"/>
      <c r="Q126" s="175"/>
      <c r="R126" s="206"/>
      <c r="T126" s="207"/>
      <c r="U126" s="203"/>
      <c r="V126" s="203"/>
      <c r="W126" s="208">
        <f>W127+W177+W196+W201</f>
        <v>0</v>
      </c>
      <c r="X126" s="203"/>
      <c r="Y126" s="208">
        <f>Y127+Y177+Y196+Y201</f>
        <v>3.7973212499999995</v>
      </c>
      <c r="Z126" s="203"/>
      <c r="AA126" s="209">
        <f>AA127+AA177+AA196+AA201</f>
        <v>2.0574600000000003</v>
      </c>
      <c r="AR126" s="210" t="s">
        <v>84</v>
      </c>
      <c r="AT126" s="211" t="s">
        <v>75</v>
      </c>
      <c r="AU126" s="211" t="s">
        <v>76</v>
      </c>
      <c r="AY126" s="210" t="s">
        <v>143</v>
      </c>
      <c r="BK126" s="212">
        <f>BK127+BK177+BK196+BK201</f>
        <v>0</v>
      </c>
    </row>
    <row r="127" s="9" customFormat="1" ht="19.92" customHeight="1">
      <c r="B127" s="202"/>
      <c r="C127" s="203"/>
      <c r="D127" s="213" t="s">
        <v>110</v>
      </c>
      <c r="E127" s="213"/>
      <c r="F127" s="213"/>
      <c r="G127" s="213"/>
      <c r="H127" s="213"/>
      <c r="I127" s="213"/>
      <c r="J127" s="213"/>
      <c r="K127" s="213"/>
      <c r="L127" s="213"/>
      <c r="M127" s="213"/>
      <c r="N127" s="214">
        <f>BK127</f>
        <v>0</v>
      </c>
      <c r="O127" s="215"/>
      <c r="P127" s="215"/>
      <c r="Q127" s="215"/>
      <c r="R127" s="206"/>
      <c r="T127" s="207"/>
      <c r="U127" s="203"/>
      <c r="V127" s="203"/>
      <c r="W127" s="208">
        <f>SUM(W128:W176)</f>
        <v>0</v>
      </c>
      <c r="X127" s="203"/>
      <c r="Y127" s="208">
        <f>SUM(Y128:Y176)</f>
        <v>3.7973212499999995</v>
      </c>
      <c r="Z127" s="203"/>
      <c r="AA127" s="209">
        <f>SUM(AA128:AA176)</f>
        <v>0</v>
      </c>
      <c r="AR127" s="210" t="s">
        <v>84</v>
      </c>
      <c r="AT127" s="211" t="s">
        <v>75</v>
      </c>
      <c r="AU127" s="211" t="s">
        <v>84</v>
      </c>
      <c r="AY127" s="210" t="s">
        <v>143</v>
      </c>
      <c r="BK127" s="212">
        <f>SUM(BK128:BK176)</f>
        <v>0</v>
      </c>
    </row>
    <row r="128" s="1" customFormat="1" ht="25.5" customHeight="1">
      <c r="B128" s="47"/>
      <c r="C128" s="216" t="s">
        <v>84</v>
      </c>
      <c r="D128" s="216" t="s">
        <v>144</v>
      </c>
      <c r="E128" s="217" t="s">
        <v>145</v>
      </c>
      <c r="F128" s="218" t="s">
        <v>146</v>
      </c>
      <c r="G128" s="218"/>
      <c r="H128" s="218"/>
      <c r="I128" s="218"/>
      <c r="J128" s="219" t="s">
        <v>147</v>
      </c>
      <c r="K128" s="220">
        <v>1.248</v>
      </c>
      <c r="L128" s="221">
        <v>0</v>
      </c>
      <c r="M128" s="222"/>
      <c r="N128" s="223">
        <f>ROUND(L128*K128,2)</f>
        <v>0</v>
      </c>
      <c r="O128" s="223"/>
      <c r="P128" s="223"/>
      <c r="Q128" s="223"/>
      <c r="R128" s="49"/>
      <c r="T128" s="224" t="s">
        <v>22</v>
      </c>
      <c r="U128" s="57" t="s">
        <v>43</v>
      </c>
      <c r="V128" s="48"/>
      <c r="W128" s="225">
        <f>V128*K128</f>
        <v>0</v>
      </c>
      <c r="X128" s="225">
        <v>0.0043800000000000002</v>
      </c>
      <c r="Y128" s="225">
        <f>X128*K128</f>
        <v>0.0054662400000000007</v>
      </c>
      <c r="Z128" s="225">
        <v>0</v>
      </c>
      <c r="AA128" s="226">
        <f>Z128*K128</f>
        <v>0</v>
      </c>
      <c r="AR128" s="23" t="s">
        <v>148</v>
      </c>
      <c r="AT128" s="23" t="s">
        <v>144</v>
      </c>
      <c r="AU128" s="23" t="s">
        <v>122</v>
      </c>
      <c r="AY128" s="23" t="s">
        <v>143</v>
      </c>
      <c r="BE128" s="139">
        <f>IF(U128="základní",N128,0)</f>
        <v>0</v>
      </c>
      <c r="BF128" s="139">
        <f>IF(U128="snížená",N128,0)</f>
        <v>0</v>
      </c>
      <c r="BG128" s="139">
        <f>IF(U128="zákl. přenesená",N128,0)</f>
        <v>0</v>
      </c>
      <c r="BH128" s="139">
        <f>IF(U128="sníž. přenesená",N128,0)</f>
        <v>0</v>
      </c>
      <c r="BI128" s="139">
        <f>IF(U128="nulová",N128,0)</f>
        <v>0</v>
      </c>
      <c r="BJ128" s="23" t="s">
        <v>122</v>
      </c>
      <c r="BK128" s="139">
        <f>ROUND(L128*K128,2)</f>
        <v>0</v>
      </c>
      <c r="BL128" s="23" t="s">
        <v>148</v>
      </c>
      <c r="BM128" s="23" t="s">
        <v>149</v>
      </c>
    </row>
    <row r="129" s="10" customFormat="1" ht="16.5" customHeight="1">
      <c r="B129" s="227"/>
      <c r="C129" s="228"/>
      <c r="D129" s="228"/>
      <c r="E129" s="229" t="s">
        <v>22</v>
      </c>
      <c r="F129" s="230" t="s">
        <v>150</v>
      </c>
      <c r="G129" s="231"/>
      <c r="H129" s="231"/>
      <c r="I129" s="231"/>
      <c r="J129" s="228"/>
      <c r="K129" s="229" t="s">
        <v>22</v>
      </c>
      <c r="L129" s="228"/>
      <c r="M129" s="228"/>
      <c r="N129" s="228"/>
      <c r="O129" s="228"/>
      <c r="P129" s="228"/>
      <c r="Q129" s="228"/>
      <c r="R129" s="232"/>
      <c r="T129" s="233"/>
      <c r="U129" s="228"/>
      <c r="V129" s="228"/>
      <c r="W129" s="228"/>
      <c r="X129" s="228"/>
      <c r="Y129" s="228"/>
      <c r="Z129" s="228"/>
      <c r="AA129" s="234"/>
      <c r="AT129" s="235" t="s">
        <v>151</v>
      </c>
      <c r="AU129" s="235" t="s">
        <v>122</v>
      </c>
      <c r="AV129" s="10" t="s">
        <v>84</v>
      </c>
      <c r="AW129" s="10" t="s">
        <v>34</v>
      </c>
      <c r="AX129" s="10" t="s">
        <v>76</v>
      </c>
      <c r="AY129" s="235" t="s">
        <v>143</v>
      </c>
    </row>
    <row r="130" s="11" customFormat="1" ht="16.5" customHeight="1">
      <c r="B130" s="236"/>
      <c r="C130" s="237"/>
      <c r="D130" s="237"/>
      <c r="E130" s="238" t="s">
        <v>22</v>
      </c>
      <c r="F130" s="239" t="s">
        <v>152</v>
      </c>
      <c r="G130" s="237"/>
      <c r="H130" s="237"/>
      <c r="I130" s="237"/>
      <c r="J130" s="237"/>
      <c r="K130" s="240">
        <v>1.248</v>
      </c>
      <c r="L130" s="237"/>
      <c r="M130" s="237"/>
      <c r="N130" s="237"/>
      <c r="O130" s="237"/>
      <c r="P130" s="237"/>
      <c r="Q130" s="237"/>
      <c r="R130" s="241"/>
      <c r="T130" s="242"/>
      <c r="U130" s="237"/>
      <c r="V130" s="237"/>
      <c r="W130" s="237"/>
      <c r="X130" s="237"/>
      <c r="Y130" s="237"/>
      <c r="Z130" s="237"/>
      <c r="AA130" s="243"/>
      <c r="AT130" s="244" t="s">
        <v>151</v>
      </c>
      <c r="AU130" s="244" t="s">
        <v>122</v>
      </c>
      <c r="AV130" s="11" t="s">
        <v>122</v>
      </c>
      <c r="AW130" s="11" t="s">
        <v>34</v>
      </c>
      <c r="AX130" s="11" t="s">
        <v>76</v>
      </c>
      <c r="AY130" s="244" t="s">
        <v>143</v>
      </c>
    </row>
    <row r="131" s="12" customFormat="1" ht="16.5" customHeight="1">
      <c r="B131" s="245"/>
      <c r="C131" s="246"/>
      <c r="D131" s="246"/>
      <c r="E131" s="247" t="s">
        <v>22</v>
      </c>
      <c r="F131" s="248" t="s">
        <v>153</v>
      </c>
      <c r="G131" s="246"/>
      <c r="H131" s="246"/>
      <c r="I131" s="246"/>
      <c r="J131" s="246"/>
      <c r="K131" s="249">
        <v>1.248</v>
      </c>
      <c r="L131" s="246"/>
      <c r="M131" s="246"/>
      <c r="N131" s="246"/>
      <c r="O131" s="246"/>
      <c r="P131" s="246"/>
      <c r="Q131" s="246"/>
      <c r="R131" s="250"/>
      <c r="T131" s="251"/>
      <c r="U131" s="246"/>
      <c r="V131" s="246"/>
      <c r="W131" s="246"/>
      <c r="X131" s="246"/>
      <c r="Y131" s="246"/>
      <c r="Z131" s="246"/>
      <c r="AA131" s="252"/>
      <c r="AT131" s="253" t="s">
        <v>151</v>
      </c>
      <c r="AU131" s="253" t="s">
        <v>122</v>
      </c>
      <c r="AV131" s="12" t="s">
        <v>148</v>
      </c>
      <c r="AW131" s="12" t="s">
        <v>34</v>
      </c>
      <c r="AX131" s="12" t="s">
        <v>84</v>
      </c>
      <c r="AY131" s="253" t="s">
        <v>143</v>
      </c>
    </row>
    <row r="132" s="1" customFormat="1" ht="38.25" customHeight="1">
      <c r="B132" s="47"/>
      <c r="C132" s="216" t="s">
        <v>122</v>
      </c>
      <c r="D132" s="216" t="s">
        <v>144</v>
      </c>
      <c r="E132" s="217" t="s">
        <v>154</v>
      </c>
      <c r="F132" s="218" t="s">
        <v>155</v>
      </c>
      <c r="G132" s="218"/>
      <c r="H132" s="218"/>
      <c r="I132" s="218"/>
      <c r="J132" s="219" t="s">
        <v>156</v>
      </c>
      <c r="K132" s="220">
        <v>3.8999999999999999</v>
      </c>
      <c r="L132" s="221">
        <v>0</v>
      </c>
      <c r="M132" s="222"/>
      <c r="N132" s="223">
        <f>ROUND(L132*K132,2)</f>
        <v>0</v>
      </c>
      <c r="O132" s="223"/>
      <c r="P132" s="223"/>
      <c r="Q132" s="223"/>
      <c r="R132" s="49"/>
      <c r="T132" s="224" t="s">
        <v>22</v>
      </c>
      <c r="U132" s="57" t="s">
        <v>43</v>
      </c>
      <c r="V132" s="48"/>
      <c r="W132" s="225">
        <f>V132*K132</f>
        <v>0</v>
      </c>
      <c r="X132" s="225">
        <v>0.0032000000000000002</v>
      </c>
      <c r="Y132" s="225">
        <f>X132*K132</f>
        <v>0.01248</v>
      </c>
      <c r="Z132" s="225">
        <v>0</v>
      </c>
      <c r="AA132" s="226">
        <f>Z132*K132</f>
        <v>0</v>
      </c>
      <c r="AR132" s="23" t="s">
        <v>148</v>
      </c>
      <c r="AT132" s="23" t="s">
        <v>144</v>
      </c>
      <c r="AU132" s="23" t="s">
        <v>122</v>
      </c>
      <c r="AY132" s="23" t="s">
        <v>143</v>
      </c>
      <c r="BE132" s="139">
        <f>IF(U132="základní",N132,0)</f>
        <v>0</v>
      </c>
      <c r="BF132" s="139">
        <f>IF(U132="snížená",N132,0)</f>
        <v>0</v>
      </c>
      <c r="BG132" s="139">
        <f>IF(U132="zákl. přenesená",N132,0)</f>
        <v>0</v>
      </c>
      <c r="BH132" s="139">
        <f>IF(U132="sníž. přenesená",N132,0)</f>
        <v>0</v>
      </c>
      <c r="BI132" s="139">
        <f>IF(U132="nulová",N132,0)</f>
        <v>0</v>
      </c>
      <c r="BJ132" s="23" t="s">
        <v>122</v>
      </c>
      <c r="BK132" s="139">
        <f>ROUND(L132*K132,2)</f>
        <v>0</v>
      </c>
      <c r="BL132" s="23" t="s">
        <v>148</v>
      </c>
      <c r="BM132" s="23" t="s">
        <v>157</v>
      </c>
    </row>
    <row r="133" s="11" customFormat="1" ht="16.5" customHeight="1">
      <c r="B133" s="236"/>
      <c r="C133" s="237"/>
      <c r="D133" s="237"/>
      <c r="E133" s="238" t="s">
        <v>22</v>
      </c>
      <c r="F133" s="254" t="s">
        <v>158</v>
      </c>
      <c r="G133" s="255"/>
      <c r="H133" s="255"/>
      <c r="I133" s="255"/>
      <c r="J133" s="237"/>
      <c r="K133" s="240">
        <v>3.8999999999999999</v>
      </c>
      <c r="L133" s="237"/>
      <c r="M133" s="237"/>
      <c r="N133" s="237"/>
      <c r="O133" s="237"/>
      <c r="P133" s="237"/>
      <c r="Q133" s="237"/>
      <c r="R133" s="241"/>
      <c r="T133" s="242"/>
      <c r="U133" s="237"/>
      <c r="V133" s="237"/>
      <c r="W133" s="237"/>
      <c r="X133" s="237"/>
      <c r="Y133" s="237"/>
      <c r="Z133" s="237"/>
      <c r="AA133" s="243"/>
      <c r="AT133" s="244" t="s">
        <v>151</v>
      </c>
      <c r="AU133" s="244" t="s">
        <v>122</v>
      </c>
      <c r="AV133" s="11" t="s">
        <v>122</v>
      </c>
      <c r="AW133" s="11" t="s">
        <v>34</v>
      </c>
      <c r="AX133" s="11" t="s">
        <v>76</v>
      </c>
      <c r="AY133" s="244" t="s">
        <v>143</v>
      </c>
    </row>
    <row r="134" s="12" customFormat="1" ht="16.5" customHeight="1">
      <c r="B134" s="245"/>
      <c r="C134" s="246"/>
      <c r="D134" s="246"/>
      <c r="E134" s="247" t="s">
        <v>22</v>
      </c>
      <c r="F134" s="248" t="s">
        <v>153</v>
      </c>
      <c r="G134" s="246"/>
      <c r="H134" s="246"/>
      <c r="I134" s="246"/>
      <c r="J134" s="246"/>
      <c r="K134" s="249">
        <v>3.8999999999999999</v>
      </c>
      <c r="L134" s="246"/>
      <c r="M134" s="246"/>
      <c r="N134" s="246"/>
      <c r="O134" s="246"/>
      <c r="P134" s="246"/>
      <c r="Q134" s="246"/>
      <c r="R134" s="250"/>
      <c r="T134" s="251"/>
      <c r="U134" s="246"/>
      <c r="V134" s="246"/>
      <c r="W134" s="246"/>
      <c r="X134" s="246"/>
      <c r="Y134" s="246"/>
      <c r="Z134" s="246"/>
      <c r="AA134" s="252"/>
      <c r="AT134" s="253" t="s">
        <v>151</v>
      </c>
      <c r="AU134" s="253" t="s">
        <v>122</v>
      </c>
      <c r="AV134" s="12" t="s">
        <v>148</v>
      </c>
      <c r="AW134" s="12" t="s">
        <v>34</v>
      </c>
      <c r="AX134" s="12" t="s">
        <v>84</v>
      </c>
      <c r="AY134" s="253" t="s">
        <v>143</v>
      </c>
    </row>
    <row r="135" s="1" customFormat="1" ht="16.5" customHeight="1">
      <c r="B135" s="47"/>
      <c r="C135" s="256" t="s">
        <v>159</v>
      </c>
      <c r="D135" s="256" t="s">
        <v>160</v>
      </c>
      <c r="E135" s="257" t="s">
        <v>161</v>
      </c>
      <c r="F135" s="258" t="s">
        <v>162</v>
      </c>
      <c r="G135" s="258"/>
      <c r="H135" s="258"/>
      <c r="I135" s="258"/>
      <c r="J135" s="259" t="s">
        <v>147</v>
      </c>
      <c r="K135" s="260">
        <v>1.1579999999999999</v>
      </c>
      <c r="L135" s="261">
        <v>0</v>
      </c>
      <c r="M135" s="262"/>
      <c r="N135" s="263">
        <f>ROUND(L135*K135,2)</f>
        <v>0</v>
      </c>
      <c r="O135" s="223"/>
      <c r="P135" s="223"/>
      <c r="Q135" s="223"/>
      <c r="R135" s="49"/>
      <c r="T135" s="224" t="s">
        <v>22</v>
      </c>
      <c r="U135" s="57" t="s">
        <v>43</v>
      </c>
      <c r="V135" s="48"/>
      <c r="W135" s="225">
        <f>V135*K135</f>
        <v>0</v>
      </c>
      <c r="X135" s="225">
        <v>0.0015</v>
      </c>
      <c r="Y135" s="225">
        <f>X135*K135</f>
        <v>0.0017369999999999998</v>
      </c>
      <c r="Z135" s="225">
        <v>0</v>
      </c>
      <c r="AA135" s="226">
        <f>Z135*K135</f>
        <v>0</v>
      </c>
      <c r="AR135" s="23" t="s">
        <v>163</v>
      </c>
      <c r="AT135" s="23" t="s">
        <v>160</v>
      </c>
      <c r="AU135" s="23" t="s">
        <v>122</v>
      </c>
      <c r="AY135" s="23" t="s">
        <v>143</v>
      </c>
      <c r="BE135" s="139">
        <f>IF(U135="základní",N135,0)</f>
        <v>0</v>
      </c>
      <c r="BF135" s="139">
        <f>IF(U135="snížená",N135,0)</f>
        <v>0</v>
      </c>
      <c r="BG135" s="139">
        <f>IF(U135="zákl. přenesená",N135,0)</f>
        <v>0</v>
      </c>
      <c r="BH135" s="139">
        <f>IF(U135="sníž. přenesená",N135,0)</f>
        <v>0</v>
      </c>
      <c r="BI135" s="139">
        <f>IF(U135="nulová",N135,0)</f>
        <v>0</v>
      </c>
      <c r="BJ135" s="23" t="s">
        <v>122</v>
      </c>
      <c r="BK135" s="139">
        <f>ROUND(L135*K135,2)</f>
        <v>0</v>
      </c>
      <c r="BL135" s="23" t="s">
        <v>148</v>
      </c>
      <c r="BM135" s="23" t="s">
        <v>164</v>
      </c>
    </row>
    <row r="136" s="11" customFormat="1" ht="16.5" customHeight="1">
      <c r="B136" s="236"/>
      <c r="C136" s="237"/>
      <c r="D136" s="237"/>
      <c r="E136" s="238" t="s">
        <v>22</v>
      </c>
      <c r="F136" s="254" t="s">
        <v>165</v>
      </c>
      <c r="G136" s="255"/>
      <c r="H136" s="255"/>
      <c r="I136" s="255"/>
      <c r="J136" s="237"/>
      <c r="K136" s="240">
        <v>1.0529999999999999</v>
      </c>
      <c r="L136" s="237"/>
      <c r="M136" s="237"/>
      <c r="N136" s="237"/>
      <c r="O136" s="237"/>
      <c r="P136" s="237"/>
      <c r="Q136" s="237"/>
      <c r="R136" s="241"/>
      <c r="T136" s="242"/>
      <c r="U136" s="237"/>
      <c r="V136" s="237"/>
      <c r="W136" s="237"/>
      <c r="X136" s="237"/>
      <c r="Y136" s="237"/>
      <c r="Z136" s="237"/>
      <c r="AA136" s="243"/>
      <c r="AT136" s="244" t="s">
        <v>151</v>
      </c>
      <c r="AU136" s="244" t="s">
        <v>122</v>
      </c>
      <c r="AV136" s="11" t="s">
        <v>122</v>
      </c>
      <c r="AW136" s="11" t="s">
        <v>34</v>
      </c>
      <c r="AX136" s="11" t="s">
        <v>76</v>
      </c>
      <c r="AY136" s="244" t="s">
        <v>143</v>
      </c>
    </row>
    <row r="137" s="12" customFormat="1" ht="16.5" customHeight="1">
      <c r="B137" s="245"/>
      <c r="C137" s="246"/>
      <c r="D137" s="246"/>
      <c r="E137" s="247" t="s">
        <v>22</v>
      </c>
      <c r="F137" s="248" t="s">
        <v>153</v>
      </c>
      <c r="G137" s="246"/>
      <c r="H137" s="246"/>
      <c r="I137" s="246"/>
      <c r="J137" s="246"/>
      <c r="K137" s="249">
        <v>1.0529999999999999</v>
      </c>
      <c r="L137" s="246"/>
      <c r="M137" s="246"/>
      <c r="N137" s="246"/>
      <c r="O137" s="246"/>
      <c r="P137" s="246"/>
      <c r="Q137" s="246"/>
      <c r="R137" s="250"/>
      <c r="T137" s="251"/>
      <c r="U137" s="246"/>
      <c r="V137" s="246"/>
      <c r="W137" s="246"/>
      <c r="X137" s="246"/>
      <c r="Y137" s="246"/>
      <c r="Z137" s="246"/>
      <c r="AA137" s="252"/>
      <c r="AT137" s="253" t="s">
        <v>151</v>
      </c>
      <c r="AU137" s="253" t="s">
        <v>122</v>
      </c>
      <c r="AV137" s="12" t="s">
        <v>148</v>
      </c>
      <c r="AW137" s="12" t="s">
        <v>34</v>
      </c>
      <c r="AX137" s="12" t="s">
        <v>84</v>
      </c>
      <c r="AY137" s="253" t="s">
        <v>143</v>
      </c>
    </row>
    <row r="138" s="1" customFormat="1" ht="25.5" customHeight="1">
      <c r="B138" s="47"/>
      <c r="C138" s="216" t="s">
        <v>148</v>
      </c>
      <c r="D138" s="216" t="s">
        <v>144</v>
      </c>
      <c r="E138" s="217" t="s">
        <v>166</v>
      </c>
      <c r="F138" s="218" t="s">
        <v>167</v>
      </c>
      <c r="G138" s="218"/>
      <c r="H138" s="218"/>
      <c r="I138" s="218"/>
      <c r="J138" s="219" t="s">
        <v>147</v>
      </c>
      <c r="K138" s="220">
        <v>1.248</v>
      </c>
      <c r="L138" s="221">
        <v>0</v>
      </c>
      <c r="M138" s="222"/>
      <c r="N138" s="223">
        <f>ROUND(L138*K138,2)</f>
        <v>0</v>
      </c>
      <c r="O138" s="223"/>
      <c r="P138" s="223"/>
      <c r="Q138" s="223"/>
      <c r="R138" s="49"/>
      <c r="T138" s="224" t="s">
        <v>22</v>
      </c>
      <c r="U138" s="57" t="s">
        <v>43</v>
      </c>
      <c r="V138" s="48"/>
      <c r="W138" s="225">
        <f>V138*K138</f>
        <v>0</v>
      </c>
      <c r="X138" s="225">
        <v>0.0030000000000000001</v>
      </c>
      <c r="Y138" s="225">
        <f>X138*K138</f>
        <v>0.0037439999999999999</v>
      </c>
      <c r="Z138" s="225">
        <v>0</v>
      </c>
      <c r="AA138" s="226">
        <f>Z138*K138</f>
        <v>0</v>
      </c>
      <c r="AR138" s="23" t="s">
        <v>148</v>
      </c>
      <c r="AT138" s="23" t="s">
        <v>144</v>
      </c>
      <c r="AU138" s="23" t="s">
        <v>122</v>
      </c>
      <c r="AY138" s="23" t="s">
        <v>143</v>
      </c>
      <c r="BE138" s="139">
        <f>IF(U138="základní",N138,0)</f>
        <v>0</v>
      </c>
      <c r="BF138" s="139">
        <f>IF(U138="snížená",N138,0)</f>
        <v>0</v>
      </c>
      <c r="BG138" s="139">
        <f>IF(U138="zákl. přenesená",N138,0)</f>
        <v>0</v>
      </c>
      <c r="BH138" s="139">
        <f>IF(U138="sníž. přenesená",N138,0)</f>
        <v>0</v>
      </c>
      <c r="BI138" s="139">
        <f>IF(U138="nulová",N138,0)</f>
        <v>0</v>
      </c>
      <c r="BJ138" s="23" t="s">
        <v>122</v>
      </c>
      <c r="BK138" s="139">
        <f>ROUND(L138*K138,2)</f>
        <v>0</v>
      </c>
      <c r="BL138" s="23" t="s">
        <v>148</v>
      </c>
      <c r="BM138" s="23" t="s">
        <v>168</v>
      </c>
    </row>
    <row r="139" s="1" customFormat="1" ht="25.5" customHeight="1">
      <c r="B139" s="47"/>
      <c r="C139" s="216" t="s">
        <v>169</v>
      </c>
      <c r="D139" s="216" t="s">
        <v>144</v>
      </c>
      <c r="E139" s="217" t="s">
        <v>170</v>
      </c>
      <c r="F139" s="218" t="s">
        <v>171</v>
      </c>
      <c r="G139" s="218"/>
      <c r="H139" s="218"/>
      <c r="I139" s="218"/>
      <c r="J139" s="219" t="s">
        <v>147</v>
      </c>
      <c r="K139" s="220">
        <v>45.659999999999997</v>
      </c>
      <c r="L139" s="221">
        <v>0</v>
      </c>
      <c r="M139" s="222"/>
      <c r="N139" s="223">
        <f>ROUND(L139*K139,2)</f>
        <v>0</v>
      </c>
      <c r="O139" s="223"/>
      <c r="P139" s="223"/>
      <c r="Q139" s="223"/>
      <c r="R139" s="49"/>
      <c r="T139" s="224" t="s">
        <v>22</v>
      </c>
      <c r="U139" s="57" t="s">
        <v>43</v>
      </c>
      <c r="V139" s="48"/>
      <c r="W139" s="225">
        <f>V139*K139</f>
        <v>0</v>
      </c>
      <c r="X139" s="225">
        <v>0.033579999999999999</v>
      </c>
      <c r="Y139" s="225">
        <f>X139*K139</f>
        <v>1.5332627999999999</v>
      </c>
      <c r="Z139" s="225">
        <v>0</v>
      </c>
      <c r="AA139" s="226">
        <f>Z139*K139</f>
        <v>0</v>
      </c>
      <c r="AR139" s="23" t="s">
        <v>148</v>
      </c>
      <c r="AT139" s="23" t="s">
        <v>144</v>
      </c>
      <c r="AU139" s="23" t="s">
        <v>122</v>
      </c>
      <c r="AY139" s="23" t="s">
        <v>143</v>
      </c>
      <c r="BE139" s="139">
        <f>IF(U139="základní",N139,0)</f>
        <v>0</v>
      </c>
      <c r="BF139" s="139">
        <f>IF(U139="snížená",N139,0)</f>
        <v>0</v>
      </c>
      <c r="BG139" s="139">
        <f>IF(U139="zákl. přenesená",N139,0)</f>
        <v>0</v>
      </c>
      <c r="BH139" s="139">
        <f>IF(U139="sníž. přenesená",N139,0)</f>
        <v>0</v>
      </c>
      <c r="BI139" s="139">
        <f>IF(U139="nulová",N139,0)</f>
        <v>0</v>
      </c>
      <c r="BJ139" s="23" t="s">
        <v>122</v>
      </c>
      <c r="BK139" s="139">
        <f>ROUND(L139*K139,2)</f>
        <v>0</v>
      </c>
      <c r="BL139" s="23" t="s">
        <v>148</v>
      </c>
      <c r="BM139" s="23" t="s">
        <v>172</v>
      </c>
    </row>
    <row r="140" s="11" customFormat="1" ht="16.5" customHeight="1">
      <c r="B140" s="236"/>
      <c r="C140" s="237"/>
      <c r="D140" s="237"/>
      <c r="E140" s="238" t="s">
        <v>22</v>
      </c>
      <c r="F140" s="254" t="s">
        <v>173</v>
      </c>
      <c r="G140" s="255"/>
      <c r="H140" s="255"/>
      <c r="I140" s="255"/>
      <c r="J140" s="237"/>
      <c r="K140" s="240">
        <v>35.531999999999996</v>
      </c>
      <c r="L140" s="237"/>
      <c r="M140" s="237"/>
      <c r="N140" s="237"/>
      <c r="O140" s="237"/>
      <c r="P140" s="237"/>
      <c r="Q140" s="237"/>
      <c r="R140" s="241"/>
      <c r="T140" s="242"/>
      <c r="U140" s="237"/>
      <c r="V140" s="237"/>
      <c r="W140" s="237"/>
      <c r="X140" s="237"/>
      <c r="Y140" s="237"/>
      <c r="Z140" s="237"/>
      <c r="AA140" s="243"/>
      <c r="AT140" s="244" t="s">
        <v>151</v>
      </c>
      <c r="AU140" s="244" t="s">
        <v>122</v>
      </c>
      <c r="AV140" s="11" t="s">
        <v>122</v>
      </c>
      <c r="AW140" s="11" t="s">
        <v>34</v>
      </c>
      <c r="AX140" s="11" t="s">
        <v>76</v>
      </c>
      <c r="AY140" s="244" t="s">
        <v>143</v>
      </c>
    </row>
    <row r="141" s="11" customFormat="1" ht="16.5" customHeight="1">
      <c r="B141" s="236"/>
      <c r="C141" s="237"/>
      <c r="D141" s="237"/>
      <c r="E141" s="238" t="s">
        <v>22</v>
      </c>
      <c r="F141" s="239" t="s">
        <v>174</v>
      </c>
      <c r="G141" s="237"/>
      <c r="H141" s="237"/>
      <c r="I141" s="237"/>
      <c r="J141" s="237"/>
      <c r="K141" s="240">
        <v>2.5379999999999998</v>
      </c>
      <c r="L141" s="237"/>
      <c r="M141" s="237"/>
      <c r="N141" s="237"/>
      <c r="O141" s="237"/>
      <c r="P141" s="237"/>
      <c r="Q141" s="237"/>
      <c r="R141" s="241"/>
      <c r="T141" s="242"/>
      <c r="U141" s="237"/>
      <c r="V141" s="237"/>
      <c r="W141" s="237"/>
      <c r="X141" s="237"/>
      <c r="Y141" s="237"/>
      <c r="Z141" s="237"/>
      <c r="AA141" s="243"/>
      <c r="AT141" s="244" t="s">
        <v>151</v>
      </c>
      <c r="AU141" s="244" t="s">
        <v>122</v>
      </c>
      <c r="AV141" s="11" t="s">
        <v>122</v>
      </c>
      <c r="AW141" s="11" t="s">
        <v>34</v>
      </c>
      <c r="AX141" s="11" t="s">
        <v>76</v>
      </c>
      <c r="AY141" s="244" t="s">
        <v>143</v>
      </c>
    </row>
    <row r="142" s="11" customFormat="1" ht="16.5" customHeight="1">
      <c r="B142" s="236"/>
      <c r="C142" s="237"/>
      <c r="D142" s="237"/>
      <c r="E142" s="238" t="s">
        <v>22</v>
      </c>
      <c r="F142" s="239" t="s">
        <v>175</v>
      </c>
      <c r="G142" s="237"/>
      <c r="H142" s="237"/>
      <c r="I142" s="237"/>
      <c r="J142" s="237"/>
      <c r="K142" s="240">
        <v>1.47</v>
      </c>
      <c r="L142" s="237"/>
      <c r="M142" s="237"/>
      <c r="N142" s="237"/>
      <c r="O142" s="237"/>
      <c r="P142" s="237"/>
      <c r="Q142" s="237"/>
      <c r="R142" s="241"/>
      <c r="T142" s="242"/>
      <c r="U142" s="237"/>
      <c r="V142" s="237"/>
      <c r="W142" s="237"/>
      <c r="X142" s="237"/>
      <c r="Y142" s="237"/>
      <c r="Z142" s="237"/>
      <c r="AA142" s="243"/>
      <c r="AT142" s="244" t="s">
        <v>151</v>
      </c>
      <c r="AU142" s="244" t="s">
        <v>122</v>
      </c>
      <c r="AV142" s="11" t="s">
        <v>122</v>
      </c>
      <c r="AW142" s="11" t="s">
        <v>34</v>
      </c>
      <c r="AX142" s="11" t="s">
        <v>76</v>
      </c>
      <c r="AY142" s="244" t="s">
        <v>143</v>
      </c>
    </row>
    <row r="143" s="11" customFormat="1" ht="16.5" customHeight="1">
      <c r="B143" s="236"/>
      <c r="C143" s="237"/>
      <c r="D143" s="237"/>
      <c r="E143" s="238" t="s">
        <v>22</v>
      </c>
      <c r="F143" s="239" t="s">
        <v>176</v>
      </c>
      <c r="G143" s="237"/>
      <c r="H143" s="237"/>
      <c r="I143" s="237"/>
      <c r="J143" s="237"/>
      <c r="K143" s="240">
        <v>4.8600000000000003</v>
      </c>
      <c r="L143" s="237"/>
      <c r="M143" s="237"/>
      <c r="N143" s="237"/>
      <c r="O143" s="237"/>
      <c r="P143" s="237"/>
      <c r="Q143" s="237"/>
      <c r="R143" s="241"/>
      <c r="T143" s="242"/>
      <c r="U143" s="237"/>
      <c r="V143" s="237"/>
      <c r="W143" s="237"/>
      <c r="X143" s="237"/>
      <c r="Y143" s="237"/>
      <c r="Z143" s="237"/>
      <c r="AA143" s="243"/>
      <c r="AT143" s="244" t="s">
        <v>151</v>
      </c>
      <c r="AU143" s="244" t="s">
        <v>122</v>
      </c>
      <c r="AV143" s="11" t="s">
        <v>122</v>
      </c>
      <c r="AW143" s="11" t="s">
        <v>34</v>
      </c>
      <c r="AX143" s="11" t="s">
        <v>76</v>
      </c>
      <c r="AY143" s="244" t="s">
        <v>143</v>
      </c>
    </row>
    <row r="144" s="11" customFormat="1" ht="16.5" customHeight="1">
      <c r="B144" s="236"/>
      <c r="C144" s="237"/>
      <c r="D144" s="237"/>
      <c r="E144" s="238" t="s">
        <v>22</v>
      </c>
      <c r="F144" s="239" t="s">
        <v>177</v>
      </c>
      <c r="G144" s="237"/>
      <c r="H144" s="237"/>
      <c r="I144" s="237"/>
      <c r="J144" s="237"/>
      <c r="K144" s="240">
        <v>1.26</v>
      </c>
      <c r="L144" s="237"/>
      <c r="M144" s="237"/>
      <c r="N144" s="237"/>
      <c r="O144" s="237"/>
      <c r="P144" s="237"/>
      <c r="Q144" s="237"/>
      <c r="R144" s="241"/>
      <c r="T144" s="242"/>
      <c r="U144" s="237"/>
      <c r="V144" s="237"/>
      <c r="W144" s="237"/>
      <c r="X144" s="237"/>
      <c r="Y144" s="237"/>
      <c r="Z144" s="237"/>
      <c r="AA144" s="243"/>
      <c r="AT144" s="244" t="s">
        <v>151</v>
      </c>
      <c r="AU144" s="244" t="s">
        <v>122</v>
      </c>
      <c r="AV144" s="11" t="s">
        <v>122</v>
      </c>
      <c r="AW144" s="11" t="s">
        <v>34</v>
      </c>
      <c r="AX144" s="11" t="s">
        <v>76</v>
      </c>
      <c r="AY144" s="244" t="s">
        <v>143</v>
      </c>
    </row>
    <row r="145" s="12" customFormat="1" ht="16.5" customHeight="1">
      <c r="B145" s="245"/>
      <c r="C145" s="246"/>
      <c r="D145" s="246"/>
      <c r="E145" s="247" t="s">
        <v>22</v>
      </c>
      <c r="F145" s="248" t="s">
        <v>153</v>
      </c>
      <c r="G145" s="246"/>
      <c r="H145" s="246"/>
      <c r="I145" s="246"/>
      <c r="J145" s="246"/>
      <c r="K145" s="249">
        <v>45.659999999999997</v>
      </c>
      <c r="L145" s="246"/>
      <c r="M145" s="246"/>
      <c r="N145" s="246"/>
      <c r="O145" s="246"/>
      <c r="P145" s="246"/>
      <c r="Q145" s="246"/>
      <c r="R145" s="250"/>
      <c r="T145" s="251"/>
      <c r="U145" s="246"/>
      <c r="V145" s="246"/>
      <c r="W145" s="246"/>
      <c r="X145" s="246"/>
      <c r="Y145" s="246"/>
      <c r="Z145" s="246"/>
      <c r="AA145" s="252"/>
      <c r="AT145" s="253" t="s">
        <v>151</v>
      </c>
      <c r="AU145" s="253" t="s">
        <v>122</v>
      </c>
      <c r="AV145" s="12" t="s">
        <v>148</v>
      </c>
      <c r="AW145" s="12" t="s">
        <v>34</v>
      </c>
      <c r="AX145" s="12" t="s">
        <v>84</v>
      </c>
      <c r="AY145" s="253" t="s">
        <v>143</v>
      </c>
    </row>
    <row r="146" s="1" customFormat="1" ht="25.5" customHeight="1">
      <c r="B146" s="47"/>
      <c r="C146" s="216" t="s">
        <v>178</v>
      </c>
      <c r="D146" s="216" t="s">
        <v>144</v>
      </c>
      <c r="E146" s="217" t="s">
        <v>179</v>
      </c>
      <c r="F146" s="218" t="s">
        <v>180</v>
      </c>
      <c r="G146" s="218"/>
      <c r="H146" s="218"/>
      <c r="I146" s="218"/>
      <c r="J146" s="219" t="s">
        <v>156</v>
      </c>
      <c r="K146" s="220">
        <v>122.40000000000001</v>
      </c>
      <c r="L146" s="221">
        <v>0</v>
      </c>
      <c r="M146" s="222"/>
      <c r="N146" s="223">
        <f>ROUND(L146*K146,2)</f>
        <v>0</v>
      </c>
      <c r="O146" s="223"/>
      <c r="P146" s="223"/>
      <c r="Q146" s="223"/>
      <c r="R146" s="49"/>
      <c r="T146" s="224" t="s">
        <v>22</v>
      </c>
      <c r="U146" s="57" t="s">
        <v>43</v>
      </c>
      <c r="V146" s="48"/>
      <c r="W146" s="225">
        <f>V146*K146</f>
        <v>0</v>
      </c>
      <c r="X146" s="225">
        <v>0.0015</v>
      </c>
      <c r="Y146" s="225">
        <f>X146*K146</f>
        <v>0.18360000000000001</v>
      </c>
      <c r="Z146" s="225">
        <v>0</v>
      </c>
      <c r="AA146" s="226">
        <f>Z146*K146</f>
        <v>0</v>
      </c>
      <c r="AR146" s="23" t="s">
        <v>148</v>
      </c>
      <c r="AT146" s="23" t="s">
        <v>144</v>
      </c>
      <c r="AU146" s="23" t="s">
        <v>122</v>
      </c>
      <c r="AY146" s="23" t="s">
        <v>143</v>
      </c>
      <c r="BE146" s="139">
        <f>IF(U146="základní",N146,0)</f>
        <v>0</v>
      </c>
      <c r="BF146" s="139">
        <f>IF(U146="snížená",N146,0)</f>
        <v>0</v>
      </c>
      <c r="BG146" s="139">
        <f>IF(U146="zákl. přenesená",N146,0)</f>
        <v>0</v>
      </c>
      <c r="BH146" s="139">
        <f>IF(U146="sníž. přenesená",N146,0)</f>
        <v>0</v>
      </c>
      <c r="BI146" s="139">
        <f>IF(U146="nulová",N146,0)</f>
        <v>0</v>
      </c>
      <c r="BJ146" s="23" t="s">
        <v>122</v>
      </c>
      <c r="BK146" s="139">
        <f>ROUND(L146*K146,2)</f>
        <v>0</v>
      </c>
      <c r="BL146" s="23" t="s">
        <v>148</v>
      </c>
      <c r="BM146" s="23" t="s">
        <v>181</v>
      </c>
    </row>
    <row r="147" s="11" customFormat="1" ht="16.5" customHeight="1">
      <c r="B147" s="236"/>
      <c r="C147" s="237"/>
      <c r="D147" s="237"/>
      <c r="E147" s="238" t="s">
        <v>22</v>
      </c>
      <c r="F147" s="254" t="s">
        <v>182</v>
      </c>
      <c r="G147" s="255"/>
      <c r="H147" s="255"/>
      <c r="I147" s="255"/>
      <c r="J147" s="237"/>
      <c r="K147" s="240">
        <v>84.599999999999994</v>
      </c>
      <c r="L147" s="237"/>
      <c r="M147" s="237"/>
      <c r="N147" s="237"/>
      <c r="O147" s="237"/>
      <c r="P147" s="237"/>
      <c r="Q147" s="237"/>
      <c r="R147" s="241"/>
      <c r="T147" s="242"/>
      <c r="U147" s="237"/>
      <c r="V147" s="237"/>
      <c r="W147" s="237"/>
      <c r="X147" s="237"/>
      <c r="Y147" s="237"/>
      <c r="Z147" s="237"/>
      <c r="AA147" s="243"/>
      <c r="AT147" s="244" t="s">
        <v>151</v>
      </c>
      <c r="AU147" s="244" t="s">
        <v>122</v>
      </c>
      <c r="AV147" s="11" t="s">
        <v>122</v>
      </c>
      <c r="AW147" s="11" t="s">
        <v>34</v>
      </c>
      <c r="AX147" s="11" t="s">
        <v>76</v>
      </c>
      <c r="AY147" s="244" t="s">
        <v>143</v>
      </c>
    </row>
    <row r="148" s="11" customFormat="1" ht="16.5" customHeight="1">
      <c r="B148" s="236"/>
      <c r="C148" s="237"/>
      <c r="D148" s="237"/>
      <c r="E148" s="238" t="s">
        <v>22</v>
      </c>
      <c r="F148" s="239" t="s">
        <v>183</v>
      </c>
      <c r="G148" s="237"/>
      <c r="H148" s="237"/>
      <c r="I148" s="237"/>
      <c r="J148" s="237"/>
      <c r="K148" s="240">
        <v>9.4000000000000004</v>
      </c>
      <c r="L148" s="237"/>
      <c r="M148" s="237"/>
      <c r="N148" s="237"/>
      <c r="O148" s="237"/>
      <c r="P148" s="237"/>
      <c r="Q148" s="237"/>
      <c r="R148" s="241"/>
      <c r="T148" s="242"/>
      <c r="U148" s="237"/>
      <c r="V148" s="237"/>
      <c r="W148" s="237"/>
      <c r="X148" s="237"/>
      <c r="Y148" s="237"/>
      <c r="Z148" s="237"/>
      <c r="AA148" s="243"/>
      <c r="AT148" s="244" t="s">
        <v>151</v>
      </c>
      <c r="AU148" s="244" t="s">
        <v>122</v>
      </c>
      <c r="AV148" s="11" t="s">
        <v>122</v>
      </c>
      <c r="AW148" s="11" t="s">
        <v>34</v>
      </c>
      <c r="AX148" s="11" t="s">
        <v>76</v>
      </c>
      <c r="AY148" s="244" t="s">
        <v>143</v>
      </c>
    </row>
    <row r="149" s="11" customFormat="1" ht="16.5" customHeight="1">
      <c r="B149" s="236"/>
      <c r="C149" s="237"/>
      <c r="D149" s="237"/>
      <c r="E149" s="238" t="s">
        <v>22</v>
      </c>
      <c r="F149" s="239" t="s">
        <v>184</v>
      </c>
      <c r="G149" s="237"/>
      <c r="H149" s="237"/>
      <c r="I149" s="237"/>
      <c r="J149" s="237"/>
      <c r="K149" s="240">
        <v>3.5</v>
      </c>
      <c r="L149" s="237"/>
      <c r="M149" s="237"/>
      <c r="N149" s="237"/>
      <c r="O149" s="237"/>
      <c r="P149" s="237"/>
      <c r="Q149" s="237"/>
      <c r="R149" s="241"/>
      <c r="T149" s="242"/>
      <c r="U149" s="237"/>
      <c r="V149" s="237"/>
      <c r="W149" s="237"/>
      <c r="X149" s="237"/>
      <c r="Y149" s="237"/>
      <c r="Z149" s="237"/>
      <c r="AA149" s="243"/>
      <c r="AT149" s="244" t="s">
        <v>151</v>
      </c>
      <c r="AU149" s="244" t="s">
        <v>122</v>
      </c>
      <c r="AV149" s="11" t="s">
        <v>122</v>
      </c>
      <c r="AW149" s="11" t="s">
        <v>34</v>
      </c>
      <c r="AX149" s="11" t="s">
        <v>76</v>
      </c>
      <c r="AY149" s="244" t="s">
        <v>143</v>
      </c>
    </row>
    <row r="150" s="11" customFormat="1" ht="16.5" customHeight="1">
      <c r="B150" s="236"/>
      <c r="C150" s="237"/>
      <c r="D150" s="237"/>
      <c r="E150" s="238" t="s">
        <v>22</v>
      </c>
      <c r="F150" s="239" t="s">
        <v>185</v>
      </c>
      <c r="G150" s="237"/>
      <c r="H150" s="237"/>
      <c r="I150" s="237"/>
      <c r="J150" s="237"/>
      <c r="K150" s="240">
        <v>18</v>
      </c>
      <c r="L150" s="237"/>
      <c r="M150" s="237"/>
      <c r="N150" s="237"/>
      <c r="O150" s="237"/>
      <c r="P150" s="237"/>
      <c r="Q150" s="237"/>
      <c r="R150" s="241"/>
      <c r="T150" s="242"/>
      <c r="U150" s="237"/>
      <c r="V150" s="237"/>
      <c r="W150" s="237"/>
      <c r="X150" s="237"/>
      <c r="Y150" s="237"/>
      <c r="Z150" s="237"/>
      <c r="AA150" s="243"/>
      <c r="AT150" s="244" t="s">
        <v>151</v>
      </c>
      <c r="AU150" s="244" t="s">
        <v>122</v>
      </c>
      <c r="AV150" s="11" t="s">
        <v>122</v>
      </c>
      <c r="AW150" s="11" t="s">
        <v>34</v>
      </c>
      <c r="AX150" s="11" t="s">
        <v>76</v>
      </c>
      <c r="AY150" s="244" t="s">
        <v>143</v>
      </c>
    </row>
    <row r="151" s="11" customFormat="1" ht="16.5" customHeight="1">
      <c r="B151" s="236"/>
      <c r="C151" s="237"/>
      <c r="D151" s="237"/>
      <c r="E151" s="238" t="s">
        <v>22</v>
      </c>
      <c r="F151" s="239" t="s">
        <v>186</v>
      </c>
      <c r="G151" s="237"/>
      <c r="H151" s="237"/>
      <c r="I151" s="237"/>
      <c r="J151" s="237"/>
      <c r="K151" s="240">
        <v>3</v>
      </c>
      <c r="L151" s="237"/>
      <c r="M151" s="237"/>
      <c r="N151" s="237"/>
      <c r="O151" s="237"/>
      <c r="P151" s="237"/>
      <c r="Q151" s="237"/>
      <c r="R151" s="241"/>
      <c r="T151" s="242"/>
      <c r="U151" s="237"/>
      <c r="V151" s="237"/>
      <c r="W151" s="237"/>
      <c r="X151" s="237"/>
      <c r="Y151" s="237"/>
      <c r="Z151" s="237"/>
      <c r="AA151" s="243"/>
      <c r="AT151" s="244" t="s">
        <v>151</v>
      </c>
      <c r="AU151" s="244" t="s">
        <v>122</v>
      </c>
      <c r="AV151" s="11" t="s">
        <v>122</v>
      </c>
      <c r="AW151" s="11" t="s">
        <v>34</v>
      </c>
      <c r="AX151" s="11" t="s">
        <v>76</v>
      </c>
      <c r="AY151" s="244" t="s">
        <v>143</v>
      </c>
    </row>
    <row r="152" s="11" customFormat="1" ht="16.5" customHeight="1">
      <c r="B152" s="236"/>
      <c r="C152" s="237"/>
      <c r="D152" s="237"/>
      <c r="E152" s="238" t="s">
        <v>22</v>
      </c>
      <c r="F152" s="239" t="s">
        <v>158</v>
      </c>
      <c r="G152" s="237"/>
      <c r="H152" s="237"/>
      <c r="I152" s="237"/>
      <c r="J152" s="237"/>
      <c r="K152" s="240">
        <v>3.8999999999999999</v>
      </c>
      <c r="L152" s="237"/>
      <c r="M152" s="237"/>
      <c r="N152" s="237"/>
      <c r="O152" s="237"/>
      <c r="P152" s="237"/>
      <c r="Q152" s="237"/>
      <c r="R152" s="241"/>
      <c r="T152" s="242"/>
      <c r="U152" s="237"/>
      <c r="V152" s="237"/>
      <c r="W152" s="237"/>
      <c r="X152" s="237"/>
      <c r="Y152" s="237"/>
      <c r="Z152" s="237"/>
      <c r="AA152" s="243"/>
      <c r="AT152" s="244" t="s">
        <v>151</v>
      </c>
      <c r="AU152" s="244" t="s">
        <v>122</v>
      </c>
      <c r="AV152" s="11" t="s">
        <v>122</v>
      </c>
      <c r="AW152" s="11" t="s">
        <v>34</v>
      </c>
      <c r="AX152" s="11" t="s">
        <v>76</v>
      </c>
      <c r="AY152" s="244" t="s">
        <v>143</v>
      </c>
    </row>
    <row r="153" s="12" customFormat="1" ht="16.5" customHeight="1">
      <c r="B153" s="245"/>
      <c r="C153" s="246"/>
      <c r="D153" s="246"/>
      <c r="E153" s="247" t="s">
        <v>22</v>
      </c>
      <c r="F153" s="248" t="s">
        <v>153</v>
      </c>
      <c r="G153" s="246"/>
      <c r="H153" s="246"/>
      <c r="I153" s="246"/>
      <c r="J153" s="246"/>
      <c r="K153" s="249">
        <v>122.40000000000001</v>
      </c>
      <c r="L153" s="246"/>
      <c r="M153" s="246"/>
      <c r="N153" s="246"/>
      <c r="O153" s="246"/>
      <c r="P153" s="246"/>
      <c r="Q153" s="246"/>
      <c r="R153" s="250"/>
      <c r="T153" s="251"/>
      <c r="U153" s="246"/>
      <c r="V153" s="246"/>
      <c r="W153" s="246"/>
      <c r="X153" s="246"/>
      <c r="Y153" s="246"/>
      <c r="Z153" s="246"/>
      <c r="AA153" s="252"/>
      <c r="AT153" s="253" t="s">
        <v>151</v>
      </c>
      <c r="AU153" s="253" t="s">
        <v>122</v>
      </c>
      <c r="AV153" s="12" t="s">
        <v>148</v>
      </c>
      <c r="AW153" s="12" t="s">
        <v>34</v>
      </c>
      <c r="AX153" s="12" t="s">
        <v>84</v>
      </c>
      <c r="AY153" s="253" t="s">
        <v>143</v>
      </c>
    </row>
    <row r="154" s="1" customFormat="1" ht="25.5" customHeight="1">
      <c r="B154" s="47"/>
      <c r="C154" s="216" t="s">
        <v>187</v>
      </c>
      <c r="D154" s="216" t="s">
        <v>144</v>
      </c>
      <c r="E154" s="217" t="s">
        <v>188</v>
      </c>
      <c r="F154" s="218" t="s">
        <v>189</v>
      </c>
      <c r="G154" s="218"/>
      <c r="H154" s="218"/>
      <c r="I154" s="218"/>
      <c r="J154" s="219" t="s">
        <v>156</v>
      </c>
      <c r="K154" s="220">
        <v>3.8999999999999999</v>
      </c>
      <c r="L154" s="221">
        <v>0</v>
      </c>
      <c r="M154" s="222"/>
      <c r="N154" s="223">
        <f>ROUND(L154*K154,2)</f>
        <v>0</v>
      </c>
      <c r="O154" s="223"/>
      <c r="P154" s="223"/>
      <c r="Q154" s="223"/>
      <c r="R154" s="49"/>
      <c r="T154" s="224" t="s">
        <v>22</v>
      </c>
      <c r="U154" s="57" t="s">
        <v>43</v>
      </c>
      <c r="V154" s="48"/>
      <c r="W154" s="225">
        <f>V154*K154</f>
        <v>0</v>
      </c>
      <c r="X154" s="225">
        <v>0</v>
      </c>
      <c r="Y154" s="225">
        <f>X154*K154</f>
        <v>0</v>
      </c>
      <c r="Z154" s="225">
        <v>0</v>
      </c>
      <c r="AA154" s="226">
        <f>Z154*K154</f>
        <v>0</v>
      </c>
      <c r="AR154" s="23" t="s">
        <v>148</v>
      </c>
      <c r="AT154" s="23" t="s">
        <v>144</v>
      </c>
      <c r="AU154" s="23" t="s">
        <v>122</v>
      </c>
      <c r="AY154" s="23" t="s">
        <v>143</v>
      </c>
      <c r="BE154" s="139">
        <f>IF(U154="základní",N154,0)</f>
        <v>0</v>
      </c>
      <c r="BF154" s="139">
        <f>IF(U154="snížená",N154,0)</f>
        <v>0</v>
      </c>
      <c r="BG154" s="139">
        <f>IF(U154="zákl. přenesená",N154,0)</f>
        <v>0</v>
      </c>
      <c r="BH154" s="139">
        <f>IF(U154="sníž. přenesená",N154,0)</f>
        <v>0</v>
      </c>
      <c r="BI154" s="139">
        <f>IF(U154="nulová",N154,0)</f>
        <v>0</v>
      </c>
      <c r="BJ154" s="23" t="s">
        <v>122</v>
      </c>
      <c r="BK154" s="139">
        <f>ROUND(L154*K154,2)</f>
        <v>0</v>
      </c>
      <c r="BL154" s="23" t="s">
        <v>148</v>
      </c>
      <c r="BM154" s="23" t="s">
        <v>190</v>
      </c>
    </row>
    <row r="155" s="1" customFormat="1" ht="25.5" customHeight="1">
      <c r="B155" s="47"/>
      <c r="C155" s="256" t="s">
        <v>163</v>
      </c>
      <c r="D155" s="256" t="s">
        <v>160</v>
      </c>
      <c r="E155" s="257" t="s">
        <v>191</v>
      </c>
      <c r="F155" s="258" t="s">
        <v>192</v>
      </c>
      <c r="G155" s="258"/>
      <c r="H155" s="258"/>
      <c r="I155" s="258"/>
      <c r="J155" s="259" t="s">
        <v>156</v>
      </c>
      <c r="K155" s="260">
        <v>4.0949999999999998</v>
      </c>
      <c r="L155" s="261">
        <v>0</v>
      </c>
      <c r="M155" s="262"/>
      <c r="N155" s="263">
        <f>ROUND(L155*K155,2)</f>
        <v>0</v>
      </c>
      <c r="O155" s="223"/>
      <c r="P155" s="223"/>
      <c r="Q155" s="223"/>
      <c r="R155" s="49"/>
      <c r="T155" s="224" t="s">
        <v>22</v>
      </c>
      <c r="U155" s="57" t="s">
        <v>43</v>
      </c>
      <c r="V155" s="48"/>
      <c r="W155" s="225">
        <f>V155*K155</f>
        <v>0</v>
      </c>
      <c r="X155" s="225">
        <v>3.0000000000000001E-05</v>
      </c>
      <c r="Y155" s="225">
        <f>X155*K155</f>
        <v>0.00012285000000000001</v>
      </c>
      <c r="Z155" s="225">
        <v>0</v>
      </c>
      <c r="AA155" s="226">
        <f>Z155*K155</f>
        <v>0</v>
      </c>
      <c r="AR155" s="23" t="s">
        <v>163</v>
      </c>
      <c r="AT155" s="23" t="s">
        <v>160</v>
      </c>
      <c r="AU155" s="23" t="s">
        <v>122</v>
      </c>
      <c r="AY155" s="23" t="s">
        <v>143</v>
      </c>
      <c r="BE155" s="139">
        <f>IF(U155="základní",N155,0)</f>
        <v>0</v>
      </c>
      <c r="BF155" s="139">
        <f>IF(U155="snížená",N155,0)</f>
        <v>0</v>
      </c>
      <c r="BG155" s="139">
        <f>IF(U155="zákl. přenesená",N155,0)</f>
        <v>0</v>
      </c>
      <c r="BH155" s="139">
        <f>IF(U155="sníž. přenesená",N155,0)</f>
        <v>0</v>
      </c>
      <c r="BI155" s="139">
        <f>IF(U155="nulová",N155,0)</f>
        <v>0</v>
      </c>
      <c r="BJ155" s="23" t="s">
        <v>122</v>
      </c>
      <c r="BK155" s="139">
        <f>ROUND(L155*K155,2)</f>
        <v>0</v>
      </c>
      <c r="BL155" s="23" t="s">
        <v>148</v>
      </c>
      <c r="BM155" s="23" t="s">
        <v>193</v>
      </c>
    </row>
    <row r="156" s="1" customFormat="1" ht="38.25" customHeight="1">
      <c r="B156" s="47"/>
      <c r="C156" s="216" t="s">
        <v>194</v>
      </c>
      <c r="D156" s="216" t="s">
        <v>144</v>
      </c>
      <c r="E156" s="217" t="s">
        <v>195</v>
      </c>
      <c r="F156" s="218" t="s">
        <v>196</v>
      </c>
      <c r="G156" s="218"/>
      <c r="H156" s="218"/>
      <c r="I156" s="218"/>
      <c r="J156" s="219" t="s">
        <v>147</v>
      </c>
      <c r="K156" s="220">
        <v>18.359999999999999</v>
      </c>
      <c r="L156" s="221">
        <v>0</v>
      </c>
      <c r="M156" s="222"/>
      <c r="N156" s="223">
        <f>ROUND(L156*K156,2)</f>
        <v>0</v>
      </c>
      <c r="O156" s="223"/>
      <c r="P156" s="223"/>
      <c r="Q156" s="223"/>
      <c r="R156" s="49"/>
      <c r="T156" s="224" t="s">
        <v>22</v>
      </c>
      <c r="U156" s="57" t="s">
        <v>43</v>
      </c>
      <c r="V156" s="48"/>
      <c r="W156" s="225">
        <f>V156*K156</f>
        <v>0</v>
      </c>
      <c r="X156" s="225">
        <v>0.01255</v>
      </c>
      <c r="Y156" s="225">
        <f>X156*K156</f>
        <v>0.23041800000000001</v>
      </c>
      <c r="Z156" s="225">
        <v>0</v>
      </c>
      <c r="AA156" s="226">
        <f>Z156*K156</f>
        <v>0</v>
      </c>
      <c r="AR156" s="23" t="s">
        <v>148</v>
      </c>
      <c r="AT156" s="23" t="s">
        <v>144</v>
      </c>
      <c r="AU156" s="23" t="s">
        <v>122</v>
      </c>
      <c r="AY156" s="23" t="s">
        <v>143</v>
      </c>
      <c r="BE156" s="139">
        <f>IF(U156="základní",N156,0)</f>
        <v>0</v>
      </c>
      <c r="BF156" s="139">
        <f>IF(U156="snížená",N156,0)</f>
        <v>0</v>
      </c>
      <c r="BG156" s="139">
        <f>IF(U156="zákl. přenesená",N156,0)</f>
        <v>0</v>
      </c>
      <c r="BH156" s="139">
        <f>IF(U156="sníž. přenesená",N156,0)</f>
        <v>0</v>
      </c>
      <c r="BI156" s="139">
        <f>IF(U156="nulová",N156,0)</f>
        <v>0</v>
      </c>
      <c r="BJ156" s="23" t="s">
        <v>122</v>
      </c>
      <c r="BK156" s="139">
        <f>ROUND(L156*K156,2)</f>
        <v>0</v>
      </c>
      <c r="BL156" s="23" t="s">
        <v>148</v>
      </c>
      <c r="BM156" s="23" t="s">
        <v>197</v>
      </c>
    </row>
    <row r="157" s="11" customFormat="1" ht="16.5" customHeight="1">
      <c r="B157" s="236"/>
      <c r="C157" s="237"/>
      <c r="D157" s="237"/>
      <c r="E157" s="238" t="s">
        <v>22</v>
      </c>
      <c r="F157" s="254" t="s">
        <v>198</v>
      </c>
      <c r="G157" s="255"/>
      <c r="H157" s="255"/>
      <c r="I157" s="255"/>
      <c r="J157" s="237"/>
      <c r="K157" s="240">
        <v>12.69</v>
      </c>
      <c r="L157" s="237"/>
      <c r="M157" s="237"/>
      <c r="N157" s="237"/>
      <c r="O157" s="237"/>
      <c r="P157" s="237"/>
      <c r="Q157" s="237"/>
      <c r="R157" s="241"/>
      <c r="T157" s="242"/>
      <c r="U157" s="237"/>
      <c r="V157" s="237"/>
      <c r="W157" s="237"/>
      <c r="X157" s="237"/>
      <c r="Y157" s="237"/>
      <c r="Z157" s="237"/>
      <c r="AA157" s="243"/>
      <c r="AT157" s="244" t="s">
        <v>151</v>
      </c>
      <c r="AU157" s="244" t="s">
        <v>122</v>
      </c>
      <c r="AV157" s="11" t="s">
        <v>122</v>
      </c>
      <c r="AW157" s="11" t="s">
        <v>34</v>
      </c>
      <c r="AX157" s="11" t="s">
        <v>76</v>
      </c>
      <c r="AY157" s="244" t="s">
        <v>143</v>
      </c>
    </row>
    <row r="158" s="11" customFormat="1" ht="16.5" customHeight="1">
      <c r="B158" s="236"/>
      <c r="C158" s="237"/>
      <c r="D158" s="237"/>
      <c r="E158" s="238" t="s">
        <v>22</v>
      </c>
      <c r="F158" s="239" t="s">
        <v>199</v>
      </c>
      <c r="G158" s="237"/>
      <c r="H158" s="237"/>
      <c r="I158" s="237"/>
      <c r="J158" s="237"/>
      <c r="K158" s="240">
        <v>1.4099999999999999</v>
      </c>
      <c r="L158" s="237"/>
      <c r="M158" s="237"/>
      <c r="N158" s="237"/>
      <c r="O158" s="237"/>
      <c r="P158" s="237"/>
      <c r="Q158" s="237"/>
      <c r="R158" s="241"/>
      <c r="T158" s="242"/>
      <c r="U158" s="237"/>
      <c r="V158" s="237"/>
      <c r="W158" s="237"/>
      <c r="X158" s="237"/>
      <c r="Y158" s="237"/>
      <c r="Z158" s="237"/>
      <c r="AA158" s="243"/>
      <c r="AT158" s="244" t="s">
        <v>151</v>
      </c>
      <c r="AU158" s="244" t="s">
        <v>122</v>
      </c>
      <c r="AV158" s="11" t="s">
        <v>122</v>
      </c>
      <c r="AW158" s="11" t="s">
        <v>34</v>
      </c>
      <c r="AX158" s="11" t="s">
        <v>76</v>
      </c>
      <c r="AY158" s="244" t="s">
        <v>143</v>
      </c>
    </row>
    <row r="159" s="11" customFormat="1" ht="16.5" customHeight="1">
      <c r="B159" s="236"/>
      <c r="C159" s="237"/>
      <c r="D159" s="237"/>
      <c r="E159" s="238" t="s">
        <v>22</v>
      </c>
      <c r="F159" s="239" t="s">
        <v>200</v>
      </c>
      <c r="G159" s="237"/>
      <c r="H159" s="237"/>
      <c r="I159" s="237"/>
      <c r="J159" s="237"/>
      <c r="K159" s="240">
        <v>0.52500000000000002</v>
      </c>
      <c r="L159" s="237"/>
      <c r="M159" s="237"/>
      <c r="N159" s="237"/>
      <c r="O159" s="237"/>
      <c r="P159" s="237"/>
      <c r="Q159" s="237"/>
      <c r="R159" s="241"/>
      <c r="T159" s="242"/>
      <c r="U159" s="237"/>
      <c r="V159" s="237"/>
      <c r="W159" s="237"/>
      <c r="X159" s="237"/>
      <c r="Y159" s="237"/>
      <c r="Z159" s="237"/>
      <c r="AA159" s="243"/>
      <c r="AT159" s="244" t="s">
        <v>151</v>
      </c>
      <c r="AU159" s="244" t="s">
        <v>122</v>
      </c>
      <c r="AV159" s="11" t="s">
        <v>122</v>
      </c>
      <c r="AW159" s="11" t="s">
        <v>34</v>
      </c>
      <c r="AX159" s="11" t="s">
        <v>76</v>
      </c>
      <c r="AY159" s="244" t="s">
        <v>143</v>
      </c>
    </row>
    <row r="160" s="11" customFormat="1" ht="16.5" customHeight="1">
      <c r="B160" s="236"/>
      <c r="C160" s="237"/>
      <c r="D160" s="237"/>
      <c r="E160" s="238" t="s">
        <v>22</v>
      </c>
      <c r="F160" s="239" t="s">
        <v>201</v>
      </c>
      <c r="G160" s="237"/>
      <c r="H160" s="237"/>
      <c r="I160" s="237"/>
      <c r="J160" s="237"/>
      <c r="K160" s="240">
        <v>2.7000000000000002</v>
      </c>
      <c r="L160" s="237"/>
      <c r="M160" s="237"/>
      <c r="N160" s="237"/>
      <c r="O160" s="237"/>
      <c r="P160" s="237"/>
      <c r="Q160" s="237"/>
      <c r="R160" s="241"/>
      <c r="T160" s="242"/>
      <c r="U160" s="237"/>
      <c r="V160" s="237"/>
      <c r="W160" s="237"/>
      <c r="X160" s="237"/>
      <c r="Y160" s="237"/>
      <c r="Z160" s="237"/>
      <c r="AA160" s="243"/>
      <c r="AT160" s="244" t="s">
        <v>151</v>
      </c>
      <c r="AU160" s="244" t="s">
        <v>122</v>
      </c>
      <c r="AV160" s="11" t="s">
        <v>122</v>
      </c>
      <c r="AW160" s="11" t="s">
        <v>34</v>
      </c>
      <c r="AX160" s="11" t="s">
        <v>76</v>
      </c>
      <c r="AY160" s="244" t="s">
        <v>143</v>
      </c>
    </row>
    <row r="161" s="11" customFormat="1" ht="16.5" customHeight="1">
      <c r="B161" s="236"/>
      <c r="C161" s="237"/>
      <c r="D161" s="237"/>
      <c r="E161" s="238" t="s">
        <v>22</v>
      </c>
      <c r="F161" s="239" t="s">
        <v>202</v>
      </c>
      <c r="G161" s="237"/>
      <c r="H161" s="237"/>
      <c r="I161" s="237"/>
      <c r="J161" s="237"/>
      <c r="K161" s="240">
        <v>0.45000000000000001</v>
      </c>
      <c r="L161" s="237"/>
      <c r="M161" s="237"/>
      <c r="N161" s="237"/>
      <c r="O161" s="237"/>
      <c r="P161" s="237"/>
      <c r="Q161" s="237"/>
      <c r="R161" s="241"/>
      <c r="T161" s="242"/>
      <c r="U161" s="237"/>
      <c r="V161" s="237"/>
      <c r="W161" s="237"/>
      <c r="X161" s="237"/>
      <c r="Y161" s="237"/>
      <c r="Z161" s="237"/>
      <c r="AA161" s="243"/>
      <c r="AT161" s="244" t="s">
        <v>151</v>
      </c>
      <c r="AU161" s="244" t="s">
        <v>122</v>
      </c>
      <c r="AV161" s="11" t="s">
        <v>122</v>
      </c>
      <c r="AW161" s="11" t="s">
        <v>34</v>
      </c>
      <c r="AX161" s="11" t="s">
        <v>76</v>
      </c>
      <c r="AY161" s="244" t="s">
        <v>143</v>
      </c>
    </row>
    <row r="162" s="11" customFormat="1" ht="16.5" customHeight="1">
      <c r="B162" s="236"/>
      <c r="C162" s="237"/>
      <c r="D162" s="237"/>
      <c r="E162" s="238" t="s">
        <v>22</v>
      </c>
      <c r="F162" s="239" t="s">
        <v>203</v>
      </c>
      <c r="G162" s="237"/>
      <c r="H162" s="237"/>
      <c r="I162" s="237"/>
      <c r="J162" s="237"/>
      <c r="K162" s="240">
        <v>0.58499999999999996</v>
      </c>
      <c r="L162" s="237"/>
      <c r="M162" s="237"/>
      <c r="N162" s="237"/>
      <c r="O162" s="237"/>
      <c r="P162" s="237"/>
      <c r="Q162" s="237"/>
      <c r="R162" s="241"/>
      <c r="T162" s="242"/>
      <c r="U162" s="237"/>
      <c r="V162" s="237"/>
      <c r="W162" s="237"/>
      <c r="X162" s="237"/>
      <c r="Y162" s="237"/>
      <c r="Z162" s="237"/>
      <c r="AA162" s="243"/>
      <c r="AT162" s="244" t="s">
        <v>151</v>
      </c>
      <c r="AU162" s="244" t="s">
        <v>122</v>
      </c>
      <c r="AV162" s="11" t="s">
        <v>122</v>
      </c>
      <c r="AW162" s="11" t="s">
        <v>34</v>
      </c>
      <c r="AX162" s="11" t="s">
        <v>76</v>
      </c>
      <c r="AY162" s="244" t="s">
        <v>143</v>
      </c>
    </row>
    <row r="163" s="12" customFormat="1" ht="16.5" customHeight="1">
      <c r="B163" s="245"/>
      <c r="C163" s="246"/>
      <c r="D163" s="246"/>
      <c r="E163" s="247" t="s">
        <v>22</v>
      </c>
      <c r="F163" s="248" t="s">
        <v>153</v>
      </c>
      <c r="G163" s="246"/>
      <c r="H163" s="246"/>
      <c r="I163" s="246"/>
      <c r="J163" s="246"/>
      <c r="K163" s="249">
        <v>18.359999999999999</v>
      </c>
      <c r="L163" s="246"/>
      <c r="M163" s="246"/>
      <c r="N163" s="246"/>
      <c r="O163" s="246"/>
      <c r="P163" s="246"/>
      <c r="Q163" s="246"/>
      <c r="R163" s="250"/>
      <c r="T163" s="251"/>
      <c r="U163" s="246"/>
      <c r="V163" s="246"/>
      <c r="W163" s="246"/>
      <c r="X163" s="246"/>
      <c r="Y163" s="246"/>
      <c r="Z163" s="246"/>
      <c r="AA163" s="252"/>
      <c r="AT163" s="253" t="s">
        <v>151</v>
      </c>
      <c r="AU163" s="253" t="s">
        <v>122</v>
      </c>
      <c r="AV163" s="12" t="s">
        <v>148</v>
      </c>
      <c r="AW163" s="12" t="s">
        <v>34</v>
      </c>
      <c r="AX163" s="12" t="s">
        <v>84</v>
      </c>
      <c r="AY163" s="253" t="s">
        <v>143</v>
      </c>
    </row>
    <row r="164" s="1" customFormat="1" ht="25.5" customHeight="1">
      <c r="B164" s="47"/>
      <c r="C164" s="216" t="s">
        <v>204</v>
      </c>
      <c r="D164" s="216" t="s">
        <v>144</v>
      </c>
      <c r="E164" s="217" t="s">
        <v>205</v>
      </c>
      <c r="F164" s="218" t="s">
        <v>206</v>
      </c>
      <c r="G164" s="218"/>
      <c r="H164" s="218"/>
      <c r="I164" s="218"/>
      <c r="J164" s="219" t="s">
        <v>156</v>
      </c>
      <c r="K164" s="220">
        <v>37.600000000000001</v>
      </c>
      <c r="L164" s="221">
        <v>0</v>
      </c>
      <c r="M164" s="222"/>
      <c r="N164" s="223">
        <f>ROUND(L164*K164,2)</f>
        <v>0</v>
      </c>
      <c r="O164" s="223"/>
      <c r="P164" s="223"/>
      <c r="Q164" s="223"/>
      <c r="R164" s="49"/>
      <c r="T164" s="224" t="s">
        <v>22</v>
      </c>
      <c r="U164" s="57" t="s">
        <v>43</v>
      </c>
      <c r="V164" s="48"/>
      <c r="W164" s="225">
        <f>V164*K164</f>
        <v>0</v>
      </c>
      <c r="X164" s="225">
        <v>0.010319999999999999</v>
      </c>
      <c r="Y164" s="225">
        <f>X164*K164</f>
        <v>0.38803199999999999</v>
      </c>
      <c r="Z164" s="225">
        <v>0</v>
      </c>
      <c r="AA164" s="226">
        <f>Z164*K164</f>
        <v>0</v>
      </c>
      <c r="AR164" s="23" t="s">
        <v>148</v>
      </c>
      <c r="AT164" s="23" t="s">
        <v>144</v>
      </c>
      <c r="AU164" s="23" t="s">
        <v>122</v>
      </c>
      <c r="AY164" s="23" t="s">
        <v>143</v>
      </c>
      <c r="BE164" s="139">
        <f>IF(U164="základní",N164,0)</f>
        <v>0</v>
      </c>
      <c r="BF164" s="139">
        <f>IF(U164="snížená",N164,0)</f>
        <v>0</v>
      </c>
      <c r="BG164" s="139">
        <f>IF(U164="zákl. přenesená",N164,0)</f>
        <v>0</v>
      </c>
      <c r="BH164" s="139">
        <f>IF(U164="sníž. přenesená",N164,0)</f>
        <v>0</v>
      </c>
      <c r="BI164" s="139">
        <f>IF(U164="nulová",N164,0)</f>
        <v>0</v>
      </c>
      <c r="BJ164" s="23" t="s">
        <v>122</v>
      </c>
      <c r="BK164" s="139">
        <f>ROUND(L164*K164,2)</f>
        <v>0</v>
      </c>
      <c r="BL164" s="23" t="s">
        <v>148</v>
      </c>
      <c r="BM164" s="23" t="s">
        <v>207</v>
      </c>
    </row>
    <row r="165" s="11" customFormat="1" ht="16.5" customHeight="1">
      <c r="B165" s="236"/>
      <c r="C165" s="237"/>
      <c r="D165" s="237"/>
      <c r="E165" s="238" t="s">
        <v>22</v>
      </c>
      <c r="F165" s="254" t="s">
        <v>208</v>
      </c>
      <c r="G165" s="255"/>
      <c r="H165" s="255"/>
      <c r="I165" s="255"/>
      <c r="J165" s="237"/>
      <c r="K165" s="240">
        <v>33</v>
      </c>
      <c r="L165" s="237"/>
      <c r="M165" s="237"/>
      <c r="N165" s="237"/>
      <c r="O165" s="237"/>
      <c r="P165" s="237"/>
      <c r="Q165" s="237"/>
      <c r="R165" s="241"/>
      <c r="T165" s="242"/>
      <c r="U165" s="237"/>
      <c r="V165" s="237"/>
      <c r="W165" s="237"/>
      <c r="X165" s="237"/>
      <c r="Y165" s="237"/>
      <c r="Z165" s="237"/>
      <c r="AA165" s="243"/>
      <c r="AT165" s="244" t="s">
        <v>151</v>
      </c>
      <c r="AU165" s="244" t="s">
        <v>122</v>
      </c>
      <c r="AV165" s="11" t="s">
        <v>122</v>
      </c>
      <c r="AW165" s="11" t="s">
        <v>34</v>
      </c>
      <c r="AX165" s="11" t="s">
        <v>76</v>
      </c>
      <c r="AY165" s="244" t="s">
        <v>143</v>
      </c>
    </row>
    <row r="166" s="11" customFormat="1" ht="16.5" customHeight="1">
      <c r="B166" s="236"/>
      <c r="C166" s="237"/>
      <c r="D166" s="237"/>
      <c r="E166" s="238" t="s">
        <v>22</v>
      </c>
      <c r="F166" s="239" t="s">
        <v>209</v>
      </c>
      <c r="G166" s="237"/>
      <c r="H166" s="237"/>
      <c r="I166" s="237"/>
      <c r="J166" s="237"/>
      <c r="K166" s="240">
        <v>3.6000000000000001</v>
      </c>
      <c r="L166" s="237"/>
      <c r="M166" s="237"/>
      <c r="N166" s="237"/>
      <c r="O166" s="237"/>
      <c r="P166" s="237"/>
      <c r="Q166" s="237"/>
      <c r="R166" s="241"/>
      <c r="T166" s="242"/>
      <c r="U166" s="237"/>
      <c r="V166" s="237"/>
      <c r="W166" s="237"/>
      <c r="X166" s="237"/>
      <c r="Y166" s="237"/>
      <c r="Z166" s="237"/>
      <c r="AA166" s="243"/>
      <c r="AT166" s="244" t="s">
        <v>151</v>
      </c>
      <c r="AU166" s="244" t="s">
        <v>122</v>
      </c>
      <c r="AV166" s="11" t="s">
        <v>122</v>
      </c>
      <c r="AW166" s="11" t="s">
        <v>34</v>
      </c>
      <c r="AX166" s="11" t="s">
        <v>76</v>
      </c>
      <c r="AY166" s="244" t="s">
        <v>143</v>
      </c>
    </row>
    <row r="167" s="11" customFormat="1" ht="16.5" customHeight="1">
      <c r="B167" s="236"/>
      <c r="C167" s="237"/>
      <c r="D167" s="237"/>
      <c r="E167" s="238" t="s">
        <v>22</v>
      </c>
      <c r="F167" s="239" t="s">
        <v>210</v>
      </c>
      <c r="G167" s="237"/>
      <c r="H167" s="237"/>
      <c r="I167" s="237"/>
      <c r="J167" s="237"/>
      <c r="K167" s="240">
        <v>1</v>
      </c>
      <c r="L167" s="237"/>
      <c r="M167" s="237"/>
      <c r="N167" s="237"/>
      <c r="O167" s="237"/>
      <c r="P167" s="237"/>
      <c r="Q167" s="237"/>
      <c r="R167" s="241"/>
      <c r="T167" s="242"/>
      <c r="U167" s="237"/>
      <c r="V167" s="237"/>
      <c r="W167" s="237"/>
      <c r="X167" s="237"/>
      <c r="Y167" s="237"/>
      <c r="Z167" s="237"/>
      <c r="AA167" s="243"/>
      <c r="AT167" s="244" t="s">
        <v>151</v>
      </c>
      <c r="AU167" s="244" t="s">
        <v>122</v>
      </c>
      <c r="AV167" s="11" t="s">
        <v>122</v>
      </c>
      <c r="AW167" s="11" t="s">
        <v>34</v>
      </c>
      <c r="AX167" s="11" t="s">
        <v>76</v>
      </c>
      <c r="AY167" s="244" t="s">
        <v>143</v>
      </c>
    </row>
    <row r="168" s="12" customFormat="1" ht="16.5" customHeight="1">
      <c r="B168" s="245"/>
      <c r="C168" s="246"/>
      <c r="D168" s="246"/>
      <c r="E168" s="247" t="s">
        <v>22</v>
      </c>
      <c r="F168" s="248" t="s">
        <v>153</v>
      </c>
      <c r="G168" s="246"/>
      <c r="H168" s="246"/>
      <c r="I168" s="246"/>
      <c r="J168" s="246"/>
      <c r="K168" s="249">
        <v>37.600000000000001</v>
      </c>
      <c r="L168" s="246"/>
      <c r="M168" s="246"/>
      <c r="N168" s="246"/>
      <c r="O168" s="246"/>
      <c r="P168" s="246"/>
      <c r="Q168" s="246"/>
      <c r="R168" s="250"/>
      <c r="T168" s="251"/>
      <c r="U168" s="246"/>
      <c r="V168" s="246"/>
      <c r="W168" s="246"/>
      <c r="X168" s="246"/>
      <c r="Y168" s="246"/>
      <c r="Z168" s="246"/>
      <c r="AA168" s="252"/>
      <c r="AT168" s="253" t="s">
        <v>151</v>
      </c>
      <c r="AU168" s="253" t="s">
        <v>122</v>
      </c>
      <c r="AV168" s="12" t="s">
        <v>148</v>
      </c>
      <c r="AW168" s="12" t="s">
        <v>34</v>
      </c>
      <c r="AX168" s="12" t="s">
        <v>84</v>
      </c>
      <c r="AY168" s="253" t="s">
        <v>143</v>
      </c>
    </row>
    <row r="169" s="1" customFormat="1" ht="25.5" customHeight="1">
      <c r="B169" s="47"/>
      <c r="C169" s="216" t="s">
        <v>211</v>
      </c>
      <c r="D169" s="216" t="s">
        <v>144</v>
      </c>
      <c r="E169" s="217" t="s">
        <v>212</v>
      </c>
      <c r="F169" s="218" t="s">
        <v>213</v>
      </c>
      <c r="G169" s="218"/>
      <c r="H169" s="218"/>
      <c r="I169" s="218"/>
      <c r="J169" s="219" t="s">
        <v>147</v>
      </c>
      <c r="K169" s="220">
        <v>14.577</v>
      </c>
      <c r="L169" s="221">
        <v>0</v>
      </c>
      <c r="M169" s="222"/>
      <c r="N169" s="223">
        <f>ROUND(L169*K169,2)</f>
        <v>0</v>
      </c>
      <c r="O169" s="223"/>
      <c r="P169" s="223"/>
      <c r="Q169" s="223"/>
      <c r="R169" s="49"/>
      <c r="T169" s="224" t="s">
        <v>22</v>
      </c>
      <c r="U169" s="57" t="s">
        <v>43</v>
      </c>
      <c r="V169" s="48"/>
      <c r="W169" s="225">
        <f>V169*K169</f>
        <v>0</v>
      </c>
      <c r="X169" s="225">
        <v>0.098680000000000004</v>
      </c>
      <c r="Y169" s="225">
        <f>X169*K169</f>
        <v>1.4384583600000001</v>
      </c>
      <c r="Z169" s="225">
        <v>0</v>
      </c>
      <c r="AA169" s="226">
        <f>Z169*K169</f>
        <v>0</v>
      </c>
      <c r="AR169" s="23" t="s">
        <v>148</v>
      </c>
      <c r="AT169" s="23" t="s">
        <v>144</v>
      </c>
      <c r="AU169" s="23" t="s">
        <v>122</v>
      </c>
      <c r="AY169" s="23" t="s">
        <v>143</v>
      </c>
      <c r="BE169" s="139">
        <f>IF(U169="základní",N169,0)</f>
        <v>0</v>
      </c>
      <c r="BF169" s="139">
        <f>IF(U169="snížená",N169,0)</f>
        <v>0</v>
      </c>
      <c r="BG169" s="139">
        <f>IF(U169="zákl. přenesená",N169,0)</f>
        <v>0</v>
      </c>
      <c r="BH169" s="139">
        <f>IF(U169="sníž. přenesená",N169,0)</f>
        <v>0</v>
      </c>
      <c r="BI169" s="139">
        <f>IF(U169="nulová",N169,0)</f>
        <v>0</v>
      </c>
      <c r="BJ169" s="23" t="s">
        <v>122</v>
      </c>
      <c r="BK169" s="139">
        <f>ROUND(L169*K169,2)</f>
        <v>0</v>
      </c>
      <c r="BL169" s="23" t="s">
        <v>148</v>
      </c>
      <c r="BM169" s="23" t="s">
        <v>214</v>
      </c>
    </row>
    <row r="170" s="11" customFormat="1" ht="16.5" customHeight="1">
      <c r="B170" s="236"/>
      <c r="C170" s="237"/>
      <c r="D170" s="237"/>
      <c r="E170" s="238" t="s">
        <v>22</v>
      </c>
      <c r="F170" s="254" t="s">
        <v>215</v>
      </c>
      <c r="G170" s="255"/>
      <c r="H170" s="255"/>
      <c r="I170" s="255"/>
      <c r="J170" s="237"/>
      <c r="K170" s="240">
        <v>11.34</v>
      </c>
      <c r="L170" s="237"/>
      <c r="M170" s="237"/>
      <c r="N170" s="237"/>
      <c r="O170" s="237"/>
      <c r="P170" s="237"/>
      <c r="Q170" s="237"/>
      <c r="R170" s="241"/>
      <c r="T170" s="242"/>
      <c r="U170" s="237"/>
      <c r="V170" s="237"/>
      <c r="W170" s="237"/>
      <c r="X170" s="237"/>
      <c r="Y170" s="237"/>
      <c r="Z170" s="237"/>
      <c r="AA170" s="243"/>
      <c r="AT170" s="244" t="s">
        <v>151</v>
      </c>
      <c r="AU170" s="244" t="s">
        <v>122</v>
      </c>
      <c r="AV170" s="11" t="s">
        <v>122</v>
      </c>
      <c r="AW170" s="11" t="s">
        <v>34</v>
      </c>
      <c r="AX170" s="11" t="s">
        <v>76</v>
      </c>
      <c r="AY170" s="244" t="s">
        <v>143</v>
      </c>
    </row>
    <row r="171" s="11" customFormat="1" ht="16.5" customHeight="1">
      <c r="B171" s="236"/>
      <c r="C171" s="237"/>
      <c r="D171" s="237"/>
      <c r="E171" s="238" t="s">
        <v>22</v>
      </c>
      <c r="F171" s="239" t="s">
        <v>216</v>
      </c>
      <c r="G171" s="237"/>
      <c r="H171" s="237"/>
      <c r="I171" s="237"/>
      <c r="J171" s="237"/>
      <c r="K171" s="240">
        <v>0.81000000000000005</v>
      </c>
      <c r="L171" s="237"/>
      <c r="M171" s="237"/>
      <c r="N171" s="237"/>
      <c r="O171" s="237"/>
      <c r="P171" s="237"/>
      <c r="Q171" s="237"/>
      <c r="R171" s="241"/>
      <c r="T171" s="242"/>
      <c r="U171" s="237"/>
      <c r="V171" s="237"/>
      <c r="W171" s="237"/>
      <c r="X171" s="237"/>
      <c r="Y171" s="237"/>
      <c r="Z171" s="237"/>
      <c r="AA171" s="243"/>
      <c r="AT171" s="244" t="s">
        <v>151</v>
      </c>
      <c r="AU171" s="244" t="s">
        <v>122</v>
      </c>
      <c r="AV171" s="11" t="s">
        <v>122</v>
      </c>
      <c r="AW171" s="11" t="s">
        <v>34</v>
      </c>
      <c r="AX171" s="11" t="s">
        <v>76</v>
      </c>
      <c r="AY171" s="244" t="s">
        <v>143</v>
      </c>
    </row>
    <row r="172" s="11" customFormat="1" ht="16.5" customHeight="1">
      <c r="B172" s="236"/>
      <c r="C172" s="237"/>
      <c r="D172" s="237"/>
      <c r="E172" s="238" t="s">
        <v>22</v>
      </c>
      <c r="F172" s="239" t="s">
        <v>217</v>
      </c>
      <c r="G172" s="237"/>
      <c r="H172" s="237"/>
      <c r="I172" s="237"/>
      <c r="J172" s="237"/>
      <c r="K172" s="240">
        <v>0.63</v>
      </c>
      <c r="L172" s="237"/>
      <c r="M172" s="237"/>
      <c r="N172" s="237"/>
      <c r="O172" s="237"/>
      <c r="P172" s="237"/>
      <c r="Q172" s="237"/>
      <c r="R172" s="241"/>
      <c r="T172" s="242"/>
      <c r="U172" s="237"/>
      <c r="V172" s="237"/>
      <c r="W172" s="237"/>
      <c r="X172" s="237"/>
      <c r="Y172" s="237"/>
      <c r="Z172" s="237"/>
      <c r="AA172" s="243"/>
      <c r="AT172" s="244" t="s">
        <v>151</v>
      </c>
      <c r="AU172" s="244" t="s">
        <v>122</v>
      </c>
      <c r="AV172" s="11" t="s">
        <v>122</v>
      </c>
      <c r="AW172" s="11" t="s">
        <v>34</v>
      </c>
      <c r="AX172" s="11" t="s">
        <v>76</v>
      </c>
      <c r="AY172" s="244" t="s">
        <v>143</v>
      </c>
    </row>
    <row r="173" s="11" customFormat="1" ht="16.5" customHeight="1">
      <c r="B173" s="236"/>
      <c r="C173" s="237"/>
      <c r="D173" s="237"/>
      <c r="E173" s="238" t="s">
        <v>22</v>
      </c>
      <c r="F173" s="239" t="s">
        <v>218</v>
      </c>
      <c r="G173" s="237"/>
      <c r="H173" s="237"/>
      <c r="I173" s="237"/>
      <c r="J173" s="237"/>
      <c r="K173" s="240">
        <v>0.97199999999999998</v>
      </c>
      <c r="L173" s="237"/>
      <c r="M173" s="237"/>
      <c r="N173" s="237"/>
      <c r="O173" s="237"/>
      <c r="P173" s="237"/>
      <c r="Q173" s="237"/>
      <c r="R173" s="241"/>
      <c r="T173" s="242"/>
      <c r="U173" s="237"/>
      <c r="V173" s="237"/>
      <c r="W173" s="237"/>
      <c r="X173" s="237"/>
      <c r="Y173" s="237"/>
      <c r="Z173" s="237"/>
      <c r="AA173" s="243"/>
      <c r="AT173" s="244" t="s">
        <v>151</v>
      </c>
      <c r="AU173" s="244" t="s">
        <v>122</v>
      </c>
      <c r="AV173" s="11" t="s">
        <v>122</v>
      </c>
      <c r="AW173" s="11" t="s">
        <v>34</v>
      </c>
      <c r="AX173" s="11" t="s">
        <v>76</v>
      </c>
      <c r="AY173" s="244" t="s">
        <v>143</v>
      </c>
    </row>
    <row r="174" s="11" customFormat="1" ht="16.5" customHeight="1">
      <c r="B174" s="236"/>
      <c r="C174" s="237"/>
      <c r="D174" s="237"/>
      <c r="E174" s="238" t="s">
        <v>22</v>
      </c>
      <c r="F174" s="239" t="s">
        <v>219</v>
      </c>
      <c r="G174" s="237"/>
      <c r="H174" s="237"/>
      <c r="I174" s="237"/>
      <c r="J174" s="237"/>
      <c r="K174" s="240">
        <v>0.41999999999999998</v>
      </c>
      <c r="L174" s="237"/>
      <c r="M174" s="237"/>
      <c r="N174" s="237"/>
      <c r="O174" s="237"/>
      <c r="P174" s="237"/>
      <c r="Q174" s="237"/>
      <c r="R174" s="241"/>
      <c r="T174" s="242"/>
      <c r="U174" s="237"/>
      <c r="V174" s="237"/>
      <c r="W174" s="237"/>
      <c r="X174" s="237"/>
      <c r="Y174" s="237"/>
      <c r="Z174" s="237"/>
      <c r="AA174" s="243"/>
      <c r="AT174" s="244" t="s">
        <v>151</v>
      </c>
      <c r="AU174" s="244" t="s">
        <v>122</v>
      </c>
      <c r="AV174" s="11" t="s">
        <v>122</v>
      </c>
      <c r="AW174" s="11" t="s">
        <v>34</v>
      </c>
      <c r="AX174" s="11" t="s">
        <v>76</v>
      </c>
      <c r="AY174" s="244" t="s">
        <v>143</v>
      </c>
    </row>
    <row r="175" s="11" customFormat="1" ht="16.5" customHeight="1">
      <c r="B175" s="236"/>
      <c r="C175" s="237"/>
      <c r="D175" s="237"/>
      <c r="E175" s="238" t="s">
        <v>22</v>
      </c>
      <c r="F175" s="239" t="s">
        <v>220</v>
      </c>
      <c r="G175" s="237"/>
      <c r="H175" s="237"/>
      <c r="I175" s="237"/>
      <c r="J175" s="237"/>
      <c r="K175" s="240">
        <v>0.40500000000000003</v>
      </c>
      <c r="L175" s="237"/>
      <c r="M175" s="237"/>
      <c r="N175" s="237"/>
      <c r="O175" s="237"/>
      <c r="P175" s="237"/>
      <c r="Q175" s="237"/>
      <c r="R175" s="241"/>
      <c r="T175" s="242"/>
      <c r="U175" s="237"/>
      <c r="V175" s="237"/>
      <c r="W175" s="237"/>
      <c r="X175" s="237"/>
      <c r="Y175" s="237"/>
      <c r="Z175" s="237"/>
      <c r="AA175" s="243"/>
      <c r="AT175" s="244" t="s">
        <v>151</v>
      </c>
      <c r="AU175" s="244" t="s">
        <v>122</v>
      </c>
      <c r="AV175" s="11" t="s">
        <v>122</v>
      </c>
      <c r="AW175" s="11" t="s">
        <v>34</v>
      </c>
      <c r="AX175" s="11" t="s">
        <v>76</v>
      </c>
      <c r="AY175" s="244" t="s">
        <v>143</v>
      </c>
    </row>
    <row r="176" s="12" customFormat="1" ht="16.5" customHeight="1">
      <c r="B176" s="245"/>
      <c r="C176" s="246"/>
      <c r="D176" s="246"/>
      <c r="E176" s="247" t="s">
        <v>22</v>
      </c>
      <c r="F176" s="248" t="s">
        <v>153</v>
      </c>
      <c r="G176" s="246"/>
      <c r="H176" s="246"/>
      <c r="I176" s="246"/>
      <c r="J176" s="246"/>
      <c r="K176" s="249">
        <v>14.577</v>
      </c>
      <c r="L176" s="246"/>
      <c r="M176" s="246"/>
      <c r="N176" s="246"/>
      <c r="O176" s="246"/>
      <c r="P176" s="246"/>
      <c r="Q176" s="246"/>
      <c r="R176" s="250"/>
      <c r="T176" s="251"/>
      <c r="U176" s="246"/>
      <c r="V176" s="246"/>
      <c r="W176" s="246"/>
      <c r="X176" s="246"/>
      <c r="Y176" s="246"/>
      <c r="Z176" s="246"/>
      <c r="AA176" s="252"/>
      <c r="AT176" s="253" t="s">
        <v>151</v>
      </c>
      <c r="AU176" s="253" t="s">
        <v>122</v>
      </c>
      <c r="AV176" s="12" t="s">
        <v>148</v>
      </c>
      <c r="AW176" s="12" t="s">
        <v>34</v>
      </c>
      <c r="AX176" s="12" t="s">
        <v>84</v>
      </c>
      <c r="AY176" s="253" t="s">
        <v>143</v>
      </c>
    </row>
    <row r="177" s="9" customFormat="1" ht="29.88" customHeight="1">
      <c r="B177" s="202"/>
      <c r="C177" s="203"/>
      <c r="D177" s="213" t="s">
        <v>111</v>
      </c>
      <c r="E177" s="213"/>
      <c r="F177" s="213"/>
      <c r="G177" s="213"/>
      <c r="H177" s="213"/>
      <c r="I177" s="213"/>
      <c r="J177" s="213"/>
      <c r="K177" s="213"/>
      <c r="L177" s="213"/>
      <c r="M177" s="213"/>
      <c r="N177" s="214">
        <f>BK177</f>
        <v>0</v>
      </c>
      <c r="O177" s="215"/>
      <c r="P177" s="215"/>
      <c r="Q177" s="215"/>
      <c r="R177" s="206"/>
      <c r="T177" s="207"/>
      <c r="U177" s="203"/>
      <c r="V177" s="203"/>
      <c r="W177" s="208">
        <f>SUM(W178:W195)</f>
        <v>0</v>
      </c>
      <c r="X177" s="203"/>
      <c r="Y177" s="208">
        <f>SUM(Y178:Y195)</f>
        <v>0</v>
      </c>
      <c r="Z177" s="203"/>
      <c r="AA177" s="209">
        <f>SUM(AA178:AA195)</f>
        <v>2.0574600000000003</v>
      </c>
      <c r="AR177" s="210" t="s">
        <v>84</v>
      </c>
      <c r="AT177" s="211" t="s">
        <v>75</v>
      </c>
      <c r="AU177" s="211" t="s">
        <v>84</v>
      </c>
      <c r="AY177" s="210" t="s">
        <v>143</v>
      </c>
      <c r="BK177" s="212">
        <f>SUM(BK178:BK195)</f>
        <v>0</v>
      </c>
    </row>
    <row r="178" s="1" customFormat="1" ht="38.25" customHeight="1">
      <c r="B178" s="47"/>
      <c r="C178" s="216" t="s">
        <v>221</v>
      </c>
      <c r="D178" s="216" t="s">
        <v>144</v>
      </c>
      <c r="E178" s="217" t="s">
        <v>222</v>
      </c>
      <c r="F178" s="218" t="s">
        <v>223</v>
      </c>
      <c r="G178" s="218"/>
      <c r="H178" s="218"/>
      <c r="I178" s="218"/>
      <c r="J178" s="219" t="s">
        <v>147</v>
      </c>
      <c r="K178" s="220">
        <v>30.399999999999999</v>
      </c>
      <c r="L178" s="221">
        <v>0</v>
      </c>
      <c r="M178" s="222"/>
      <c r="N178" s="223">
        <f>ROUND(L178*K178,2)</f>
        <v>0</v>
      </c>
      <c r="O178" s="223"/>
      <c r="P178" s="223"/>
      <c r="Q178" s="223"/>
      <c r="R178" s="49"/>
      <c r="T178" s="224" t="s">
        <v>22</v>
      </c>
      <c r="U178" s="57" t="s">
        <v>43</v>
      </c>
      <c r="V178" s="48"/>
      <c r="W178" s="225">
        <f>V178*K178</f>
        <v>0</v>
      </c>
      <c r="X178" s="225">
        <v>0</v>
      </c>
      <c r="Y178" s="225">
        <f>X178*K178</f>
        <v>0</v>
      </c>
      <c r="Z178" s="225">
        <v>0</v>
      </c>
      <c r="AA178" s="226">
        <f>Z178*K178</f>
        <v>0</v>
      </c>
      <c r="AR178" s="23" t="s">
        <v>148</v>
      </c>
      <c r="AT178" s="23" t="s">
        <v>144</v>
      </c>
      <c r="AU178" s="23" t="s">
        <v>122</v>
      </c>
      <c r="AY178" s="23" t="s">
        <v>143</v>
      </c>
      <c r="BE178" s="139">
        <f>IF(U178="základní",N178,0)</f>
        <v>0</v>
      </c>
      <c r="BF178" s="139">
        <f>IF(U178="snížená",N178,0)</f>
        <v>0</v>
      </c>
      <c r="BG178" s="139">
        <f>IF(U178="zákl. přenesená",N178,0)</f>
        <v>0</v>
      </c>
      <c r="BH178" s="139">
        <f>IF(U178="sníž. přenesená",N178,0)</f>
        <v>0</v>
      </c>
      <c r="BI178" s="139">
        <f>IF(U178="nulová",N178,0)</f>
        <v>0</v>
      </c>
      <c r="BJ178" s="23" t="s">
        <v>122</v>
      </c>
      <c r="BK178" s="139">
        <f>ROUND(L178*K178,2)</f>
        <v>0</v>
      </c>
      <c r="BL178" s="23" t="s">
        <v>148</v>
      </c>
      <c r="BM178" s="23" t="s">
        <v>224</v>
      </c>
    </row>
    <row r="179" s="11" customFormat="1" ht="16.5" customHeight="1">
      <c r="B179" s="236"/>
      <c r="C179" s="237"/>
      <c r="D179" s="237"/>
      <c r="E179" s="238" t="s">
        <v>22</v>
      </c>
      <c r="F179" s="254" t="s">
        <v>225</v>
      </c>
      <c r="G179" s="255"/>
      <c r="H179" s="255"/>
      <c r="I179" s="255"/>
      <c r="J179" s="237"/>
      <c r="K179" s="240">
        <v>30.399999999999999</v>
      </c>
      <c r="L179" s="237"/>
      <c r="M179" s="237"/>
      <c r="N179" s="237"/>
      <c r="O179" s="237"/>
      <c r="P179" s="237"/>
      <c r="Q179" s="237"/>
      <c r="R179" s="241"/>
      <c r="T179" s="242"/>
      <c r="U179" s="237"/>
      <c r="V179" s="237"/>
      <c r="W179" s="237"/>
      <c r="X179" s="237"/>
      <c r="Y179" s="237"/>
      <c r="Z179" s="237"/>
      <c r="AA179" s="243"/>
      <c r="AT179" s="244" t="s">
        <v>151</v>
      </c>
      <c r="AU179" s="244" t="s">
        <v>122</v>
      </c>
      <c r="AV179" s="11" t="s">
        <v>122</v>
      </c>
      <c r="AW179" s="11" t="s">
        <v>34</v>
      </c>
      <c r="AX179" s="11" t="s">
        <v>76</v>
      </c>
      <c r="AY179" s="244" t="s">
        <v>143</v>
      </c>
    </row>
    <row r="180" s="12" customFormat="1" ht="16.5" customHeight="1">
      <c r="B180" s="245"/>
      <c r="C180" s="246"/>
      <c r="D180" s="246"/>
      <c r="E180" s="247" t="s">
        <v>22</v>
      </c>
      <c r="F180" s="248" t="s">
        <v>153</v>
      </c>
      <c r="G180" s="246"/>
      <c r="H180" s="246"/>
      <c r="I180" s="246"/>
      <c r="J180" s="246"/>
      <c r="K180" s="249">
        <v>30.399999999999999</v>
      </c>
      <c r="L180" s="246"/>
      <c r="M180" s="246"/>
      <c r="N180" s="246"/>
      <c r="O180" s="246"/>
      <c r="P180" s="246"/>
      <c r="Q180" s="246"/>
      <c r="R180" s="250"/>
      <c r="T180" s="251"/>
      <c r="U180" s="246"/>
      <c r="V180" s="246"/>
      <c r="W180" s="246"/>
      <c r="X180" s="246"/>
      <c r="Y180" s="246"/>
      <c r="Z180" s="246"/>
      <c r="AA180" s="252"/>
      <c r="AT180" s="253" t="s">
        <v>151</v>
      </c>
      <c r="AU180" s="253" t="s">
        <v>122</v>
      </c>
      <c r="AV180" s="12" t="s">
        <v>148</v>
      </c>
      <c r="AW180" s="12" t="s">
        <v>34</v>
      </c>
      <c r="AX180" s="12" t="s">
        <v>84</v>
      </c>
      <c r="AY180" s="253" t="s">
        <v>143</v>
      </c>
    </row>
    <row r="181" s="1" customFormat="1" ht="38.25" customHeight="1">
      <c r="B181" s="47"/>
      <c r="C181" s="216" t="s">
        <v>226</v>
      </c>
      <c r="D181" s="216" t="s">
        <v>144</v>
      </c>
      <c r="E181" s="217" t="s">
        <v>227</v>
      </c>
      <c r="F181" s="218" t="s">
        <v>228</v>
      </c>
      <c r="G181" s="218"/>
      <c r="H181" s="218"/>
      <c r="I181" s="218"/>
      <c r="J181" s="219" t="s">
        <v>147</v>
      </c>
      <c r="K181" s="220">
        <v>121.59999999999999</v>
      </c>
      <c r="L181" s="221">
        <v>0</v>
      </c>
      <c r="M181" s="222"/>
      <c r="N181" s="223">
        <f>ROUND(L181*K181,2)</f>
        <v>0</v>
      </c>
      <c r="O181" s="223"/>
      <c r="P181" s="223"/>
      <c r="Q181" s="223"/>
      <c r="R181" s="49"/>
      <c r="T181" s="224" t="s">
        <v>22</v>
      </c>
      <c r="U181" s="57" t="s">
        <v>43</v>
      </c>
      <c r="V181" s="48"/>
      <c r="W181" s="225">
        <f>V181*K181</f>
        <v>0</v>
      </c>
      <c r="X181" s="225">
        <v>0</v>
      </c>
      <c r="Y181" s="225">
        <f>X181*K181</f>
        <v>0</v>
      </c>
      <c r="Z181" s="225">
        <v>0</v>
      </c>
      <c r="AA181" s="226">
        <f>Z181*K181</f>
        <v>0</v>
      </c>
      <c r="AR181" s="23" t="s">
        <v>148</v>
      </c>
      <c r="AT181" s="23" t="s">
        <v>144</v>
      </c>
      <c r="AU181" s="23" t="s">
        <v>122</v>
      </c>
      <c r="AY181" s="23" t="s">
        <v>143</v>
      </c>
      <c r="BE181" s="139">
        <f>IF(U181="základní",N181,0)</f>
        <v>0</v>
      </c>
      <c r="BF181" s="139">
        <f>IF(U181="snížená",N181,0)</f>
        <v>0</v>
      </c>
      <c r="BG181" s="139">
        <f>IF(U181="zákl. přenesená",N181,0)</f>
        <v>0</v>
      </c>
      <c r="BH181" s="139">
        <f>IF(U181="sníž. přenesená",N181,0)</f>
        <v>0</v>
      </c>
      <c r="BI181" s="139">
        <f>IF(U181="nulová",N181,0)</f>
        <v>0</v>
      </c>
      <c r="BJ181" s="23" t="s">
        <v>122</v>
      </c>
      <c r="BK181" s="139">
        <f>ROUND(L181*K181,2)</f>
        <v>0</v>
      </c>
      <c r="BL181" s="23" t="s">
        <v>148</v>
      </c>
      <c r="BM181" s="23" t="s">
        <v>229</v>
      </c>
    </row>
    <row r="182" s="1" customFormat="1" ht="38.25" customHeight="1">
      <c r="B182" s="47"/>
      <c r="C182" s="216" t="s">
        <v>230</v>
      </c>
      <c r="D182" s="216" t="s">
        <v>144</v>
      </c>
      <c r="E182" s="217" t="s">
        <v>231</v>
      </c>
      <c r="F182" s="218" t="s">
        <v>232</v>
      </c>
      <c r="G182" s="218"/>
      <c r="H182" s="218"/>
      <c r="I182" s="218"/>
      <c r="J182" s="219" t="s">
        <v>147</v>
      </c>
      <c r="K182" s="220">
        <v>30.399999999999999</v>
      </c>
      <c r="L182" s="221">
        <v>0</v>
      </c>
      <c r="M182" s="222"/>
      <c r="N182" s="223">
        <f>ROUND(L182*K182,2)</f>
        <v>0</v>
      </c>
      <c r="O182" s="223"/>
      <c r="P182" s="223"/>
      <c r="Q182" s="223"/>
      <c r="R182" s="49"/>
      <c r="T182" s="224" t="s">
        <v>22</v>
      </c>
      <c r="U182" s="57" t="s">
        <v>43</v>
      </c>
      <c r="V182" s="48"/>
      <c r="W182" s="225">
        <f>V182*K182</f>
        <v>0</v>
      </c>
      <c r="X182" s="225">
        <v>0</v>
      </c>
      <c r="Y182" s="225">
        <f>X182*K182</f>
        <v>0</v>
      </c>
      <c r="Z182" s="225">
        <v>0</v>
      </c>
      <c r="AA182" s="226">
        <f>Z182*K182</f>
        <v>0</v>
      </c>
      <c r="AR182" s="23" t="s">
        <v>148</v>
      </c>
      <c r="AT182" s="23" t="s">
        <v>144</v>
      </c>
      <c r="AU182" s="23" t="s">
        <v>122</v>
      </c>
      <c r="AY182" s="23" t="s">
        <v>143</v>
      </c>
      <c r="BE182" s="139">
        <f>IF(U182="základní",N182,0)</f>
        <v>0</v>
      </c>
      <c r="BF182" s="139">
        <f>IF(U182="snížená",N182,0)</f>
        <v>0</v>
      </c>
      <c r="BG182" s="139">
        <f>IF(U182="zákl. přenesená",N182,0)</f>
        <v>0</v>
      </c>
      <c r="BH182" s="139">
        <f>IF(U182="sníž. přenesená",N182,0)</f>
        <v>0</v>
      </c>
      <c r="BI182" s="139">
        <f>IF(U182="nulová",N182,0)</f>
        <v>0</v>
      </c>
      <c r="BJ182" s="23" t="s">
        <v>122</v>
      </c>
      <c r="BK182" s="139">
        <f>ROUND(L182*K182,2)</f>
        <v>0</v>
      </c>
      <c r="BL182" s="23" t="s">
        <v>148</v>
      </c>
      <c r="BM182" s="23" t="s">
        <v>233</v>
      </c>
    </row>
    <row r="183" s="1" customFormat="1" ht="25.5" customHeight="1">
      <c r="B183" s="47"/>
      <c r="C183" s="216" t="s">
        <v>11</v>
      </c>
      <c r="D183" s="216" t="s">
        <v>144</v>
      </c>
      <c r="E183" s="217" t="s">
        <v>234</v>
      </c>
      <c r="F183" s="218" t="s">
        <v>235</v>
      </c>
      <c r="G183" s="218"/>
      <c r="H183" s="218"/>
      <c r="I183" s="218"/>
      <c r="J183" s="219" t="s">
        <v>236</v>
      </c>
      <c r="K183" s="220">
        <v>1</v>
      </c>
      <c r="L183" s="221">
        <v>0</v>
      </c>
      <c r="M183" s="222"/>
      <c r="N183" s="223">
        <f>ROUND(L183*K183,2)</f>
        <v>0</v>
      </c>
      <c r="O183" s="223"/>
      <c r="P183" s="223"/>
      <c r="Q183" s="223"/>
      <c r="R183" s="49"/>
      <c r="T183" s="224" t="s">
        <v>22</v>
      </c>
      <c r="U183" s="57" t="s">
        <v>43</v>
      </c>
      <c r="V183" s="48"/>
      <c r="W183" s="225">
        <f>V183*K183</f>
        <v>0</v>
      </c>
      <c r="X183" s="225">
        <v>0</v>
      </c>
      <c r="Y183" s="225">
        <f>X183*K183</f>
        <v>0</v>
      </c>
      <c r="Z183" s="225">
        <v>0</v>
      </c>
      <c r="AA183" s="226">
        <f>Z183*K183</f>
        <v>0</v>
      </c>
      <c r="AR183" s="23" t="s">
        <v>148</v>
      </c>
      <c r="AT183" s="23" t="s">
        <v>144</v>
      </c>
      <c r="AU183" s="23" t="s">
        <v>122</v>
      </c>
      <c r="AY183" s="23" t="s">
        <v>143</v>
      </c>
      <c r="BE183" s="139">
        <f>IF(U183="základní",N183,0)</f>
        <v>0</v>
      </c>
      <c r="BF183" s="139">
        <f>IF(U183="snížená",N183,0)</f>
        <v>0</v>
      </c>
      <c r="BG183" s="139">
        <f>IF(U183="zákl. přenesená",N183,0)</f>
        <v>0</v>
      </c>
      <c r="BH183" s="139">
        <f>IF(U183="sníž. přenesená",N183,0)</f>
        <v>0</v>
      </c>
      <c r="BI183" s="139">
        <f>IF(U183="nulová",N183,0)</f>
        <v>0</v>
      </c>
      <c r="BJ183" s="23" t="s">
        <v>122</v>
      </c>
      <c r="BK183" s="139">
        <f>ROUND(L183*K183,2)</f>
        <v>0</v>
      </c>
      <c r="BL183" s="23" t="s">
        <v>148</v>
      </c>
      <c r="BM183" s="23" t="s">
        <v>237</v>
      </c>
    </row>
    <row r="184" s="1" customFormat="1" ht="25.5" customHeight="1">
      <c r="B184" s="47"/>
      <c r="C184" s="216" t="s">
        <v>238</v>
      </c>
      <c r="D184" s="216" t="s">
        <v>144</v>
      </c>
      <c r="E184" s="217" t="s">
        <v>239</v>
      </c>
      <c r="F184" s="218" t="s">
        <v>240</v>
      </c>
      <c r="G184" s="218"/>
      <c r="H184" s="218"/>
      <c r="I184" s="218"/>
      <c r="J184" s="219" t="s">
        <v>147</v>
      </c>
      <c r="K184" s="220">
        <v>1.5</v>
      </c>
      <c r="L184" s="221">
        <v>0</v>
      </c>
      <c r="M184" s="222"/>
      <c r="N184" s="223">
        <f>ROUND(L184*K184,2)</f>
        <v>0</v>
      </c>
      <c r="O184" s="223"/>
      <c r="P184" s="223"/>
      <c r="Q184" s="223"/>
      <c r="R184" s="49"/>
      <c r="T184" s="224" t="s">
        <v>22</v>
      </c>
      <c r="U184" s="57" t="s">
        <v>43</v>
      </c>
      <c r="V184" s="48"/>
      <c r="W184" s="225">
        <f>V184*K184</f>
        <v>0</v>
      </c>
      <c r="X184" s="225">
        <v>0</v>
      </c>
      <c r="Y184" s="225">
        <f>X184*K184</f>
        <v>0</v>
      </c>
      <c r="Z184" s="225">
        <v>0.055</v>
      </c>
      <c r="AA184" s="226">
        <f>Z184*K184</f>
        <v>0.082500000000000004</v>
      </c>
      <c r="AR184" s="23" t="s">
        <v>148</v>
      </c>
      <c r="AT184" s="23" t="s">
        <v>144</v>
      </c>
      <c r="AU184" s="23" t="s">
        <v>122</v>
      </c>
      <c r="AY184" s="23" t="s">
        <v>143</v>
      </c>
      <c r="BE184" s="139">
        <f>IF(U184="základní",N184,0)</f>
        <v>0</v>
      </c>
      <c r="BF184" s="139">
        <f>IF(U184="snížená",N184,0)</f>
        <v>0</v>
      </c>
      <c r="BG184" s="139">
        <f>IF(U184="zákl. přenesená",N184,0)</f>
        <v>0</v>
      </c>
      <c r="BH184" s="139">
        <f>IF(U184="sníž. přenesená",N184,0)</f>
        <v>0</v>
      </c>
      <c r="BI184" s="139">
        <f>IF(U184="nulová",N184,0)</f>
        <v>0</v>
      </c>
      <c r="BJ184" s="23" t="s">
        <v>122</v>
      </c>
      <c r="BK184" s="139">
        <f>ROUND(L184*K184,2)</f>
        <v>0</v>
      </c>
      <c r="BL184" s="23" t="s">
        <v>148</v>
      </c>
      <c r="BM184" s="23" t="s">
        <v>241</v>
      </c>
    </row>
    <row r="185" s="11" customFormat="1" ht="16.5" customHeight="1">
      <c r="B185" s="236"/>
      <c r="C185" s="237"/>
      <c r="D185" s="237"/>
      <c r="E185" s="238" t="s">
        <v>22</v>
      </c>
      <c r="F185" s="254" t="s">
        <v>242</v>
      </c>
      <c r="G185" s="255"/>
      <c r="H185" s="255"/>
      <c r="I185" s="255"/>
      <c r="J185" s="237"/>
      <c r="K185" s="240">
        <v>1.5</v>
      </c>
      <c r="L185" s="237"/>
      <c r="M185" s="237"/>
      <c r="N185" s="237"/>
      <c r="O185" s="237"/>
      <c r="P185" s="237"/>
      <c r="Q185" s="237"/>
      <c r="R185" s="241"/>
      <c r="T185" s="242"/>
      <c r="U185" s="237"/>
      <c r="V185" s="237"/>
      <c r="W185" s="237"/>
      <c r="X185" s="237"/>
      <c r="Y185" s="237"/>
      <c r="Z185" s="237"/>
      <c r="AA185" s="243"/>
      <c r="AT185" s="244" t="s">
        <v>151</v>
      </c>
      <c r="AU185" s="244" t="s">
        <v>122</v>
      </c>
      <c r="AV185" s="11" t="s">
        <v>122</v>
      </c>
      <c r="AW185" s="11" t="s">
        <v>34</v>
      </c>
      <c r="AX185" s="11" t="s">
        <v>84</v>
      </c>
      <c r="AY185" s="244" t="s">
        <v>143</v>
      </c>
    </row>
    <row r="186" s="1" customFormat="1" ht="25.5" customHeight="1">
      <c r="B186" s="47"/>
      <c r="C186" s="216" t="s">
        <v>243</v>
      </c>
      <c r="D186" s="216" t="s">
        <v>144</v>
      </c>
      <c r="E186" s="217" t="s">
        <v>244</v>
      </c>
      <c r="F186" s="218" t="s">
        <v>245</v>
      </c>
      <c r="G186" s="218"/>
      <c r="H186" s="218"/>
      <c r="I186" s="218"/>
      <c r="J186" s="219" t="s">
        <v>147</v>
      </c>
      <c r="K186" s="220">
        <v>1.8</v>
      </c>
      <c r="L186" s="221">
        <v>0</v>
      </c>
      <c r="M186" s="222"/>
      <c r="N186" s="223">
        <f>ROUND(L186*K186,2)</f>
        <v>0</v>
      </c>
      <c r="O186" s="223"/>
      <c r="P186" s="223"/>
      <c r="Q186" s="223"/>
      <c r="R186" s="49"/>
      <c r="T186" s="224" t="s">
        <v>22</v>
      </c>
      <c r="U186" s="57" t="s">
        <v>43</v>
      </c>
      <c r="V186" s="48"/>
      <c r="W186" s="225">
        <f>V186*K186</f>
        <v>0</v>
      </c>
      <c r="X186" s="225">
        <v>0</v>
      </c>
      <c r="Y186" s="225">
        <f>X186*K186</f>
        <v>0</v>
      </c>
      <c r="Z186" s="225">
        <v>0.062</v>
      </c>
      <c r="AA186" s="226">
        <f>Z186*K186</f>
        <v>0.11160000000000001</v>
      </c>
      <c r="AR186" s="23" t="s">
        <v>148</v>
      </c>
      <c r="AT186" s="23" t="s">
        <v>144</v>
      </c>
      <c r="AU186" s="23" t="s">
        <v>122</v>
      </c>
      <c r="AY186" s="23" t="s">
        <v>143</v>
      </c>
      <c r="BE186" s="139">
        <f>IF(U186="základní",N186,0)</f>
        <v>0</v>
      </c>
      <c r="BF186" s="139">
        <f>IF(U186="snížená",N186,0)</f>
        <v>0</v>
      </c>
      <c r="BG186" s="139">
        <f>IF(U186="zákl. přenesená",N186,0)</f>
        <v>0</v>
      </c>
      <c r="BH186" s="139">
        <f>IF(U186="sníž. přenesená",N186,0)</f>
        <v>0</v>
      </c>
      <c r="BI186" s="139">
        <f>IF(U186="nulová",N186,0)</f>
        <v>0</v>
      </c>
      <c r="BJ186" s="23" t="s">
        <v>122</v>
      </c>
      <c r="BK186" s="139">
        <f>ROUND(L186*K186,2)</f>
        <v>0</v>
      </c>
      <c r="BL186" s="23" t="s">
        <v>148</v>
      </c>
      <c r="BM186" s="23" t="s">
        <v>246</v>
      </c>
    </row>
    <row r="187" s="11" customFormat="1" ht="16.5" customHeight="1">
      <c r="B187" s="236"/>
      <c r="C187" s="237"/>
      <c r="D187" s="237"/>
      <c r="E187" s="238" t="s">
        <v>22</v>
      </c>
      <c r="F187" s="254" t="s">
        <v>247</v>
      </c>
      <c r="G187" s="255"/>
      <c r="H187" s="255"/>
      <c r="I187" s="255"/>
      <c r="J187" s="237"/>
      <c r="K187" s="240">
        <v>1.8</v>
      </c>
      <c r="L187" s="237"/>
      <c r="M187" s="237"/>
      <c r="N187" s="237"/>
      <c r="O187" s="237"/>
      <c r="P187" s="237"/>
      <c r="Q187" s="237"/>
      <c r="R187" s="241"/>
      <c r="T187" s="242"/>
      <c r="U187" s="237"/>
      <c r="V187" s="237"/>
      <c r="W187" s="237"/>
      <c r="X187" s="237"/>
      <c r="Y187" s="237"/>
      <c r="Z187" s="237"/>
      <c r="AA187" s="243"/>
      <c r="AT187" s="244" t="s">
        <v>151</v>
      </c>
      <c r="AU187" s="244" t="s">
        <v>122</v>
      </c>
      <c r="AV187" s="11" t="s">
        <v>122</v>
      </c>
      <c r="AW187" s="11" t="s">
        <v>34</v>
      </c>
      <c r="AX187" s="11" t="s">
        <v>76</v>
      </c>
      <c r="AY187" s="244" t="s">
        <v>143</v>
      </c>
    </row>
    <row r="188" s="12" customFormat="1" ht="16.5" customHeight="1">
      <c r="B188" s="245"/>
      <c r="C188" s="246"/>
      <c r="D188" s="246"/>
      <c r="E188" s="247" t="s">
        <v>22</v>
      </c>
      <c r="F188" s="248" t="s">
        <v>153</v>
      </c>
      <c r="G188" s="246"/>
      <c r="H188" s="246"/>
      <c r="I188" s="246"/>
      <c r="J188" s="246"/>
      <c r="K188" s="249">
        <v>1.8</v>
      </c>
      <c r="L188" s="246"/>
      <c r="M188" s="246"/>
      <c r="N188" s="246"/>
      <c r="O188" s="246"/>
      <c r="P188" s="246"/>
      <c r="Q188" s="246"/>
      <c r="R188" s="250"/>
      <c r="T188" s="251"/>
      <c r="U188" s="246"/>
      <c r="V188" s="246"/>
      <c r="W188" s="246"/>
      <c r="X188" s="246"/>
      <c r="Y188" s="246"/>
      <c r="Z188" s="246"/>
      <c r="AA188" s="252"/>
      <c r="AT188" s="253" t="s">
        <v>151</v>
      </c>
      <c r="AU188" s="253" t="s">
        <v>122</v>
      </c>
      <c r="AV188" s="12" t="s">
        <v>148</v>
      </c>
      <c r="AW188" s="12" t="s">
        <v>34</v>
      </c>
      <c r="AX188" s="12" t="s">
        <v>84</v>
      </c>
      <c r="AY188" s="253" t="s">
        <v>143</v>
      </c>
    </row>
    <row r="189" s="1" customFormat="1" ht="25.5" customHeight="1">
      <c r="B189" s="47"/>
      <c r="C189" s="216" t="s">
        <v>248</v>
      </c>
      <c r="D189" s="216" t="s">
        <v>144</v>
      </c>
      <c r="E189" s="217" t="s">
        <v>249</v>
      </c>
      <c r="F189" s="218" t="s">
        <v>250</v>
      </c>
      <c r="G189" s="218"/>
      <c r="H189" s="218"/>
      <c r="I189" s="218"/>
      <c r="J189" s="219" t="s">
        <v>147</v>
      </c>
      <c r="K189" s="220">
        <v>4.8200000000000003</v>
      </c>
      <c r="L189" s="221">
        <v>0</v>
      </c>
      <c r="M189" s="222"/>
      <c r="N189" s="223">
        <f>ROUND(L189*K189,2)</f>
        <v>0</v>
      </c>
      <c r="O189" s="223"/>
      <c r="P189" s="223"/>
      <c r="Q189" s="223"/>
      <c r="R189" s="49"/>
      <c r="T189" s="224" t="s">
        <v>22</v>
      </c>
      <c r="U189" s="57" t="s">
        <v>43</v>
      </c>
      <c r="V189" s="48"/>
      <c r="W189" s="225">
        <f>V189*K189</f>
        <v>0</v>
      </c>
      <c r="X189" s="225">
        <v>0</v>
      </c>
      <c r="Y189" s="225">
        <f>X189*K189</f>
        <v>0</v>
      </c>
      <c r="Z189" s="225">
        <v>0.048000000000000001</v>
      </c>
      <c r="AA189" s="226">
        <f>Z189*K189</f>
        <v>0.23136000000000001</v>
      </c>
      <c r="AR189" s="23" t="s">
        <v>148</v>
      </c>
      <c r="AT189" s="23" t="s">
        <v>144</v>
      </c>
      <c r="AU189" s="23" t="s">
        <v>122</v>
      </c>
      <c r="AY189" s="23" t="s">
        <v>143</v>
      </c>
      <c r="BE189" s="139">
        <f>IF(U189="základní",N189,0)</f>
        <v>0</v>
      </c>
      <c r="BF189" s="139">
        <f>IF(U189="snížená",N189,0)</f>
        <v>0</v>
      </c>
      <c r="BG189" s="139">
        <f>IF(U189="zákl. přenesená",N189,0)</f>
        <v>0</v>
      </c>
      <c r="BH189" s="139">
        <f>IF(U189="sníž. přenesená",N189,0)</f>
        <v>0</v>
      </c>
      <c r="BI189" s="139">
        <f>IF(U189="nulová",N189,0)</f>
        <v>0</v>
      </c>
      <c r="BJ189" s="23" t="s">
        <v>122</v>
      </c>
      <c r="BK189" s="139">
        <f>ROUND(L189*K189,2)</f>
        <v>0</v>
      </c>
      <c r="BL189" s="23" t="s">
        <v>148</v>
      </c>
      <c r="BM189" s="23" t="s">
        <v>251</v>
      </c>
    </row>
    <row r="190" s="11" customFormat="1" ht="16.5" customHeight="1">
      <c r="B190" s="236"/>
      <c r="C190" s="237"/>
      <c r="D190" s="237"/>
      <c r="E190" s="238" t="s">
        <v>22</v>
      </c>
      <c r="F190" s="254" t="s">
        <v>252</v>
      </c>
      <c r="G190" s="255"/>
      <c r="H190" s="255"/>
      <c r="I190" s="255"/>
      <c r="J190" s="237"/>
      <c r="K190" s="240">
        <v>4.3200000000000003</v>
      </c>
      <c r="L190" s="237"/>
      <c r="M190" s="237"/>
      <c r="N190" s="237"/>
      <c r="O190" s="237"/>
      <c r="P190" s="237"/>
      <c r="Q190" s="237"/>
      <c r="R190" s="241"/>
      <c r="T190" s="242"/>
      <c r="U190" s="237"/>
      <c r="V190" s="237"/>
      <c r="W190" s="237"/>
      <c r="X190" s="237"/>
      <c r="Y190" s="237"/>
      <c r="Z190" s="237"/>
      <c r="AA190" s="243"/>
      <c r="AT190" s="244" t="s">
        <v>151</v>
      </c>
      <c r="AU190" s="244" t="s">
        <v>122</v>
      </c>
      <c r="AV190" s="11" t="s">
        <v>122</v>
      </c>
      <c r="AW190" s="11" t="s">
        <v>34</v>
      </c>
      <c r="AX190" s="11" t="s">
        <v>76</v>
      </c>
      <c r="AY190" s="244" t="s">
        <v>143</v>
      </c>
    </row>
    <row r="191" s="11" customFormat="1" ht="16.5" customHeight="1">
      <c r="B191" s="236"/>
      <c r="C191" s="237"/>
      <c r="D191" s="237"/>
      <c r="E191" s="238" t="s">
        <v>22</v>
      </c>
      <c r="F191" s="239" t="s">
        <v>253</v>
      </c>
      <c r="G191" s="237"/>
      <c r="H191" s="237"/>
      <c r="I191" s="237"/>
      <c r="J191" s="237"/>
      <c r="K191" s="240">
        <v>0.5</v>
      </c>
      <c r="L191" s="237"/>
      <c r="M191" s="237"/>
      <c r="N191" s="237"/>
      <c r="O191" s="237"/>
      <c r="P191" s="237"/>
      <c r="Q191" s="237"/>
      <c r="R191" s="241"/>
      <c r="T191" s="242"/>
      <c r="U191" s="237"/>
      <c r="V191" s="237"/>
      <c r="W191" s="237"/>
      <c r="X191" s="237"/>
      <c r="Y191" s="237"/>
      <c r="Z191" s="237"/>
      <c r="AA191" s="243"/>
      <c r="AT191" s="244" t="s">
        <v>151</v>
      </c>
      <c r="AU191" s="244" t="s">
        <v>122</v>
      </c>
      <c r="AV191" s="11" t="s">
        <v>122</v>
      </c>
      <c r="AW191" s="11" t="s">
        <v>34</v>
      </c>
      <c r="AX191" s="11" t="s">
        <v>76</v>
      </c>
      <c r="AY191" s="244" t="s">
        <v>143</v>
      </c>
    </row>
    <row r="192" s="12" customFormat="1" ht="16.5" customHeight="1">
      <c r="B192" s="245"/>
      <c r="C192" s="246"/>
      <c r="D192" s="246"/>
      <c r="E192" s="247" t="s">
        <v>22</v>
      </c>
      <c r="F192" s="248" t="s">
        <v>153</v>
      </c>
      <c r="G192" s="246"/>
      <c r="H192" s="246"/>
      <c r="I192" s="246"/>
      <c r="J192" s="246"/>
      <c r="K192" s="249">
        <v>4.8200000000000003</v>
      </c>
      <c r="L192" s="246"/>
      <c r="M192" s="246"/>
      <c r="N192" s="246"/>
      <c r="O192" s="246"/>
      <c r="P192" s="246"/>
      <c r="Q192" s="246"/>
      <c r="R192" s="250"/>
      <c r="T192" s="251"/>
      <c r="U192" s="246"/>
      <c r="V192" s="246"/>
      <c r="W192" s="246"/>
      <c r="X192" s="246"/>
      <c r="Y192" s="246"/>
      <c r="Z192" s="246"/>
      <c r="AA192" s="252"/>
      <c r="AT192" s="253" t="s">
        <v>151</v>
      </c>
      <c r="AU192" s="253" t="s">
        <v>122</v>
      </c>
      <c r="AV192" s="12" t="s">
        <v>148</v>
      </c>
      <c r="AW192" s="12" t="s">
        <v>34</v>
      </c>
      <c r="AX192" s="12" t="s">
        <v>84</v>
      </c>
      <c r="AY192" s="253" t="s">
        <v>143</v>
      </c>
    </row>
    <row r="193" s="1" customFormat="1" ht="25.5" customHeight="1">
      <c r="B193" s="47"/>
      <c r="C193" s="216" t="s">
        <v>254</v>
      </c>
      <c r="D193" s="216" t="s">
        <v>144</v>
      </c>
      <c r="E193" s="217" t="s">
        <v>255</v>
      </c>
      <c r="F193" s="218" t="s">
        <v>256</v>
      </c>
      <c r="G193" s="218"/>
      <c r="H193" s="218"/>
      <c r="I193" s="218"/>
      <c r="J193" s="219" t="s">
        <v>147</v>
      </c>
      <c r="K193" s="220">
        <v>48</v>
      </c>
      <c r="L193" s="221">
        <v>0</v>
      </c>
      <c r="M193" s="222"/>
      <c r="N193" s="223">
        <f>ROUND(L193*K193,2)</f>
        <v>0</v>
      </c>
      <c r="O193" s="223"/>
      <c r="P193" s="223"/>
      <c r="Q193" s="223"/>
      <c r="R193" s="49"/>
      <c r="T193" s="224" t="s">
        <v>22</v>
      </c>
      <c r="U193" s="57" t="s">
        <v>43</v>
      </c>
      <c r="V193" s="48"/>
      <c r="W193" s="225">
        <f>V193*K193</f>
        <v>0</v>
      </c>
      <c r="X193" s="225">
        <v>0</v>
      </c>
      <c r="Y193" s="225">
        <f>X193*K193</f>
        <v>0</v>
      </c>
      <c r="Z193" s="225">
        <v>0.034000000000000002</v>
      </c>
      <c r="AA193" s="226">
        <f>Z193*K193</f>
        <v>1.6320000000000001</v>
      </c>
      <c r="AR193" s="23" t="s">
        <v>148</v>
      </c>
      <c r="AT193" s="23" t="s">
        <v>144</v>
      </c>
      <c r="AU193" s="23" t="s">
        <v>122</v>
      </c>
      <c r="AY193" s="23" t="s">
        <v>143</v>
      </c>
      <c r="BE193" s="139">
        <f>IF(U193="základní",N193,0)</f>
        <v>0</v>
      </c>
      <c r="BF193" s="139">
        <f>IF(U193="snížená",N193,0)</f>
        <v>0</v>
      </c>
      <c r="BG193" s="139">
        <f>IF(U193="zákl. přenesená",N193,0)</f>
        <v>0</v>
      </c>
      <c r="BH193" s="139">
        <f>IF(U193="sníž. přenesená",N193,0)</f>
        <v>0</v>
      </c>
      <c r="BI193" s="139">
        <f>IF(U193="nulová",N193,0)</f>
        <v>0</v>
      </c>
      <c r="BJ193" s="23" t="s">
        <v>122</v>
      </c>
      <c r="BK193" s="139">
        <f>ROUND(L193*K193,2)</f>
        <v>0</v>
      </c>
      <c r="BL193" s="23" t="s">
        <v>148</v>
      </c>
      <c r="BM193" s="23" t="s">
        <v>257</v>
      </c>
    </row>
    <row r="194" s="11" customFormat="1" ht="16.5" customHeight="1">
      <c r="B194" s="236"/>
      <c r="C194" s="237"/>
      <c r="D194" s="237"/>
      <c r="E194" s="238" t="s">
        <v>22</v>
      </c>
      <c r="F194" s="254" t="s">
        <v>258</v>
      </c>
      <c r="G194" s="255"/>
      <c r="H194" s="255"/>
      <c r="I194" s="255"/>
      <c r="J194" s="237"/>
      <c r="K194" s="240">
        <v>48</v>
      </c>
      <c r="L194" s="237"/>
      <c r="M194" s="237"/>
      <c r="N194" s="237"/>
      <c r="O194" s="237"/>
      <c r="P194" s="237"/>
      <c r="Q194" s="237"/>
      <c r="R194" s="241"/>
      <c r="T194" s="242"/>
      <c r="U194" s="237"/>
      <c r="V194" s="237"/>
      <c r="W194" s="237"/>
      <c r="X194" s="237"/>
      <c r="Y194" s="237"/>
      <c r="Z194" s="237"/>
      <c r="AA194" s="243"/>
      <c r="AT194" s="244" t="s">
        <v>151</v>
      </c>
      <c r="AU194" s="244" t="s">
        <v>122</v>
      </c>
      <c r="AV194" s="11" t="s">
        <v>122</v>
      </c>
      <c r="AW194" s="11" t="s">
        <v>34</v>
      </c>
      <c r="AX194" s="11" t="s">
        <v>76</v>
      </c>
      <c r="AY194" s="244" t="s">
        <v>143</v>
      </c>
    </row>
    <row r="195" s="12" customFormat="1" ht="16.5" customHeight="1">
      <c r="B195" s="245"/>
      <c r="C195" s="246"/>
      <c r="D195" s="246"/>
      <c r="E195" s="247" t="s">
        <v>22</v>
      </c>
      <c r="F195" s="248" t="s">
        <v>153</v>
      </c>
      <c r="G195" s="246"/>
      <c r="H195" s="246"/>
      <c r="I195" s="246"/>
      <c r="J195" s="246"/>
      <c r="K195" s="249">
        <v>48</v>
      </c>
      <c r="L195" s="246"/>
      <c r="M195" s="246"/>
      <c r="N195" s="246"/>
      <c r="O195" s="246"/>
      <c r="P195" s="246"/>
      <c r="Q195" s="246"/>
      <c r="R195" s="250"/>
      <c r="T195" s="251"/>
      <c r="U195" s="246"/>
      <c r="V195" s="246"/>
      <c r="W195" s="246"/>
      <c r="X195" s="246"/>
      <c r="Y195" s="246"/>
      <c r="Z195" s="246"/>
      <c r="AA195" s="252"/>
      <c r="AT195" s="253" t="s">
        <v>151</v>
      </c>
      <c r="AU195" s="253" t="s">
        <v>122</v>
      </c>
      <c r="AV195" s="12" t="s">
        <v>148</v>
      </c>
      <c r="AW195" s="12" t="s">
        <v>34</v>
      </c>
      <c r="AX195" s="12" t="s">
        <v>84</v>
      </c>
      <c r="AY195" s="253" t="s">
        <v>143</v>
      </c>
    </row>
    <row r="196" s="9" customFormat="1" ht="29.88" customHeight="1">
      <c r="B196" s="202"/>
      <c r="C196" s="203"/>
      <c r="D196" s="213" t="s">
        <v>112</v>
      </c>
      <c r="E196" s="213"/>
      <c r="F196" s="213"/>
      <c r="G196" s="213"/>
      <c r="H196" s="213"/>
      <c r="I196" s="213"/>
      <c r="J196" s="213"/>
      <c r="K196" s="213"/>
      <c r="L196" s="213"/>
      <c r="M196" s="213"/>
      <c r="N196" s="214">
        <f>BK196</f>
        <v>0</v>
      </c>
      <c r="O196" s="215"/>
      <c r="P196" s="215"/>
      <c r="Q196" s="215"/>
      <c r="R196" s="206"/>
      <c r="T196" s="207"/>
      <c r="U196" s="203"/>
      <c r="V196" s="203"/>
      <c r="W196" s="208">
        <f>SUM(W197:W200)</f>
        <v>0</v>
      </c>
      <c r="X196" s="203"/>
      <c r="Y196" s="208">
        <f>SUM(Y197:Y200)</f>
        <v>0</v>
      </c>
      <c r="Z196" s="203"/>
      <c r="AA196" s="209">
        <f>SUM(AA197:AA200)</f>
        <v>0</v>
      </c>
      <c r="AR196" s="210" t="s">
        <v>84</v>
      </c>
      <c r="AT196" s="211" t="s">
        <v>75</v>
      </c>
      <c r="AU196" s="211" t="s">
        <v>84</v>
      </c>
      <c r="AY196" s="210" t="s">
        <v>143</v>
      </c>
      <c r="BK196" s="212">
        <f>SUM(BK197:BK200)</f>
        <v>0</v>
      </c>
    </row>
    <row r="197" s="1" customFormat="1" ht="38.25" customHeight="1">
      <c r="B197" s="47"/>
      <c r="C197" s="216" t="s">
        <v>259</v>
      </c>
      <c r="D197" s="216" t="s">
        <v>144</v>
      </c>
      <c r="E197" s="217" t="s">
        <v>260</v>
      </c>
      <c r="F197" s="218" t="s">
        <v>261</v>
      </c>
      <c r="G197" s="218"/>
      <c r="H197" s="218"/>
      <c r="I197" s="218"/>
      <c r="J197" s="219" t="s">
        <v>262</v>
      </c>
      <c r="K197" s="220">
        <v>2.2839999999999998</v>
      </c>
      <c r="L197" s="221">
        <v>0</v>
      </c>
      <c r="M197" s="222"/>
      <c r="N197" s="223">
        <f>ROUND(L197*K197,2)</f>
        <v>0</v>
      </c>
      <c r="O197" s="223"/>
      <c r="P197" s="223"/>
      <c r="Q197" s="223"/>
      <c r="R197" s="49"/>
      <c r="T197" s="224" t="s">
        <v>22</v>
      </c>
      <c r="U197" s="57" t="s">
        <v>43</v>
      </c>
      <c r="V197" s="48"/>
      <c r="W197" s="225">
        <f>V197*K197</f>
        <v>0</v>
      </c>
      <c r="X197" s="225">
        <v>0</v>
      </c>
      <c r="Y197" s="225">
        <f>X197*K197</f>
        <v>0</v>
      </c>
      <c r="Z197" s="225">
        <v>0</v>
      </c>
      <c r="AA197" s="226">
        <f>Z197*K197</f>
        <v>0</v>
      </c>
      <c r="AR197" s="23" t="s">
        <v>148</v>
      </c>
      <c r="AT197" s="23" t="s">
        <v>144</v>
      </c>
      <c r="AU197" s="23" t="s">
        <v>122</v>
      </c>
      <c r="AY197" s="23" t="s">
        <v>143</v>
      </c>
      <c r="BE197" s="139">
        <f>IF(U197="základní",N197,0)</f>
        <v>0</v>
      </c>
      <c r="BF197" s="139">
        <f>IF(U197="snížená",N197,0)</f>
        <v>0</v>
      </c>
      <c r="BG197" s="139">
        <f>IF(U197="zákl. přenesená",N197,0)</f>
        <v>0</v>
      </c>
      <c r="BH197" s="139">
        <f>IF(U197="sníž. přenesená",N197,0)</f>
        <v>0</v>
      </c>
      <c r="BI197" s="139">
        <f>IF(U197="nulová",N197,0)</f>
        <v>0</v>
      </c>
      <c r="BJ197" s="23" t="s">
        <v>122</v>
      </c>
      <c r="BK197" s="139">
        <f>ROUND(L197*K197,2)</f>
        <v>0</v>
      </c>
      <c r="BL197" s="23" t="s">
        <v>148</v>
      </c>
      <c r="BM197" s="23" t="s">
        <v>263</v>
      </c>
    </row>
    <row r="198" s="1" customFormat="1" ht="38.25" customHeight="1">
      <c r="B198" s="47"/>
      <c r="C198" s="216" t="s">
        <v>10</v>
      </c>
      <c r="D198" s="216" t="s">
        <v>144</v>
      </c>
      <c r="E198" s="217" t="s">
        <v>264</v>
      </c>
      <c r="F198" s="218" t="s">
        <v>265</v>
      </c>
      <c r="G198" s="218"/>
      <c r="H198" s="218"/>
      <c r="I198" s="218"/>
      <c r="J198" s="219" t="s">
        <v>262</v>
      </c>
      <c r="K198" s="220">
        <v>2.2839999999999998</v>
      </c>
      <c r="L198" s="221">
        <v>0</v>
      </c>
      <c r="M198" s="222"/>
      <c r="N198" s="223">
        <f>ROUND(L198*K198,2)</f>
        <v>0</v>
      </c>
      <c r="O198" s="223"/>
      <c r="P198" s="223"/>
      <c r="Q198" s="223"/>
      <c r="R198" s="49"/>
      <c r="T198" s="224" t="s">
        <v>22</v>
      </c>
      <c r="U198" s="57" t="s">
        <v>43</v>
      </c>
      <c r="V198" s="48"/>
      <c r="W198" s="225">
        <f>V198*K198</f>
        <v>0</v>
      </c>
      <c r="X198" s="225">
        <v>0</v>
      </c>
      <c r="Y198" s="225">
        <f>X198*K198</f>
        <v>0</v>
      </c>
      <c r="Z198" s="225">
        <v>0</v>
      </c>
      <c r="AA198" s="226">
        <f>Z198*K198</f>
        <v>0</v>
      </c>
      <c r="AR198" s="23" t="s">
        <v>148</v>
      </c>
      <c r="AT198" s="23" t="s">
        <v>144</v>
      </c>
      <c r="AU198" s="23" t="s">
        <v>122</v>
      </c>
      <c r="AY198" s="23" t="s">
        <v>143</v>
      </c>
      <c r="BE198" s="139">
        <f>IF(U198="základní",N198,0)</f>
        <v>0</v>
      </c>
      <c r="BF198" s="139">
        <f>IF(U198="snížená",N198,0)</f>
        <v>0</v>
      </c>
      <c r="BG198" s="139">
        <f>IF(U198="zákl. přenesená",N198,0)</f>
        <v>0</v>
      </c>
      <c r="BH198" s="139">
        <f>IF(U198="sníž. přenesená",N198,0)</f>
        <v>0</v>
      </c>
      <c r="BI198" s="139">
        <f>IF(U198="nulová",N198,0)</f>
        <v>0</v>
      </c>
      <c r="BJ198" s="23" t="s">
        <v>122</v>
      </c>
      <c r="BK198" s="139">
        <f>ROUND(L198*K198,2)</f>
        <v>0</v>
      </c>
      <c r="BL198" s="23" t="s">
        <v>148</v>
      </c>
      <c r="BM198" s="23" t="s">
        <v>266</v>
      </c>
    </row>
    <row r="199" s="1" customFormat="1" ht="25.5" customHeight="1">
      <c r="B199" s="47"/>
      <c r="C199" s="216" t="s">
        <v>267</v>
      </c>
      <c r="D199" s="216" t="s">
        <v>144</v>
      </c>
      <c r="E199" s="217" t="s">
        <v>268</v>
      </c>
      <c r="F199" s="218" t="s">
        <v>269</v>
      </c>
      <c r="G199" s="218"/>
      <c r="H199" s="218"/>
      <c r="I199" s="218"/>
      <c r="J199" s="219" t="s">
        <v>262</v>
      </c>
      <c r="K199" s="220">
        <v>31.975999999999999</v>
      </c>
      <c r="L199" s="221">
        <v>0</v>
      </c>
      <c r="M199" s="222"/>
      <c r="N199" s="223">
        <f>ROUND(L199*K199,2)</f>
        <v>0</v>
      </c>
      <c r="O199" s="223"/>
      <c r="P199" s="223"/>
      <c r="Q199" s="223"/>
      <c r="R199" s="49"/>
      <c r="T199" s="224" t="s">
        <v>22</v>
      </c>
      <c r="U199" s="57" t="s">
        <v>43</v>
      </c>
      <c r="V199" s="48"/>
      <c r="W199" s="225">
        <f>V199*K199</f>
        <v>0</v>
      </c>
      <c r="X199" s="225">
        <v>0</v>
      </c>
      <c r="Y199" s="225">
        <f>X199*K199</f>
        <v>0</v>
      </c>
      <c r="Z199" s="225">
        <v>0</v>
      </c>
      <c r="AA199" s="226">
        <f>Z199*K199</f>
        <v>0</v>
      </c>
      <c r="AR199" s="23" t="s">
        <v>148</v>
      </c>
      <c r="AT199" s="23" t="s">
        <v>144</v>
      </c>
      <c r="AU199" s="23" t="s">
        <v>122</v>
      </c>
      <c r="AY199" s="23" t="s">
        <v>143</v>
      </c>
      <c r="BE199" s="139">
        <f>IF(U199="základní",N199,0)</f>
        <v>0</v>
      </c>
      <c r="BF199" s="139">
        <f>IF(U199="snížená",N199,0)</f>
        <v>0</v>
      </c>
      <c r="BG199" s="139">
        <f>IF(U199="zákl. přenesená",N199,0)</f>
        <v>0</v>
      </c>
      <c r="BH199" s="139">
        <f>IF(U199="sníž. přenesená",N199,0)</f>
        <v>0</v>
      </c>
      <c r="BI199" s="139">
        <f>IF(U199="nulová",N199,0)</f>
        <v>0</v>
      </c>
      <c r="BJ199" s="23" t="s">
        <v>122</v>
      </c>
      <c r="BK199" s="139">
        <f>ROUND(L199*K199,2)</f>
        <v>0</v>
      </c>
      <c r="BL199" s="23" t="s">
        <v>148</v>
      </c>
      <c r="BM199" s="23" t="s">
        <v>270</v>
      </c>
    </row>
    <row r="200" s="1" customFormat="1" ht="38.25" customHeight="1">
      <c r="B200" s="47"/>
      <c r="C200" s="216" t="s">
        <v>271</v>
      </c>
      <c r="D200" s="216" t="s">
        <v>144</v>
      </c>
      <c r="E200" s="217" t="s">
        <v>272</v>
      </c>
      <c r="F200" s="218" t="s">
        <v>273</v>
      </c>
      <c r="G200" s="218"/>
      <c r="H200" s="218"/>
      <c r="I200" s="218"/>
      <c r="J200" s="219" t="s">
        <v>262</v>
      </c>
      <c r="K200" s="220">
        <v>2.2839999999999998</v>
      </c>
      <c r="L200" s="221">
        <v>0</v>
      </c>
      <c r="M200" s="222"/>
      <c r="N200" s="223">
        <f>ROUND(L200*K200,2)</f>
        <v>0</v>
      </c>
      <c r="O200" s="223"/>
      <c r="P200" s="223"/>
      <c r="Q200" s="223"/>
      <c r="R200" s="49"/>
      <c r="T200" s="224" t="s">
        <v>22</v>
      </c>
      <c r="U200" s="57" t="s">
        <v>43</v>
      </c>
      <c r="V200" s="48"/>
      <c r="W200" s="225">
        <f>V200*K200</f>
        <v>0</v>
      </c>
      <c r="X200" s="225">
        <v>0</v>
      </c>
      <c r="Y200" s="225">
        <f>X200*K200</f>
        <v>0</v>
      </c>
      <c r="Z200" s="225">
        <v>0</v>
      </c>
      <c r="AA200" s="226">
        <f>Z200*K200</f>
        <v>0</v>
      </c>
      <c r="AR200" s="23" t="s">
        <v>148</v>
      </c>
      <c r="AT200" s="23" t="s">
        <v>144</v>
      </c>
      <c r="AU200" s="23" t="s">
        <v>122</v>
      </c>
      <c r="AY200" s="23" t="s">
        <v>143</v>
      </c>
      <c r="BE200" s="139">
        <f>IF(U200="základní",N200,0)</f>
        <v>0</v>
      </c>
      <c r="BF200" s="139">
        <f>IF(U200="snížená",N200,0)</f>
        <v>0</v>
      </c>
      <c r="BG200" s="139">
        <f>IF(U200="zákl. přenesená",N200,0)</f>
        <v>0</v>
      </c>
      <c r="BH200" s="139">
        <f>IF(U200="sníž. přenesená",N200,0)</f>
        <v>0</v>
      </c>
      <c r="BI200" s="139">
        <f>IF(U200="nulová",N200,0)</f>
        <v>0</v>
      </c>
      <c r="BJ200" s="23" t="s">
        <v>122</v>
      </c>
      <c r="BK200" s="139">
        <f>ROUND(L200*K200,2)</f>
        <v>0</v>
      </c>
      <c r="BL200" s="23" t="s">
        <v>148</v>
      </c>
      <c r="BM200" s="23" t="s">
        <v>274</v>
      </c>
    </row>
    <row r="201" s="9" customFormat="1" ht="29.88" customHeight="1">
      <c r="B201" s="202"/>
      <c r="C201" s="203"/>
      <c r="D201" s="213" t="s">
        <v>113</v>
      </c>
      <c r="E201" s="213"/>
      <c r="F201" s="213"/>
      <c r="G201" s="213"/>
      <c r="H201" s="213"/>
      <c r="I201" s="213"/>
      <c r="J201" s="213"/>
      <c r="K201" s="213"/>
      <c r="L201" s="213"/>
      <c r="M201" s="213"/>
      <c r="N201" s="264">
        <f>BK201</f>
        <v>0</v>
      </c>
      <c r="O201" s="265"/>
      <c r="P201" s="265"/>
      <c r="Q201" s="265"/>
      <c r="R201" s="206"/>
      <c r="T201" s="207"/>
      <c r="U201" s="203"/>
      <c r="V201" s="203"/>
      <c r="W201" s="208">
        <f>W202</f>
        <v>0</v>
      </c>
      <c r="X201" s="203"/>
      <c r="Y201" s="208">
        <f>Y202</f>
        <v>0</v>
      </c>
      <c r="Z201" s="203"/>
      <c r="AA201" s="209">
        <f>AA202</f>
        <v>0</v>
      </c>
      <c r="AR201" s="210" t="s">
        <v>84</v>
      </c>
      <c r="AT201" s="211" t="s">
        <v>75</v>
      </c>
      <c r="AU201" s="211" t="s">
        <v>84</v>
      </c>
      <c r="AY201" s="210" t="s">
        <v>143</v>
      </c>
      <c r="BK201" s="212">
        <f>BK202</f>
        <v>0</v>
      </c>
    </row>
    <row r="202" s="1" customFormat="1" ht="25.5" customHeight="1">
      <c r="B202" s="47"/>
      <c r="C202" s="216" t="s">
        <v>275</v>
      </c>
      <c r="D202" s="216" t="s">
        <v>144</v>
      </c>
      <c r="E202" s="217" t="s">
        <v>276</v>
      </c>
      <c r="F202" s="218" t="s">
        <v>277</v>
      </c>
      <c r="G202" s="218"/>
      <c r="H202" s="218"/>
      <c r="I202" s="218"/>
      <c r="J202" s="219" t="s">
        <v>262</v>
      </c>
      <c r="K202" s="220">
        <v>3.7970000000000002</v>
      </c>
      <c r="L202" s="221">
        <v>0</v>
      </c>
      <c r="M202" s="222"/>
      <c r="N202" s="223">
        <f>ROUND(L202*K202,2)</f>
        <v>0</v>
      </c>
      <c r="O202" s="223"/>
      <c r="P202" s="223"/>
      <c r="Q202" s="223"/>
      <c r="R202" s="49"/>
      <c r="T202" s="224" t="s">
        <v>22</v>
      </c>
      <c r="U202" s="57" t="s">
        <v>43</v>
      </c>
      <c r="V202" s="48"/>
      <c r="W202" s="225">
        <f>V202*K202</f>
        <v>0</v>
      </c>
      <c r="X202" s="225">
        <v>0</v>
      </c>
      <c r="Y202" s="225">
        <f>X202*K202</f>
        <v>0</v>
      </c>
      <c r="Z202" s="225">
        <v>0</v>
      </c>
      <c r="AA202" s="226">
        <f>Z202*K202</f>
        <v>0</v>
      </c>
      <c r="AR202" s="23" t="s">
        <v>148</v>
      </c>
      <c r="AT202" s="23" t="s">
        <v>144</v>
      </c>
      <c r="AU202" s="23" t="s">
        <v>122</v>
      </c>
      <c r="AY202" s="23" t="s">
        <v>143</v>
      </c>
      <c r="BE202" s="139">
        <f>IF(U202="základní",N202,0)</f>
        <v>0</v>
      </c>
      <c r="BF202" s="139">
        <f>IF(U202="snížená",N202,0)</f>
        <v>0</v>
      </c>
      <c r="BG202" s="139">
        <f>IF(U202="zákl. přenesená",N202,0)</f>
        <v>0</v>
      </c>
      <c r="BH202" s="139">
        <f>IF(U202="sníž. přenesená",N202,0)</f>
        <v>0</v>
      </c>
      <c r="BI202" s="139">
        <f>IF(U202="nulová",N202,0)</f>
        <v>0</v>
      </c>
      <c r="BJ202" s="23" t="s">
        <v>122</v>
      </c>
      <c r="BK202" s="139">
        <f>ROUND(L202*K202,2)</f>
        <v>0</v>
      </c>
      <c r="BL202" s="23" t="s">
        <v>148</v>
      </c>
      <c r="BM202" s="23" t="s">
        <v>278</v>
      </c>
    </row>
    <row r="203" s="9" customFormat="1" ht="37.44001" customHeight="1">
      <c r="B203" s="202"/>
      <c r="C203" s="203"/>
      <c r="D203" s="204" t="s">
        <v>114</v>
      </c>
      <c r="E203" s="204"/>
      <c r="F203" s="204"/>
      <c r="G203" s="204"/>
      <c r="H203" s="204"/>
      <c r="I203" s="204"/>
      <c r="J203" s="204"/>
      <c r="K203" s="204"/>
      <c r="L203" s="204"/>
      <c r="M203" s="204"/>
      <c r="N203" s="266">
        <f>BK203</f>
        <v>0</v>
      </c>
      <c r="O203" s="267"/>
      <c r="P203" s="267"/>
      <c r="Q203" s="267"/>
      <c r="R203" s="206"/>
      <c r="T203" s="207"/>
      <c r="U203" s="203"/>
      <c r="V203" s="203"/>
      <c r="W203" s="208">
        <f>W204+W212+W250+W261</f>
        <v>0</v>
      </c>
      <c r="X203" s="203"/>
      <c r="Y203" s="208">
        <f>Y204+Y212+Y250+Y261</f>
        <v>1.0483085999999999</v>
      </c>
      <c r="Z203" s="203"/>
      <c r="AA203" s="209">
        <f>AA204+AA212+AA250+AA261</f>
        <v>0.22679199999999999</v>
      </c>
      <c r="AR203" s="210" t="s">
        <v>122</v>
      </c>
      <c r="AT203" s="211" t="s">
        <v>75</v>
      </c>
      <c r="AU203" s="211" t="s">
        <v>76</v>
      </c>
      <c r="AY203" s="210" t="s">
        <v>143</v>
      </c>
      <c r="BK203" s="212">
        <f>BK204+BK212+BK250+BK261</f>
        <v>0</v>
      </c>
    </row>
    <row r="204" s="9" customFormat="1" ht="19.92" customHeight="1">
      <c r="B204" s="202"/>
      <c r="C204" s="203"/>
      <c r="D204" s="213" t="s">
        <v>115</v>
      </c>
      <c r="E204" s="213"/>
      <c r="F204" s="213"/>
      <c r="G204" s="213"/>
      <c r="H204" s="213"/>
      <c r="I204" s="213"/>
      <c r="J204" s="213"/>
      <c r="K204" s="213"/>
      <c r="L204" s="213"/>
      <c r="M204" s="213"/>
      <c r="N204" s="214">
        <f>BK204</f>
        <v>0</v>
      </c>
      <c r="O204" s="215"/>
      <c r="P204" s="215"/>
      <c r="Q204" s="215"/>
      <c r="R204" s="206"/>
      <c r="T204" s="207"/>
      <c r="U204" s="203"/>
      <c r="V204" s="203"/>
      <c r="W204" s="208">
        <f>SUM(W205:W211)</f>
        <v>0</v>
      </c>
      <c r="X204" s="203"/>
      <c r="Y204" s="208">
        <f>SUM(Y205:Y211)</f>
        <v>0.047752000000000003</v>
      </c>
      <c r="Z204" s="203"/>
      <c r="AA204" s="209">
        <f>SUM(AA205:AA211)</f>
        <v>0.062792000000000001</v>
      </c>
      <c r="AR204" s="210" t="s">
        <v>122</v>
      </c>
      <c r="AT204" s="211" t="s">
        <v>75</v>
      </c>
      <c r="AU204" s="211" t="s">
        <v>84</v>
      </c>
      <c r="AY204" s="210" t="s">
        <v>143</v>
      </c>
      <c r="BK204" s="212">
        <f>SUM(BK205:BK211)</f>
        <v>0</v>
      </c>
    </row>
    <row r="205" s="1" customFormat="1" ht="16.5" customHeight="1">
      <c r="B205" s="47"/>
      <c r="C205" s="216" t="s">
        <v>279</v>
      </c>
      <c r="D205" s="216" t="s">
        <v>144</v>
      </c>
      <c r="E205" s="217" t="s">
        <v>280</v>
      </c>
      <c r="F205" s="218" t="s">
        <v>281</v>
      </c>
      <c r="G205" s="218"/>
      <c r="H205" s="218"/>
      <c r="I205" s="218"/>
      <c r="J205" s="219" t="s">
        <v>156</v>
      </c>
      <c r="K205" s="220">
        <v>37.600000000000001</v>
      </c>
      <c r="L205" s="221">
        <v>0</v>
      </c>
      <c r="M205" s="222"/>
      <c r="N205" s="223">
        <f>ROUND(L205*K205,2)</f>
        <v>0</v>
      </c>
      <c r="O205" s="223"/>
      <c r="P205" s="223"/>
      <c r="Q205" s="223"/>
      <c r="R205" s="49"/>
      <c r="T205" s="224" t="s">
        <v>22</v>
      </c>
      <c r="U205" s="57" t="s">
        <v>43</v>
      </c>
      <c r="V205" s="48"/>
      <c r="W205" s="225">
        <f>V205*K205</f>
        <v>0</v>
      </c>
      <c r="X205" s="225">
        <v>0</v>
      </c>
      <c r="Y205" s="225">
        <f>X205*K205</f>
        <v>0</v>
      </c>
      <c r="Z205" s="225">
        <v>0.00167</v>
      </c>
      <c r="AA205" s="226">
        <f>Z205*K205</f>
        <v>0.062792000000000001</v>
      </c>
      <c r="AR205" s="23" t="s">
        <v>238</v>
      </c>
      <c r="AT205" s="23" t="s">
        <v>144</v>
      </c>
      <c r="AU205" s="23" t="s">
        <v>122</v>
      </c>
      <c r="AY205" s="23" t="s">
        <v>143</v>
      </c>
      <c r="BE205" s="139">
        <f>IF(U205="základní",N205,0)</f>
        <v>0</v>
      </c>
      <c r="BF205" s="139">
        <f>IF(U205="snížená",N205,0)</f>
        <v>0</v>
      </c>
      <c r="BG205" s="139">
        <f>IF(U205="zákl. přenesená",N205,0)</f>
        <v>0</v>
      </c>
      <c r="BH205" s="139">
        <f>IF(U205="sníž. přenesená",N205,0)</f>
        <v>0</v>
      </c>
      <c r="BI205" s="139">
        <f>IF(U205="nulová",N205,0)</f>
        <v>0</v>
      </c>
      <c r="BJ205" s="23" t="s">
        <v>122</v>
      </c>
      <c r="BK205" s="139">
        <f>ROUND(L205*K205,2)</f>
        <v>0</v>
      </c>
      <c r="BL205" s="23" t="s">
        <v>238</v>
      </c>
      <c r="BM205" s="23" t="s">
        <v>282</v>
      </c>
    </row>
    <row r="206" s="11" customFormat="1" ht="16.5" customHeight="1">
      <c r="B206" s="236"/>
      <c r="C206" s="237"/>
      <c r="D206" s="237"/>
      <c r="E206" s="238" t="s">
        <v>22</v>
      </c>
      <c r="F206" s="254" t="s">
        <v>208</v>
      </c>
      <c r="G206" s="255"/>
      <c r="H206" s="255"/>
      <c r="I206" s="255"/>
      <c r="J206" s="237"/>
      <c r="K206" s="240">
        <v>33</v>
      </c>
      <c r="L206" s="237"/>
      <c r="M206" s="237"/>
      <c r="N206" s="237"/>
      <c r="O206" s="237"/>
      <c r="P206" s="237"/>
      <c r="Q206" s="237"/>
      <c r="R206" s="241"/>
      <c r="T206" s="242"/>
      <c r="U206" s="237"/>
      <c r="V206" s="237"/>
      <c r="W206" s="237"/>
      <c r="X206" s="237"/>
      <c r="Y206" s="237"/>
      <c r="Z206" s="237"/>
      <c r="AA206" s="243"/>
      <c r="AT206" s="244" t="s">
        <v>151</v>
      </c>
      <c r="AU206" s="244" t="s">
        <v>122</v>
      </c>
      <c r="AV206" s="11" t="s">
        <v>122</v>
      </c>
      <c r="AW206" s="11" t="s">
        <v>34</v>
      </c>
      <c r="AX206" s="11" t="s">
        <v>76</v>
      </c>
      <c r="AY206" s="244" t="s">
        <v>143</v>
      </c>
    </row>
    <row r="207" s="11" customFormat="1" ht="16.5" customHeight="1">
      <c r="B207" s="236"/>
      <c r="C207" s="237"/>
      <c r="D207" s="237"/>
      <c r="E207" s="238" t="s">
        <v>22</v>
      </c>
      <c r="F207" s="239" t="s">
        <v>209</v>
      </c>
      <c r="G207" s="237"/>
      <c r="H207" s="237"/>
      <c r="I207" s="237"/>
      <c r="J207" s="237"/>
      <c r="K207" s="240">
        <v>3.6000000000000001</v>
      </c>
      <c r="L207" s="237"/>
      <c r="M207" s="237"/>
      <c r="N207" s="237"/>
      <c r="O207" s="237"/>
      <c r="P207" s="237"/>
      <c r="Q207" s="237"/>
      <c r="R207" s="241"/>
      <c r="T207" s="242"/>
      <c r="U207" s="237"/>
      <c r="V207" s="237"/>
      <c r="W207" s="237"/>
      <c r="X207" s="237"/>
      <c r="Y207" s="237"/>
      <c r="Z207" s="237"/>
      <c r="AA207" s="243"/>
      <c r="AT207" s="244" t="s">
        <v>151</v>
      </c>
      <c r="AU207" s="244" t="s">
        <v>122</v>
      </c>
      <c r="AV207" s="11" t="s">
        <v>122</v>
      </c>
      <c r="AW207" s="11" t="s">
        <v>34</v>
      </c>
      <c r="AX207" s="11" t="s">
        <v>76</v>
      </c>
      <c r="AY207" s="244" t="s">
        <v>143</v>
      </c>
    </row>
    <row r="208" s="11" customFormat="1" ht="16.5" customHeight="1">
      <c r="B208" s="236"/>
      <c r="C208" s="237"/>
      <c r="D208" s="237"/>
      <c r="E208" s="238" t="s">
        <v>22</v>
      </c>
      <c r="F208" s="239" t="s">
        <v>210</v>
      </c>
      <c r="G208" s="237"/>
      <c r="H208" s="237"/>
      <c r="I208" s="237"/>
      <c r="J208" s="237"/>
      <c r="K208" s="240">
        <v>1</v>
      </c>
      <c r="L208" s="237"/>
      <c r="M208" s="237"/>
      <c r="N208" s="237"/>
      <c r="O208" s="237"/>
      <c r="P208" s="237"/>
      <c r="Q208" s="237"/>
      <c r="R208" s="241"/>
      <c r="T208" s="242"/>
      <c r="U208" s="237"/>
      <c r="V208" s="237"/>
      <c r="W208" s="237"/>
      <c r="X208" s="237"/>
      <c r="Y208" s="237"/>
      <c r="Z208" s="237"/>
      <c r="AA208" s="243"/>
      <c r="AT208" s="244" t="s">
        <v>151</v>
      </c>
      <c r="AU208" s="244" t="s">
        <v>122</v>
      </c>
      <c r="AV208" s="11" t="s">
        <v>122</v>
      </c>
      <c r="AW208" s="11" t="s">
        <v>34</v>
      </c>
      <c r="AX208" s="11" t="s">
        <v>76</v>
      </c>
      <c r="AY208" s="244" t="s">
        <v>143</v>
      </c>
    </row>
    <row r="209" s="12" customFormat="1" ht="16.5" customHeight="1">
      <c r="B209" s="245"/>
      <c r="C209" s="246"/>
      <c r="D209" s="246"/>
      <c r="E209" s="247" t="s">
        <v>22</v>
      </c>
      <c r="F209" s="248" t="s">
        <v>153</v>
      </c>
      <c r="G209" s="246"/>
      <c r="H209" s="246"/>
      <c r="I209" s="246"/>
      <c r="J209" s="246"/>
      <c r="K209" s="249">
        <v>37.600000000000001</v>
      </c>
      <c r="L209" s="246"/>
      <c r="M209" s="246"/>
      <c r="N209" s="246"/>
      <c r="O209" s="246"/>
      <c r="P209" s="246"/>
      <c r="Q209" s="246"/>
      <c r="R209" s="250"/>
      <c r="T209" s="251"/>
      <c r="U209" s="246"/>
      <c r="V209" s="246"/>
      <c r="W209" s="246"/>
      <c r="X209" s="246"/>
      <c r="Y209" s="246"/>
      <c r="Z209" s="246"/>
      <c r="AA209" s="252"/>
      <c r="AT209" s="253" t="s">
        <v>151</v>
      </c>
      <c r="AU209" s="253" t="s">
        <v>122</v>
      </c>
      <c r="AV209" s="12" t="s">
        <v>148</v>
      </c>
      <c r="AW209" s="12" t="s">
        <v>34</v>
      </c>
      <c r="AX209" s="12" t="s">
        <v>84</v>
      </c>
      <c r="AY209" s="253" t="s">
        <v>143</v>
      </c>
    </row>
    <row r="210" s="1" customFormat="1" ht="25.5" customHeight="1">
      <c r="B210" s="47"/>
      <c r="C210" s="216" t="s">
        <v>283</v>
      </c>
      <c r="D210" s="216" t="s">
        <v>144</v>
      </c>
      <c r="E210" s="217" t="s">
        <v>284</v>
      </c>
      <c r="F210" s="218" t="s">
        <v>285</v>
      </c>
      <c r="G210" s="218"/>
      <c r="H210" s="218"/>
      <c r="I210" s="218"/>
      <c r="J210" s="219" t="s">
        <v>156</v>
      </c>
      <c r="K210" s="220">
        <v>37.600000000000001</v>
      </c>
      <c r="L210" s="221">
        <v>0</v>
      </c>
      <c r="M210" s="222"/>
      <c r="N210" s="223">
        <f>ROUND(L210*K210,2)</f>
        <v>0</v>
      </c>
      <c r="O210" s="223"/>
      <c r="P210" s="223"/>
      <c r="Q210" s="223"/>
      <c r="R210" s="49"/>
      <c r="T210" s="224" t="s">
        <v>22</v>
      </c>
      <c r="U210" s="57" t="s">
        <v>43</v>
      </c>
      <c r="V210" s="48"/>
      <c r="W210" s="225">
        <f>V210*K210</f>
        <v>0</v>
      </c>
      <c r="X210" s="225">
        <v>0.0012700000000000001</v>
      </c>
      <c r="Y210" s="225">
        <f>X210*K210</f>
        <v>0.047752000000000003</v>
      </c>
      <c r="Z210" s="225">
        <v>0</v>
      </c>
      <c r="AA210" s="226">
        <f>Z210*K210</f>
        <v>0</v>
      </c>
      <c r="AR210" s="23" t="s">
        <v>238</v>
      </c>
      <c r="AT210" s="23" t="s">
        <v>144</v>
      </c>
      <c r="AU210" s="23" t="s">
        <v>122</v>
      </c>
      <c r="AY210" s="23" t="s">
        <v>143</v>
      </c>
      <c r="BE210" s="139">
        <f>IF(U210="základní",N210,0)</f>
        <v>0</v>
      </c>
      <c r="BF210" s="139">
        <f>IF(U210="snížená",N210,0)</f>
        <v>0</v>
      </c>
      <c r="BG210" s="139">
        <f>IF(U210="zákl. přenesená",N210,0)</f>
        <v>0</v>
      </c>
      <c r="BH210" s="139">
        <f>IF(U210="sníž. přenesená",N210,0)</f>
        <v>0</v>
      </c>
      <c r="BI210" s="139">
        <f>IF(U210="nulová",N210,0)</f>
        <v>0</v>
      </c>
      <c r="BJ210" s="23" t="s">
        <v>122</v>
      </c>
      <c r="BK210" s="139">
        <f>ROUND(L210*K210,2)</f>
        <v>0</v>
      </c>
      <c r="BL210" s="23" t="s">
        <v>238</v>
      </c>
      <c r="BM210" s="23" t="s">
        <v>286</v>
      </c>
    </row>
    <row r="211" s="1" customFormat="1" ht="25.5" customHeight="1">
      <c r="B211" s="47"/>
      <c r="C211" s="216" t="s">
        <v>287</v>
      </c>
      <c r="D211" s="216" t="s">
        <v>144</v>
      </c>
      <c r="E211" s="217" t="s">
        <v>288</v>
      </c>
      <c r="F211" s="218" t="s">
        <v>289</v>
      </c>
      <c r="G211" s="218"/>
      <c r="H211" s="218"/>
      <c r="I211" s="218"/>
      <c r="J211" s="219" t="s">
        <v>290</v>
      </c>
      <c r="K211" s="268">
        <v>0</v>
      </c>
      <c r="L211" s="221">
        <v>0</v>
      </c>
      <c r="M211" s="222"/>
      <c r="N211" s="223">
        <f>ROUND(L211*K211,2)</f>
        <v>0</v>
      </c>
      <c r="O211" s="223"/>
      <c r="P211" s="223"/>
      <c r="Q211" s="223"/>
      <c r="R211" s="49"/>
      <c r="T211" s="224" t="s">
        <v>22</v>
      </c>
      <c r="U211" s="57" t="s">
        <v>43</v>
      </c>
      <c r="V211" s="48"/>
      <c r="W211" s="225">
        <f>V211*K211</f>
        <v>0</v>
      </c>
      <c r="X211" s="225">
        <v>0</v>
      </c>
      <c r="Y211" s="225">
        <f>X211*K211</f>
        <v>0</v>
      </c>
      <c r="Z211" s="225">
        <v>0</v>
      </c>
      <c r="AA211" s="226">
        <f>Z211*K211</f>
        <v>0</v>
      </c>
      <c r="AR211" s="23" t="s">
        <v>238</v>
      </c>
      <c r="AT211" s="23" t="s">
        <v>144</v>
      </c>
      <c r="AU211" s="23" t="s">
        <v>122</v>
      </c>
      <c r="AY211" s="23" t="s">
        <v>143</v>
      </c>
      <c r="BE211" s="139">
        <f>IF(U211="základní",N211,0)</f>
        <v>0</v>
      </c>
      <c r="BF211" s="139">
        <f>IF(U211="snížená",N211,0)</f>
        <v>0</v>
      </c>
      <c r="BG211" s="139">
        <f>IF(U211="zákl. přenesená",N211,0)</f>
        <v>0</v>
      </c>
      <c r="BH211" s="139">
        <f>IF(U211="sníž. přenesená",N211,0)</f>
        <v>0</v>
      </c>
      <c r="BI211" s="139">
        <f>IF(U211="nulová",N211,0)</f>
        <v>0</v>
      </c>
      <c r="BJ211" s="23" t="s">
        <v>122</v>
      </c>
      <c r="BK211" s="139">
        <f>ROUND(L211*K211,2)</f>
        <v>0</v>
      </c>
      <c r="BL211" s="23" t="s">
        <v>238</v>
      </c>
      <c r="BM211" s="23" t="s">
        <v>291</v>
      </c>
    </row>
    <row r="212" s="9" customFormat="1" ht="29.88" customHeight="1">
      <c r="B212" s="202"/>
      <c r="C212" s="203"/>
      <c r="D212" s="213" t="s">
        <v>116</v>
      </c>
      <c r="E212" s="213"/>
      <c r="F212" s="213"/>
      <c r="G212" s="213"/>
      <c r="H212" s="213"/>
      <c r="I212" s="213"/>
      <c r="J212" s="213"/>
      <c r="K212" s="213"/>
      <c r="L212" s="213"/>
      <c r="M212" s="213"/>
      <c r="N212" s="264">
        <f>BK212</f>
        <v>0</v>
      </c>
      <c r="O212" s="265"/>
      <c r="P212" s="265"/>
      <c r="Q212" s="265"/>
      <c r="R212" s="206"/>
      <c r="T212" s="207"/>
      <c r="U212" s="203"/>
      <c r="V212" s="203"/>
      <c r="W212" s="208">
        <f>SUM(W213:W249)</f>
        <v>0</v>
      </c>
      <c r="X212" s="203"/>
      <c r="Y212" s="208">
        <f>SUM(Y213:Y249)</f>
        <v>0.95291100000000006</v>
      </c>
      <c r="Z212" s="203"/>
      <c r="AA212" s="209">
        <f>SUM(AA213:AA249)</f>
        <v>0.16400000000000001</v>
      </c>
      <c r="AR212" s="210" t="s">
        <v>122</v>
      </c>
      <c r="AT212" s="211" t="s">
        <v>75</v>
      </c>
      <c r="AU212" s="211" t="s">
        <v>84</v>
      </c>
      <c r="AY212" s="210" t="s">
        <v>143</v>
      </c>
      <c r="BK212" s="212">
        <f>SUM(BK213:BK249)</f>
        <v>0</v>
      </c>
    </row>
    <row r="213" s="1" customFormat="1" ht="38.25" customHeight="1">
      <c r="B213" s="47"/>
      <c r="C213" s="216" t="s">
        <v>292</v>
      </c>
      <c r="D213" s="216" t="s">
        <v>144</v>
      </c>
      <c r="E213" s="217" t="s">
        <v>293</v>
      </c>
      <c r="F213" s="218" t="s">
        <v>294</v>
      </c>
      <c r="G213" s="218"/>
      <c r="H213" s="218"/>
      <c r="I213" s="218"/>
      <c r="J213" s="219" t="s">
        <v>295</v>
      </c>
      <c r="K213" s="220">
        <v>8</v>
      </c>
      <c r="L213" s="221">
        <v>0</v>
      </c>
      <c r="M213" s="222"/>
      <c r="N213" s="223">
        <f>ROUND(L213*K213,2)</f>
        <v>0</v>
      </c>
      <c r="O213" s="223"/>
      <c r="P213" s="223"/>
      <c r="Q213" s="223"/>
      <c r="R213" s="49"/>
      <c r="T213" s="224" t="s">
        <v>22</v>
      </c>
      <c r="U213" s="57" t="s">
        <v>43</v>
      </c>
      <c r="V213" s="48"/>
      <c r="W213" s="225">
        <f>V213*K213</f>
        <v>0</v>
      </c>
      <c r="X213" s="225">
        <v>0</v>
      </c>
      <c r="Y213" s="225">
        <f>X213*K213</f>
        <v>0</v>
      </c>
      <c r="Z213" s="225">
        <v>0.0040000000000000001</v>
      </c>
      <c r="AA213" s="226">
        <f>Z213*K213</f>
        <v>0.032000000000000001</v>
      </c>
      <c r="AR213" s="23" t="s">
        <v>238</v>
      </c>
      <c r="AT213" s="23" t="s">
        <v>144</v>
      </c>
      <c r="AU213" s="23" t="s">
        <v>122</v>
      </c>
      <c r="AY213" s="23" t="s">
        <v>143</v>
      </c>
      <c r="BE213" s="139">
        <f>IF(U213="základní",N213,0)</f>
        <v>0</v>
      </c>
      <c r="BF213" s="139">
        <f>IF(U213="snížená",N213,0)</f>
        <v>0</v>
      </c>
      <c r="BG213" s="139">
        <f>IF(U213="zákl. přenesená",N213,0)</f>
        <v>0</v>
      </c>
      <c r="BH213" s="139">
        <f>IF(U213="sníž. přenesená",N213,0)</f>
        <v>0</v>
      </c>
      <c r="BI213" s="139">
        <f>IF(U213="nulová",N213,0)</f>
        <v>0</v>
      </c>
      <c r="BJ213" s="23" t="s">
        <v>122</v>
      </c>
      <c r="BK213" s="139">
        <f>ROUND(L213*K213,2)</f>
        <v>0</v>
      </c>
      <c r="BL213" s="23" t="s">
        <v>238</v>
      </c>
      <c r="BM213" s="23" t="s">
        <v>296</v>
      </c>
    </row>
    <row r="214" s="11" customFormat="1" ht="16.5" customHeight="1">
      <c r="B214" s="236"/>
      <c r="C214" s="237"/>
      <c r="D214" s="237"/>
      <c r="E214" s="238" t="s">
        <v>22</v>
      </c>
      <c r="F214" s="254" t="s">
        <v>297</v>
      </c>
      <c r="G214" s="255"/>
      <c r="H214" s="255"/>
      <c r="I214" s="255"/>
      <c r="J214" s="237"/>
      <c r="K214" s="240">
        <v>8</v>
      </c>
      <c r="L214" s="237"/>
      <c r="M214" s="237"/>
      <c r="N214" s="237"/>
      <c r="O214" s="237"/>
      <c r="P214" s="237"/>
      <c r="Q214" s="237"/>
      <c r="R214" s="241"/>
      <c r="T214" s="242"/>
      <c r="U214" s="237"/>
      <c r="V214" s="237"/>
      <c r="W214" s="237"/>
      <c r="X214" s="237"/>
      <c r="Y214" s="237"/>
      <c r="Z214" s="237"/>
      <c r="AA214" s="243"/>
      <c r="AT214" s="244" t="s">
        <v>151</v>
      </c>
      <c r="AU214" s="244" t="s">
        <v>122</v>
      </c>
      <c r="AV214" s="11" t="s">
        <v>122</v>
      </c>
      <c r="AW214" s="11" t="s">
        <v>34</v>
      </c>
      <c r="AX214" s="11" t="s">
        <v>84</v>
      </c>
      <c r="AY214" s="244" t="s">
        <v>143</v>
      </c>
    </row>
    <row r="215" s="1" customFormat="1" ht="38.25" customHeight="1">
      <c r="B215" s="47"/>
      <c r="C215" s="216" t="s">
        <v>298</v>
      </c>
      <c r="D215" s="216" t="s">
        <v>144</v>
      </c>
      <c r="E215" s="217" t="s">
        <v>299</v>
      </c>
      <c r="F215" s="218" t="s">
        <v>300</v>
      </c>
      <c r="G215" s="218"/>
      <c r="H215" s="218"/>
      <c r="I215" s="218"/>
      <c r="J215" s="219" t="s">
        <v>295</v>
      </c>
      <c r="K215" s="220">
        <v>22</v>
      </c>
      <c r="L215" s="221">
        <v>0</v>
      </c>
      <c r="M215" s="222"/>
      <c r="N215" s="223">
        <f>ROUND(L215*K215,2)</f>
        <v>0</v>
      </c>
      <c r="O215" s="223"/>
      <c r="P215" s="223"/>
      <c r="Q215" s="223"/>
      <c r="R215" s="49"/>
      <c r="T215" s="224" t="s">
        <v>22</v>
      </c>
      <c r="U215" s="57" t="s">
        <v>43</v>
      </c>
      <c r="V215" s="48"/>
      <c r="W215" s="225">
        <f>V215*K215</f>
        <v>0</v>
      </c>
      <c r="X215" s="225">
        <v>0</v>
      </c>
      <c r="Y215" s="225">
        <f>X215*K215</f>
        <v>0</v>
      </c>
      <c r="Z215" s="225">
        <v>0.0060000000000000001</v>
      </c>
      <c r="AA215" s="226">
        <f>Z215*K215</f>
        <v>0.13200000000000001</v>
      </c>
      <c r="AR215" s="23" t="s">
        <v>238</v>
      </c>
      <c r="AT215" s="23" t="s">
        <v>144</v>
      </c>
      <c r="AU215" s="23" t="s">
        <v>122</v>
      </c>
      <c r="AY215" s="23" t="s">
        <v>143</v>
      </c>
      <c r="BE215" s="139">
        <f>IF(U215="základní",N215,0)</f>
        <v>0</v>
      </c>
      <c r="BF215" s="139">
        <f>IF(U215="snížená",N215,0)</f>
        <v>0</v>
      </c>
      <c r="BG215" s="139">
        <f>IF(U215="zákl. přenesená",N215,0)</f>
        <v>0</v>
      </c>
      <c r="BH215" s="139">
        <f>IF(U215="sníž. přenesená",N215,0)</f>
        <v>0</v>
      </c>
      <c r="BI215" s="139">
        <f>IF(U215="nulová",N215,0)</f>
        <v>0</v>
      </c>
      <c r="BJ215" s="23" t="s">
        <v>122</v>
      </c>
      <c r="BK215" s="139">
        <f>ROUND(L215*K215,2)</f>
        <v>0</v>
      </c>
      <c r="BL215" s="23" t="s">
        <v>238</v>
      </c>
      <c r="BM215" s="23" t="s">
        <v>301</v>
      </c>
    </row>
    <row r="216" s="11" customFormat="1" ht="16.5" customHeight="1">
      <c r="B216" s="236"/>
      <c r="C216" s="237"/>
      <c r="D216" s="237"/>
      <c r="E216" s="238" t="s">
        <v>22</v>
      </c>
      <c r="F216" s="254" t="s">
        <v>302</v>
      </c>
      <c r="G216" s="255"/>
      <c r="H216" s="255"/>
      <c r="I216" s="255"/>
      <c r="J216" s="237"/>
      <c r="K216" s="240">
        <v>22</v>
      </c>
      <c r="L216" s="237"/>
      <c r="M216" s="237"/>
      <c r="N216" s="237"/>
      <c r="O216" s="237"/>
      <c r="P216" s="237"/>
      <c r="Q216" s="237"/>
      <c r="R216" s="241"/>
      <c r="T216" s="242"/>
      <c r="U216" s="237"/>
      <c r="V216" s="237"/>
      <c r="W216" s="237"/>
      <c r="X216" s="237"/>
      <c r="Y216" s="237"/>
      <c r="Z216" s="237"/>
      <c r="AA216" s="243"/>
      <c r="AT216" s="244" t="s">
        <v>151</v>
      </c>
      <c r="AU216" s="244" t="s">
        <v>122</v>
      </c>
      <c r="AV216" s="11" t="s">
        <v>122</v>
      </c>
      <c r="AW216" s="11" t="s">
        <v>34</v>
      </c>
      <c r="AX216" s="11" t="s">
        <v>84</v>
      </c>
      <c r="AY216" s="244" t="s">
        <v>143</v>
      </c>
    </row>
    <row r="217" s="1" customFormat="1" ht="38.25" customHeight="1">
      <c r="B217" s="47"/>
      <c r="C217" s="216" t="s">
        <v>303</v>
      </c>
      <c r="D217" s="216" t="s">
        <v>144</v>
      </c>
      <c r="E217" s="217" t="s">
        <v>304</v>
      </c>
      <c r="F217" s="218" t="s">
        <v>305</v>
      </c>
      <c r="G217" s="218"/>
      <c r="H217" s="218"/>
      <c r="I217" s="218"/>
      <c r="J217" s="219" t="s">
        <v>147</v>
      </c>
      <c r="K217" s="220">
        <v>3.2999999999999998</v>
      </c>
      <c r="L217" s="221">
        <v>0</v>
      </c>
      <c r="M217" s="222"/>
      <c r="N217" s="223">
        <f>ROUND(L217*K217,2)</f>
        <v>0</v>
      </c>
      <c r="O217" s="223"/>
      <c r="P217" s="223"/>
      <c r="Q217" s="223"/>
      <c r="R217" s="49"/>
      <c r="T217" s="224" t="s">
        <v>22</v>
      </c>
      <c r="U217" s="57" t="s">
        <v>43</v>
      </c>
      <c r="V217" s="48"/>
      <c r="W217" s="225">
        <f>V217*K217</f>
        <v>0</v>
      </c>
      <c r="X217" s="225">
        <v>0.00027</v>
      </c>
      <c r="Y217" s="225">
        <f>X217*K217</f>
        <v>0.00089099999999999997</v>
      </c>
      <c r="Z217" s="225">
        <v>0</v>
      </c>
      <c r="AA217" s="226">
        <f>Z217*K217</f>
        <v>0</v>
      </c>
      <c r="AR217" s="23" t="s">
        <v>238</v>
      </c>
      <c r="AT217" s="23" t="s">
        <v>144</v>
      </c>
      <c r="AU217" s="23" t="s">
        <v>122</v>
      </c>
      <c r="AY217" s="23" t="s">
        <v>143</v>
      </c>
      <c r="BE217" s="139">
        <f>IF(U217="základní",N217,0)</f>
        <v>0</v>
      </c>
      <c r="BF217" s="139">
        <f>IF(U217="snížená",N217,0)</f>
        <v>0</v>
      </c>
      <c r="BG217" s="139">
        <f>IF(U217="zákl. přenesená",N217,0)</f>
        <v>0</v>
      </c>
      <c r="BH217" s="139">
        <f>IF(U217="sníž. přenesená",N217,0)</f>
        <v>0</v>
      </c>
      <c r="BI217" s="139">
        <f>IF(U217="nulová",N217,0)</f>
        <v>0</v>
      </c>
      <c r="BJ217" s="23" t="s">
        <v>122</v>
      </c>
      <c r="BK217" s="139">
        <f>ROUND(L217*K217,2)</f>
        <v>0</v>
      </c>
      <c r="BL217" s="23" t="s">
        <v>238</v>
      </c>
      <c r="BM217" s="23" t="s">
        <v>306</v>
      </c>
    </row>
    <row r="218" s="11" customFormat="1" ht="16.5" customHeight="1">
      <c r="B218" s="236"/>
      <c r="C218" s="237"/>
      <c r="D218" s="237"/>
      <c r="E218" s="238" t="s">
        <v>22</v>
      </c>
      <c r="F218" s="254" t="s">
        <v>242</v>
      </c>
      <c r="G218" s="255"/>
      <c r="H218" s="255"/>
      <c r="I218" s="255"/>
      <c r="J218" s="237"/>
      <c r="K218" s="240">
        <v>1.5</v>
      </c>
      <c r="L218" s="237"/>
      <c r="M218" s="237"/>
      <c r="N218" s="237"/>
      <c r="O218" s="237"/>
      <c r="P218" s="237"/>
      <c r="Q218" s="237"/>
      <c r="R218" s="241"/>
      <c r="T218" s="242"/>
      <c r="U218" s="237"/>
      <c r="V218" s="237"/>
      <c r="W218" s="237"/>
      <c r="X218" s="237"/>
      <c r="Y218" s="237"/>
      <c r="Z218" s="237"/>
      <c r="AA218" s="243"/>
      <c r="AT218" s="244" t="s">
        <v>151</v>
      </c>
      <c r="AU218" s="244" t="s">
        <v>122</v>
      </c>
      <c r="AV218" s="11" t="s">
        <v>122</v>
      </c>
      <c r="AW218" s="11" t="s">
        <v>34</v>
      </c>
      <c r="AX218" s="11" t="s">
        <v>76</v>
      </c>
      <c r="AY218" s="244" t="s">
        <v>143</v>
      </c>
    </row>
    <row r="219" s="11" customFormat="1" ht="16.5" customHeight="1">
      <c r="B219" s="236"/>
      <c r="C219" s="237"/>
      <c r="D219" s="237"/>
      <c r="E219" s="238" t="s">
        <v>22</v>
      </c>
      <c r="F219" s="239" t="s">
        <v>307</v>
      </c>
      <c r="G219" s="237"/>
      <c r="H219" s="237"/>
      <c r="I219" s="237"/>
      <c r="J219" s="237"/>
      <c r="K219" s="240">
        <v>1.8</v>
      </c>
      <c r="L219" s="237"/>
      <c r="M219" s="237"/>
      <c r="N219" s="237"/>
      <c r="O219" s="237"/>
      <c r="P219" s="237"/>
      <c r="Q219" s="237"/>
      <c r="R219" s="241"/>
      <c r="T219" s="242"/>
      <c r="U219" s="237"/>
      <c r="V219" s="237"/>
      <c r="W219" s="237"/>
      <c r="X219" s="237"/>
      <c r="Y219" s="237"/>
      <c r="Z219" s="237"/>
      <c r="AA219" s="243"/>
      <c r="AT219" s="244" t="s">
        <v>151</v>
      </c>
      <c r="AU219" s="244" t="s">
        <v>122</v>
      </c>
      <c r="AV219" s="11" t="s">
        <v>122</v>
      </c>
      <c r="AW219" s="11" t="s">
        <v>34</v>
      </c>
      <c r="AX219" s="11" t="s">
        <v>76</v>
      </c>
      <c r="AY219" s="244" t="s">
        <v>143</v>
      </c>
    </row>
    <row r="220" s="12" customFormat="1" ht="16.5" customHeight="1">
      <c r="B220" s="245"/>
      <c r="C220" s="246"/>
      <c r="D220" s="246"/>
      <c r="E220" s="247" t="s">
        <v>22</v>
      </c>
      <c r="F220" s="248" t="s">
        <v>153</v>
      </c>
      <c r="G220" s="246"/>
      <c r="H220" s="246"/>
      <c r="I220" s="246"/>
      <c r="J220" s="246"/>
      <c r="K220" s="249">
        <v>3.2999999999999998</v>
      </c>
      <c r="L220" s="246"/>
      <c r="M220" s="246"/>
      <c r="N220" s="246"/>
      <c r="O220" s="246"/>
      <c r="P220" s="246"/>
      <c r="Q220" s="246"/>
      <c r="R220" s="250"/>
      <c r="T220" s="251"/>
      <c r="U220" s="246"/>
      <c r="V220" s="246"/>
      <c r="W220" s="246"/>
      <c r="X220" s="246"/>
      <c r="Y220" s="246"/>
      <c r="Z220" s="246"/>
      <c r="AA220" s="252"/>
      <c r="AT220" s="253" t="s">
        <v>151</v>
      </c>
      <c r="AU220" s="253" t="s">
        <v>122</v>
      </c>
      <c r="AV220" s="12" t="s">
        <v>148</v>
      </c>
      <c r="AW220" s="12" t="s">
        <v>34</v>
      </c>
      <c r="AX220" s="12" t="s">
        <v>84</v>
      </c>
      <c r="AY220" s="253" t="s">
        <v>143</v>
      </c>
    </row>
    <row r="221" s="1" customFormat="1" ht="25.5" customHeight="1">
      <c r="B221" s="47"/>
      <c r="C221" s="256" t="s">
        <v>308</v>
      </c>
      <c r="D221" s="256" t="s">
        <v>160</v>
      </c>
      <c r="E221" s="257" t="s">
        <v>309</v>
      </c>
      <c r="F221" s="258" t="s">
        <v>310</v>
      </c>
      <c r="G221" s="258"/>
      <c r="H221" s="258"/>
      <c r="I221" s="258"/>
      <c r="J221" s="259" t="s">
        <v>295</v>
      </c>
      <c r="K221" s="260">
        <v>1</v>
      </c>
      <c r="L221" s="261">
        <v>0</v>
      </c>
      <c r="M221" s="262"/>
      <c r="N221" s="263">
        <f>ROUND(L221*K221,2)</f>
        <v>0</v>
      </c>
      <c r="O221" s="223"/>
      <c r="P221" s="223"/>
      <c r="Q221" s="223"/>
      <c r="R221" s="49"/>
      <c r="T221" s="224" t="s">
        <v>22</v>
      </c>
      <c r="U221" s="57" t="s">
        <v>43</v>
      </c>
      <c r="V221" s="48"/>
      <c r="W221" s="225">
        <f>V221*K221</f>
        <v>0</v>
      </c>
      <c r="X221" s="225">
        <v>0.024</v>
      </c>
      <c r="Y221" s="225">
        <f>X221*K221</f>
        <v>0.024</v>
      </c>
      <c r="Z221" s="225">
        <v>0</v>
      </c>
      <c r="AA221" s="226">
        <f>Z221*K221</f>
        <v>0</v>
      </c>
      <c r="AR221" s="23" t="s">
        <v>311</v>
      </c>
      <c r="AT221" s="23" t="s">
        <v>160</v>
      </c>
      <c r="AU221" s="23" t="s">
        <v>122</v>
      </c>
      <c r="AY221" s="23" t="s">
        <v>143</v>
      </c>
      <c r="BE221" s="139">
        <f>IF(U221="základní",N221,0)</f>
        <v>0</v>
      </c>
      <c r="BF221" s="139">
        <f>IF(U221="snížená",N221,0)</f>
        <v>0</v>
      </c>
      <c r="BG221" s="139">
        <f>IF(U221="zákl. přenesená",N221,0)</f>
        <v>0</v>
      </c>
      <c r="BH221" s="139">
        <f>IF(U221="sníž. přenesená",N221,0)</f>
        <v>0</v>
      </c>
      <c r="BI221" s="139">
        <f>IF(U221="nulová",N221,0)</f>
        <v>0</v>
      </c>
      <c r="BJ221" s="23" t="s">
        <v>122</v>
      </c>
      <c r="BK221" s="139">
        <f>ROUND(L221*K221,2)</f>
        <v>0</v>
      </c>
      <c r="BL221" s="23" t="s">
        <v>238</v>
      </c>
      <c r="BM221" s="23" t="s">
        <v>312</v>
      </c>
    </row>
    <row r="222" s="1" customFormat="1" ht="25.5" customHeight="1">
      <c r="B222" s="47"/>
      <c r="C222" s="256" t="s">
        <v>311</v>
      </c>
      <c r="D222" s="256" t="s">
        <v>160</v>
      </c>
      <c r="E222" s="257" t="s">
        <v>313</v>
      </c>
      <c r="F222" s="258" t="s">
        <v>314</v>
      </c>
      <c r="G222" s="258"/>
      <c r="H222" s="258"/>
      <c r="I222" s="258"/>
      <c r="J222" s="259" t="s">
        <v>295</v>
      </c>
      <c r="K222" s="260">
        <v>1</v>
      </c>
      <c r="L222" s="261">
        <v>0</v>
      </c>
      <c r="M222" s="262"/>
      <c r="N222" s="263">
        <f>ROUND(L222*K222,2)</f>
        <v>0</v>
      </c>
      <c r="O222" s="223"/>
      <c r="P222" s="223"/>
      <c r="Q222" s="223"/>
      <c r="R222" s="49"/>
      <c r="T222" s="224" t="s">
        <v>22</v>
      </c>
      <c r="U222" s="57" t="s">
        <v>43</v>
      </c>
      <c r="V222" s="48"/>
      <c r="W222" s="225">
        <f>V222*K222</f>
        <v>0</v>
      </c>
      <c r="X222" s="225">
        <v>0.028000000000000001</v>
      </c>
      <c r="Y222" s="225">
        <f>X222*K222</f>
        <v>0.028000000000000001</v>
      </c>
      <c r="Z222" s="225">
        <v>0</v>
      </c>
      <c r="AA222" s="226">
        <f>Z222*K222</f>
        <v>0</v>
      </c>
      <c r="AR222" s="23" t="s">
        <v>311</v>
      </c>
      <c r="AT222" s="23" t="s">
        <v>160</v>
      </c>
      <c r="AU222" s="23" t="s">
        <v>122</v>
      </c>
      <c r="AY222" s="23" t="s">
        <v>143</v>
      </c>
      <c r="BE222" s="139">
        <f>IF(U222="základní",N222,0)</f>
        <v>0</v>
      </c>
      <c r="BF222" s="139">
        <f>IF(U222="snížená",N222,0)</f>
        <v>0</v>
      </c>
      <c r="BG222" s="139">
        <f>IF(U222="zákl. přenesená",N222,0)</f>
        <v>0</v>
      </c>
      <c r="BH222" s="139">
        <f>IF(U222="sníž. přenesená",N222,0)</f>
        <v>0</v>
      </c>
      <c r="BI222" s="139">
        <f>IF(U222="nulová",N222,0)</f>
        <v>0</v>
      </c>
      <c r="BJ222" s="23" t="s">
        <v>122</v>
      </c>
      <c r="BK222" s="139">
        <f>ROUND(L222*K222,2)</f>
        <v>0</v>
      </c>
      <c r="BL222" s="23" t="s">
        <v>238</v>
      </c>
      <c r="BM222" s="23" t="s">
        <v>315</v>
      </c>
    </row>
    <row r="223" s="1" customFormat="1" ht="38.25" customHeight="1">
      <c r="B223" s="47"/>
      <c r="C223" s="216" t="s">
        <v>316</v>
      </c>
      <c r="D223" s="216" t="s">
        <v>144</v>
      </c>
      <c r="E223" s="217" t="s">
        <v>317</v>
      </c>
      <c r="F223" s="218" t="s">
        <v>318</v>
      </c>
      <c r="G223" s="218"/>
      <c r="H223" s="218"/>
      <c r="I223" s="218"/>
      <c r="J223" s="219" t="s">
        <v>147</v>
      </c>
      <c r="K223" s="220">
        <v>48</v>
      </c>
      <c r="L223" s="221">
        <v>0</v>
      </c>
      <c r="M223" s="222"/>
      <c r="N223" s="223">
        <f>ROUND(L223*K223,2)</f>
        <v>0</v>
      </c>
      <c r="O223" s="223"/>
      <c r="P223" s="223"/>
      <c r="Q223" s="223"/>
      <c r="R223" s="49"/>
      <c r="T223" s="224" t="s">
        <v>22</v>
      </c>
      <c r="U223" s="57" t="s">
        <v>43</v>
      </c>
      <c r="V223" s="48"/>
      <c r="W223" s="225">
        <f>V223*K223</f>
        <v>0</v>
      </c>
      <c r="X223" s="225">
        <v>0.00025999999999999998</v>
      </c>
      <c r="Y223" s="225">
        <f>X223*K223</f>
        <v>0.012479999999999998</v>
      </c>
      <c r="Z223" s="225">
        <v>0</v>
      </c>
      <c r="AA223" s="226">
        <f>Z223*K223</f>
        <v>0</v>
      </c>
      <c r="AR223" s="23" t="s">
        <v>238</v>
      </c>
      <c r="AT223" s="23" t="s">
        <v>144</v>
      </c>
      <c r="AU223" s="23" t="s">
        <v>122</v>
      </c>
      <c r="AY223" s="23" t="s">
        <v>143</v>
      </c>
      <c r="BE223" s="139">
        <f>IF(U223="základní",N223,0)</f>
        <v>0</v>
      </c>
      <c r="BF223" s="139">
        <f>IF(U223="snížená",N223,0)</f>
        <v>0</v>
      </c>
      <c r="BG223" s="139">
        <f>IF(U223="zákl. přenesená",N223,0)</f>
        <v>0</v>
      </c>
      <c r="BH223" s="139">
        <f>IF(U223="sníž. přenesená",N223,0)</f>
        <v>0</v>
      </c>
      <c r="BI223" s="139">
        <f>IF(U223="nulová",N223,0)</f>
        <v>0</v>
      </c>
      <c r="BJ223" s="23" t="s">
        <v>122</v>
      </c>
      <c r="BK223" s="139">
        <f>ROUND(L223*K223,2)</f>
        <v>0</v>
      </c>
      <c r="BL223" s="23" t="s">
        <v>238</v>
      </c>
      <c r="BM223" s="23" t="s">
        <v>319</v>
      </c>
    </row>
    <row r="224" s="11" customFormat="1" ht="16.5" customHeight="1">
      <c r="B224" s="236"/>
      <c r="C224" s="237"/>
      <c r="D224" s="237"/>
      <c r="E224" s="238" t="s">
        <v>22</v>
      </c>
      <c r="F224" s="254" t="s">
        <v>320</v>
      </c>
      <c r="G224" s="255"/>
      <c r="H224" s="255"/>
      <c r="I224" s="255"/>
      <c r="J224" s="237"/>
      <c r="K224" s="240">
        <v>48</v>
      </c>
      <c r="L224" s="237"/>
      <c r="M224" s="237"/>
      <c r="N224" s="237"/>
      <c r="O224" s="237"/>
      <c r="P224" s="237"/>
      <c r="Q224" s="237"/>
      <c r="R224" s="241"/>
      <c r="T224" s="242"/>
      <c r="U224" s="237"/>
      <c r="V224" s="237"/>
      <c r="W224" s="237"/>
      <c r="X224" s="237"/>
      <c r="Y224" s="237"/>
      <c r="Z224" s="237"/>
      <c r="AA224" s="243"/>
      <c r="AT224" s="244" t="s">
        <v>151</v>
      </c>
      <c r="AU224" s="244" t="s">
        <v>122</v>
      </c>
      <c r="AV224" s="11" t="s">
        <v>122</v>
      </c>
      <c r="AW224" s="11" t="s">
        <v>34</v>
      </c>
      <c r="AX224" s="11" t="s">
        <v>76</v>
      </c>
      <c r="AY224" s="244" t="s">
        <v>143</v>
      </c>
    </row>
    <row r="225" s="12" customFormat="1" ht="16.5" customHeight="1">
      <c r="B225" s="245"/>
      <c r="C225" s="246"/>
      <c r="D225" s="246"/>
      <c r="E225" s="247" t="s">
        <v>22</v>
      </c>
      <c r="F225" s="248" t="s">
        <v>153</v>
      </c>
      <c r="G225" s="246"/>
      <c r="H225" s="246"/>
      <c r="I225" s="246"/>
      <c r="J225" s="246"/>
      <c r="K225" s="249">
        <v>48</v>
      </c>
      <c r="L225" s="246"/>
      <c r="M225" s="246"/>
      <c r="N225" s="246"/>
      <c r="O225" s="246"/>
      <c r="P225" s="246"/>
      <c r="Q225" s="246"/>
      <c r="R225" s="250"/>
      <c r="T225" s="251"/>
      <c r="U225" s="246"/>
      <c r="V225" s="246"/>
      <c r="W225" s="246"/>
      <c r="X225" s="246"/>
      <c r="Y225" s="246"/>
      <c r="Z225" s="246"/>
      <c r="AA225" s="252"/>
      <c r="AT225" s="253" t="s">
        <v>151</v>
      </c>
      <c r="AU225" s="253" t="s">
        <v>122</v>
      </c>
      <c r="AV225" s="12" t="s">
        <v>148</v>
      </c>
      <c r="AW225" s="12" t="s">
        <v>34</v>
      </c>
      <c r="AX225" s="12" t="s">
        <v>84</v>
      </c>
      <c r="AY225" s="253" t="s">
        <v>143</v>
      </c>
    </row>
    <row r="226" s="1" customFormat="1" ht="25.5" customHeight="1">
      <c r="B226" s="47"/>
      <c r="C226" s="256" t="s">
        <v>321</v>
      </c>
      <c r="D226" s="256" t="s">
        <v>160</v>
      </c>
      <c r="E226" s="257" t="s">
        <v>322</v>
      </c>
      <c r="F226" s="258" t="s">
        <v>323</v>
      </c>
      <c r="G226" s="258"/>
      <c r="H226" s="258"/>
      <c r="I226" s="258"/>
      <c r="J226" s="259" t="s">
        <v>295</v>
      </c>
      <c r="K226" s="260">
        <v>18</v>
      </c>
      <c r="L226" s="261">
        <v>0</v>
      </c>
      <c r="M226" s="262"/>
      <c r="N226" s="263">
        <f>ROUND(L226*K226,2)</f>
        <v>0</v>
      </c>
      <c r="O226" s="223"/>
      <c r="P226" s="223"/>
      <c r="Q226" s="223"/>
      <c r="R226" s="49"/>
      <c r="T226" s="224" t="s">
        <v>22</v>
      </c>
      <c r="U226" s="57" t="s">
        <v>43</v>
      </c>
      <c r="V226" s="48"/>
      <c r="W226" s="225">
        <f>V226*K226</f>
        <v>0</v>
      </c>
      <c r="X226" s="225">
        <v>0.035000000000000003</v>
      </c>
      <c r="Y226" s="225">
        <f>X226*K226</f>
        <v>0.63000000000000012</v>
      </c>
      <c r="Z226" s="225">
        <v>0</v>
      </c>
      <c r="AA226" s="226">
        <f>Z226*K226</f>
        <v>0</v>
      </c>
      <c r="AR226" s="23" t="s">
        <v>311</v>
      </c>
      <c r="AT226" s="23" t="s">
        <v>160</v>
      </c>
      <c r="AU226" s="23" t="s">
        <v>122</v>
      </c>
      <c r="AY226" s="23" t="s">
        <v>143</v>
      </c>
      <c r="BE226" s="139">
        <f>IF(U226="základní",N226,0)</f>
        <v>0</v>
      </c>
      <c r="BF226" s="139">
        <f>IF(U226="snížená",N226,0)</f>
        <v>0</v>
      </c>
      <c r="BG226" s="139">
        <f>IF(U226="zákl. přenesená",N226,0)</f>
        <v>0</v>
      </c>
      <c r="BH226" s="139">
        <f>IF(U226="sníž. přenesená",N226,0)</f>
        <v>0</v>
      </c>
      <c r="BI226" s="139">
        <f>IF(U226="nulová",N226,0)</f>
        <v>0</v>
      </c>
      <c r="BJ226" s="23" t="s">
        <v>122</v>
      </c>
      <c r="BK226" s="139">
        <f>ROUND(L226*K226,2)</f>
        <v>0</v>
      </c>
      <c r="BL226" s="23" t="s">
        <v>238</v>
      </c>
      <c r="BM226" s="23" t="s">
        <v>324</v>
      </c>
    </row>
    <row r="227" s="1" customFormat="1" ht="38.25" customHeight="1">
      <c r="B227" s="47"/>
      <c r="C227" s="256" t="s">
        <v>325</v>
      </c>
      <c r="D227" s="256" t="s">
        <v>160</v>
      </c>
      <c r="E227" s="257" t="s">
        <v>326</v>
      </c>
      <c r="F227" s="258" t="s">
        <v>327</v>
      </c>
      <c r="G227" s="258"/>
      <c r="H227" s="258"/>
      <c r="I227" s="258"/>
      <c r="J227" s="259" t="s">
        <v>295</v>
      </c>
      <c r="K227" s="260">
        <v>2</v>
      </c>
      <c r="L227" s="261">
        <v>0</v>
      </c>
      <c r="M227" s="262"/>
      <c r="N227" s="263">
        <f>ROUND(L227*K227,2)</f>
        <v>0</v>
      </c>
      <c r="O227" s="223"/>
      <c r="P227" s="223"/>
      <c r="Q227" s="223"/>
      <c r="R227" s="49"/>
      <c r="T227" s="224" t="s">
        <v>22</v>
      </c>
      <c r="U227" s="57" t="s">
        <v>43</v>
      </c>
      <c r="V227" s="48"/>
      <c r="W227" s="225">
        <f>V227*K227</f>
        <v>0</v>
      </c>
      <c r="X227" s="225">
        <v>0.035000000000000003</v>
      </c>
      <c r="Y227" s="225">
        <f>X227*K227</f>
        <v>0.070000000000000007</v>
      </c>
      <c r="Z227" s="225">
        <v>0</v>
      </c>
      <c r="AA227" s="226">
        <f>Z227*K227</f>
        <v>0</v>
      </c>
      <c r="AR227" s="23" t="s">
        <v>311</v>
      </c>
      <c r="AT227" s="23" t="s">
        <v>160</v>
      </c>
      <c r="AU227" s="23" t="s">
        <v>122</v>
      </c>
      <c r="AY227" s="23" t="s">
        <v>143</v>
      </c>
      <c r="BE227" s="139">
        <f>IF(U227="základní",N227,0)</f>
        <v>0</v>
      </c>
      <c r="BF227" s="139">
        <f>IF(U227="snížená",N227,0)</f>
        <v>0</v>
      </c>
      <c r="BG227" s="139">
        <f>IF(U227="zákl. přenesená",N227,0)</f>
        <v>0</v>
      </c>
      <c r="BH227" s="139">
        <f>IF(U227="sníž. přenesená",N227,0)</f>
        <v>0</v>
      </c>
      <c r="BI227" s="139">
        <f>IF(U227="nulová",N227,0)</f>
        <v>0</v>
      </c>
      <c r="BJ227" s="23" t="s">
        <v>122</v>
      </c>
      <c r="BK227" s="139">
        <f>ROUND(L227*K227,2)</f>
        <v>0</v>
      </c>
      <c r="BL227" s="23" t="s">
        <v>238</v>
      </c>
      <c r="BM227" s="23" t="s">
        <v>328</v>
      </c>
    </row>
    <row r="228" s="1" customFormat="1" ht="25.5" customHeight="1">
      <c r="B228" s="47"/>
      <c r="C228" s="216" t="s">
        <v>329</v>
      </c>
      <c r="D228" s="216" t="s">
        <v>144</v>
      </c>
      <c r="E228" s="217" t="s">
        <v>330</v>
      </c>
      <c r="F228" s="218" t="s">
        <v>331</v>
      </c>
      <c r="G228" s="218"/>
      <c r="H228" s="218"/>
      <c r="I228" s="218"/>
      <c r="J228" s="219" t="s">
        <v>295</v>
      </c>
      <c r="K228" s="220">
        <v>8</v>
      </c>
      <c r="L228" s="221">
        <v>0</v>
      </c>
      <c r="M228" s="222"/>
      <c r="N228" s="223">
        <f>ROUND(L228*K228,2)</f>
        <v>0</v>
      </c>
      <c r="O228" s="223"/>
      <c r="P228" s="223"/>
      <c r="Q228" s="223"/>
      <c r="R228" s="49"/>
      <c r="T228" s="224" t="s">
        <v>22</v>
      </c>
      <c r="U228" s="57" t="s">
        <v>43</v>
      </c>
      <c r="V228" s="48"/>
      <c r="W228" s="225">
        <f>V228*K228</f>
        <v>0</v>
      </c>
      <c r="X228" s="225">
        <v>0.00027</v>
      </c>
      <c r="Y228" s="225">
        <f>X228*K228</f>
        <v>0.00216</v>
      </c>
      <c r="Z228" s="225">
        <v>0</v>
      </c>
      <c r="AA228" s="226">
        <f>Z228*K228</f>
        <v>0</v>
      </c>
      <c r="AR228" s="23" t="s">
        <v>238</v>
      </c>
      <c r="AT228" s="23" t="s">
        <v>144</v>
      </c>
      <c r="AU228" s="23" t="s">
        <v>122</v>
      </c>
      <c r="AY228" s="23" t="s">
        <v>143</v>
      </c>
      <c r="BE228" s="139">
        <f>IF(U228="základní",N228,0)</f>
        <v>0</v>
      </c>
      <c r="BF228" s="139">
        <f>IF(U228="snížená",N228,0)</f>
        <v>0</v>
      </c>
      <c r="BG228" s="139">
        <f>IF(U228="zákl. přenesená",N228,0)</f>
        <v>0</v>
      </c>
      <c r="BH228" s="139">
        <f>IF(U228="sníž. přenesená",N228,0)</f>
        <v>0</v>
      </c>
      <c r="BI228" s="139">
        <f>IF(U228="nulová",N228,0)</f>
        <v>0</v>
      </c>
      <c r="BJ228" s="23" t="s">
        <v>122</v>
      </c>
      <c r="BK228" s="139">
        <f>ROUND(L228*K228,2)</f>
        <v>0</v>
      </c>
      <c r="BL228" s="23" t="s">
        <v>238</v>
      </c>
      <c r="BM228" s="23" t="s">
        <v>332</v>
      </c>
    </row>
    <row r="229" s="11" customFormat="1" ht="16.5" customHeight="1">
      <c r="B229" s="236"/>
      <c r="C229" s="237"/>
      <c r="D229" s="237"/>
      <c r="E229" s="238" t="s">
        <v>22</v>
      </c>
      <c r="F229" s="254" t="s">
        <v>297</v>
      </c>
      <c r="G229" s="255"/>
      <c r="H229" s="255"/>
      <c r="I229" s="255"/>
      <c r="J229" s="237"/>
      <c r="K229" s="240">
        <v>8</v>
      </c>
      <c r="L229" s="237"/>
      <c r="M229" s="237"/>
      <c r="N229" s="237"/>
      <c r="O229" s="237"/>
      <c r="P229" s="237"/>
      <c r="Q229" s="237"/>
      <c r="R229" s="241"/>
      <c r="T229" s="242"/>
      <c r="U229" s="237"/>
      <c r="V229" s="237"/>
      <c r="W229" s="237"/>
      <c r="X229" s="237"/>
      <c r="Y229" s="237"/>
      <c r="Z229" s="237"/>
      <c r="AA229" s="243"/>
      <c r="AT229" s="244" t="s">
        <v>151</v>
      </c>
      <c r="AU229" s="244" t="s">
        <v>122</v>
      </c>
      <c r="AV229" s="11" t="s">
        <v>122</v>
      </c>
      <c r="AW229" s="11" t="s">
        <v>34</v>
      </c>
      <c r="AX229" s="11" t="s">
        <v>84</v>
      </c>
      <c r="AY229" s="244" t="s">
        <v>143</v>
      </c>
    </row>
    <row r="230" s="1" customFormat="1" ht="25.5" customHeight="1">
      <c r="B230" s="47"/>
      <c r="C230" s="256" t="s">
        <v>333</v>
      </c>
      <c r="D230" s="256" t="s">
        <v>160</v>
      </c>
      <c r="E230" s="257" t="s">
        <v>334</v>
      </c>
      <c r="F230" s="258" t="s">
        <v>335</v>
      </c>
      <c r="G230" s="258"/>
      <c r="H230" s="258"/>
      <c r="I230" s="258"/>
      <c r="J230" s="259" t="s">
        <v>295</v>
      </c>
      <c r="K230" s="260">
        <v>6</v>
      </c>
      <c r="L230" s="261">
        <v>0</v>
      </c>
      <c r="M230" s="262"/>
      <c r="N230" s="263">
        <f>ROUND(L230*K230,2)</f>
        <v>0</v>
      </c>
      <c r="O230" s="223"/>
      <c r="P230" s="223"/>
      <c r="Q230" s="223"/>
      <c r="R230" s="49"/>
      <c r="T230" s="224" t="s">
        <v>22</v>
      </c>
      <c r="U230" s="57" t="s">
        <v>43</v>
      </c>
      <c r="V230" s="48"/>
      <c r="W230" s="225">
        <f>V230*K230</f>
        <v>0</v>
      </c>
      <c r="X230" s="225">
        <v>0.012999999999999999</v>
      </c>
      <c r="Y230" s="225">
        <f>X230*K230</f>
        <v>0.078</v>
      </c>
      <c r="Z230" s="225">
        <v>0</v>
      </c>
      <c r="AA230" s="226">
        <f>Z230*K230</f>
        <v>0</v>
      </c>
      <c r="AR230" s="23" t="s">
        <v>311</v>
      </c>
      <c r="AT230" s="23" t="s">
        <v>160</v>
      </c>
      <c r="AU230" s="23" t="s">
        <v>122</v>
      </c>
      <c r="AY230" s="23" t="s">
        <v>143</v>
      </c>
      <c r="BE230" s="139">
        <f>IF(U230="základní",N230,0)</f>
        <v>0</v>
      </c>
      <c r="BF230" s="139">
        <f>IF(U230="snížená",N230,0)</f>
        <v>0</v>
      </c>
      <c r="BG230" s="139">
        <f>IF(U230="zákl. přenesená",N230,0)</f>
        <v>0</v>
      </c>
      <c r="BH230" s="139">
        <f>IF(U230="sníž. přenesená",N230,0)</f>
        <v>0</v>
      </c>
      <c r="BI230" s="139">
        <f>IF(U230="nulová",N230,0)</f>
        <v>0</v>
      </c>
      <c r="BJ230" s="23" t="s">
        <v>122</v>
      </c>
      <c r="BK230" s="139">
        <f>ROUND(L230*K230,2)</f>
        <v>0</v>
      </c>
      <c r="BL230" s="23" t="s">
        <v>238</v>
      </c>
      <c r="BM230" s="23" t="s">
        <v>336</v>
      </c>
    </row>
    <row r="231" s="1" customFormat="1" ht="25.5" customHeight="1">
      <c r="B231" s="47"/>
      <c r="C231" s="256" t="s">
        <v>337</v>
      </c>
      <c r="D231" s="256" t="s">
        <v>160</v>
      </c>
      <c r="E231" s="257" t="s">
        <v>338</v>
      </c>
      <c r="F231" s="258" t="s">
        <v>339</v>
      </c>
      <c r="G231" s="258"/>
      <c r="H231" s="258"/>
      <c r="I231" s="258"/>
      <c r="J231" s="259" t="s">
        <v>295</v>
      </c>
      <c r="K231" s="260">
        <v>2</v>
      </c>
      <c r="L231" s="261">
        <v>0</v>
      </c>
      <c r="M231" s="262"/>
      <c r="N231" s="263">
        <f>ROUND(L231*K231,2)</f>
        <v>0</v>
      </c>
      <c r="O231" s="223"/>
      <c r="P231" s="223"/>
      <c r="Q231" s="223"/>
      <c r="R231" s="49"/>
      <c r="T231" s="224" t="s">
        <v>22</v>
      </c>
      <c r="U231" s="57" t="s">
        <v>43</v>
      </c>
      <c r="V231" s="48"/>
      <c r="W231" s="225">
        <f>V231*K231</f>
        <v>0</v>
      </c>
      <c r="X231" s="225">
        <v>0.0080000000000000002</v>
      </c>
      <c r="Y231" s="225">
        <f>X231*K231</f>
        <v>0.016</v>
      </c>
      <c r="Z231" s="225">
        <v>0</v>
      </c>
      <c r="AA231" s="226">
        <f>Z231*K231</f>
        <v>0</v>
      </c>
      <c r="AR231" s="23" t="s">
        <v>311</v>
      </c>
      <c r="AT231" s="23" t="s">
        <v>160</v>
      </c>
      <c r="AU231" s="23" t="s">
        <v>122</v>
      </c>
      <c r="AY231" s="23" t="s">
        <v>143</v>
      </c>
      <c r="BE231" s="139">
        <f>IF(U231="základní",N231,0)</f>
        <v>0</v>
      </c>
      <c r="BF231" s="139">
        <f>IF(U231="snížená",N231,0)</f>
        <v>0</v>
      </c>
      <c r="BG231" s="139">
        <f>IF(U231="zákl. přenesená",N231,0)</f>
        <v>0</v>
      </c>
      <c r="BH231" s="139">
        <f>IF(U231="sníž. přenesená",N231,0)</f>
        <v>0</v>
      </c>
      <c r="BI231" s="139">
        <f>IF(U231="nulová",N231,0)</f>
        <v>0</v>
      </c>
      <c r="BJ231" s="23" t="s">
        <v>122</v>
      </c>
      <c r="BK231" s="139">
        <f>ROUND(L231*K231,2)</f>
        <v>0</v>
      </c>
      <c r="BL231" s="23" t="s">
        <v>238</v>
      </c>
      <c r="BM231" s="23" t="s">
        <v>340</v>
      </c>
    </row>
    <row r="232" s="1" customFormat="1" ht="38.25" customHeight="1">
      <c r="B232" s="47"/>
      <c r="C232" s="216" t="s">
        <v>341</v>
      </c>
      <c r="D232" s="216" t="s">
        <v>144</v>
      </c>
      <c r="E232" s="217" t="s">
        <v>342</v>
      </c>
      <c r="F232" s="218" t="s">
        <v>343</v>
      </c>
      <c r="G232" s="218"/>
      <c r="H232" s="218"/>
      <c r="I232" s="218"/>
      <c r="J232" s="219" t="s">
        <v>295</v>
      </c>
      <c r="K232" s="220">
        <v>6</v>
      </c>
      <c r="L232" s="221">
        <v>0</v>
      </c>
      <c r="M232" s="222"/>
      <c r="N232" s="223">
        <f>ROUND(L232*K232,2)</f>
        <v>0</v>
      </c>
      <c r="O232" s="223"/>
      <c r="P232" s="223"/>
      <c r="Q232" s="223"/>
      <c r="R232" s="49"/>
      <c r="T232" s="224" t="s">
        <v>22</v>
      </c>
      <c r="U232" s="57" t="s">
        <v>43</v>
      </c>
      <c r="V232" s="48"/>
      <c r="W232" s="225">
        <f>V232*K232</f>
        <v>0</v>
      </c>
      <c r="X232" s="225">
        <v>0</v>
      </c>
      <c r="Y232" s="225">
        <f>X232*K232</f>
        <v>0</v>
      </c>
      <c r="Z232" s="225">
        <v>0</v>
      </c>
      <c r="AA232" s="226">
        <f>Z232*K232</f>
        <v>0</v>
      </c>
      <c r="AR232" s="23" t="s">
        <v>238</v>
      </c>
      <c r="AT232" s="23" t="s">
        <v>144</v>
      </c>
      <c r="AU232" s="23" t="s">
        <v>122</v>
      </c>
      <c r="AY232" s="23" t="s">
        <v>143</v>
      </c>
      <c r="BE232" s="139">
        <f>IF(U232="základní",N232,0)</f>
        <v>0</v>
      </c>
      <c r="BF232" s="139">
        <f>IF(U232="snížená",N232,0)</f>
        <v>0</v>
      </c>
      <c r="BG232" s="139">
        <f>IF(U232="zákl. přenesená",N232,0)</f>
        <v>0</v>
      </c>
      <c r="BH232" s="139">
        <f>IF(U232="sníž. přenesená",N232,0)</f>
        <v>0</v>
      </c>
      <c r="BI232" s="139">
        <f>IF(U232="nulová",N232,0)</f>
        <v>0</v>
      </c>
      <c r="BJ232" s="23" t="s">
        <v>122</v>
      </c>
      <c r="BK232" s="139">
        <f>ROUND(L232*K232,2)</f>
        <v>0</v>
      </c>
      <c r="BL232" s="23" t="s">
        <v>238</v>
      </c>
      <c r="BM232" s="23" t="s">
        <v>344</v>
      </c>
    </row>
    <row r="233" s="11" customFormat="1" ht="16.5" customHeight="1">
      <c r="B233" s="236"/>
      <c r="C233" s="237"/>
      <c r="D233" s="237"/>
      <c r="E233" s="238" t="s">
        <v>22</v>
      </c>
      <c r="F233" s="254" t="s">
        <v>345</v>
      </c>
      <c r="G233" s="255"/>
      <c r="H233" s="255"/>
      <c r="I233" s="255"/>
      <c r="J233" s="237"/>
      <c r="K233" s="240">
        <v>6</v>
      </c>
      <c r="L233" s="237"/>
      <c r="M233" s="237"/>
      <c r="N233" s="237"/>
      <c r="O233" s="237"/>
      <c r="P233" s="237"/>
      <c r="Q233" s="237"/>
      <c r="R233" s="241"/>
      <c r="T233" s="242"/>
      <c r="U233" s="237"/>
      <c r="V233" s="237"/>
      <c r="W233" s="237"/>
      <c r="X233" s="237"/>
      <c r="Y233" s="237"/>
      <c r="Z233" s="237"/>
      <c r="AA233" s="243"/>
      <c r="AT233" s="244" t="s">
        <v>151</v>
      </c>
      <c r="AU233" s="244" t="s">
        <v>122</v>
      </c>
      <c r="AV233" s="11" t="s">
        <v>122</v>
      </c>
      <c r="AW233" s="11" t="s">
        <v>34</v>
      </c>
      <c r="AX233" s="11" t="s">
        <v>84</v>
      </c>
      <c r="AY233" s="244" t="s">
        <v>143</v>
      </c>
    </row>
    <row r="234" s="1" customFormat="1" ht="38.25" customHeight="1">
      <c r="B234" s="47"/>
      <c r="C234" s="216" t="s">
        <v>346</v>
      </c>
      <c r="D234" s="216" t="s">
        <v>144</v>
      </c>
      <c r="E234" s="217" t="s">
        <v>347</v>
      </c>
      <c r="F234" s="218" t="s">
        <v>348</v>
      </c>
      <c r="G234" s="218"/>
      <c r="H234" s="218"/>
      <c r="I234" s="218"/>
      <c r="J234" s="219" t="s">
        <v>295</v>
      </c>
      <c r="K234" s="220">
        <v>3</v>
      </c>
      <c r="L234" s="221">
        <v>0</v>
      </c>
      <c r="M234" s="222"/>
      <c r="N234" s="223">
        <f>ROUND(L234*K234,2)</f>
        <v>0</v>
      </c>
      <c r="O234" s="223"/>
      <c r="P234" s="223"/>
      <c r="Q234" s="223"/>
      <c r="R234" s="49"/>
      <c r="T234" s="224" t="s">
        <v>22</v>
      </c>
      <c r="U234" s="57" t="s">
        <v>43</v>
      </c>
      <c r="V234" s="48"/>
      <c r="W234" s="225">
        <f>V234*K234</f>
        <v>0</v>
      </c>
      <c r="X234" s="225">
        <v>0</v>
      </c>
      <c r="Y234" s="225">
        <f>X234*K234</f>
        <v>0</v>
      </c>
      <c r="Z234" s="225">
        <v>0</v>
      </c>
      <c r="AA234" s="226">
        <f>Z234*K234</f>
        <v>0</v>
      </c>
      <c r="AR234" s="23" t="s">
        <v>238</v>
      </c>
      <c r="AT234" s="23" t="s">
        <v>144</v>
      </c>
      <c r="AU234" s="23" t="s">
        <v>122</v>
      </c>
      <c r="AY234" s="23" t="s">
        <v>143</v>
      </c>
      <c r="BE234" s="139">
        <f>IF(U234="základní",N234,0)</f>
        <v>0</v>
      </c>
      <c r="BF234" s="139">
        <f>IF(U234="snížená",N234,0)</f>
        <v>0</v>
      </c>
      <c r="BG234" s="139">
        <f>IF(U234="zákl. přenesená",N234,0)</f>
        <v>0</v>
      </c>
      <c r="BH234" s="139">
        <f>IF(U234="sníž. přenesená",N234,0)</f>
        <v>0</v>
      </c>
      <c r="BI234" s="139">
        <f>IF(U234="nulová",N234,0)</f>
        <v>0</v>
      </c>
      <c r="BJ234" s="23" t="s">
        <v>122</v>
      </c>
      <c r="BK234" s="139">
        <f>ROUND(L234*K234,2)</f>
        <v>0</v>
      </c>
      <c r="BL234" s="23" t="s">
        <v>238</v>
      </c>
      <c r="BM234" s="23" t="s">
        <v>349</v>
      </c>
    </row>
    <row r="235" s="11" customFormat="1" ht="16.5" customHeight="1">
      <c r="B235" s="236"/>
      <c r="C235" s="237"/>
      <c r="D235" s="237"/>
      <c r="E235" s="238" t="s">
        <v>22</v>
      </c>
      <c r="F235" s="254" t="s">
        <v>350</v>
      </c>
      <c r="G235" s="255"/>
      <c r="H235" s="255"/>
      <c r="I235" s="255"/>
      <c r="J235" s="237"/>
      <c r="K235" s="240">
        <v>3</v>
      </c>
      <c r="L235" s="237"/>
      <c r="M235" s="237"/>
      <c r="N235" s="237"/>
      <c r="O235" s="237"/>
      <c r="P235" s="237"/>
      <c r="Q235" s="237"/>
      <c r="R235" s="241"/>
      <c r="T235" s="242"/>
      <c r="U235" s="237"/>
      <c r="V235" s="237"/>
      <c r="W235" s="237"/>
      <c r="X235" s="237"/>
      <c r="Y235" s="237"/>
      <c r="Z235" s="237"/>
      <c r="AA235" s="243"/>
      <c r="AT235" s="244" t="s">
        <v>151</v>
      </c>
      <c r="AU235" s="244" t="s">
        <v>122</v>
      </c>
      <c r="AV235" s="11" t="s">
        <v>122</v>
      </c>
      <c r="AW235" s="11" t="s">
        <v>34</v>
      </c>
      <c r="AX235" s="11" t="s">
        <v>84</v>
      </c>
      <c r="AY235" s="244" t="s">
        <v>143</v>
      </c>
    </row>
    <row r="236" s="1" customFormat="1" ht="38.25" customHeight="1">
      <c r="B236" s="47"/>
      <c r="C236" s="216" t="s">
        <v>351</v>
      </c>
      <c r="D236" s="216" t="s">
        <v>144</v>
      </c>
      <c r="E236" s="217" t="s">
        <v>352</v>
      </c>
      <c r="F236" s="218" t="s">
        <v>353</v>
      </c>
      <c r="G236" s="218"/>
      <c r="H236" s="218"/>
      <c r="I236" s="218"/>
      <c r="J236" s="219" t="s">
        <v>295</v>
      </c>
      <c r="K236" s="220">
        <v>2</v>
      </c>
      <c r="L236" s="221">
        <v>0</v>
      </c>
      <c r="M236" s="222"/>
      <c r="N236" s="223">
        <f>ROUND(L236*K236,2)</f>
        <v>0</v>
      </c>
      <c r="O236" s="223"/>
      <c r="P236" s="223"/>
      <c r="Q236" s="223"/>
      <c r="R236" s="49"/>
      <c r="T236" s="224" t="s">
        <v>22</v>
      </c>
      <c r="U236" s="57" t="s">
        <v>43</v>
      </c>
      <c r="V236" s="48"/>
      <c r="W236" s="225">
        <f>V236*K236</f>
        <v>0</v>
      </c>
      <c r="X236" s="225">
        <v>0</v>
      </c>
      <c r="Y236" s="225">
        <f>X236*K236</f>
        <v>0</v>
      </c>
      <c r="Z236" s="225">
        <v>0</v>
      </c>
      <c r="AA236" s="226">
        <f>Z236*K236</f>
        <v>0</v>
      </c>
      <c r="AR236" s="23" t="s">
        <v>238</v>
      </c>
      <c r="AT236" s="23" t="s">
        <v>144</v>
      </c>
      <c r="AU236" s="23" t="s">
        <v>122</v>
      </c>
      <c r="AY236" s="23" t="s">
        <v>143</v>
      </c>
      <c r="BE236" s="139">
        <f>IF(U236="základní",N236,0)</f>
        <v>0</v>
      </c>
      <c r="BF236" s="139">
        <f>IF(U236="snížená",N236,0)</f>
        <v>0</v>
      </c>
      <c r="BG236" s="139">
        <f>IF(U236="zákl. přenesená",N236,0)</f>
        <v>0</v>
      </c>
      <c r="BH236" s="139">
        <f>IF(U236="sníž. přenesená",N236,0)</f>
        <v>0</v>
      </c>
      <c r="BI236" s="139">
        <f>IF(U236="nulová",N236,0)</f>
        <v>0</v>
      </c>
      <c r="BJ236" s="23" t="s">
        <v>122</v>
      </c>
      <c r="BK236" s="139">
        <f>ROUND(L236*K236,2)</f>
        <v>0</v>
      </c>
      <c r="BL236" s="23" t="s">
        <v>238</v>
      </c>
      <c r="BM236" s="23" t="s">
        <v>354</v>
      </c>
    </row>
    <row r="237" s="11" customFormat="1" ht="16.5" customHeight="1">
      <c r="B237" s="236"/>
      <c r="C237" s="237"/>
      <c r="D237" s="237"/>
      <c r="E237" s="238" t="s">
        <v>22</v>
      </c>
      <c r="F237" s="254" t="s">
        <v>355</v>
      </c>
      <c r="G237" s="255"/>
      <c r="H237" s="255"/>
      <c r="I237" s="255"/>
      <c r="J237" s="237"/>
      <c r="K237" s="240">
        <v>2</v>
      </c>
      <c r="L237" s="237"/>
      <c r="M237" s="237"/>
      <c r="N237" s="237"/>
      <c r="O237" s="237"/>
      <c r="P237" s="237"/>
      <c r="Q237" s="237"/>
      <c r="R237" s="241"/>
      <c r="T237" s="242"/>
      <c r="U237" s="237"/>
      <c r="V237" s="237"/>
      <c r="W237" s="237"/>
      <c r="X237" s="237"/>
      <c r="Y237" s="237"/>
      <c r="Z237" s="237"/>
      <c r="AA237" s="243"/>
      <c r="AT237" s="244" t="s">
        <v>151</v>
      </c>
      <c r="AU237" s="244" t="s">
        <v>122</v>
      </c>
      <c r="AV237" s="11" t="s">
        <v>122</v>
      </c>
      <c r="AW237" s="11" t="s">
        <v>34</v>
      </c>
      <c r="AX237" s="11" t="s">
        <v>84</v>
      </c>
      <c r="AY237" s="244" t="s">
        <v>143</v>
      </c>
    </row>
    <row r="238" s="1" customFormat="1" ht="38.25" customHeight="1">
      <c r="B238" s="47"/>
      <c r="C238" s="216" t="s">
        <v>356</v>
      </c>
      <c r="D238" s="216" t="s">
        <v>144</v>
      </c>
      <c r="E238" s="217" t="s">
        <v>357</v>
      </c>
      <c r="F238" s="218" t="s">
        <v>358</v>
      </c>
      <c r="G238" s="218"/>
      <c r="H238" s="218"/>
      <c r="I238" s="218"/>
      <c r="J238" s="219" t="s">
        <v>295</v>
      </c>
      <c r="K238" s="220">
        <v>19</v>
      </c>
      <c r="L238" s="221">
        <v>0</v>
      </c>
      <c r="M238" s="222"/>
      <c r="N238" s="223">
        <f>ROUND(L238*K238,2)</f>
        <v>0</v>
      </c>
      <c r="O238" s="223"/>
      <c r="P238" s="223"/>
      <c r="Q238" s="223"/>
      <c r="R238" s="49"/>
      <c r="T238" s="224" t="s">
        <v>22</v>
      </c>
      <c r="U238" s="57" t="s">
        <v>43</v>
      </c>
      <c r="V238" s="48"/>
      <c r="W238" s="225">
        <f>V238*K238</f>
        <v>0</v>
      </c>
      <c r="X238" s="225">
        <v>0</v>
      </c>
      <c r="Y238" s="225">
        <f>X238*K238</f>
        <v>0</v>
      </c>
      <c r="Z238" s="225">
        <v>0</v>
      </c>
      <c r="AA238" s="226">
        <f>Z238*K238</f>
        <v>0</v>
      </c>
      <c r="AR238" s="23" t="s">
        <v>238</v>
      </c>
      <c r="AT238" s="23" t="s">
        <v>144</v>
      </c>
      <c r="AU238" s="23" t="s">
        <v>122</v>
      </c>
      <c r="AY238" s="23" t="s">
        <v>143</v>
      </c>
      <c r="BE238" s="139">
        <f>IF(U238="základní",N238,0)</f>
        <v>0</v>
      </c>
      <c r="BF238" s="139">
        <f>IF(U238="snížená",N238,0)</f>
        <v>0</v>
      </c>
      <c r="BG238" s="139">
        <f>IF(U238="zákl. přenesená",N238,0)</f>
        <v>0</v>
      </c>
      <c r="BH238" s="139">
        <f>IF(U238="sníž. přenesená",N238,0)</f>
        <v>0</v>
      </c>
      <c r="BI238" s="139">
        <f>IF(U238="nulová",N238,0)</f>
        <v>0</v>
      </c>
      <c r="BJ238" s="23" t="s">
        <v>122</v>
      </c>
      <c r="BK238" s="139">
        <f>ROUND(L238*K238,2)</f>
        <v>0</v>
      </c>
      <c r="BL238" s="23" t="s">
        <v>238</v>
      </c>
      <c r="BM238" s="23" t="s">
        <v>359</v>
      </c>
    </row>
    <row r="239" s="11" customFormat="1" ht="16.5" customHeight="1">
      <c r="B239" s="236"/>
      <c r="C239" s="237"/>
      <c r="D239" s="237"/>
      <c r="E239" s="238" t="s">
        <v>22</v>
      </c>
      <c r="F239" s="254" t="s">
        <v>360</v>
      </c>
      <c r="G239" s="255"/>
      <c r="H239" s="255"/>
      <c r="I239" s="255"/>
      <c r="J239" s="237"/>
      <c r="K239" s="240">
        <v>19</v>
      </c>
      <c r="L239" s="237"/>
      <c r="M239" s="237"/>
      <c r="N239" s="237"/>
      <c r="O239" s="237"/>
      <c r="P239" s="237"/>
      <c r="Q239" s="237"/>
      <c r="R239" s="241"/>
      <c r="T239" s="242"/>
      <c r="U239" s="237"/>
      <c r="V239" s="237"/>
      <c r="W239" s="237"/>
      <c r="X239" s="237"/>
      <c r="Y239" s="237"/>
      <c r="Z239" s="237"/>
      <c r="AA239" s="243"/>
      <c r="AT239" s="244" t="s">
        <v>151</v>
      </c>
      <c r="AU239" s="244" t="s">
        <v>122</v>
      </c>
      <c r="AV239" s="11" t="s">
        <v>122</v>
      </c>
      <c r="AW239" s="11" t="s">
        <v>34</v>
      </c>
      <c r="AX239" s="11" t="s">
        <v>84</v>
      </c>
      <c r="AY239" s="244" t="s">
        <v>143</v>
      </c>
    </row>
    <row r="240" s="1" customFormat="1" ht="25.5" customHeight="1">
      <c r="B240" s="47"/>
      <c r="C240" s="256" t="s">
        <v>361</v>
      </c>
      <c r="D240" s="256" t="s">
        <v>160</v>
      </c>
      <c r="E240" s="257" t="s">
        <v>362</v>
      </c>
      <c r="F240" s="258" t="s">
        <v>363</v>
      </c>
      <c r="G240" s="258"/>
      <c r="H240" s="258"/>
      <c r="I240" s="258"/>
      <c r="J240" s="259" t="s">
        <v>156</v>
      </c>
      <c r="K240" s="260">
        <v>8.0999999999999996</v>
      </c>
      <c r="L240" s="261">
        <v>0</v>
      </c>
      <c r="M240" s="262"/>
      <c r="N240" s="263">
        <f>ROUND(L240*K240,2)</f>
        <v>0</v>
      </c>
      <c r="O240" s="223"/>
      <c r="P240" s="223"/>
      <c r="Q240" s="223"/>
      <c r="R240" s="49"/>
      <c r="T240" s="224" t="s">
        <v>22</v>
      </c>
      <c r="U240" s="57" t="s">
        <v>43</v>
      </c>
      <c r="V240" s="48"/>
      <c r="W240" s="225">
        <f>V240*K240</f>
        <v>0</v>
      </c>
      <c r="X240" s="225">
        <v>0.0018</v>
      </c>
      <c r="Y240" s="225">
        <f>X240*K240</f>
        <v>0.014579999999999999</v>
      </c>
      <c r="Z240" s="225">
        <v>0</v>
      </c>
      <c r="AA240" s="226">
        <f>Z240*K240</f>
        <v>0</v>
      </c>
      <c r="AR240" s="23" t="s">
        <v>311</v>
      </c>
      <c r="AT240" s="23" t="s">
        <v>160</v>
      </c>
      <c r="AU240" s="23" t="s">
        <v>122</v>
      </c>
      <c r="AY240" s="23" t="s">
        <v>143</v>
      </c>
      <c r="BE240" s="139">
        <f>IF(U240="základní",N240,0)</f>
        <v>0</v>
      </c>
      <c r="BF240" s="139">
        <f>IF(U240="snížená",N240,0)</f>
        <v>0</v>
      </c>
      <c r="BG240" s="139">
        <f>IF(U240="zákl. přenesená",N240,0)</f>
        <v>0</v>
      </c>
      <c r="BH240" s="139">
        <f>IF(U240="sníž. přenesená",N240,0)</f>
        <v>0</v>
      </c>
      <c r="BI240" s="139">
        <f>IF(U240="nulová",N240,0)</f>
        <v>0</v>
      </c>
      <c r="BJ240" s="23" t="s">
        <v>122</v>
      </c>
      <c r="BK240" s="139">
        <f>ROUND(L240*K240,2)</f>
        <v>0</v>
      </c>
      <c r="BL240" s="23" t="s">
        <v>238</v>
      </c>
      <c r="BM240" s="23" t="s">
        <v>364</v>
      </c>
    </row>
    <row r="241" s="11" customFormat="1" ht="16.5" customHeight="1">
      <c r="B241" s="236"/>
      <c r="C241" s="237"/>
      <c r="D241" s="237"/>
      <c r="E241" s="238" t="s">
        <v>22</v>
      </c>
      <c r="F241" s="254" t="s">
        <v>365</v>
      </c>
      <c r="G241" s="255"/>
      <c r="H241" s="255"/>
      <c r="I241" s="255"/>
      <c r="J241" s="237"/>
      <c r="K241" s="240">
        <v>4.5</v>
      </c>
      <c r="L241" s="237"/>
      <c r="M241" s="237"/>
      <c r="N241" s="237"/>
      <c r="O241" s="237"/>
      <c r="P241" s="237"/>
      <c r="Q241" s="237"/>
      <c r="R241" s="241"/>
      <c r="T241" s="242"/>
      <c r="U241" s="237"/>
      <c r="V241" s="237"/>
      <c r="W241" s="237"/>
      <c r="X241" s="237"/>
      <c r="Y241" s="237"/>
      <c r="Z241" s="237"/>
      <c r="AA241" s="243"/>
      <c r="AT241" s="244" t="s">
        <v>151</v>
      </c>
      <c r="AU241" s="244" t="s">
        <v>122</v>
      </c>
      <c r="AV241" s="11" t="s">
        <v>122</v>
      </c>
      <c r="AW241" s="11" t="s">
        <v>34</v>
      </c>
      <c r="AX241" s="11" t="s">
        <v>76</v>
      </c>
      <c r="AY241" s="244" t="s">
        <v>143</v>
      </c>
    </row>
    <row r="242" s="11" customFormat="1" ht="16.5" customHeight="1">
      <c r="B242" s="236"/>
      <c r="C242" s="237"/>
      <c r="D242" s="237"/>
      <c r="E242" s="238" t="s">
        <v>22</v>
      </c>
      <c r="F242" s="239" t="s">
        <v>366</v>
      </c>
      <c r="G242" s="237"/>
      <c r="H242" s="237"/>
      <c r="I242" s="237"/>
      <c r="J242" s="237"/>
      <c r="K242" s="240">
        <v>3.6000000000000001</v>
      </c>
      <c r="L242" s="237"/>
      <c r="M242" s="237"/>
      <c r="N242" s="237"/>
      <c r="O242" s="237"/>
      <c r="P242" s="237"/>
      <c r="Q242" s="237"/>
      <c r="R242" s="241"/>
      <c r="T242" s="242"/>
      <c r="U242" s="237"/>
      <c r="V242" s="237"/>
      <c r="W242" s="237"/>
      <c r="X242" s="237"/>
      <c r="Y242" s="237"/>
      <c r="Z242" s="237"/>
      <c r="AA242" s="243"/>
      <c r="AT242" s="244" t="s">
        <v>151</v>
      </c>
      <c r="AU242" s="244" t="s">
        <v>122</v>
      </c>
      <c r="AV242" s="11" t="s">
        <v>122</v>
      </c>
      <c r="AW242" s="11" t="s">
        <v>34</v>
      </c>
      <c r="AX242" s="11" t="s">
        <v>76</v>
      </c>
      <c r="AY242" s="244" t="s">
        <v>143</v>
      </c>
    </row>
    <row r="243" s="12" customFormat="1" ht="16.5" customHeight="1">
      <c r="B243" s="245"/>
      <c r="C243" s="246"/>
      <c r="D243" s="246"/>
      <c r="E243" s="247" t="s">
        <v>22</v>
      </c>
      <c r="F243" s="248" t="s">
        <v>153</v>
      </c>
      <c r="G243" s="246"/>
      <c r="H243" s="246"/>
      <c r="I243" s="246"/>
      <c r="J243" s="246"/>
      <c r="K243" s="249">
        <v>8.0999999999999996</v>
      </c>
      <c r="L243" s="246"/>
      <c r="M243" s="246"/>
      <c r="N243" s="246"/>
      <c r="O243" s="246"/>
      <c r="P243" s="246"/>
      <c r="Q243" s="246"/>
      <c r="R243" s="250"/>
      <c r="T243" s="251"/>
      <c r="U243" s="246"/>
      <c r="V243" s="246"/>
      <c r="W243" s="246"/>
      <c r="X243" s="246"/>
      <c r="Y243" s="246"/>
      <c r="Z243" s="246"/>
      <c r="AA243" s="252"/>
      <c r="AT243" s="253" t="s">
        <v>151</v>
      </c>
      <c r="AU243" s="253" t="s">
        <v>122</v>
      </c>
      <c r="AV243" s="12" t="s">
        <v>148</v>
      </c>
      <c r="AW243" s="12" t="s">
        <v>34</v>
      </c>
      <c r="AX243" s="12" t="s">
        <v>84</v>
      </c>
      <c r="AY243" s="253" t="s">
        <v>143</v>
      </c>
    </row>
    <row r="244" s="1" customFormat="1" ht="25.5" customHeight="1">
      <c r="B244" s="47"/>
      <c r="C244" s="256" t="s">
        <v>367</v>
      </c>
      <c r="D244" s="256" t="s">
        <v>160</v>
      </c>
      <c r="E244" s="257" t="s">
        <v>368</v>
      </c>
      <c r="F244" s="258" t="s">
        <v>369</v>
      </c>
      <c r="G244" s="258"/>
      <c r="H244" s="258"/>
      <c r="I244" s="258"/>
      <c r="J244" s="259" t="s">
        <v>156</v>
      </c>
      <c r="K244" s="260">
        <v>29.5</v>
      </c>
      <c r="L244" s="261">
        <v>0</v>
      </c>
      <c r="M244" s="262"/>
      <c r="N244" s="263">
        <f>ROUND(L244*K244,2)</f>
        <v>0</v>
      </c>
      <c r="O244" s="223"/>
      <c r="P244" s="223"/>
      <c r="Q244" s="223"/>
      <c r="R244" s="49"/>
      <c r="T244" s="224" t="s">
        <v>22</v>
      </c>
      <c r="U244" s="57" t="s">
        <v>43</v>
      </c>
      <c r="V244" s="48"/>
      <c r="W244" s="225">
        <f>V244*K244</f>
        <v>0</v>
      </c>
      <c r="X244" s="225">
        <v>0.0023999999999999998</v>
      </c>
      <c r="Y244" s="225">
        <f>X244*K244</f>
        <v>0.070799999999999988</v>
      </c>
      <c r="Z244" s="225">
        <v>0</v>
      </c>
      <c r="AA244" s="226">
        <f>Z244*K244</f>
        <v>0</v>
      </c>
      <c r="AR244" s="23" t="s">
        <v>311</v>
      </c>
      <c r="AT244" s="23" t="s">
        <v>160</v>
      </c>
      <c r="AU244" s="23" t="s">
        <v>122</v>
      </c>
      <c r="AY244" s="23" t="s">
        <v>143</v>
      </c>
      <c r="BE244" s="139">
        <f>IF(U244="základní",N244,0)</f>
        <v>0</v>
      </c>
      <c r="BF244" s="139">
        <f>IF(U244="snížená",N244,0)</f>
        <v>0</v>
      </c>
      <c r="BG244" s="139">
        <f>IF(U244="zákl. přenesená",N244,0)</f>
        <v>0</v>
      </c>
      <c r="BH244" s="139">
        <f>IF(U244="sníž. přenesená",N244,0)</f>
        <v>0</v>
      </c>
      <c r="BI244" s="139">
        <f>IF(U244="nulová",N244,0)</f>
        <v>0</v>
      </c>
      <c r="BJ244" s="23" t="s">
        <v>122</v>
      </c>
      <c r="BK244" s="139">
        <f>ROUND(L244*K244,2)</f>
        <v>0</v>
      </c>
      <c r="BL244" s="23" t="s">
        <v>238</v>
      </c>
      <c r="BM244" s="23" t="s">
        <v>370</v>
      </c>
    </row>
    <row r="245" s="11" customFormat="1" ht="16.5" customHeight="1">
      <c r="B245" s="236"/>
      <c r="C245" s="237"/>
      <c r="D245" s="237"/>
      <c r="E245" s="238" t="s">
        <v>22</v>
      </c>
      <c r="F245" s="254" t="s">
        <v>371</v>
      </c>
      <c r="G245" s="255"/>
      <c r="H245" s="255"/>
      <c r="I245" s="255"/>
      <c r="J245" s="237"/>
      <c r="K245" s="240">
        <v>28.5</v>
      </c>
      <c r="L245" s="237"/>
      <c r="M245" s="237"/>
      <c r="N245" s="237"/>
      <c r="O245" s="237"/>
      <c r="P245" s="237"/>
      <c r="Q245" s="237"/>
      <c r="R245" s="241"/>
      <c r="T245" s="242"/>
      <c r="U245" s="237"/>
      <c r="V245" s="237"/>
      <c r="W245" s="237"/>
      <c r="X245" s="237"/>
      <c r="Y245" s="237"/>
      <c r="Z245" s="237"/>
      <c r="AA245" s="243"/>
      <c r="AT245" s="244" t="s">
        <v>151</v>
      </c>
      <c r="AU245" s="244" t="s">
        <v>122</v>
      </c>
      <c r="AV245" s="11" t="s">
        <v>122</v>
      </c>
      <c r="AW245" s="11" t="s">
        <v>34</v>
      </c>
      <c r="AX245" s="11" t="s">
        <v>76</v>
      </c>
      <c r="AY245" s="244" t="s">
        <v>143</v>
      </c>
    </row>
    <row r="246" s="11" customFormat="1" ht="16.5" customHeight="1">
      <c r="B246" s="236"/>
      <c r="C246" s="237"/>
      <c r="D246" s="237"/>
      <c r="E246" s="238" t="s">
        <v>22</v>
      </c>
      <c r="F246" s="239" t="s">
        <v>372</v>
      </c>
      <c r="G246" s="237"/>
      <c r="H246" s="237"/>
      <c r="I246" s="237"/>
      <c r="J246" s="237"/>
      <c r="K246" s="240">
        <v>1</v>
      </c>
      <c r="L246" s="237"/>
      <c r="M246" s="237"/>
      <c r="N246" s="237"/>
      <c r="O246" s="237"/>
      <c r="P246" s="237"/>
      <c r="Q246" s="237"/>
      <c r="R246" s="241"/>
      <c r="T246" s="242"/>
      <c r="U246" s="237"/>
      <c r="V246" s="237"/>
      <c r="W246" s="237"/>
      <c r="X246" s="237"/>
      <c r="Y246" s="237"/>
      <c r="Z246" s="237"/>
      <c r="AA246" s="243"/>
      <c r="AT246" s="244" t="s">
        <v>151</v>
      </c>
      <c r="AU246" s="244" t="s">
        <v>122</v>
      </c>
      <c r="AV246" s="11" t="s">
        <v>122</v>
      </c>
      <c r="AW246" s="11" t="s">
        <v>34</v>
      </c>
      <c r="AX246" s="11" t="s">
        <v>76</v>
      </c>
      <c r="AY246" s="244" t="s">
        <v>143</v>
      </c>
    </row>
    <row r="247" s="12" customFormat="1" ht="16.5" customHeight="1">
      <c r="B247" s="245"/>
      <c r="C247" s="246"/>
      <c r="D247" s="246"/>
      <c r="E247" s="247" t="s">
        <v>22</v>
      </c>
      <c r="F247" s="248" t="s">
        <v>153</v>
      </c>
      <c r="G247" s="246"/>
      <c r="H247" s="246"/>
      <c r="I247" s="246"/>
      <c r="J247" s="246"/>
      <c r="K247" s="249">
        <v>29.5</v>
      </c>
      <c r="L247" s="246"/>
      <c r="M247" s="246"/>
      <c r="N247" s="246"/>
      <c r="O247" s="246"/>
      <c r="P247" s="246"/>
      <c r="Q247" s="246"/>
      <c r="R247" s="250"/>
      <c r="T247" s="251"/>
      <c r="U247" s="246"/>
      <c r="V247" s="246"/>
      <c r="W247" s="246"/>
      <c r="X247" s="246"/>
      <c r="Y247" s="246"/>
      <c r="Z247" s="246"/>
      <c r="AA247" s="252"/>
      <c r="AT247" s="253" t="s">
        <v>151</v>
      </c>
      <c r="AU247" s="253" t="s">
        <v>122</v>
      </c>
      <c r="AV247" s="12" t="s">
        <v>148</v>
      </c>
      <c r="AW247" s="12" t="s">
        <v>34</v>
      </c>
      <c r="AX247" s="12" t="s">
        <v>84</v>
      </c>
      <c r="AY247" s="253" t="s">
        <v>143</v>
      </c>
    </row>
    <row r="248" s="1" customFormat="1" ht="25.5" customHeight="1">
      <c r="B248" s="47"/>
      <c r="C248" s="256" t="s">
        <v>373</v>
      </c>
      <c r="D248" s="256" t="s">
        <v>160</v>
      </c>
      <c r="E248" s="257" t="s">
        <v>374</v>
      </c>
      <c r="F248" s="258" t="s">
        <v>375</v>
      </c>
      <c r="G248" s="258"/>
      <c r="H248" s="258"/>
      <c r="I248" s="258"/>
      <c r="J248" s="259" t="s">
        <v>376</v>
      </c>
      <c r="K248" s="260">
        <v>30</v>
      </c>
      <c r="L248" s="261">
        <v>0</v>
      </c>
      <c r="M248" s="262"/>
      <c r="N248" s="263">
        <f>ROUND(L248*K248,2)</f>
        <v>0</v>
      </c>
      <c r="O248" s="223"/>
      <c r="P248" s="223"/>
      <c r="Q248" s="223"/>
      <c r="R248" s="49"/>
      <c r="T248" s="224" t="s">
        <v>22</v>
      </c>
      <c r="U248" s="57" t="s">
        <v>43</v>
      </c>
      <c r="V248" s="48"/>
      <c r="W248" s="225">
        <f>V248*K248</f>
        <v>0</v>
      </c>
      <c r="X248" s="225">
        <v>0.00020000000000000001</v>
      </c>
      <c r="Y248" s="225">
        <f>X248*K248</f>
        <v>0.0060000000000000001</v>
      </c>
      <c r="Z248" s="225">
        <v>0</v>
      </c>
      <c r="AA248" s="226">
        <f>Z248*K248</f>
        <v>0</v>
      </c>
      <c r="AR248" s="23" t="s">
        <v>311</v>
      </c>
      <c r="AT248" s="23" t="s">
        <v>160</v>
      </c>
      <c r="AU248" s="23" t="s">
        <v>122</v>
      </c>
      <c r="AY248" s="23" t="s">
        <v>143</v>
      </c>
      <c r="BE248" s="139">
        <f>IF(U248="základní",N248,0)</f>
        <v>0</v>
      </c>
      <c r="BF248" s="139">
        <f>IF(U248="snížená",N248,0)</f>
        <v>0</v>
      </c>
      <c r="BG248" s="139">
        <f>IF(U248="zákl. přenesená",N248,0)</f>
        <v>0</v>
      </c>
      <c r="BH248" s="139">
        <f>IF(U248="sníž. přenesená",N248,0)</f>
        <v>0</v>
      </c>
      <c r="BI248" s="139">
        <f>IF(U248="nulová",N248,0)</f>
        <v>0</v>
      </c>
      <c r="BJ248" s="23" t="s">
        <v>122</v>
      </c>
      <c r="BK248" s="139">
        <f>ROUND(L248*K248,2)</f>
        <v>0</v>
      </c>
      <c r="BL248" s="23" t="s">
        <v>238</v>
      </c>
      <c r="BM248" s="23" t="s">
        <v>377</v>
      </c>
    </row>
    <row r="249" s="1" customFormat="1" ht="25.5" customHeight="1">
      <c r="B249" s="47"/>
      <c r="C249" s="216" t="s">
        <v>378</v>
      </c>
      <c r="D249" s="216" t="s">
        <v>144</v>
      </c>
      <c r="E249" s="217" t="s">
        <v>379</v>
      </c>
      <c r="F249" s="218" t="s">
        <v>380</v>
      </c>
      <c r="G249" s="218"/>
      <c r="H249" s="218"/>
      <c r="I249" s="218"/>
      <c r="J249" s="219" t="s">
        <v>290</v>
      </c>
      <c r="K249" s="268">
        <v>0</v>
      </c>
      <c r="L249" s="221">
        <v>0</v>
      </c>
      <c r="M249" s="222"/>
      <c r="N249" s="223">
        <f>ROUND(L249*K249,2)</f>
        <v>0</v>
      </c>
      <c r="O249" s="223"/>
      <c r="P249" s="223"/>
      <c r="Q249" s="223"/>
      <c r="R249" s="49"/>
      <c r="T249" s="224" t="s">
        <v>22</v>
      </c>
      <c r="U249" s="57" t="s">
        <v>43</v>
      </c>
      <c r="V249" s="48"/>
      <c r="W249" s="225">
        <f>V249*K249</f>
        <v>0</v>
      </c>
      <c r="X249" s="225">
        <v>0</v>
      </c>
      <c r="Y249" s="225">
        <f>X249*K249</f>
        <v>0</v>
      </c>
      <c r="Z249" s="225">
        <v>0</v>
      </c>
      <c r="AA249" s="226">
        <f>Z249*K249</f>
        <v>0</v>
      </c>
      <c r="AR249" s="23" t="s">
        <v>238</v>
      </c>
      <c r="AT249" s="23" t="s">
        <v>144</v>
      </c>
      <c r="AU249" s="23" t="s">
        <v>122</v>
      </c>
      <c r="AY249" s="23" t="s">
        <v>143</v>
      </c>
      <c r="BE249" s="139">
        <f>IF(U249="základní",N249,0)</f>
        <v>0</v>
      </c>
      <c r="BF249" s="139">
        <f>IF(U249="snížená",N249,0)</f>
        <v>0</v>
      </c>
      <c r="BG249" s="139">
        <f>IF(U249="zákl. přenesená",N249,0)</f>
        <v>0</v>
      </c>
      <c r="BH249" s="139">
        <f>IF(U249="sníž. přenesená",N249,0)</f>
        <v>0</v>
      </c>
      <c r="BI249" s="139">
        <f>IF(U249="nulová",N249,0)</f>
        <v>0</v>
      </c>
      <c r="BJ249" s="23" t="s">
        <v>122</v>
      </c>
      <c r="BK249" s="139">
        <f>ROUND(L249*K249,2)</f>
        <v>0</v>
      </c>
      <c r="BL249" s="23" t="s">
        <v>238</v>
      </c>
      <c r="BM249" s="23" t="s">
        <v>381</v>
      </c>
    </row>
    <row r="250" s="9" customFormat="1" ht="29.88" customHeight="1">
      <c r="B250" s="202"/>
      <c r="C250" s="203"/>
      <c r="D250" s="213" t="s">
        <v>117</v>
      </c>
      <c r="E250" s="213"/>
      <c r="F250" s="213"/>
      <c r="G250" s="213"/>
      <c r="H250" s="213"/>
      <c r="I250" s="213"/>
      <c r="J250" s="213"/>
      <c r="K250" s="213"/>
      <c r="L250" s="213"/>
      <c r="M250" s="213"/>
      <c r="N250" s="264">
        <f>BK250</f>
        <v>0</v>
      </c>
      <c r="O250" s="265"/>
      <c r="P250" s="265"/>
      <c r="Q250" s="265"/>
      <c r="R250" s="206"/>
      <c r="T250" s="207"/>
      <c r="U250" s="203"/>
      <c r="V250" s="203"/>
      <c r="W250" s="208">
        <f>SUM(W251:W260)</f>
        <v>0</v>
      </c>
      <c r="X250" s="203"/>
      <c r="Y250" s="208">
        <f>SUM(Y251:Y260)</f>
        <v>0.008445600000000001</v>
      </c>
      <c r="Z250" s="203"/>
      <c r="AA250" s="209">
        <f>SUM(AA251:AA260)</f>
        <v>0</v>
      </c>
      <c r="AR250" s="210" t="s">
        <v>122</v>
      </c>
      <c r="AT250" s="211" t="s">
        <v>75</v>
      </c>
      <c r="AU250" s="211" t="s">
        <v>84</v>
      </c>
      <c r="AY250" s="210" t="s">
        <v>143</v>
      </c>
      <c r="BK250" s="212">
        <f>SUM(BK251:BK260)</f>
        <v>0</v>
      </c>
    </row>
    <row r="251" s="1" customFormat="1" ht="25.5" customHeight="1">
      <c r="B251" s="47"/>
      <c r="C251" s="216" t="s">
        <v>382</v>
      </c>
      <c r="D251" s="216" t="s">
        <v>144</v>
      </c>
      <c r="E251" s="217" t="s">
        <v>383</v>
      </c>
      <c r="F251" s="218" t="s">
        <v>384</v>
      </c>
      <c r="G251" s="218"/>
      <c r="H251" s="218"/>
      <c r="I251" s="218"/>
      <c r="J251" s="219" t="s">
        <v>147</v>
      </c>
      <c r="K251" s="220">
        <v>18.359999999999999</v>
      </c>
      <c r="L251" s="221">
        <v>0</v>
      </c>
      <c r="M251" s="222"/>
      <c r="N251" s="223">
        <f>ROUND(L251*K251,2)</f>
        <v>0</v>
      </c>
      <c r="O251" s="223"/>
      <c r="P251" s="223"/>
      <c r="Q251" s="223"/>
      <c r="R251" s="49"/>
      <c r="T251" s="224" t="s">
        <v>22</v>
      </c>
      <c r="U251" s="57" t="s">
        <v>43</v>
      </c>
      <c r="V251" s="48"/>
      <c r="W251" s="225">
        <f>V251*K251</f>
        <v>0</v>
      </c>
      <c r="X251" s="225">
        <v>0.00036000000000000002</v>
      </c>
      <c r="Y251" s="225">
        <f>X251*K251</f>
        <v>0.0066096000000000002</v>
      </c>
      <c r="Z251" s="225">
        <v>0</v>
      </c>
      <c r="AA251" s="226">
        <f>Z251*K251</f>
        <v>0</v>
      </c>
      <c r="AR251" s="23" t="s">
        <v>238</v>
      </c>
      <c r="AT251" s="23" t="s">
        <v>144</v>
      </c>
      <c r="AU251" s="23" t="s">
        <v>122</v>
      </c>
      <c r="AY251" s="23" t="s">
        <v>143</v>
      </c>
      <c r="BE251" s="139">
        <f>IF(U251="základní",N251,0)</f>
        <v>0</v>
      </c>
      <c r="BF251" s="139">
        <f>IF(U251="snížená",N251,0)</f>
        <v>0</v>
      </c>
      <c r="BG251" s="139">
        <f>IF(U251="zákl. přenesená",N251,0)</f>
        <v>0</v>
      </c>
      <c r="BH251" s="139">
        <f>IF(U251="sníž. přenesená",N251,0)</f>
        <v>0</v>
      </c>
      <c r="BI251" s="139">
        <f>IF(U251="nulová",N251,0)</f>
        <v>0</v>
      </c>
      <c r="BJ251" s="23" t="s">
        <v>122</v>
      </c>
      <c r="BK251" s="139">
        <f>ROUND(L251*K251,2)</f>
        <v>0</v>
      </c>
      <c r="BL251" s="23" t="s">
        <v>238</v>
      </c>
      <c r="BM251" s="23" t="s">
        <v>385</v>
      </c>
    </row>
    <row r="252" s="1" customFormat="1" ht="38.25" customHeight="1">
      <c r="B252" s="47"/>
      <c r="C252" s="216" t="s">
        <v>386</v>
      </c>
      <c r="D252" s="216" t="s">
        <v>144</v>
      </c>
      <c r="E252" s="217" t="s">
        <v>387</v>
      </c>
      <c r="F252" s="218" t="s">
        <v>388</v>
      </c>
      <c r="G252" s="218"/>
      <c r="H252" s="218"/>
      <c r="I252" s="218"/>
      <c r="J252" s="219" t="s">
        <v>147</v>
      </c>
      <c r="K252" s="220">
        <v>18.359999999999999</v>
      </c>
      <c r="L252" s="221">
        <v>0</v>
      </c>
      <c r="M252" s="222"/>
      <c r="N252" s="223">
        <f>ROUND(L252*K252,2)</f>
        <v>0</v>
      </c>
      <c r="O252" s="223"/>
      <c r="P252" s="223"/>
      <c r="Q252" s="223"/>
      <c r="R252" s="49"/>
      <c r="T252" s="224" t="s">
        <v>22</v>
      </c>
      <c r="U252" s="57" t="s">
        <v>43</v>
      </c>
      <c r="V252" s="48"/>
      <c r="W252" s="225">
        <f>V252*K252</f>
        <v>0</v>
      </c>
      <c r="X252" s="225">
        <v>0.00010000000000000001</v>
      </c>
      <c r="Y252" s="225">
        <f>X252*K252</f>
        <v>0.001836</v>
      </c>
      <c r="Z252" s="225">
        <v>0</v>
      </c>
      <c r="AA252" s="226">
        <f>Z252*K252</f>
        <v>0</v>
      </c>
      <c r="AR252" s="23" t="s">
        <v>238</v>
      </c>
      <c r="AT252" s="23" t="s">
        <v>144</v>
      </c>
      <c r="AU252" s="23" t="s">
        <v>122</v>
      </c>
      <c r="AY252" s="23" t="s">
        <v>143</v>
      </c>
      <c r="BE252" s="139">
        <f>IF(U252="základní",N252,0)</f>
        <v>0</v>
      </c>
      <c r="BF252" s="139">
        <f>IF(U252="snížená",N252,0)</f>
        <v>0</v>
      </c>
      <c r="BG252" s="139">
        <f>IF(U252="zákl. přenesená",N252,0)</f>
        <v>0</v>
      </c>
      <c r="BH252" s="139">
        <f>IF(U252="sníž. přenesená",N252,0)</f>
        <v>0</v>
      </c>
      <c r="BI252" s="139">
        <f>IF(U252="nulová",N252,0)</f>
        <v>0</v>
      </c>
      <c r="BJ252" s="23" t="s">
        <v>122</v>
      </c>
      <c r="BK252" s="139">
        <f>ROUND(L252*K252,2)</f>
        <v>0</v>
      </c>
      <c r="BL252" s="23" t="s">
        <v>238</v>
      </c>
      <c r="BM252" s="23" t="s">
        <v>389</v>
      </c>
    </row>
    <row r="253" s="10" customFormat="1" ht="16.5" customHeight="1">
      <c r="B253" s="227"/>
      <c r="C253" s="228"/>
      <c r="D253" s="228"/>
      <c r="E253" s="229" t="s">
        <v>22</v>
      </c>
      <c r="F253" s="230" t="s">
        <v>390</v>
      </c>
      <c r="G253" s="231"/>
      <c r="H253" s="231"/>
      <c r="I253" s="231"/>
      <c r="J253" s="228"/>
      <c r="K253" s="229" t="s">
        <v>22</v>
      </c>
      <c r="L253" s="228"/>
      <c r="M253" s="228"/>
      <c r="N253" s="228"/>
      <c r="O253" s="228"/>
      <c r="P253" s="228"/>
      <c r="Q253" s="228"/>
      <c r="R253" s="232"/>
      <c r="T253" s="233"/>
      <c r="U253" s="228"/>
      <c r="V253" s="228"/>
      <c r="W253" s="228"/>
      <c r="X253" s="228"/>
      <c r="Y253" s="228"/>
      <c r="Z253" s="228"/>
      <c r="AA253" s="234"/>
      <c r="AT253" s="235" t="s">
        <v>151</v>
      </c>
      <c r="AU253" s="235" t="s">
        <v>122</v>
      </c>
      <c r="AV253" s="10" t="s">
        <v>84</v>
      </c>
      <c r="AW253" s="10" t="s">
        <v>34</v>
      </c>
      <c r="AX253" s="10" t="s">
        <v>76</v>
      </c>
      <c r="AY253" s="235" t="s">
        <v>143</v>
      </c>
    </row>
    <row r="254" s="11" customFormat="1" ht="16.5" customHeight="1">
      <c r="B254" s="236"/>
      <c r="C254" s="237"/>
      <c r="D254" s="237"/>
      <c r="E254" s="238" t="s">
        <v>22</v>
      </c>
      <c r="F254" s="239" t="s">
        <v>198</v>
      </c>
      <c r="G254" s="237"/>
      <c r="H254" s="237"/>
      <c r="I254" s="237"/>
      <c r="J254" s="237"/>
      <c r="K254" s="240">
        <v>12.69</v>
      </c>
      <c r="L254" s="237"/>
      <c r="M254" s="237"/>
      <c r="N254" s="237"/>
      <c r="O254" s="237"/>
      <c r="P254" s="237"/>
      <c r="Q254" s="237"/>
      <c r="R254" s="241"/>
      <c r="T254" s="242"/>
      <c r="U254" s="237"/>
      <c r="V254" s="237"/>
      <c r="W254" s="237"/>
      <c r="X254" s="237"/>
      <c r="Y254" s="237"/>
      <c r="Z254" s="237"/>
      <c r="AA254" s="243"/>
      <c r="AT254" s="244" t="s">
        <v>151</v>
      </c>
      <c r="AU254" s="244" t="s">
        <v>122</v>
      </c>
      <c r="AV254" s="11" t="s">
        <v>122</v>
      </c>
      <c r="AW254" s="11" t="s">
        <v>34</v>
      </c>
      <c r="AX254" s="11" t="s">
        <v>76</v>
      </c>
      <c r="AY254" s="244" t="s">
        <v>143</v>
      </c>
    </row>
    <row r="255" s="11" customFormat="1" ht="16.5" customHeight="1">
      <c r="B255" s="236"/>
      <c r="C255" s="237"/>
      <c r="D255" s="237"/>
      <c r="E255" s="238" t="s">
        <v>22</v>
      </c>
      <c r="F255" s="239" t="s">
        <v>199</v>
      </c>
      <c r="G255" s="237"/>
      <c r="H255" s="237"/>
      <c r="I255" s="237"/>
      <c r="J255" s="237"/>
      <c r="K255" s="240">
        <v>1.4099999999999999</v>
      </c>
      <c r="L255" s="237"/>
      <c r="M255" s="237"/>
      <c r="N255" s="237"/>
      <c r="O255" s="237"/>
      <c r="P255" s="237"/>
      <c r="Q255" s="237"/>
      <c r="R255" s="241"/>
      <c r="T255" s="242"/>
      <c r="U255" s="237"/>
      <c r="V255" s="237"/>
      <c r="W255" s="237"/>
      <c r="X255" s="237"/>
      <c r="Y255" s="237"/>
      <c r="Z255" s="237"/>
      <c r="AA255" s="243"/>
      <c r="AT255" s="244" t="s">
        <v>151</v>
      </c>
      <c r="AU255" s="244" t="s">
        <v>122</v>
      </c>
      <c r="AV255" s="11" t="s">
        <v>122</v>
      </c>
      <c r="AW255" s="11" t="s">
        <v>34</v>
      </c>
      <c r="AX255" s="11" t="s">
        <v>76</v>
      </c>
      <c r="AY255" s="244" t="s">
        <v>143</v>
      </c>
    </row>
    <row r="256" s="11" customFormat="1" ht="16.5" customHeight="1">
      <c r="B256" s="236"/>
      <c r="C256" s="237"/>
      <c r="D256" s="237"/>
      <c r="E256" s="238" t="s">
        <v>22</v>
      </c>
      <c r="F256" s="239" t="s">
        <v>200</v>
      </c>
      <c r="G256" s="237"/>
      <c r="H256" s="237"/>
      <c r="I256" s="237"/>
      <c r="J256" s="237"/>
      <c r="K256" s="240">
        <v>0.52500000000000002</v>
      </c>
      <c r="L256" s="237"/>
      <c r="M256" s="237"/>
      <c r="N256" s="237"/>
      <c r="O256" s="237"/>
      <c r="P256" s="237"/>
      <c r="Q256" s="237"/>
      <c r="R256" s="241"/>
      <c r="T256" s="242"/>
      <c r="U256" s="237"/>
      <c r="V256" s="237"/>
      <c r="W256" s="237"/>
      <c r="X256" s="237"/>
      <c r="Y256" s="237"/>
      <c r="Z256" s="237"/>
      <c r="AA256" s="243"/>
      <c r="AT256" s="244" t="s">
        <v>151</v>
      </c>
      <c r="AU256" s="244" t="s">
        <v>122</v>
      </c>
      <c r="AV256" s="11" t="s">
        <v>122</v>
      </c>
      <c r="AW256" s="11" t="s">
        <v>34</v>
      </c>
      <c r="AX256" s="11" t="s">
        <v>76</v>
      </c>
      <c r="AY256" s="244" t="s">
        <v>143</v>
      </c>
    </row>
    <row r="257" s="11" customFormat="1" ht="16.5" customHeight="1">
      <c r="B257" s="236"/>
      <c r="C257" s="237"/>
      <c r="D257" s="237"/>
      <c r="E257" s="238" t="s">
        <v>22</v>
      </c>
      <c r="F257" s="239" t="s">
        <v>201</v>
      </c>
      <c r="G257" s="237"/>
      <c r="H257" s="237"/>
      <c r="I257" s="237"/>
      <c r="J257" s="237"/>
      <c r="K257" s="240">
        <v>2.7000000000000002</v>
      </c>
      <c r="L257" s="237"/>
      <c r="M257" s="237"/>
      <c r="N257" s="237"/>
      <c r="O257" s="237"/>
      <c r="P257" s="237"/>
      <c r="Q257" s="237"/>
      <c r="R257" s="241"/>
      <c r="T257" s="242"/>
      <c r="U257" s="237"/>
      <c r="V257" s="237"/>
      <c r="W257" s="237"/>
      <c r="X257" s="237"/>
      <c r="Y257" s="237"/>
      <c r="Z257" s="237"/>
      <c r="AA257" s="243"/>
      <c r="AT257" s="244" t="s">
        <v>151</v>
      </c>
      <c r="AU257" s="244" t="s">
        <v>122</v>
      </c>
      <c r="AV257" s="11" t="s">
        <v>122</v>
      </c>
      <c r="AW257" s="11" t="s">
        <v>34</v>
      </c>
      <c r="AX257" s="11" t="s">
        <v>76</v>
      </c>
      <c r="AY257" s="244" t="s">
        <v>143</v>
      </c>
    </row>
    <row r="258" s="11" customFormat="1" ht="16.5" customHeight="1">
      <c r="B258" s="236"/>
      <c r="C258" s="237"/>
      <c r="D258" s="237"/>
      <c r="E258" s="238" t="s">
        <v>22</v>
      </c>
      <c r="F258" s="239" t="s">
        <v>202</v>
      </c>
      <c r="G258" s="237"/>
      <c r="H258" s="237"/>
      <c r="I258" s="237"/>
      <c r="J258" s="237"/>
      <c r="K258" s="240">
        <v>0.45000000000000001</v>
      </c>
      <c r="L258" s="237"/>
      <c r="M258" s="237"/>
      <c r="N258" s="237"/>
      <c r="O258" s="237"/>
      <c r="P258" s="237"/>
      <c r="Q258" s="237"/>
      <c r="R258" s="241"/>
      <c r="T258" s="242"/>
      <c r="U258" s="237"/>
      <c r="V258" s="237"/>
      <c r="W258" s="237"/>
      <c r="X258" s="237"/>
      <c r="Y258" s="237"/>
      <c r="Z258" s="237"/>
      <c r="AA258" s="243"/>
      <c r="AT258" s="244" t="s">
        <v>151</v>
      </c>
      <c r="AU258" s="244" t="s">
        <v>122</v>
      </c>
      <c r="AV258" s="11" t="s">
        <v>122</v>
      </c>
      <c r="AW258" s="11" t="s">
        <v>34</v>
      </c>
      <c r="AX258" s="11" t="s">
        <v>76</v>
      </c>
      <c r="AY258" s="244" t="s">
        <v>143</v>
      </c>
    </row>
    <row r="259" s="11" customFormat="1" ht="16.5" customHeight="1">
      <c r="B259" s="236"/>
      <c r="C259" s="237"/>
      <c r="D259" s="237"/>
      <c r="E259" s="238" t="s">
        <v>22</v>
      </c>
      <c r="F259" s="239" t="s">
        <v>203</v>
      </c>
      <c r="G259" s="237"/>
      <c r="H259" s="237"/>
      <c r="I259" s="237"/>
      <c r="J259" s="237"/>
      <c r="K259" s="240">
        <v>0.58499999999999996</v>
      </c>
      <c r="L259" s="237"/>
      <c r="M259" s="237"/>
      <c r="N259" s="237"/>
      <c r="O259" s="237"/>
      <c r="P259" s="237"/>
      <c r="Q259" s="237"/>
      <c r="R259" s="241"/>
      <c r="T259" s="242"/>
      <c r="U259" s="237"/>
      <c r="V259" s="237"/>
      <c r="W259" s="237"/>
      <c r="X259" s="237"/>
      <c r="Y259" s="237"/>
      <c r="Z259" s="237"/>
      <c r="AA259" s="243"/>
      <c r="AT259" s="244" t="s">
        <v>151</v>
      </c>
      <c r="AU259" s="244" t="s">
        <v>122</v>
      </c>
      <c r="AV259" s="11" t="s">
        <v>122</v>
      </c>
      <c r="AW259" s="11" t="s">
        <v>34</v>
      </c>
      <c r="AX259" s="11" t="s">
        <v>76</v>
      </c>
      <c r="AY259" s="244" t="s">
        <v>143</v>
      </c>
    </row>
    <row r="260" s="12" customFormat="1" ht="16.5" customHeight="1">
      <c r="B260" s="245"/>
      <c r="C260" s="246"/>
      <c r="D260" s="246"/>
      <c r="E260" s="247" t="s">
        <v>22</v>
      </c>
      <c r="F260" s="248" t="s">
        <v>153</v>
      </c>
      <c r="G260" s="246"/>
      <c r="H260" s="246"/>
      <c r="I260" s="246"/>
      <c r="J260" s="246"/>
      <c r="K260" s="249">
        <v>18.359999999999999</v>
      </c>
      <c r="L260" s="246"/>
      <c r="M260" s="246"/>
      <c r="N260" s="246"/>
      <c r="O260" s="246"/>
      <c r="P260" s="246"/>
      <c r="Q260" s="246"/>
      <c r="R260" s="250"/>
      <c r="T260" s="251"/>
      <c r="U260" s="246"/>
      <c r="V260" s="246"/>
      <c r="W260" s="246"/>
      <c r="X260" s="246"/>
      <c r="Y260" s="246"/>
      <c r="Z260" s="246"/>
      <c r="AA260" s="252"/>
      <c r="AT260" s="253" t="s">
        <v>151</v>
      </c>
      <c r="AU260" s="253" t="s">
        <v>122</v>
      </c>
      <c r="AV260" s="12" t="s">
        <v>148</v>
      </c>
      <c r="AW260" s="12" t="s">
        <v>34</v>
      </c>
      <c r="AX260" s="12" t="s">
        <v>84</v>
      </c>
      <c r="AY260" s="253" t="s">
        <v>143</v>
      </c>
    </row>
    <row r="261" s="9" customFormat="1" ht="29.88" customHeight="1">
      <c r="B261" s="202"/>
      <c r="C261" s="203"/>
      <c r="D261" s="213" t="s">
        <v>118</v>
      </c>
      <c r="E261" s="213"/>
      <c r="F261" s="213"/>
      <c r="G261" s="213"/>
      <c r="H261" s="213"/>
      <c r="I261" s="213"/>
      <c r="J261" s="213"/>
      <c r="K261" s="213"/>
      <c r="L261" s="213"/>
      <c r="M261" s="213"/>
      <c r="N261" s="214">
        <f>BK261</f>
        <v>0</v>
      </c>
      <c r="O261" s="215"/>
      <c r="P261" s="215"/>
      <c r="Q261" s="215"/>
      <c r="R261" s="206"/>
      <c r="T261" s="207"/>
      <c r="U261" s="203"/>
      <c r="V261" s="203"/>
      <c r="W261" s="208">
        <f>SUM(W262:W270)</f>
        <v>0</v>
      </c>
      <c r="X261" s="203"/>
      <c r="Y261" s="208">
        <f>SUM(Y262:Y270)</f>
        <v>0.039199999999999999</v>
      </c>
      <c r="Z261" s="203"/>
      <c r="AA261" s="209">
        <f>SUM(AA262:AA270)</f>
        <v>0</v>
      </c>
      <c r="AR261" s="210" t="s">
        <v>122</v>
      </c>
      <c r="AT261" s="211" t="s">
        <v>75</v>
      </c>
      <c r="AU261" s="211" t="s">
        <v>84</v>
      </c>
      <c r="AY261" s="210" t="s">
        <v>143</v>
      </c>
      <c r="BK261" s="212">
        <f>SUM(BK262:BK270)</f>
        <v>0</v>
      </c>
    </row>
    <row r="262" s="1" customFormat="1" ht="25.5" customHeight="1">
      <c r="B262" s="47"/>
      <c r="C262" s="216" t="s">
        <v>391</v>
      </c>
      <c r="D262" s="216" t="s">
        <v>144</v>
      </c>
      <c r="E262" s="217" t="s">
        <v>392</v>
      </c>
      <c r="F262" s="218" t="s">
        <v>393</v>
      </c>
      <c r="G262" s="218"/>
      <c r="H262" s="218"/>
      <c r="I262" s="218"/>
      <c r="J262" s="219" t="s">
        <v>147</v>
      </c>
      <c r="K262" s="220">
        <v>80</v>
      </c>
      <c r="L262" s="221">
        <v>0</v>
      </c>
      <c r="M262" s="222"/>
      <c r="N262" s="223">
        <f>ROUND(L262*K262,2)</f>
        <v>0</v>
      </c>
      <c r="O262" s="223"/>
      <c r="P262" s="223"/>
      <c r="Q262" s="223"/>
      <c r="R262" s="49"/>
      <c r="T262" s="224" t="s">
        <v>22</v>
      </c>
      <c r="U262" s="57" t="s">
        <v>43</v>
      </c>
      <c r="V262" s="48"/>
      <c r="W262" s="225">
        <f>V262*K262</f>
        <v>0</v>
      </c>
      <c r="X262" s="225">
        <v>0.00020000000000000001</v>
      </c>
      <c r="Y262" s="225">
        <f>X262*K262</f>
        <v>0.016</v>
      </c>
      <c r="Z262" s="225">
        <v>0</v>
      </c>
      <c r="AA262" s="226">
        <f>Z262*K262</f>
        <v>0</v>
      </c>
      <c r="AR262" s="23" t="s">
        <v>238</v>
      </c>
      <c r="AT262" s="23" t="s">
        <v>144</v>
      </c>
      <c r="AU262" s="23" t="s">
        <v>122</v>
      </c>
      <c r="AY262" s="23" t="s">
        <v>143</v>
      </c>
      <c r="BE262" s="139">
        <f>IF(U262="základní",N262,0)</f>
        <v>0</v>
      </c>
      <c r="BF262" s="139">
        <f>IF(U262="snížená",N262,0)</f>
        <v>0</v>
      </c>
      <c r="BG262" s="139">
        <f>IF(U262="zákl. přenesená",N262,0)</f>
        <v>0</v>
      </c>
      <c r="BH262" s="139">
        <f>IF(U262="sníž. přenesená",N262,0)</f>
        <v>0</v>
      </c>
      <c r="BI262" s="139">
        <f>IF(U262="nulová",N262,0)</f>
        <v>0</v>
      </c>
      <c r="BJ262" s="23" t="s">
        <v>122</v>
      </c>
      <c r="BK262" s="139">
        <f>ROUND(L262*K262,2)</f>
        <v>0</v>
      </c>
      <c r="BL262" s="23" t="s">
        <v>238</v>
      </c>
      <c r="BM262" s="23" t="s">
        <v>394</v>
      </c>
    </row>
    <row r="263" s="11" customFormat="1" ht="16.5" customHeight="1">
      <c r="B263" s="236"/>
      <c r="C263" s="237"/>
      <c r="D263" s="237"/>
      <c r="E263" s="238" t="s">
        <v>22</v>
      </c>
      <c r="F263" s="254" t="s">
        <v>395</v>
      </c>
      <c r="G263" s="255"/>
      <c r="H263" s="255"/>
      <c r="I263" s="255"/>
      <c r="J263" s="237"/>
      <c r="K263" s="240">
        <v>62</v>
      </c>
      <c r="L263" s="237"/>
      <c r="M263" s="237"/>
      <c r="N263" s="237"/>
      <c r="O263" s="237"/>
      <c r="P263" s="237"/>
      <c r="Q263" s="237"/>
      <c r="R263" s="241"/>
      <c r="T263" s="242"/>
      <c r="U263" s="237"/>
      <c r="V263" s="237"/>
      <c r="W263" s="237"/>
      <c r="X263" s="237"/>
      <c r="Y263" s="237"/>
      <c r="Z263" s="237"/>
      <c r="AA263" s="243"/>
      <c r="AT263" s="244" t="s">
        <v>151</v>
      </c>
      <c r="AU263" s="244" t="s">
        <v>122</v>
      </c>
      <c r="AV263" s="11" t="s">
        <v>122</v>
      </c>
      <c r="AW263" s="11" t="s">
        <v>34</v>
      </c>
      <c r="AX263" s="11" t="s">
        <v>76</v>
      </c>
      <c r="AY263" s="244" t="s">
        <v>143</v>
      </c>
    </row>
    <row r="264" s="11" customFormat="1" ht="16.5" customHeight="1">
      <c r="B264" s="236"/>
      <c r="C264" s="237"/>
      <c r="D264" s="237"/>
      <c r="E264" s="238" t="s">
        <v>22</v>
      </c>
      <c r="F264" s="239" t="s">
        <v>396</v>
      </c>
      <c r="G264" s="237"/>
      <c r="H264" s="237"/>
      <c r="I264" s="237"/>
      <c r="J264" s="237"/>
      <c r="K264" s="240">
        <v>2.5</v>
      </c>
      <c r="L264" s="237"/>
      <c r="M264" s="237"/>
      <c r="N264" s="237"/>
      <c r="O264" s="237"/>
      <c r="P264" s="237"/>
      <c r="Q264" s="237"/>
      <c r="R264" s="241"/>
      <c r="T264" s="242"/>
      <c r="U264" s="237"/>
      <c r="V264" s="237"/>
      <c r="W264" s="237"/>
      <c r="X264" s="237"/>
      <c r="Y264" s="237"/>
      <c r="Z264" s="237"/>
      <c r="AA264" s="243"/>
      <c r="AT264" s="244" t="s">
        <v>151</v>
      </c>
      <c r="AU264" s="244" t="s">
        <v>122</v>
      </c>
      <c r="AV264" s="11" t="s">
        <v>122</v>
      </c>
      <c r="AW264" s="11" t="s">
        <v>34</v>
      </c>
      <c r="AX264" s="11" t="s">
        <v>76</v>
      </c>
      <c r="AY264" s="244" t="s">
        <v>143</v>
      </c>
    </row>
    <row r="265" s="11" customFormat="1" ht="16.5" customHeight="1">
      <c r="B265" s="236"/>
      <c r="C265" s="237"/>
      <c r="D265" s="237"/>
      <c r="E265" s="238" t="s">
        <v>22</v>
      </c>
      <c r="F265" s="239" t="s">
        <v>397</v>
      </c>
      <c r="G265" s="237"/>
      <c r="H265" s="237"/>
      <c r="I265" s="237"/>
      <c r="J265" s="237"/>
      <c r="K265" s="240">
        <v>10.800000000000001</v>
      </c>
      <c r="L265" s="237"/>
      <c r="M265" s="237"/>
      <c r="N265" s="237"/>
      <c r="O265" s="237"/>
      <c r="P265" s="237"/>
      <c r="Q265" s="237"/>
      <c r="R265" s="241"/>
      <c r="T265" s="242"/>
      <c r="U265" s="237"/>
      <c r="V265" s="237"/>
      <c r="W265" s="237"/>
      <c r="X265" s="237"/>
      <c r="Y265" s="237"/>
      <c r="Z265" s="237"/>
      <c r="AA265" s="243"/>
      <c r="AT265" s="244" t="s">
        <v>151</v>
      </c>
      <c r="AU265" s="244" t="s">
        <v>122</v>
      </c>
      <c r="AV265" s="11" t="s">
        <v>122</v>
      </c>
      <c r="AW265" s="11" t="s">
        <v>34</v>
      </c>
      <c r="AX265" s="11" t="s">
        <v>76</v>
      </c>
      <c r="AY265" s="244" t="s">
        <v>143</v>
      </c>
    </row>
    <row r="266" s="11" customFormat="1" ht="16.5" customHeight="1">
      <c r="B266" s="236"/>
      <c r="C266" s="237"/>
      <c r="D266" s="237"/>
      <c r="E266" s="238" t="s">
        <v>22</v>
      </c>
      <c r="F266" s="239" t="s">
        <v>398</v>
      </c>
      <c r="G266" s="237"/>
      <c r="H266" s="237"/>
      <c r="I266" s="237"/>
      <c r="J266" s="237"/>
      <c r="K266" s="240">
        <v>2</v>
      </c>
      <c r="L266" s="237"/>
      <c r="M266" s="237"/>
      <c r="N266" s="237"/>
      <c r="O266" s="237"/>
      <c r="P266" s="237"/>
      <c r="Q266" s="237"/>
      <c r="R266" s="241"/>
      <c r="T266" s="242"/>
      <c r="U266" s="237"/>
      <c r="V266" s="237"/>
      <c r="W266" s="237"/>
      <c r="X266" s="237"/>
      <c r="Y266" s="237"/>
      <c r="Z266" s="237"/>
      <c r="AA266" s="243"/>
      <c r="AT266" s="244" t="s">
        <v>151</v>
      </c>
      <c r="AU266" s="244" t="s">
        <v>122</v>
      </c>
      <c r="AV266" s="11" t="s">
        <v>122</v>
      </c>
      <c r="AW266" s="11" t="s">
        <v>34</v>
      </c>
      <c r="AX266" s="11" t="s">
        <v>76</v>
      </c>
      <c r="AY266" s="244" t="s">
        <v>143</v>
      </c>
    </row>
    <row r="267" s="11" customFormat="1" ht="16.5" customHeight="1">
      <c r="B267" s="236"/>
      <c r="C267" s="237"/>
      <c r="D267" s="237"/>
      <c r="E267" s="238" t="s">
        <v>22</v>
      </c>
      <c r="F267" s="239" t="s">
        <v>399</v>
      </c>
      <c r="G267" s="237"/>
      <c r="H267" s="237"/>
      <c r="I267" s="237"/>
      <c r="J267" s="237"/>
      <c r="K267" s="240">
        <v>2.7000000000000002</v>
      </c>
      <c r="L267" s="237"/>
      <c r="M267" s="237"/>
      <c r="N267" s="237"/>
      <c r="O267" s="237"/>
      <c r="P267" s="237"/>
      <c r="Q267" s="237"/>
      <c r="R267" s="241"/>
      <c r="T267" s="242"/>
      <c r="U267" s="237"/>
      <c r="V267" s="237"/>
      <c r="W267" s="237"/>
      <c r="X267" s="237"/>
      <c r="Y267" s="237"/>
      <c r="Z267" s="237"/>
      <c r="AA267" s="243"/>
      <c r="AT267" s="244" t="s">
        <v>151</v>
      </c>
      <c r="AU267" s="244" t="s">
        <v>122</v>
      </c>
      <c r="AV267" s="11" t="s">
        <v>122</v>
      </c>
      <c r="AW267" s="11" t="s">
        <v>34</v>
      </c>
      <c r="AX267" s="11" t="s">
        <v>76</v>
      </c>
      <c r="AY267" s="244" t="s">
        <v>143</v>
      </c>
    </row>
    <row r="268" s="12" customFormat="1" ht="16.5" customHeight="1">
      <c r="B268" s="245"/>
      <c r="C268" s="246"/>
      <c r="D268" s="246"/>
      <c r="E268" s="247" t="s">
        <v>22</v>
      </c>
      <c r="F268" s="248" t="s">
        <v>153</v>
      </c>
      <c r="G268" s="246"/>
      <c r="H268" s="246"/>
      <c r="I268" s="246"/>
      <c r="J268" s="246"/>
      <c r="K268" s="249">
        <v>80</v>
      </c>
      <c r="L268" s="246"/>
      <c r="M268" s="246"/>
      <c r="N268" s="246"/>
      <c r="O268" s="246"/>
      <c r="P268" s="246"/>
      <c r="Q268" s="246"/>
      <c r="R268" s="250"/>
      <c r="T268" s="251"/>
      <c r="U268" s="246"/>
      <c r="V268" s="246"/>
      <c r="W268" s="246"/>
      <c r="X268" s="246"/>
      <c r="Y268" s="246"/>
      <c r="Z268" s="246"/>
      <c r="AA268" s="252"/>
      <c r="AT268" s="253" t="s">
        <v>151</v>
      </c>
      <c r="AU268" s="253" t="s">
        <v>122</v>
      </c>
      <c r="AV268" s="12" t="s">
        <v>148</v>
      </c>
      <c r="AW268" s="12" t="s">
        <v>34</v>
      </c>
      <c r="AX268" s="12" t="s">
        <v>84</v>
      </c>
      <c r="AY268" s="253" t="s">
        <v>143</v>
      </c>
    </row>
    <row r="269" s="1" customFormat="1" ht="38.25" customHeight="1">
      <c r="B269" s="47"/>
      <c r="C269" s="216" t="s">
        <v>400</v>
      </c>
      <c r="D269" s="216" t="s">
        <v>144</v>
      </c>
      <c r="E269" s="217" t="s">
        <v>401</v>
      </c>
      <c r="F269" s="218" t="s">
        <v>402</v>
      </c>
      <c r="G269" s="218"/>
      <c r="H269" s="218"/>
      <c r="I269" s="218"/>
      <c r="J269" s="219" t="s">
        <v>147</v>
      </c>
      <c r="K269" s="220">
        <v>80</v>
      </c>
      <c r="L269" s="221">
        <v>0</v>
      </c>
      <c r="M269" s="222"/>
      <c r="N269" s="223">
        <f>ROUND(L269*K269,2)</f>
        <v>0</v>
      </c>
      <c r="O269" s="223"/>
      <c r="P269" s="223"/>
      <c r="Q269" s="223"/>
      <c r="R269" s="49"/>
      <c r="T269" s="224" t="s">
        <v>22</v>
      </c>
      <c r="U269" s="57" t="s">
        <v>43</v>
      </c>
      <c r="V269" s="48"/>
      <c r="W269" s="225">
        <f>V269*K269</f>
        <v>0</v>
      </c>
      <c r="X269" s="225">
        <v>0.00029</v>
      </c>
      <c r="Y269" s="225">
        <f>X269*K269</f>
        <v>0.023199999999999998</v>
      </c>
      <c r="Z269" s="225">
        <v>0</v>
      </c>
      <c r="AA269" s="226">
        <f>Z269*K269</f>
        <v>0</v>
      </c>
      <c r="AR269" s="23" t="s">
        <v>238</v>
      </c>
      <c r="AT269" s="23" t="s">
        <v>144</v>
      </c>
      <c r="AU269" s="23" t="s">
        <v>122</v>
      </c>
      <c r="AY269" s="23" t="s">
        <v>143</v>
      </c>
      <c r="BE269" s="139">
        <f>IF(U269="základní",N269,0)</f>
        <v>0</v>
      </c>
      <c r="BF269" s="139">
        <f>IF(U269="snížená",N269,0)</f>
        <v>0</v>
      </c>
      <c r="BG269" s="139">
        <f>IF(U269="zákl. přenesená",N269,0)</f>
        <v>0</v>
      </c>
      <c r="BH269" s="139">
        <f>IF(U269="sníž. přenesená",N269,0)</f>
        <v>0</v>
      </c>
      <c r="BI269" s="139">
        <f>IF(U269="nulová",N269,0)</f>
        <v>0</v>
      </c>
      <c r="BJ269" s="23" t="s">
        <v>122</v>
      </c>
      <c r="BK269" s="139">
        <f>ROUND(L269*K269,2)</f>
        <v>0</v>
      </c>
      <c r="BL269" s="23" t="s">
        <v>238</v>
      </c>
      <c r="BM269" s="23" t="s">
        <v>403</v>
      </c>
    </row>
    <row r="270" s="1" customFormat="1" ht="38.25" customHeight="1">
      <c r="B270" s="47"/>
      <c r="C270" s="216" t="s">
        <v>404</v>
      </c>
      <c r="D270" s="216" t="s">
        <v>144</v>
      </c>
      <c r="E270" s="217" t="s">
        <v>405</v>
      </c>
      <c r="F270" s="218" t="s">
        <v>406</v>
      </c>
      <c r="G270" s="218"/>
      <c r="H270" s="218"/>
      <c r="I270" s="218"/>
      <c r="J270" s="219" t="s">
        <v>147</v>
      </c>
      <c r="K270" s="220">
        <v>80</v>
      </c>
      <c r="L270" s="221">
        <v>0</v>
      </c>
      <c r="M270" s="222"/>
      <c r="N270" s="223">
        <f>ROUND(L270*K270,2)</f>
        <v>0</v>
      </c>
      <c r="O270" s="223"/>
      <c r="P270" s="223"/>
      <c r="Q270" s="223"/>
      <c r="R270" s="49"/>
      <c r="T270" s="224" t="s">
        <v>22</v>
      </c>
      <c r="U270" s="57" t="s">
        <v>43</v>
      </c>
      <c r="V270" s="48"/>
      <c r="W270" s="225">
        <f>V270*K270</f>
        <v>0</v>
      </c>
      <c r="X270" s="225">
        <v>0</v>
      </c>
      <c r="Y270" s="225">
        <f>X270*K270</f>
        <v>0</v>
      </c>
      <c r="Z270" s="225">
        <v>0</v>
      </c>
      <c r="AA270" s="226">
        <f>Z270*K270</f>
        <v>0</v>
      </c>
      <c r="AR270" s="23" t="s">
        <v>238</v>
      </c>
      <c r="AT270" s="23" t="s">
        <v>144</v>
      </c>
      <c r="AU270" s="23" t="s">
        <v>122</v>
      </c>
      <c r="AY270" s="23" t="s">
        <v>143</v>
      </c>
      <c r="BE270" s="139">
        <f>IF(U270="základní",N270,0)</f>
        <v>0</v>
      </c>
      <c r="BF270" s="139">
        <f>IF(U270="snížená",N270,0)</f>
        <v>0</v>
      </c>
      <c r="BG270" s="139">
        <f>IF(U270="zákl. přenesená",N270,0)</f>
        <v>0</v>
      </c>
      <c r="BH270" s="139">
        <f>IF(U270="sníž. přenesená",N270,0)</f>
        <v>0</v>
      </c>
      <c r="BI270" s="139">
        <f>IF(U270="nulová",N270,0)</f>
        <v>0</v>
      </c>
      <c r="BJ270" s="23" t="s">
        <v>122</v>
      </c>
      <c r="BK270" s="139">
        <f>ROUND(L270*K270,2)</f>
        <v>0</v>
      </c>
      <c r="BL270" s="23" t="s">
        <v>238</v>
      </c>
      <c r="BM270" s="23" t="s">
        <v>407</v>
      </c>
    </row>
    <row r="271" s="1" customFormat="1" ht="49.92" customHeight="1">
      <c r="B271" s="47"/>
      <c r="C271" s="48"/>
      <c r="D271" s="204" t="s">
        <v>408</v>
      </c>
      <c r="E271" s="48"/>
      <c r="F271" s="48"/>
      <c r="G271" s="48"/>
      <c r="H271" s="48"/>
      <c r="I271" s="48"/>
      <c r="J271" s="48"/>
      <c r="K271" s="48"/>
      <c r="L271" s="48"/>
      <c r="M271" s="48"/>
      <c r="N271" s="266">
        <f>BK271</f>
        <v>0</v>
      </c>
      <c r="O271" s="267"/>
      <c r="P271" s="267"/>
      <c r="Q271" s="267"/>
      <c r="R271" s="49"/>
      <c r="T271" s="190"/>
      <c r="U271" s="73"/>
      <c r="V271" s="73"/>
      <c r="W271" s="73"/>
      <c r="X271" s="73"/>
      <c r="Y271" s="73"/>
      <c r="Z271" s="73"/>
      <c r="AA271" s="75"/>
      <c r="AT271" s="23" t="s">
        <v>75</v>
      </c>
      <c r="AU271" s="23" t="s">
        <v>76</v>
      </c>
      <c r="AY271" s="23" t="s">
        <v>409</v>
      </c>
      <c r="BK271" s="139">
        <v>0</v>
      </c>
    </row>
    <row r="272" s="1" customFormat="1" ht="6.96" customHeight="1">
      <c r="B272" s="76"/>
      <c r="C272" s="77"/>
      <c r="D272" s="77"/>
      <c r="E272" s="77"/>
      <c r="F272" s="77"/>
      <c r="G272" s="77"/>
      <c r="H272" s="77"/>
      <c r="I272" s="77"/>
      <c r="J272" s="77"/>
      <c r="K272" s="77"/>
      <c r="L272" s="77"/>
      <c r="M272" s="77"/>
      <c r="N272" s="77"/>
      <c r="O272" s="77"/>
      <c r="P272" s="77"/>
      <c r="Q272" s="77"/>
      <c r="R272" s="78"/>
    </row>
  </sheetData>
  <sheetProtection sheet="1" formatColumns="0" formatRows="0" objects="1" scenarios="1" spinCount="10" saltValue="0jHv2oE5QW2ODppp4yHKQsaCwuH0k5WqalN97b0+AizjEdXNcPDWj7Agg9TIO5bFUTs/l0FuCTIn5doSXHwqXA==" hashValue="xR9+t2Q3IT4xePZ8+oFeZGOM6Bedza+OHkWp2nUuNhwa3Pc/QK78Sf/N6CfSarjBzwALL318ikuGseJq/v/khw==" algorithmName="SHA-512" password="CC35"/>
  <mergeCells count="321">
    <mergeCell ref="F270:I270"/>
    <mergeCell ref="F267:I267"/>
    <mergeCell ref="F268:I268"/>
    <mergeCell ref="F269:I269"/>
    <mergeCell ref="L269:M269"/>
    <mergeCell ref="N269:Q269"/>
    <mergeCell ref="L270:M270"/>
    <mergeCell ref="N270:Q270"/>
    <mergeCell ref="N271:Q271"/>
    <mergeCell ref="L211:M211"/>
    <mergeCell ref="L210:M210"/>
    <mergeCell ref="N210:Q210"/>
    <mergeCell ref="N211:Q211"/>
    <mergeCell ref="F210:I210"/>
    <mergeCell ref="F213:I213"/>
    <mergeCell ref="F211:I211"/>
    <mergeCell ref="L213:M213"/>
    <mergeCell ref="N213:Q213"/>
    <mergeCell ref="F214:I214"/>
    <mergeCell ref="F215:I215"/>
    <mergeCell ref="L215:M215"/>
    <mergeCell ref="N215:Q215"/>
    <mergeCell ref="F216:I216"/>
    <mergeCell ref="F217:I217"/>
    <mergeCell ref="L217:M217"/>
    <mergeCell ref="N217:Q217"/>
    <mergeCell ref="N212:Q212"/>
    <mergeCell ref="F218:I218"/>
    <mergeCell ref="F221:I221"/>
    <mergeCell ref="F219:I219"/>
    <mergeCell ref="F220:I220"/>
    <mergeCell ref="L221:M221"/>
    <mergeCell ref="N221:Q221"/>
    <mergeCell ref="F222:I222"/>
    <mergeCell ref="L222:M222"/>
    <mergeCell ref="N222:Q222"/>
    <mergeCell ref="L223:M223"/>
    <mergeCell ref="N223:Q223"/>
    <mergeCell ref="F223:I223"/>
    <mergeCell ref="F226:I226"/>
    <mergeCell ref="F224:I224"/>
    <mergeCell ref="F225:I225"/>
    <mergeCell ref="L226:M226"/>
    <mergeCell ref="N226:Q226"/>
    <mergeCell ref="F227:I227"/>
    <mergeCell ref="L227:M227"/>
    <mergeCell ref="N227:Q227"/>
    <mergeCell ref="L228:M228"/>
    <mergeCell ref="N228:Q228"/>
    <mergeCell ref="F228:I228"/>
    <mergeCell ref="F231:I231"/>
    <mergeCell ref="F229:I229"/>
    <mergeCell ref="F230:I230"/>
    <mergeCell ref="L230:M230"/>
    <mergeCell ref="N230:Q230"/>
    <mergeCell ref="L231:M231"/>
    <mergeCell ref="N231:Q231"/>
    <mergeCell ref="F232:I232"/>
    <mergeCell ref="L232:M232"/>
    <mergeCell ref="N232:Q232"/>
    <mergeCell ref="F233:I233"/>
    <mergeCell ref="F236:I236"/>
    <mergeCell ref="F234:I234"/>
    <mergeCell ref="L234:M234"/>
    <mergeCell ref="N234:Q234"/>
    <mergeCell ref="F235:I235"/>
    <mergeCell ref="L236:M236"/>
    <mergeCell ref="N236:Q236"/>
    <mergeCell ref="F237:I237"/>
    <mergeCell ref="L238:M238"/>
    <mergeCell ref="N238:Q238"/>
    <mergeCell ref="F238:I238"/>
    <mergeCell ref="F241:I241"/>
    <mergeCell ref="F239:I239"/>
    <mergeCell ref="F240:I240"/>
    <mergeCell ref="L240:M240"/>
    <mergeCell ref="N240:Q240"/>
    <mergeCell ref="F242:I242"/>
    <mergeCell ref="F243:I243"/>
    <mergeCell ref="F244:I244"/>
    <mergeCell ref="L244:M244"/>
    <mergeCell ref="N244:Q244"/>
    <mergeCell ref="F245:I245"/>
    <mergeCell ref="F248:I248"/>
    <mergeCell ref="F246:I246"/>
    <mergeCell ref="F247:I247"/>
    <mergeCell ref="L248:M248"/>
    <mergeCell ref="N248:Q248"/>
    <mergeCell ref="F249:I249"/>
    <mergeCell ref="L249:M249"/>
    <mergeCell ref="N249:Q249"/>
    <mergeCell ref="N250:Q250"/>
    <mergeCell ref="F251:I251"/>
    <mergeCell ref="F254:I254"/>
    <mergeCell ref="L251:M251"/>
    <mergeCell ref="N251:Q251"/>
    <mergeCell ref="F252:I252"/>
    <mergeCell ref="L252:M252"/>
    <mergeCell ref="N252:Q252"/>
    <mergeCell ref="F253:I253"/>
    <mergeCell ref="F255:I255"/>
    <mergeCell ref="F256:I256"/>
    <mergeCell ref="F257:I257"/>
    <mergeCell ref="F258:I258"/>
    <mergeCell ref="F259:I259"/>
    <mergeCell ref="F262:I262"/>
    <mergeCell ref="F260:I260"/>
    <mergeCell ref="L262:M262"/>
    <mergeCell ref="N262:Q262"/>
    <mergeCell ref="F263:I263"/>
    <mergeCell ref="F264:I264"/>
    <mergeCell ref="F265:I265"/>
    <mergeCell ref="F266:I266"/>
    <mergeCell ref="N261:Q261"/>
    <mergeCell ref="N201:Q201"/>
    <mergeCell ref="F202:I202"/>
    <mergeCell ref="F205:I205"/>
    <mergeCell ref="L202:M202"/>
    <mergeCell ref="N202:Q202"/>
    <mergeCell ref="L205:M205"/>
    <mergeCell ref="N205:Q205"/>
    <mergeCell ref="F206:I206"/>
    <mergeCell ref="F207:I207"/>
    <mergeCell ref="F208:I208"/>
    <mergeCell ref="F209:I209"/>
    <mergeCell ref="N203:Q203"/>
    <mergeCell ref="N204:Q204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N97:Q97"/>
    <mergeCell ref="N98:Q98"/>
    <mergeCell ref="N100:Q100"/>
    <mergeCell ref="N101:Q101"/>
    <mergeCell ref="N102:Q102"/>
    <mergeCell ref="N103:Q103"/>
    <mergeCell ref="N104:Q104"/>
    <mergeCell ref="N105:Q105"/>
    <mergeCell ref="N106:Q106"/>
    <mergeCell ref="L108:Q108"/>
    <mergeCell ref="D101:H101"/>
    <mergeCell ref="D105:H105"/>
    <mergeCell ref="D102:H102"/>
    <mergeCell ref="D103:H103"/>
    <mergeCell ref="D104:H104"/>
    <mergeCell ref="C114:Q114"/>
    <mergeCell ref="F116:P116"/>
    <mergeCell ref="F117:P117"/>
    <mergeCell ref="M119:P119"/>
    <mergeCell ref="M121:Q121"/>
    <mergeCell ref="M122:Q122"/>
    <mergeCell ref="F124:I124"/>
    <mergeCell ref="F128:I128"/>
    <mergeCell ref="L124:M124"/>
    <mergeCell ref="N124:Q124"/>
    <mergeCell ref="L128:M128"/>
    <mergeCell ref="N128:Q128"/>
    <mergeCell ref="F129:I129"/>
    <mergeCell ref="F130:I130"/>
    <mergeCell ref="F131:I131"/>
    <mergeCell ref="L132:M132"/>
    <mergeCell ref="N132:Q132"/>
    <mergeCell ref="N125:Q125"/>
    <mergeCell ref="N126:Q126"/>
    <mergeCell ref="N127:Q127"/>
    <mergeCell ref="F132:I132"/>
    <mergeCell ref="F135:I135"/>
    <mergeCell ref="F133:I133"/>
    <mergeCell ref="F134:I134"/>
    <mergeCell ref="L135:M135"/>
    <mergeCell ref="N135:Q135"/>
    <mergeCell ref="F136:I136"/>
    <mergeCell ref="F137:I137"/>
    <mergeCell ref="F138:I138"/>
    <mergeCell ref="L138:M138"/>
    <mergeCell ref="N138:Q138"/>
    <mergeCell ref="L139:M139"/>
    <mergeCell ref="N139:Q139"/>
    <mergeCell ref="F139:I139"/>
    <mergeCell ref="F142:I142"/>
    <mergeCell ref="F140:I140"/>
    <mergeCell ref="F141:I141"/>
    <mergeCell ref="F143:I143"/>
    <mergeCell ref="F144:I144"/>
    <mergeCell ref="F145:I145"/>
    <mergeCell ref="F146:I146"/>
    <mergeCell ref="L146:M146"/>
    <mergeCell ref="N146:Q146"/>
    <mergeCell ref="F147:I147"/>
    <mergeCell ref="F148:I148"/>
    <mergeCell ref="F149:I149"/>
    <mergeCell ref="F150:I150"/>
    <mergeCell ref="F153:I153"/>
    <mergeCell ref="F151:I151"/>
    <mergeCell ref="F152:I152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F160:I160"/>
    <mergeCell ref="F158:I158"/>
    <mergeCell ref="F159:I159"/>
    <mergeCell ref="F161:I161"/>
    <mergeCell ref="F162:I162"/>
    <mergeCell ref="F163:I163"/>
    <mergeCell ref="F164:I164"/>
    <mergeCell ref="L164:M164"/>
    <mergeCell ref="N164:Q164"/>
    <mergeCell ref="F165:I165"/>
    <mergeCell ref="F166:I166"/>
    <mergeCell ref="F169:I169"/>
    <mergeCell ref="F167:I167"/>
    <mergeCell ref="F168:I168"/>
    <mergeCell ref="L169:M169"/>
    <mergeCell ref="N169:Q169"/>
    <mergeCell ref="F170:I170"/>
    <mergeCell ref="F171:I171"/>
    <mergeCell ref="F172:I172"/>
    <mergeCell ref="F173:I173"/>
    <mergeCell ref="F174:I174"/>
    <mergeCell ref="F175:I175"/>
    <mergeCell ref="F176:I176"/>
    <mergeCell ref="F179:I179"/>
    <mergeCell ref="F178:I178"/>
    <mergeCell ref="L178:M178"/>
    <mergeCell ref="N178:Q178"/>
    <mergeCell ref="F180:I180"/>
    <mergeCell ref="L181:M181"/>
    <mergeCell ref="N181:Q181"/>
    <mergeCell ref="L182:M182"/>
    <mergeCell ref="N182:Q182"/>
    <mergeCell ref="L183:M183"/>
    <mergeCell ref="N183:Q183"/>
    <mergeCell ref="L184:M184"/>
    <mergeCell ref="N184:Q184"/>
    <mergeCell ref="N177:Q177"/>
    <mergeCell ref="F181:I181"/>
    <mergeCell ref="F184:I184"/>
    <mergeCell ref="F182:I182"/>
    <mergeCell ref="F183:I183"/>
    <mergeCell ref="F185:I185"/>
    <mergeCell ref="F186:I186"/>
    <mergeCell ref="L186:M186"/>
    <mergeCell ref="N186:Q186"/>
    <mergeCell ref="F187:I187"/>
    <mergeCell ref="F188:I188"/>
    <mergeCell ref="F189:I189"/>
    <mergeCell ref="L189:M189"/>
    <mergeCell ref="N189:Q189"/>
    <mergeCell ref="F190:I190"/>
    <mergeCell ref="F193:I193"/>
    <mergeCell ref="F191:I191"/>
    <mergeCell ref="F192:I192"/>
    <mergeCell ref="L193:M193"/>
    <mergeCell ref="N193:Q193"/>
    <mergeCell ref="F194:I194"/>
    <mergeCell ref="F195:I195"/>
    <mergeCell ref="F197:I197"/>
    <mergeCell ref="F199:I199"/>
    <mergeCell ref="L197:M197"/>
    <mergeCell ref="N197:Q197"/>
    <mergeCell ref="F198:I198"/>
    <mergeCell ref="L198:M198"/>
    <mergeCell ref="N198:Q198"/>
    <mergeCell ref="L199:M199"/>
    <mergeCell ref="N199:Q199"/>
    <mergeCell ref="F200:I200"/>
    <mergeCell ref="L200:M200"/>
    <mergeCell ref="N200:Q200"/>
    <mergeCell ref="N196:Q196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</mergeCells>
  <hyperlinks>
    <hyperlink ref="F1:G1" location="C2" display="1) Krycí list rozpočtu"/>
    <hyperlink ref="H1:K1" location="C86" display="2) Rekapitulace rozpočtu"/>
    <hyperlink ref="L1" location="C124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mgrundelova</dc:creator>
  <cp:lastModifiedBy>mgrundelova</cp:lastModifiedBy>
  <dcterms:created xsi:type="dcterms:W3CDTF">2018-11-12T11:28:57Z</dcterms:created>
  <dcterms:modified xsi:type="dcterms:W3CDTF">2018-11-12T11:28:59Z</dcterms:modified>
</cp:coreProperties>
</file>