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Výměna oken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'01 - Výměna oken'!$C$4:$Q$70,'01 - Výměna oken'!$C$76:$Q$108,'01 - Výměna oken'!$C$114:$Q$248</definedName>
    <definedName name="_xlnm.Print_Titles" localSheetId="1">'01 - Výměna oken'!$124:$124</definedName>
  </definedNames>
  <calcPr/>
</workbook>
</file>

<file path=xl/calcChain.xml><?xml version="1.0" encoding="utf-8"?>
<calcChain xmlns="http://schemas.openxmlformats.org/spreadsheetml/2006/main">
  <c i="2" r="N248"/>
  <c i="1" r="AY88"/>
  <c r="AX88"/>
  <c i="2" r="BI247"/>
  <c r="BH247"/>
  <c r="BG247"/>
  <c r="BE247"/>
  <c r="AA247"/>
  <c r="Y247"/>
  <c r="W247"/>
  <c r="BK247"/>
  <c r="N247"/>
  <c r="BF247"/>
  <c r="BI246"/>
  <c r="BH246"/>
  <c r="BG246"/>
  <c r="BE246"/>
  <c r="AA246"/>
  <c r="Y246"/>
  <c r="W246"/>
  <c r="BK246"/>
  <c r="N246"/>
  <c r="BF246"/>
  <c r="BI239"/>
  <c r="BH239"/>
  <c r="BG239"/>
  <c r="BE239"/>
  <c r="AA239"/>
  <c r="AA238"/>
  <c r="Y239"/>
  <c r="Y238"/>
  <c r="W239"/>
  <c r="W238"/>
  <c r="BK239"/>
  <c r="BK238"/>
  <c r="N238"/>
  <c r="N239"/>
  <c r="BF239"/>
  <c r="N98"/>
  <c r="BI237"/>
  <c r="BH237"/>
  <c r="BG237"/>
  <c r="BE237"/>
  <c r="AA237"/>
  <c r="Y237"/>
  <c r="W237"/>
  <c r="BK237"/>
  <c r="N237"/>
  <c r="BF237"/>
  <c r="BI236"/>
  <c r="BH236"/>
  <c r="BG236"/>
  <c r="BE236"/>
  <c r="AA236"/>
  <c r="AA235"/>
  <c r="Y236"/>
  <c r="Y235"/>
  <c r="W236"/>
  <c r="W235"/>
  <c r="BK236"/>
  <c r="BK235"/>
  <c r="N235"/>
  <c r="N236"/>
  <c r="BF236"/>
  <c r="N97"/>
  <c r="BI234"/>
  <c r="BH234"/>
  <c r="BG234"/>
  <c r="BE234"/>
  <c r="AA234"/>
  <c r="Y234"/>
  <c r="W234"/>
  <c r="BK234"/>
  <c r="N234"/>
  <c r="BF234"/>
  <c r="BI233"/>
  <c r="BH233"/>
  <c r="BG233"/>
  <c r="BE233"/>
  <c r="AA233"/>
  <c r="Y233"/>
  <c r="W233"/>
  <c r="BK233"/>
  <c r="N233"/>
  <c r="BF233"/>
  <c r="BI230"/>
  <c r="BH230"/>
  <c r="BG230"/>
  <c r="BE230"/>
  <c r="AA230"/>
  <c r="Y230"/>
  <c r="W230"/>
  <c r="BK230"/>
  <c r="N230"/>
  <c r="BF230"/>
  <c r="BI228"/>
  <c r="BH228"/>
  <c r="BG228"/>
  <c r="BE228"/>
  <c r="AA228"/>
  <c r="Y228"/>
  <c r="W228"/>
  <c r="BK228"/>
  <c r="N228"/>
  <c r="BF228"/>
  <c r="BI226"/>
  <c r="BH226"/>
  <c r="BG226"/>
  <c r="BE226"/>
  <c r="AA226"/>
  <c r="Y226"/>
  <c r="W226"/>
  <c r="BK226"/>
  <c r="N226"/>
  <c r="BF226"/>
  <c r="BI225"/>
  <c r="BH225"/>
  <c r="BG225"/>
  <c r="BE225"/>
  <c r="AA225"/>
  <c r="Y225"/>
  <c r="W225"/>
  <c r="BK225"/>
  <c r="N225"/>
  <c r="BF225"/>
  <c r="BI224"/>
  <c r="BH224"/>
  <c r="BG224"/>
  <c r="BE224"/>
  <c r="AA224"/>
  <c r="Y224"/>
  <c r="W224"/>
  <c r="BK224"/>
  <c r="N224"/>
  <c r="BF224"/>
  <c r="BI220"/>
  <c r="BH220"/>
  <c r="BG220"/>
  <c r="BE220"/>
  <c r="AA220"/>
  <c r="Y220"/>
  <c r="W220"/>
  <c r="BK220"/>
  <c r="N220"/>
  <c r="BF220"/>
  <c r="BI219"/>
  <c r="BH219"/>
  <c r="BG219"/>
  <c r="BE219"/>
  <c r="AA219"/>
  <c r="Y219"/>
  <c r="W219"/>
  <c r="BK219"/>
  <c r="N219"/>
  <c r="BF219"/>
  <c r="BI218"/>
  <c r="BH218"/>
  <c r="BG218"/>
  <c r="BE218"/>
  <c r="AA218"/>
  <c r="Y218"/>
  <c r="W218"/>
  <c r="BK218"/>
  <c r="N218"/>
  <c r="BF218"/>
  <c r="BI217"/>
  <c r="BH217"/>
  <c r="BG217"/>
  <c r="BE217"/>
  <c r="AA217"/>
  <c r="Y217"/>
  <c r="W217"/>
  <c r="BK217"/>
  <c r="N217"/>
  <c r="BF217"/>
  <c r="BI212"/>
  <c r="BH212"/>
  <c r="BG212"/>
  <c r="BE212"/>
  <c r="AA212"/>
  <c r="Y212"/>
  <c r="W212"/>
  <c r="BK212"/>
  <c r="N212"/>
  <c r="BF212"/>
  <c r="BI210"/>
  <c r="BH210"/>
  <c r="BG210"/>
  <c r="BE210"/>
  <c r="AA210"/>
  <c r="Y210"/>
  <c r="W210"/>
  <c r="BK210"/>
  <c r="N210"/>
  <c r="BF210"/>
  <c r="BI208"/>
  <c r="BH208"/>
  <c r="BG208"/>
  <c r="BE208"/>
  <c r="AA208"/>
  <c r="AA207"/>
  <c r="Y208"/>
  <c r="Y207"/>
  <c r="W208"/>
  <c r="W207"/>
  <c r="BK208"/>
  <c r="BK207"/>
  <c r="N207"/>
  <c r="N208"/>
  <c r="BF208"/>
  <c r="N96"/>
  <c r="BI206"/>
  <c r="BH206"/>
  <c r="BG206"/>
  <c r="BE206"/>
  <c r="AA206"/>
  <c r="Y206"/>
  <c r="W206"/>
  <c r="BK206"/>
  <c r="N206"/>
  <c r="BF206"/>
  <c r="BI203"/>
  <c r="BH203"/>
  <c r="BG203"/>
  <c r="BE203"/>
  <c r="AA203"/>
  <c r="Y203"/>
  <c r="W203"/>
  <c r="BK203"/>
  <c r="N203"/>
  <c r="BF203"/>
  <c r="BI201"/>
  <c r="BH201"/>
  <c r="BG201"/>
  <c r="BE201"/>
  <c r="AA201"/>
  <c r="Y201"/>
  <c r="W201"/>
  <c r="BK201"/>
  <c r="N201"/>
  <c r="BF201"/>
  <c r="BI199"/>
  <c r="BH199"/>
  <c r="BG199"/>
  <c r="BE199"/>
  <c r="AA199"/>
  <c r="Y199"/>
  <c r="W199"/>
  <c r="BK199"/>
  <c r="N199"/>
  <c r="BF199"/>
  <c r="BI198"/>
  <c r="BH198"/>
  <c r="BG198"/>
  <c r="BE198"/>
  <c r="AA198"/>
  <c r="AA197"/>
  <c r="AA196"/>
  <c r="Y198"/>
  <c r="Y197"/>
  <c r="Y196"/>
  <c r="W198"/>
  <c r="W197"/>
  <c r="W196"/>
  <c r="BK198"/>
  <c r="BK197"/>
  <c r="N197"/>
  <c r="BK196"/>
  <c r="N196"/>
  <c r="N198"/>
  <c r="BF198"/>
  <c r="N95"/>
  <c r="N94"/>
  <c r="BI195"/>
  <c r="BH195"/>
  <c r="BG195"/>
  <c r="BE195"/>
  <c r="AA195"/>
  <c r="AA194"/>
  <c r="Y195"/>
  <c r="Y194"/>
  <c r="W195"/>
  <c r="W194"/>
  <c r="BK195"/>
  <c r="BK194"/>
  <c r="N194"/>
  <c r="N195"/>
  <c r="BF195"/>
  <c r="N93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/>
  <c r="BI191"/>
  <c r="BH191"/>
  <c r="BG191"/>
  <c r="BE191"/>
  <c r="AA191"/>
  <c r="Y191"/>
  <c r="W191"/>
  <c r="BK191"/>
  <c r="N191"/>
  <c r="BF191"/>
  <c r="BI190"/>
  <c r="BH190"/>
  <c r="BG190"/>
  <c r="BE190"/>
  <c r="AA190"/>
  <c r="AA189"/>
  <c r="Y190"/>
  <c r="Y189"/>
  <c r="W190"/>
  <c r="W189"/>
  <c r="BK190"/>
  <c r="BK189"/>
  <c r="N189"/>
  <c r="N190"/>
  <c r="BF190"/>
  <c r="N92"/>
  <c r="BI186"/>
  <c r="BH186"/>
  <c r="BG186"/>
  <c r="BE186"/>
  <c r="AA186"/>
  <c r="Y186"/>
  <c r="W186"/>
  <c r="BK186"/>
  <c r="N186"/>
  <c r="BF186"/>
  <c r="BI182"/>
  <c r="BH182"/>
  <c r="BG182"/>
  <c r="BE182"/>
  <c r="AA182"/>
  <c r="Y182"/>
  <c r="W182"/>
  <c r="BK182"/>
  <c r="N182"/>
  <c r="BF182"/>
  <c r="BI178"/>
  <c r="BH178"/>
  <c r="BG178"/>
  <c r="BE178"/>
  <c r="AA178"/>
  <c r="Y178"/>
  <c r="W178"/>
  <c r="BK178"/>
  <c r="N178"/>
  <c r="BF178"/>
  <c r="BI177"/>
  <c r="BH177"/>
  <c r="BG177"/>
  <c r="BE177"/>
  <c r="AA177"/>
  <c r="AA176"/>
  <c r="Y177"/>
  <c r="Y176"/>
  <c r="W177"/>
  <c r="W176"/>
  <c r="BK177"/>
  <c r="BK176"/>
  <c r="N176"/>
  <c r="N177"/>
  <c r="BF177"/>
  <c r="N91"/>
  <c r="BI173"/>
  <c r="BH173"/>
  <c r="BG173"/>
  <c r="BE173"/>
  <c r="AA173"/>
  <c r="Y173"/>
  <c r="W173"/>
  <c r="BK173"/>
  <c r="N173"/>
  <c r="BF173"/>
  <c r="BI170"/>
  <c r="BH170"/>
  <c r="BG170"/>
  <c r="BE170"/>
  <c r="AA170"/>
  <c r="Y170"/>
  <c r="W170"/>
  <c r="BK170"/>
  <c r="N170"/>
  <c r="BF170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54"/>
  <c r="BH154"/>
  <c r="BG154"/>
  <c r="BE154"/>
  <c r="AA154"/>
  <c r="Y154"/>
  <c r="W154"/>
  <c r="BK154"/>
  <c r="N154"/>
  <c r="BF154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2"/>
  <c r="BH142"/>
  <c r="BG142"/>
  <c r="BE142"/>
  <c r="AA142"/>
  <c r="Y142"/>
  <c r="W142"/>
  <c r="BK142"/>
  <c r="N142"/>
  <c r="BF142"/>
  <c r="BI135"/>
  <c r="BH135"/>
  <c r="BG135"/>
  <c r="BE135"/>
  <c r="AA135"/>
  <c r="Y135"/>
  <c r="W135"/>
  <c r="BK135"/>
  <c r="N135"/>
  <c r="BF135"/>
  <c r="BI128"/>
  <c r="BH128"/>
  <c r="BG128"/>
  <c r="BE128"/>
  <c r="AA128"/>
  <c r="AA127"/>
  <c r="AA126"/>
  <c r="AA125"/>
  <c r="Y128"/>
  <c r="Y127"/>
  <c r="Y126"/>
  <c r="Y125"/>
  <c r="W128"/>
  <c r="W127"/>
  <c r="W126"/>
  <c r="W125"/>
  <c i="1" r="AU88"/>
  <c i="2" r="BK128"/>
  <c r="BK127"/>
  <c r="N127"/>
  <c r="BK126"/>
  <c r="N126"/>
  <c r="BK125"/>
  <c r="N125"/>
  <c r="N88"/>
  <c r="N128"/>
  <c r="BF128"/>
  <c r="N90"/>
  <c r="N89"/>
  <c r="F119"/>
  <c r="F11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BH102"/>
  <c r="BG102"/>
  <c r="BE102"/>
  <c r="N102"/>
  <c r="BF102"/>
  <c r="BI101"/>
  <c r="H36"/>
  <c i="1" r="BD88"/>
  <c i="2" r="BH101"/>
  <c r="H35"/>
  <c i="1" r="BC88"/>
  <c i="2" r="BG101"/>
  <c r="H34"/>
  <c i="1" r="BB88"/>
  <c i="2" r="BE101"/>
  <c r="M32"/>
  <c i="1" r="AV88"/>
  <c i="2" r="H32"/>
  <c i="1" r="AZ88"/>
  <c i="2" r="N101"/>
  <c r="N100"/>
  <c r="L108"/>
  <c r="BF101"/>
  <c r="M33"/>
  <c i="1" r="AW88"/>
  <c i="2" r="H33"/>
  <c i="1" r="BA88"/>
  <c i="2" r="M28"/>
  <c i="1" r="AS88"/>
  <c i="2" r="M27"/>
  <c r="F81"/>
  <c r="F79"/>
  <c r="M30"/>
  <c i="1" r="AG88"/>
  <c i="2" r="L38"/>
  <c r="O21"/>
  <c r="E21"/>
  <c r="M122"/>
  <c r="M84"/>
  <c r="O20"/>
  <c r="O18"/>
  <c r="E18"/>
  <c r="M121"/>
  <c r="M83"/>
  <c r="O17"/>
  <c r="O15"/>
  <c r="E15"/>
  <c r="F122"/>
  <c r="F84"/>
  <c r="O14"/>
  <c r="O12"/>
  <c r="E12"/>
  <c r="F121"/>
  <c r="F83"/>
  <c r="O11"/>
  <c r="O9"/>
  <c r="M119"/>
  <c r="M81"/>
  <c r="F6"/>
  <c r="F116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<sst xmlns="http://schemas.openxmlformats.org/spreadsheetml/2006/main">
  <si>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</si>
  <si>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</si>
  <si>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</si>
  <si>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</si>
  <si>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</si>
  <si>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</si>
  <si>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</si>
  <si>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</si>
  <si>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</si>
  <si>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</si>
  <si>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</si>
  <si>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</si>
  <si>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</si>
  <si>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</si>
  <si>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</si>
  <si>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</si>
  <si>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</si>
  <si>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1108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</si>
  <si>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</si>
  <si>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</si>
  <si>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Výměna oken v bytovém domě Kubínova 443/47, Ostrava-Heřmanice</t>
  </si>
  <si>
    <t>JKSO:</t>
  </si>
  <si>
    <t/>
  </si>
  <si>
    <t>CC-CZ:</t>
  </si>
  <si>
    <t>Místo:</t>
  </si>
  <si>
    <t xml:space="preserve"> </t>
  </si>
  <si>
    <t>Datum:</t>
  </si>
  <si>
    <t>8.11.2018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</si>
  <si>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</si>
  <si>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</si>
  <si>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</si>
  <si>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</si>
  <si>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</si>
  <si>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</si>
  <si>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</si>
  <si>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</si>
  <si>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</si>
  <si>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</si>
  <si>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</si>
  <si>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</si>
  <si>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</si>
  <si>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</si>
  <si>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</si>
  <si>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</si>
  <si>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</si>
  <si>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</si>
  <si>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</si>
  <si>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</si>
  <si>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</si>
  <si>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</si>
  <si>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</si>
  <si>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</si>
  <si>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</si>
  <si>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</si>
  <si>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</si>
  <si>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</si>
  <si>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</si>
  <si>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</si>
  <si>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</si>
  <si>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</si>
  <si>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</si>
  <si>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</si>
  <si>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</si>
  <si>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</si>
  <si>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</si>
  <si>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</si>
  <si>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</si>
  <si>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</si>
  <si>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</si>
  <si>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</si>
  <si>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</si>
  <si>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</si>
  <si>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</si>
  <si>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</si>
  <si>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</si>
  <si>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</si>
  <si>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</si>
  <si>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</si>
  <si>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</si>
  <si>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{bc48383a-ebd2-424d-ac5a-1fac9d1190d9}</t>
  </si>
  <si>
    <t>{00000000-0000-0000-0000-000000000000}</t>
  </si>
  <si>
    <t>/</t>
  </si>
  <si>
    <t>01</t>
  </si>
  <si>
    <t>Výměna oken</t>
  </si>
  <si>
    <t>1</t>
  </si>
  <si>
    <t>{5dd1b614-78b6-427f-8dd4-80e6985444b3}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</si>
  <si>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</si>
  <si>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</si>
  <si>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</si>
  <si>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</si>
  <si>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</si>
  <si>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</si>
  <si>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</si>
  <si>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</si>
  <si>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</si>
  <si>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</si>
  <si>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</si>
  <si>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</si>
  <si>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</si>
  <si>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</si>
  <si>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</si>
  <si>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</si>
  <si>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01 - Výměna oken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</si>
  <si>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</si>
  <si>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</si>
  <si>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</si>
  <si>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</si>
  <si>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</si>
  <si>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</si>
  <si>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</si>
  <si>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</si>
  <si>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</si>
  <si>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</si>
  <si>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</si>
  <si>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</si>
  <si>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</si>
  <si>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</si>
  <si>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</si>
  <si>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</si>
  <si>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</si>
  <si>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</si>
  <si>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</si>
  <si>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</si>
  <si>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</si>
  <si>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</si>
  <si>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</si>
  <si>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</si>
  <si>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</si>
  <si>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</si>
  <si>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</si>
  <si>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</si>
  <si>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</si>
  <si>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</si>
  <si>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</si>
  <si>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</si>
  <si>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</si>
  <si>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</si>
  <si>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</si>
  <si>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</si>
  <si>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</si>
  <si>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</si>
  <si>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</si>
  <si>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</si>
  <si>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</si>
  <si>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</si>
  <si>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612142001</t>
  </si>
  <si>
    <t>Potažení vnitřních stěn sklovláknitým pletivem vtlačeným do tenkovrstvé hmoty</t>
  </si>
  <si>
    <t>m2</t>
  </si>
  <si>
    <t>4</t>
  </si>
  <si>
    <t>1603118334</t>
  </si>
  <si>
    <t>"1/P"2,1*28*(0,24+0,08)</t>
  </si>
  <si>
    <t>VV</t>
  </si>
  <si>
    <t>"2/P"1,2*4*(0,24+0,08)</t>
  </si>
  <si>
    <t>"3/P"1,35*(0,07+0,08)</t>
  </si>
  <si>
    <t>"4/P"1,35*(0,24+0,08)</t>
  </si>
  <si>
    <t>"5/P"0,6*4*(0,24+0,08)</t>
  </si>
  <si>
    <t>Součet</t>
  </si>
  <si>
    <t>612232053</t>
  </si>
  <si>
    <t>Montáž zateplení vnitřního ostění, nadpraží hl do 400 mm polyuretanovými deskami tl do 80 mm</t>
  </si>
  <si>
    <t>m</t>
  </si>
  <si>
    <t>-1296618348</t>
  </si>
  <si>
    <t>"1/P"2,1*28</t>
  </si>
  <si>
    <t>"2/P"1,2*4</t>
  </si>
  <si>
    <t>"3/P"1,35</t>
  </si>
  <si>
    <t>"4/P"1,35</t>
  </si>
  <si>
    <t>"5/P"0,6*4</t>
  </si>
  <si>
    <t>3</t>
  </si>
  <si>
    <t>M</t>
  </si>
  <si>
    <t>28376371</t>
  </si>
  <si>
    <t>deska z polystyrénu XPS, hrana rovná, polo či pero drážka a hladký povrch tl 80mm</t>
  </si>
  <si>
    <t>8</t>
  </si>
  <si>
    <t>-764013507</t>
  </si>
  <si>
    <t>(68,7-1,35)*0,24</t>
  </si>
  <si>
    <t>1,35*0,07</t>
  </si>
  <si>
    <t>612311131</t>
  </si>
  <si>
    <t>Potažení vnitřních stěn vápenným štukem tloušťky do 3 mm</t>
  </si>
  <si>
    <t>679719445</t>
  </si>
  <si>
    <t>5</t>
  </si>
  <si>
    <t>612325302</t>
  </si>
  <si>
    <t>Vápenocementová štuková omítka ostění nebo nadpraží</t>
  </si>
  <si>
    <t>-1999223667</t>
  </si>
  <si>
    <t>"1/P"1,35*2*28*0,24</t>
  </si>
  <si>
    <t>"2/P"0,9*2*4*0,24</t>
  </si>
  <si>
    <t>"3/P"1,35*2*0,07</t>
  </si>
  <si>
    <t>"4/P"0,45*2*0,24</t>
  </si>
  <si>
    <t>"5/P"0,9*2*4*0,24</t>
  </si>
  <si>
    <t>6</t>
  </si>
  <si>
    <t>619995001</t>
  </si>
  <si>
    <t>Začištění omítek kolem oken, dveří, podlah nebo obkladů</t>
  </si>
  <si>
    <t>189546462</t>
  </si>
  <si>
    <t>"1/P"(1,35+2,1+1,35)*28</t>
  </si>
  <si>
    <t>"2/P"(0,9+1,2+0,9)*4</t>
  </si>
  <si>
    <t>"3/P"1,35+1,35+1,35</t>
  </si>
  <si>
    <t>"4/P"0,45+1,35+0,45</t>
  </si>
  <si>
    <t>"5/P"(0,9+0,6+0,9)*4</t>
  </si>
  <si>
    <t>7</t>
  </si>
  <si>
    <t>622143003</t>
  </si>
  <si>
    <t>Montáž omítkových plastových nebo pozinkovaných rohových profilů s tkaninou</t>
  </si>
  <si>
    <t>-540678334</t>
  </si>
  <si>
    <t>59051480</t>
  </si>
  <si>
    <t>profil rohový Al s tkaninou kontaktního zateplení</t>
  </si>
  <si>
    <t>-1022623314</t>
  </si>
  <si>
    <t>9</t>
  </si>
  <si>
    <t>622525202</t>
  </si>
  <si>
    <t>Oprava tenkovrstvé omítky stěn v rozsahu do 30%</t>
  </si>
  <si>
    <t>-1872980975</t>
  </si>
  <si>
    <t>"1/P"(1,35+2,1+1,35)*28*0,26</t>
  </si>
  <si>
    <t>"2/P"(0,9+1,2+0,9)*4*0,26</t>
  </si>
  <si>
    <t>"3/P"(1,35+1,35+1,35)*0,15</t>
  </si>
  <si>
    <t>"4/P"(0,45+1,35+0,45)*0,26</t>
  </si>
  <si>
    <t>"5/P"(0,9+0,6+0,9)*4*0,26</t>
  </si>
  <si>
    <t>10</t>
  </si>
  <si>
    <t>629135102</t>
  </si>
  <si>
    <t>Vyrovnávací vrstva pod klempířské prvky z MC š do 300 mm</t>
  </si>
  <si>
    <t>-630211278</t>
  </si>
  <si>
    <t>2,1*28+1,2*4+1,35+0,6*4</t>
  </si>
  <si>
    <t>11</t>
  </si>
  <si>
    <t>632451023</t>
  </si>
  <si>
    <t>Vyrovnávací potěr tl do 40 mm z MC 15 provedený v pásu</t>
  </si>
  <si>
    <t>-1075082561</t>
  </si>
  <si>
    <t>2,1*28*0,24+1,2*4*0,24+0,6*4*0,24</t>
  </si>
  <si>
    <t>12</t>
  </si>
  <si>
    <t>95290119R</t>
  </si>
  <si>
    <t>Průběžný a konečný úklid při provádění prací</t>
  </si>
  <si>
    <t>kpl</t>
  </si>
  <si>
    <t>1047485943</t>
  </si>
  <si>
    <t>13</t>
  </si>
  <si>
    <t>968062374</t>
  </si>
  <si>
    <t>Vybourání dřevěných rámů oken zdvojených včetně křídel pl do 1 m2</t>
  </si>
  <si>
    <t>-1671241797</t>
  </si>
  <si>
    <t>1,35*0,45</t>
  </si>
  <si>
    <t>0,6*0,9*4</t>
  </si>
  <si>
    <t>14</t>
  </si>
  <si>
    <t>968062375</t>
  </si>
  <si>
    <t>Vybourání dřevěných rámů oken zdvojených včetně křídel pl do 2 m2</t>
  </si>
  <si>
    <t>-217926309</t>
  </si>
  <si>
    <t>1,2*0,9*4</t>
  </si>
  <si>
    <t>1,35*1,35</t>
  </si>
  <si>
    <t>968062376</t>
  </si>
  <si>
    <t>Vybourání dřevěných rámů oken zdvojených včetně křídel pl do 4 m2</t>
  </si>
  <si>
    <t>2074591641</t>
  </si>
  <si>
    <t>2,1*1,35*28</t>
  </si>
  <si>
    <t>16</t>
  </si>
  <si>
    <t>997013212</t>
  </si>
  <si>
    <t>Vnitrostaveništní doprava suti a vybouraných hmot pro budovy v do 9 m ručně</t>
  </si>
  <si>
    <t>t</t>
  </si>
  <si>
    <t>1647155881</t>
  </si>
  <si>
    <t>17</t>
  </si>
  <si>
    <t>997013501</t>
  </si>
  <si>
    <t>Odvoz suti a vybouraných hmot na skládku nebo meziskládku do 1 km se složením</t>
  </si>
  <si>
    <t>-889865930</t>
  </si>
  <si>
    <t>18</t>
  </si>
  <si>
    <t>997013509</t>
  </si>
  <si>
    <t>Příplatek k odvozu suti a vybouraných hmot na skládku ZKD 1 km přes 1 km</t>
  </si>
  <si>
    <t>-1770093288</t>
  </si>
  <si>
    <t>19</t>
  </si>
  <si>
    <t>997013831</t>
  </si>
  <si>
    <t>Poplatek za uložení na skládce (skládkovné) stavebního odpadu směsného kód odpadu 170 904</t>
  </si>
  <si>
    <t>-1177556871</t>
  </si>
  <si>
    <t>20</t>
  </si>
  <si>
    <t>998018002</t>
  </si>
  <si>
    <t>Přesun hmot ruční pro budovy v do 12 m</t>
  </si>
  <si>
    <t>-410542705</t>
  </si>
  <si>
    <t>764002851</t>
  </si>
  <si>
    <t>Demontáž oplechování parapetů do suti</t>
  </si>
  <si>
    <t>-468993429</t>
  </si>
  <si>
    <t>22</t>
  </si>
  <si>
    <t>764216400</t>
  </si>
  <si>
    <t xml:space="preserve">Oplechování parapetů rovných mechanicky kotvené z Pz plechu rš 100 mm  (přechodová lišta)</t>
  </si>
  <si>
    <t>-1919017891</t>
  </si>
  <si>
    <t>23</t>
  </si>
  <si>
    <t>764216403</t>
  </si>
  <si>
    <t>Oplechování parapetů rovných mechanicky kotvené z Pz plechu rš 250 mm</t>
  </si>
  <si>
    <t>651764145</t>
  </si>
  <si>
    <t>1,35</t>
  </si>
  <si>
    <t>24</t>
  </si>
  <si>
    <t>764216404</t>
  </si>
  <si>
    <t>Oplechování parapetů rovných mechanicky kotvené z Pz plechu rš 330 mm</t>
  </si>
  <si>
    <t>-177773949</t>
  </si>
  <si>
    <t>2,1*28+1,2*4+0,6*4</t>
  </si>
  <si>
    <t>25</t>
  </si>
  <si>
    <t>998764202</t>
  </si>
  <si>
    <t>Přesun hmot procentní pro konstrukce klempířské v objektech v do 12 m</t>
  </si>
  <si>
    <t>%</t>
  </si>
  <si>
    <t>-363205105</t>
  </si>
  <si>
    <t>26</t>
  </si>
  <si>
    <t>766441811</t>
  </si>
  <si>
    <t>Demontáž parapetních desek dřevěných nebo plastových šířky do 30 cm délky do 1,0 m</t>
  </si>
  <si>
    <t>kus</t>
  </si>
  <si>
    <t>492398107</t>
  </si>
  <si>
    <t>0,6*4</t>
  </si>
  <si>
    <t>27</t>
  </si>
  <si>
    <t>766441821</t>
  </si>
  <si>
    <t>Demontáž parapetních desek dřevěných nebo plastových šířky do 30 cm délky přes 1,0 m</t>
  </si>
  <si>
    <t>-956621886</t>
  </si>
  <si>
    <t>2,1*28+1,2*4</t>
  </si>
  <si>
    <t>28</t>
  </si>
  <si>
    <t>766622131</t>
  </si>
  <si>
    <t>Montáž plastových oken plochy přes 1 m2 otevíravých výšky do 1,5 m s rámem do zdiva</t>
  </si>
  <si>
    <t>-287392967</t>
  </si>
  <si>
    <t>"1/P"2,1*1,35*28</t>
  </si>
  <si>
    <t>"2/P"1,2*0,9*4</t>
  </si>
  <si>
    <t>"3/P"1,35*1,35</t>
  </si>
  <si>
    <t>29</t>
  </si>
  <si>
    <t>6114003aR</t>
  </si>
  <si>
    <t>1/P okno plastové trojkřídlé otvíravé a sklápěcí, barva bílá 210x135 cm</t>
  </si>
  <si>
    <t>32</t>
  </si>
  <si>
    <t>59404936</t>
  </si>
  <si>
    <t>30</t>
  </si>
  <si>
    <t>6114374bR</t>
  </si>
  <si>
    <t>2/P okno plastové dvoukřídlové otvíravé a sklápěcí, barva bílá 120x90 cm</t>
  </si>
  <si>
    <t>921426468</t>
  </si>
  <si>
    <t>31</t>
  </si>
  <si>
    <t>6114424cR</t>
  </si>
  <si>
    <t>3/P okno plastové dvoukřídlové otvíravé a sklápěcí, barva bílá 135x135 cm</t>
  </si>
  <si>
    <t>-2002515550</t>
  </si>
  <si>
    <t>766622216</t>
  </si>
  <si>
    <t>Montáž plastových oken plochy do 1 m2 otevíravých s rámem do zdiva</t>
  </si>
  <si>
    <t>1435957560</t>
  </si>
  <si>
    <t>"4/P"1</t>
  </si>
  <si>
    <t>"5/P"4</t>
  </si>
  <si>
    <t>33</t>
  </si>
  <si>
    <t>6114393dR</t>
  </si>
  <si>
    <t>4/P okno plastové dvoukřídlové otvíravé, barva bílá 135x45 cm</t>
  </si>
  <si>
    <t>-1930701917</t>
  </si>
  <si>
    <t>34</t>
  </si>
  <si>
    <t>6114001eR</t>
  </si>
  <si>
    <t>5/P okno plastové jednokřídlé otvíravé a sklápěcí, barva bílá 60x90cm</t>
  </si>
  <si>
    <t>1737028893</t>
  </si>
  <si>
    <t>35</t>
  </si>
  <si>
    <t>766694111</t>
  </si>
  <si>
    <t>Montáž parapetních desek dřevěných nebo plastových šířky do 30 cm délky do 1,0 m</t>
  </si>
  <si>
    <t>-292896751</t>
  </si>
  <si>
    <t>36</t>
  </si>
  <si>
    <t>766694113</t>
  </si>
  <si>
    <t>Montáž parapetních desek dřevěných nebo plastových šířky do 30 cm délky do 2,6 m</t>
  </si>
  <si>
    <t>1607834570</t>
  </si>
  <si>
    <t>28+4</t>
  </si>
  <si>
    <t>37</t>
  </si>
  <si>
    <t>6114R</t>
  </si>
  <si>
    <t>parapet plastový vnitřní, bílý š. 30cm</t>
  </si>
  <si>
    <t>-1800210065</t>
  </si>
  <si>
    <t>38</t>
  </si>
  <si>
    <t>61144019</t>
  </si>
  <si>
    <t>koncovka k parapetu plastovému vnitřnímu 1 pár</t>
  </si>
  <si>
    <t>sada</t>
  </si>
  <si>
    <t>-1777419510</t>
  </si>
  <si>
    <t>39</t>
  </si>
  <si>
    <t>998766202</t>
  </si>
  <si>
    <t>Přesun hmot procentní pro konstrukce truhlářské v objektech v do 12 m</t>
  </si>
  <si>
    <t>-1409289238</t>
  </si>
  <si>
    <t>40</t>
  </si>
  <si>
    <t>783823131</t>
  </si>
  <si>
    <t>Penetrační akrylátový nátěr hladkých, tenkovrstvých zrnitých nebo štukových omítek</t>
  </si>
  <si>
    <t>-834161344</t>
  </si>
  <si>
    <t>41</t>
  </si>
  <si>
    <t>783827121</t>
  </si>
  <si>
    <t>Krycí jednonásobný akrylátový nátěr omítek stupně členitosti 1 a 2</t>
  </si>
  <si>
    <t>749463359</t>
  </si>
  <si>
    <t>42</t>
  </si>
  <si>
    <t>784181101</t>
  </si>
  <si>
    <t>Základní akrylátová jednonásobná penetrace podkladu v místnostech výšky do 3,80m</t>
  </si>
  <si>
    <t>198529922</t>
  </si>
  <si>
    <t>(2,1+1,35)*2*28*0,5</t>
  </si>
  <si>
    <t>(1,2+0,9)*2*4*0,5</t>
  </si>
  <si>
    <t>(1,35+1,35)*2*0,5</t>
  </si>
  <si>
    <t>(1,35+0,45)*2*0,5</t>
  </si>
  <si>
    <t>(0,6+0,9)*2*4*0,5</t>
  </si>
  <si>
    <t>43</t>
  </si>
  <si>
    <t>784221101</t>
  </si>
  <si>
    <t xml:space="preserve">Dvojnásobné bílé malby  ze směsí za sucha dobře otěruvzdorných v místnostech do 3,80 m</t>
  </si>
  <si>
    <t>655035207</t>
  </si>
  <si>
    <t>44</t>
  </si>
  <si>
    <t>784221131</t>
  </si>
  <si>
    <t>Příplatek k cenám 2x maleb za sucha otěruvzdorných za provádění plochy do 5 m2</t>
  </si>
  <si>
    <t>1679168761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</si>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</sst>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4" fontId="11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3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 t="s">
        <v>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9"/>
      <c r="AS4" s="20" t="s">
        <v>13</v>
      </c>
      <c r="BE4" s="30" t="s">
        <v>14</v>
      </c>
      <c r="BS4" s="22" t="s">
        <v>15</v>
      </c>
    </row>
    <row r="5" ht="14.4" customHeight="1">
      <c r="B5" s="26"/>
      <c r="C5" s="31"/>
      <c r="D5" s="32" t="s">
        <v>16</v>
      </c>
      <c r="E5" s="31"/>
      <c r="F5" s="31"/>
      <c r="G5" s="31"/>
      <c r="H5" s="31"/>
      <c r="I5" s="31"/>
      <c r="J5" s="31"/>
      <c r="K5" s="33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29"/>
      <c r="BE5" s="34" t="s">
        <v>18</v>
      </c>
      <c r="BS5" s="22" t="s">
        <v>9</v>
      </c>
    </row>
    <row r="6" ht="36.96" customHeight="1">
      <c r="B6" s="26"/>
      <c r="C6" s="31"/>
      <c r="D6" s="35" t="s">
        <v>19</v>
      </c>
      <c r="E6" s="31"/>
      <c r="F6" s="31"/>
      <c r="G6" s="31"/>
      <c r="H6" s="31"/>
      <c r="I6" s="31"/>
      <c r="J6" s="31"/>
      <c r="K6" s="36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29"/>
      <c r="BE6" s="37"/>
      <c r="BS6" s="22" t="s">
        <v>9</v>
      </c>
    </row>
    <row r="7" ht="14.4" customHeight="1">
      <c r="B7" s="26"/>
      <c r="C7" s="31"/>
      <c r="D7" s="38" t="s">
        <v>21</v>
      </c>
      <c r="E7" s="31"/>
      <c r="F7" s="31"/>
      <c r="G7" s="31"/>
      <c r="H7" s="31"/>
      <c r="I7" s="31"/>
      <c r="J7" s="31"/>
      <c r="K7" s="33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8" t="s">
        <v>23</v>
      </c>
      <c r="AL7" s="31"/>
      <c r="AM7" s="31"/>
      <c r="AN7" s="33" t="s">
        <v>22</v>
      </c>
      <c r="AO7" s="31"/>
      <c r="AP7" s="31"/>
      <c r="AQ7" s="29"/>
      <c r="BE7" s="37"/>
      <c r="BS7" s="22" t="s">
        <v>9</v>
      </c>
    </row>
    <row r="8" ht="14.4" customHeight="1">
      <c r="B8" s="26"/>
      <c r="C8" s="31"/>
      <c r="D8" s="38" t="s">
        <v>24</v>
      </c>
      <c r="E8" s="31"/>
      <c r="F8" s="31"/>
      <c r="G8" s="31"/>
      <c r="H8" s="31"/>
      <c r="I8" s="31"/>
      <c r="J8" s="31"/>
      <c r="K8" s="33" t="s">
        <v>25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8" t="s">
        <v>26</v>
      </c>
      <c r="AL8" s="31"/>
      <c r="AM8" s="31"/>
      <c r="AN8" s="39" t="s">
        <v>27</v>
      </c>
      <c r="AO8" s="31"/>
      <c r="AP8" s="31"/>
      <c r="AQ8" s="29"/>
      <c r="BE8" s="37"/>
      <c r="BS8" s="22" t="s">
        <v>9</v>
      </c>
    </row>
    <row r="9" ht="14.4" customHeight="1">
      <c r="B9" s="2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29"/>
      <c r="BE9" s="37"/>
      <c r="BS9" s="22" t="s">
        <v>9</v>
      </c>
    </row>
    <row r="10" ht="14.4" customHeight="1">
      <c r="B10" s="26"/>
      <c r="C10" s="31"/>
      <c r="D10" s="38" t="s">
        <v>28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8" t="s">
        <v>29</v>
      </c>
      <c r="AL10" s="31"/>
      <c r="AM10" s="31"/>
      <c r="AN10" s="33" t="s">
        <v>22</v>
      </c>
      <c r="AO10" s="31"/>
      <c r="AP10" s="31"/>
      <c r="AQ10" s="29"/>
      <c r="BE10" s="37"/>
      <c r="BS10" s="22" t="s">
        <v>9</v>
      </c>
    </row>
    <row r="11" ht="18.48" customHeight="1">
      <c r="B11" s="26"/>
      <c r="C11" s="31"/>
      <c r="D11" s="31"/>
      <c r="E11" s="33" t="s">
        <v>25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8" t="s">
        <v>30</v>
      </c>
      <c r="AL11" s="31"/>
      <c r="AM11" s="31"/>
      <c r="AN11" s="33" t="s">
        <v>22</v>
      </c>
      <c r="AO11" s="31"/>
      <c r="AP11" s="31"/>
      <c r="AQ11" s="29"/>
      <c r="BE11" s="37"/>
      <c r="BS11" s="22" t="s">
        <v>9</v>
      </c>
    </row>
    <row r="12" ht="6.96" customHeight="1">
      <c r="B12" s="2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29"/>
      <c r="BE12" s="37"/>
      <c r="BS12" s="22" t="s">
        <v>9</v>
      </c>
    </row>
    <row r="13" ht="14.4" customHeight="1">
      <c r="B13" s="26"/>
      <c r="C13" s="31"/>
      <c r="D13" s="38" t="s">
        <v>31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8" t="s">
        <v>29</v>
      </c>
      <c r="AL13" s="31"/>
      <c r="AM13" s="31"/>
      <c r="AN13" s="40" t="s">
        <v>32</v>
      </c>
      <c r="AO13" s="31"/>
      <c r="AP13" s="31"/>
      <c r="AQ13" s="29"/>
      <c r="BE13" s="37"/>
      <c r="BS13" s="22" t="s">
        <v>9</v>
      </c>
    </row>
    <row r="14">
      <c r="B14" s="26"/>
      <c r="C14" s="31"/>
      <c r="D14" s="31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31"/>
      <c r="AM14" s="31"/>
      <c r="AN14" s="40" t="s">
        <v>32</v>
      </c>
      <c r="AO14" s="31"/>
      <c r="AP14" s="31"/>
      <c r="AQ14" s="29"/>
      <c r="BE14" s="37"/>
      <c r="BS14" s="22" t="s">
        <v>9</v>
      </c>
    </row>
    <row r="15" ht="6.96" customHeight="1">
      <c r="B15" s="2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29"/>
      <c r="BE15" s="37"/>
      <c r="BS15" s="22" t="s">
        <v>6</v>
      </c>
    </row>
    <row r="16" ht="14.4" customHeight="1">
      <c r="B16" s="26"/>
      <c r="C16" s="31"/>
      <c r="D16" s="38" t="s">
        <v>33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8" t="s">
        <v>29</v>
      </c>
      <c r="AL16" s="31"/>
      <c r="AM16" s="31"/>
      <c r="AN16" s="33" t="s">
        <v>22</v>
      </c>
      <c r="AO16" s="31"/>
      <c r="AP16" s="31"/>
      <c r="AQ16" s="29"/>
      <c r="BE16" s="37"/>
      <c r="BS16" s="22" t="s">
        <v>6</v>
      </c>
    </row>
    <row r="17" ht="18.48" customHeight="1">
      <c r="B17" s="26"/>
      <c r="C17" s="31"/>
      <c r="D17" s="31"/>
      <c r="E17" s="33" t="s">
        <v>25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8" t="s">
        <v>30</v>
      </c>
      <c r="AL17" s="31"/>
      <c r="AM17" s="31"/>
      <c r="AN17" s="33" t="s">
        <v>22</v>
      </c>
      <c r="AO17" s="31"/>
      <c r="AP17" s="31"/>
      <c r="AQ17" s="29"/>
      <c r="BE17" s="37"/>
      <c r="BS17" s="22" t="s">
        <v>34</v>
      </c>
    </row>
    <row r="18" ht="6.96" customHeight="1">
      <c r="B18" s="2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29"/>
      <c r="BE18" s="37"/>
      <c r="BS18" s="22" t="s">
        <v>9</v>
      </c>
    </row>
    <row r="19" ht="14.4" customHeight="1">
      <c r="B19" s="26"/>
      <c r="C19" s="31"/>
      <c r="D19" s="38" t="s">
        <v>35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8" t="s">
        <v>29</v>
      </c>
      <c r="AL19" s="31"/>
      <c r="AM19" s="31"/>
      <c r="AN19" s="33" t="s">
        <v>22</v>
      </c>
      <c r="AO19" s="31"/>
      <c r="AP19" s="31"/>
      <c r="AQ19" s="29"/>
      <c r="BE19" s="37"/>
      <c r="BS19" s="22" t="s">
        <v>9</v>
      </c>
    </row>
    <row r="20" ht="18.48" customHeight="1">
      <c r="B20" s="26"/>
      <c r="C20" s="31"/>
      <c r="D20" s="31"/>
      <c r="E20" s="33" t="s">
        <v>25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8" t="s">
        <v>30</v>
      </c>
      <c r="AL20" s="31"/>
      <c r="AM20" s="31"/>
      <c r="AN20" s="33" t="s">
        <v>22</v>
      </c>
      <c r="AO20" s="31"/>
      <c r="AP20" s="31"/>
      <c r="AQ20" s="29"/>
      <c r="BE20" s="37"/>
    </row>
    <row r="21" ht="6.96" customHeight="1">
      <c r="B21" s="2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29"/>
      <c r="BE21" s="37"/>
    </row>
    <row r="22">
      <c r="B22" s="26"/>
      <c r="C22" s="31"/>
      <c r="D22" s="38" t="s">
        <v>36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29"/>
      <c r="BE22" s="37"/>
    </row>
    <row r="23" ht="16.5" customHeight="1">
      <c r="B23" s="26"/>
      <c r="C23" s="31"/>
      <c r="D23" s="31"/>
      <c r="E23" s="42" t="s">
        <v>22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31"/>
      <c r="AP23" s="31"/>
      <c r="AQ23" s="29"/>
      <c r="BE23" s="37"/>
    </row>
    <row r="24" ht="6.96" customHeight="1">
      <c r="B24" s="2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29"/>
      <c r="BE24" s="37"/>
    </row>
    <row r="25" ht="6.96" customHeight="1">
      <c r="B25" s="26"/>
      <c r="C25" s="3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31"/>
      <c r="AQ25" s="29"/>
      <c r="BE25" s="37"/>
    </row>
    <row r="26" ht="14.4" customHeight="1">
      <c r="B26" s="26"/>
      <c r="C26" s="31"/>
      <c r="D26" s="44" t="s">
        <v>37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5">
        <f>ROUND(AG87,2)</f>
        <v>0</v>
      </c>
      <c r="AL26" s="31"/>
      <c r="AM26" s="31"/>
      <c r="AN26" s="31"/>
      <c r="AO26" s="31"/>
      <c r="AP26" s="31"/>
      <c r="AQ26" s="29"/>
      <c r="BE26" s="37"/>
    </row>
    <row r="27" ht="14.4" customHeight="1">
      <c r="B27" s="26"/>
      <c r="C27" s="31"/>
      <c r="D27" s="44" t="s">
        <v>38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45">
        <f>ROUND(AG90,2)</f>
        <v>0</v>
      </c>
      <c r="AL27" s="45"/>
      <c r="AM27" s="45"/>
      <c r="AN27" s="45"/>
      <c r="AO27" s="45"/>
      <c r="AP27" s="31"/>
      <c r="AQ27" s="29"/>
      <c r="BE27" s="37"/>
    </row>
    <row r="28" s="1" customFormat="1" ht="6.96" customHeight="1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8"/>
      <c r="BE28" s="37"/>
    </row>
    <row r="29" s="1" customFormat="1" ht="25.92" customHeight="1">
      <c r="B29" s="46"/>
      <c r="C29" s="47"/>
      <c r="D29" s="49" t="s">
        <v>39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ROUND(AK26+AK27,2)</f>
        <v>0</v>
      </c>
      <c r="AL29" s="50"/>
      <c r="AM29" s="50"/>
      <c r="AN29" s="50"/>
      <c r="AO29" s="50"/>
      <c r="AP29" s="47"/>
      <c r="AQ29" s="48"/>
      <c r="BE29" s="37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E30" s="37"/>
    </row>
    <row r="31" s="2" customFormat="1" ht="14.4" customHeight="1">
      <c r="B31" s="52"/>
      <c r="C31" s="53"/>
      <c r="D31" s="54" t="s">
        <v>40</v>
      </c>
      <c r="E31" s="53"/>
      <c r="F31" s="54" t="s">
        <v>41</v>
      </c>
      <c r="G31" s="53"/>
      <c r="H31" s="53"/>
      <c r="I31" s="53"/>
      <c r="J31" s="53"/>
      <c r="K31" s="53"/>
      <c r="L31" s="55">
        <v>0.20999999999999999</v>
      </c>
      <c r="M31" s="53"/>
      <c r="N31" s="53"/>
      <c r="O31" s="53"/>
      <c r="P31" s="53"/>
      <c r="Q31" s="53"/>
      <c r="R31" s="53"/>
      <c r="S31" s="53"/>
      <c r="T31" s="56" t="s">
        <v>42</v>
      </c>
      <c r="U31" s="53"/>
      <c r="V31" s="53"/>
      <c r="W31" s="57">
        <f>ROUND(AZ87+SUM(CD91:CD95),2)</f>
        <v>0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7">
        <f>ROUND(AV87+SUM(BY91:BY95),2)</f>
        <v>0</v>
      </c>
      <c r="AL31" s="53"/>
      <c r="AM31" s="53"/>
      <c r="AN31" s="53"/>
      <c r="AO31" s="53"/>
      <c r="AP31" s="53"/>
      <c r="AQ31" s="58"/>
      <c r="BE31" s="37"/>
    </row>
    <row r="32" s="2" customFormat="1" ht="14.4" customHeight="1">
      <c r="B32" s="52"/>
      <c r="C32" s="53"/>
      <c r="D32" s="53"/>
      <c r="E32" s="53"/>
      <c r="F32" s="54" t="s">
        <v>43</v>
      </c>
      <c r="G32" s="53"/>
      <c r="H32" s="53"/>
      <c r="I32" s="53"/>
      <c r="J32" s="53"/>
      <c r="K32" s="53"/>
      <c r="L32" s="55">
        <v>0.14999999999999999</v>
      </c>
      <c r="M32" s="53"/>
      <c r="N32" s="53"/>
      <c r="O32" s="53"/>
      <c r="P32" s="53"/>
      <c r="Q32" s="53"/>
      <c r="R32" s="53"/>
      <c r="S32" s="53"/>
      <c r="T32" s="56" t="s">
        <v>42</v>
      </c>
      <c r="U32" s="53"/>
      <c r="V32" s="53"/>
      <c r="W32" s="57">
        <f>ROUND(BA87+SUM(CE91:CE95),2)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7">
        <f>ROUND(AW87+SUM(BZ91:BZ95),2)</f>
        <v>0</v>
      </c>
      <c r="AL32" s="53"/>
      <c r="AM32" s="53"/>
      <c r="AN32" s="53"/>
      <c r="AO32" s="53"/>
      <c r="AP32" s="53"/>
      <c r="AQ32" s="58"/>
      <c r="BE32" s="37"/>
    </row>
    <row r="33" hidden="1" s="2" customFormat="1" ht="14.4" customHeight="1">
      <c r="B33" s="52"/>
      <c r="C33" s="53"/>
      <c r="D33" s="53"/>
      <c r="E33" s="53"/>
      <c r="F33" s="54" t="s">
        <v>44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42</v>
      </c>
      <c r="U33" s="53"/>
      <c r="V33" s="53"/>
      <c r="W33" s="57">
        <f>ROUND(BB87+SUM(CF91:CF95),2)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v>0</v>
      </c>
      <c r="AL33" s="53"/>
      <c r="AM33" s="53"/>
      <c r="AN33" s="53"/>
      <c r="AO33" s="53"/>
      <c r="AP33" s="53"/>
      <c r="AQ33" s="58"/>
      <c r="BE33" s="37"/>
    </row>
    <row r="34" hidden="1" s="2" customFormat="1" ht="14.4" customHeight="1">
      <c r="B34" s="52"/>
      <c r="C34" s="53"/>
      <c r="D34" s="53"/>
      <c r="E34" s="53"/>
      <c r="F34" s="54" t="s">
        <v>45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42</v>
      </c>
      <c r="U34" s="53"/>
      <c r="V34" s="53"/>
      <c r="W34" s="57">
        <f>ROUND(BC87+SUM(CG91:CG95),2)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v>0</v>
      </c>
      <c r="AL34" s="53"/>
      <c r="AM34" s="53"/>
      <c r="AN34" s="53"/>
      <c r="AO34" s="53"/>
      <c r="AP34" s="53"/>
      <c r="AQ34" s="58"/>
      <c r="BE34" s="37"/>
    </row>
    <row r="35" hidden="1" s="2" customFormat="1" ht="14.4" customHeight="1">
      <c r="B35" s="52"/>
      <c r="C35" s="53"/>
      <c r="D35" s="53"/>
      <c r="E35" s="53"/>
      <c r="F35" s="54" t="s">
        <v>46</v>
      </c>
      <c r="G35" s="53"/>
      <c r="H35" s="53"/>
      <c r="I35" s="53"/>
      <c r="J35" s="53"/>
      <c r="K35" s="53"/>
      <c r="L35" s="55">
        <v>0</v>
      </c>
      <c r="M35" s="53"/>
      <c r="N35" s="53"/>
      <c r="O35" s="53"/>
      <c r="P35" s="53"/>
      <c r="Q35" s="53"/>
      <c r="R35" s="53"/>
      <c r="S35" s="53"/>
      <c r="T35" s="56" t="s">
        <v>42</v>
      </c>
      <c r="U35" s="53"/>
      <c r="V35" s="53"/>
      <c r="W35" s="57">
        <f>ROUND(BD87+SUM(CH91:CH95),2)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s="1" customFormat="1" ht="6.96" customHeight="1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8"/>
    </row>
    <row r="37" s="1" customFormat="1" ht="25.92" customHeight="1">
      <c r="B37" s="46"/>
      <c r="C37" s="59"/>
      <c r="D37" s="60" t="s">
        <v>47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2" t="s">
        <v>48</v>
      </c>
      <c r="U37" s="61"/>
      <c r="V37" s="61"/>
      <c r="W37" s="61"/>
      <c r="X37" s="63" t="s">
        <v>49</v>
      </c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4">
        <f>SUM(AK29:AK35)</f>
        <v>0</v>
      </c>
      <c r="AL37" s="61"/>
      <c r="AM37" s="61"/>
      <c r="AN37" s="61"/>
      <c r="AO37" s="65"/>
      <c r="AP37" s="59"/>
      <c r="AQ37" s="48"/>
    </row>
    <row r="38" s="1" customFormat="1" ht="14.4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>
      <c r="B39" s="2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29"/>
    </row>
    <row r="40">
      <c r="B40" s="2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29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29"/>
    </row>
    <row r="49" s="1" customFormat="1">
      <c r="B49" s="46"/>
      <c r="C49" s="47"/>
      <c r="D49" s="66" t="s">
        <v>50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51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6"/>
      <c r="C50" s="31"/>
      <c r="D50" s="69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70"/>
      <c r="AA50" s="31"/>
      <c r="AB50" s="31"/>
      <c r="AC50" s="69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70"/>
      <c r="AP50" s="31"/>
      <c r="AQ50" s="29"/>
    </row>
    <row r="51">
      <c r="B51" s="26"/>
      <c r="C51" s="31"/>
      <c r="D51" s="69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70"/>
      <c r="AA51" s="31"/>
      <c r="AB51" s="31"/>
      <c r="AC51" s="69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70"/>
      <c r="AP51" s="31"/>
      <c r="AQ51" s="29"/>
    </row>
    <row r="52">
      <c r="B52" s="26"/>
      <c r="C52" s="31"/>
      <c r="D52" s="6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70"/>
      <c r="AA52" s="31"/>
      <c r="AB52" s="31"/>
      <c r="AC52" s="69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70"/>
      <c r="AP52" s="31"/>
      <c r="AQ52" s="29"/>
    </row>
    <row r="53">
      <c r="B53" s="26"/>
      <c r="C53" s="31"/>
      <c r="D53" s="6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70"/>
      <c r="AA53" s="31"/>
      <c r="AB53" s="31"/>
      <c r="AC53" s="69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70"/>
      <c r="AP53" s="31"/>
      <c r="AQ53" s="29"/>
    </row>
    <row r="54">
      <c r="B54" s="26"/>
      <c r="C54" s="31"/>
      <c r="D54" s="6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70"/>
      <c r="AA54" s="31"/>
      <c r="AB54" s="31"/>
      <c r="AC54" s="69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70"/>
      <c r="AP54" s="31"/>
      <c r="AQ54" s="29"/>
    </row>
    <row r="55">
      <c r="B55" s="26"/>
      <c r="C55" s="31"/>
      <c r="D55" s="6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70"/>
      <c r="AA55" s="31"/>
      <c r="AB55" s="31"/>
      <c r="AC55" s="69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70"/>
      <c r="AP55" s="31"/>
      <c r="AQ55" s="29"/>
    </row>
    <row r="56">
      <c r="B56" s="26"/>
      <c r="C56" s="31"/>
      <c r="D56" s="69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70"/>
      <c r="AA56" s="31"/>
      <c r="AB56" s="31"/>
      <c r="AC56" s="69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70"/>
      <c r="AP56" s="31"/>
      <c r="AQ56" s="29"/>
    </row>
    <row r="57">
      <c r="B57" s="26"/>
      <c r="C57" s="31"/>
      <c r="D57" s="6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70"/>
      <c r="AA57" s="31"/>
      <c r="AB57" s="31"/>
      <c r="AC57" s="69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70"/>
      <c r="AP57" s="31"/>
      <c r="AQ57" s="29"/>
    </row>
    <row r="58" s="1" customFormat="1">
      <c r="B58" s="46"/>
      <c r="C58" s="47"/>
      <c r="D58" s="71" t="s">
        <v>52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53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52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53</v>
      </c>
      <c r="AN58" s="72"/>
      <c r="AO58" s="74"/>
      <c r="AP58" s="47"/>
      <c r="AQ58" s="48"/>
    </row>
    <row r="59">
      <c r="B59" s="26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29"/>
    </row>
    <row r="60" s="1" customFormat="1">
      <c r="B60" s="46"/>
      <c r="C60" s="47"/>
      <c r="D60" s="66" t="s">
        <v>54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55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6"/>
      <c r="C61" s="31"/>
      <c r="D61" s="6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70"/>
      <c r="AA61" s="31"/>
      <c r="AB61" s="31"/>
      <c r="AC61" s="69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70"/>
      <c r="AP61" s="31"/>
      <c r="AQ61" s="29"/>
    </row>
    <row r="62">
      <c r="B62" s="26"/>
      <c r="C62" s="31"/>
      <c r="D62" s="6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70"/>
      <c r="AA62" s="31"/>
      <c r="AB62" s="31"/>
      <c r="AC62" s="69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70"/>
      <c r="AP62" s="31"/>
      <c r="AQ62" s="29"/>
    </row>
    <row r="63">
      <c r="B63" s="26"/>
      <c r="C63" s="31"/>
      <c r="D63" s="69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70"/>
      <c r="AA63" s="31"/>
      <c r="AB63" s="31"/>
      <c r="AC63" s="69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70"/>
      <c r="AP63" s="31"/>
      <c r="AQ63" s="29"/>
    </row>
    <row r="64">
      <c r="B64" s="26"/>
      <c r="C64" s="31"/>
      <c r="D64" s="6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70"/>
      <c r="AA64" s="31"/>
      <c r="AB64" s="31"/>
      <c r="AC64" s="69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70"/>
      <c r="AP64" s="31"/>
      <c r="AQ64" s="29"/>
    </row>
    <row r="65">
      <c r="B65" s="26"/>
      <c r="C65" s="31"/>
      <c r="D65" s="69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70"/>
      <c r="AA65" s="31"/>
      <c r="AB65" s="31"/>
      <c r="AC65" s="69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70"/>
      <c r="AP65" s="31"/>
      <c r="AQ65" s="29"/>
    </row>
    <row r="66">
      <c r="B66" s="26"/>
      <c r="C66" s="31"/>
      <c r="D66" s="69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70"/>
      <c r="AA66" s="31"/>
      <c r="AB66" s="31"/>
      <c r="AC66" s="69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70"/>
      <c r="AP66" s="31"/>
      <c r="AQ66" s="29"/>
    </row>
    <row r="67">
      <c r="B67" s="26"/>
      <c r="C67" s="31"/>
      <c r="D67" s="69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70"/>
      <c r="AA67" s="31"/>
      <c r="AB67" s="31"/>
      <c r="AC67" s="69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70"/>
      <c r="AP67" s="31"/>
      <c r="AQ67" s="29"/>
    </row>
    <row r="68">
      <c r="B68" s="26"/>
      <c r="C68" s="31"/>
      <c r="D68" s="69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70"/>
      <c r="AA68" s="31"/>
      <c r="AB68" s="31"/>
      <c r="AC68" s="69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70"/>
      <c r="AP68" s="31"/>
      <c r="AQ68" s="29"/>
    </row>
    <row r="69" s="1" customFormat="1">
      <c r="B69" s="46"/>
      <c r="C69" s="47"/>
      <c r="D69" s="71" t="s">
        <v>52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53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52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53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7" t="s">
        <v>56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48"/>
    </row>
    <row r="77" s="3" customFormat="1" ht="14.4" customHeight="1">
      <c r="B77" s="81"/>
      <c r="C77" s="38" t="s">
        <v>16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1108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19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>Výměna oken v bytovém domě Kubínova 443/47, Ostrava-Heřmanice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8" t="s">
        <v>24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 xml:space="preserve"> 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8" t="s">
        <v>26</v>
      </c>
      <c r="AJ80" s="47"/>
      <c r="AK80" s="47"/>
      <c r="AL80" s="47"/>
      <c r="AM80" s="90" t="str">
        <f> IF(AN8= "","",AN8)</f>
        <v>8.11.2018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8" t="s">
        <v>28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 xml:space="preserve"> 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8" t="s">
        <v>33</v>
      </c>
      <c r="AJ82" s="47"/>
      <c r="AK82" s="47"/>
      <c r="AL82" s="47"/>
      <c r="AM82" s="82" t="str">
        <f>IF(E17="","",E17)</f>
        <v xml:space="preserve"> </v>
      </c>
      <c r="AN82" s="82"/>
      <c r="AO82" s="82"/>
      <c r="AP82" s="82"/>
      <c r="AQ82" s="48"/>
      <c r="AS82" s="91" t="s">
        <v>57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4"/>
    </row>
    <row r="83" s="1" customFormat="1">
      <c r="B83" s="46"/>
      <c r="C83" s="38" t="s">
        <v>31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8" t="s">
        <v>35</v>
      </c>
      <c r="AJ83" s="47"/>
      <c r="AK83" s="47"/>
      <c r="AL83" s="47"/>
      <c r="AM83" s="82" t="str">
        <f>IF(E20="","",E20)</f>
        <v xml:space="preserve"> 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100"/>
    </row>
    <row r="85" s="1" customFormat="1" ht="29.28" customHeight="1">
      <c r="B85" s="46"/>
      <c r="C85" s="101" t="s">
        <v>58</v>
      </c>
      <c r="D85" s="102"/>
      <c r="E85" s="102"/>
      <c r="F85" s="102"/>
      <c r="G85" s="102"/>
      <c r="H85" s="103"/>
      <c r="I85" s="104" t="s">
        <v>59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60</v>
      </c>
      <c r="AH85" s="102"/>
      <c r="AI85" s="102"/>
      <c r="AJ85" s="102"/>
      <c r="AK85" s="102"/>
      <c r="AL85" s="102"/>
      <c r="AM85" s="102"/>
      <c r="AN85" s="104" t="s">
        <v>61</v>
      </c>
      <c r="AO85" s="102"/>
      <c r="AP85" s="105"/>
      <c r="AQ85" s="48"/>
      <c r="AS85" s="106" t="s">
        <v>62</v>
      </c>
      <c r="AT85" s="107" t="s">
        <v>63</v>
      </c>
      <c r="AU85" s="107" t="s">
        <v>64</v>
      </c>
      <c r="AV85" s="107" t="s">
        <v>65</v>
      </c>
      <c r="AW85" s="107" t="s">
        <v>66</v>
      </c>
      <c r="AX85" s="107" t="s">
        <v>67</v>
      </c>
      <c r="AY85" s="107" t="s">
        <v>68</v>
      </c>
      <c r="AZ85" s="107" t="s">
        <v>69</v>
      </c>
      <c r="BA85" s="107" t="s">
        <v>70</v>
      </c>
      <c r="BB85" s="107" t="s">
        <v>71</v>
      </c>
      <c r="BC85" s="107" t="s">
        <v>72</v>
      </c>
      <c r="BD85" s="108" t="s">
        <v>73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8"/>
    </row>
    <row r="87" s="4" customFormat="1" ht="32.4" customHeight="1">
      <c r="B87" s="84"/>
      <c r="C87" s="110" t="s">
        <v>74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ROUND(AG88,2)</f>
        <v>0</v>
      </c>
      <c r="AH87" s="112"/>
      <c r="AI87" s="112"/>
      <c r="AJ87" s="112"/>
      <c r="AK87" s="112"/>
      <c r="AL87" s="112"/>
      <c r="AM87" s="112"/>
      <c r="AN87" s="113">
        <f>SUM(AG87,AT87)</f>
        <v>0</v>
      </c>
      <c r="AO87" s="113"/>
      <c r="AP87" s="113"/>
      <c r="AQ87" s="88"/>
      <c r="AS87" s="114">
        <f>ROUND(AS88,2)</f>
        <v>0</v>
      </c>
      <c r="AT87" s="115">
        <f>ROUND(SUM(AV87:AW87),2)</f>
        <v>0</v>
      </c>
      <c r="AU87" s="116">
        <f>ROUND(AU88,5)</f>
        <v>0</v>
      </c>
      <c r="AV87" s="115">
        <f>ROUND(AZ87*L31,2)</f>
        <v>0</v>
      </c>
      <c r="AW87" s="115">
        <f>ROUND(BA87*L32,2)</f>
        <v>0</v>
      </c>
      <c r="AX87" s="115">
        <f>ROUND(BB87*L31,2)</f>
        <v>0</v>
      </c>
      <c r="AY87" s="115">
        <f>ROUND(BC87*L32,2)</f>
        <v>0</v>
      </c>
      <c r="AZ87" s="115">
        <f>ROUND(AZ88,2)</f>
        <v>0</v>
      </c>
      <c r="BA87" s="115">
        <f>ROUND(BA88,2)</f>
        <v>0</v>
      </c>
      <c r="BB87" s="115">
        <f>ROUND(BB88,2)</f>
        <v>0</v>
      </c>
      <c r="BC87" s="115">
        <f>ROUND(BC88,2)</f>
        <v>0</v>
      </c>
      <c r="BD87" s="117">
        <f>ROUND(BD88,2)</f>
        <v>0</v>
      </c>
      <c r="BS87" s="118" t="s">
        <v>75</v>
      </c>
      <c r="BT87" s="118" t="s">
        <v>76</v>
      </c>
      <c r="BU87" s="119" t="s">
        <v>77</v>
      </c>
      <c r="BV87" s="118" t="s">
        <v>78</v>
      </c>
      <c r="BW87" s="118" t="s">
        <v>79</v>
      </c>
      <c r="BX87" s="118" t="s">
        <v>80</v>
      </c>
    </row>
    <row r="88" s="5" customFormat="1" ht="16.5" customHeight="1">
      <c r="A88" s="120" t="s">
        <v>81</v>
      </c>
      <c r="B88" s="121"/>
      <c r="C88" s="122"/>
      <c r="D88" s="123" t="s">
        <v>82</v>
      </c>
      <c r="E88" s="123"/>
      <c r="F88" s="123"/>
      <c r="G88" s="123"/>
      <c r="H88" s="123"/>
      <c r="I88" s="124"/>
      <c r="J88" s="123" t="s">
        <v>83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'01 - Výměna oken'!M30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'01 - Výměna oken'!M28</f>
        <v>0</v>
      </c>
      <c r="AT88" s="128">
        <f>ROUND(SUM(AV88:AW88),2)</f>
        <v>0</v>
      </c>
      <c r="AU88" s="129">
        <f>'01 - Výměna oken'!W125</f>
        <v>0</v>
      </c>
      <c r="AV88" s="128">
        <f>'01 - Výměna oken'!M32</f>
        <v>0</v>
      </c>
      <c r="AW88" s="128">
        <f>'01 - Výměna oken'!M33</f>
        <v>0</v>
      </c>
      <c r="AX88" s="128">
        <f>'01 - Výměna oken'!M34</f>
        <v>0</v>
      </c>
      <c r="AY88" s="128">
        <f>'01 - Výměna oken'!M35</f>
        <v>0</v>
      </c>
      <c r="AZ88" s="128">
        <f>'01 - Výměna oken'!H32</f>
        <v>0</v>
      </c>
      <c r="BA88" s="128">
        <f>'01 - Výměna oken'!H33</f>
        <v>0</v>
      </c>
      <c r="BB88" s="128">
        <f>'01 - Výměna oken'!H34</f>
        <v>0</v>
      </c>
      <c r="BC88" s="128">
        <f>'01 - Výměna oken'!H35</f>
        <v>0</v>
      </c>
      <c r="BD88" s="130">
        <f>'01 - Výměna oken'!H36</f>
        <v>0</v>
      </c>
      <c r="BT88" s="131" t="s">
        <v>84</v>
      </c>
      <c r="BV88" s="131" t="s">
        <v>78</v>
      </c>
      <c r="BW88" s="131" t="s">
        <v>85</v>
      </c>
      <c r="BX88" s="131" t="s">
        <v>79</v>
      </c>
    </row>
    <row r="89">
      <c r="B89" s="26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29"/>
    </row>
    <row r="90" s="1" customFormat="1" ht="30" customHeight="1">
      <c r="B90" s="46"/>
      <c r="C90" s="110" t="s">
        <v>86</v>
      </c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113">
        <f>ROUND(SUM(AG91:AG94),2)</f>
        <v>0</v>
      </c>
      <c r="AH90" s="113"/>
      <c r="AI90" s="113"/>
      <c r="AJ90" s="113"/>
      <c r="AK90" s="113"/>
      <c r="AL90" s="113"/>
      <c r="AM90" s="113"/>
      <c r="AN90" s="113">
        <f>ROUND(SUM(AN91:AN94),2)</f>
        <v>0</v>
      </c>
      <c r="AO90" s="113"/>
      <c r="AP90" s="113"/>
      <c r="AQ90" s="48"/>
      <c r="AS90" s="106" t="s">
        <v>87</v>
      </c>
      <c r="AT90" s="107" t="s">
        <v>88</v>
      </c>
      <c r="AU90" s="107" t="s">
        <v>40</v>
      </c>
      <c r="AV90" s="108" t="s">
        <v>63</v>
      </c>
    </row>
    <row r="91" s="1" customFormat="1" ht="19.92" customHeight="1">
      <c r="B91" s="46"/>
      <c r="C91" s="47"/>
      <c r="D91" s="132" t="s">
        <v>89</v>
      </c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133">
        <f>ROUND(AG87*AS91,2)</f>
        <v>0</v>
      </c>
      <c r="AH91" s="134"/>
      <c r="AI91" s="134"/>
      <c r="AJ91" s="134"/>
      <c r="AK91" s="134"/>
      <c r="AL91" s="134"/>
      <c r="AM91" s="134"/>
      <c r="AN91" s="134">
        <f>ROUND(AG91+AV91,2)</f>
        <v>0</v>
      </c>
      <c r="AO91" s="134"/>
      <c r="AP91" s="134"/>
      <c r="AQ91" s="48"/>
      <c r="AS91" s="135">
        <v>0</v>
      </c>
      <c r="AT91" s="136" t="s">
        <v>90</v>
      </c>
      <c r="AU91" s="136" t="s">
        <v>41</v>
      </c>
      <c r="AV91" s="137">
        <f>ROUND(IF(AU91="základní",AG91*L31,IF(AU91="snížená",AG91*L32,0)),2)</f>
        <v>0</v>
      </c>
      <c r="BV91" s="22" t="s">
        <v>91</v>
      </c>
      <c r="BY91" s="138">
        <f>IF(AU91="základní",AV91,0)</f>
        <v>0</v>
      </c>
      <c r="BZ91" s="138">
        <f>IF(AU91="snížená",AV91,0)</f>
        <v>0</v>
      </c>
      <c r="CA91" s="138">
        <v>0</v>
      </c>
      <c r="CB91" s="138">
        <v>0</v>
      </c>
      <c r="CC91" s="138">
        <v>0</v>
      </c>
      <c r="CD91" s="138">
        <f>IF(AU91="základní",AG91,0)</f>
        <v>0</v>
      </c>
      <c r="CE91" s="138">
        <f>IF(AU91="snížená",AG91,0)</f>
        <v>0</v>
      </c>
      <c r="CF91" s="138">
        <f>IF(AU91="zákl. přenesená",AG91,0)</f>
        <v>0</v>
      </c>
      <c r="CG91" s="138">
        <f>IF(AU91="sníž. přenesená",AG91,0)</f>
        <v>0</v>
      </c>
      <c r="CH91" s="138">
        <f>IF(AU91="nulová",AG91,0)</f>
        <v>0</v>
      </c>
      <c r="CI91" s="22">
        <f>IF(AU91="základní",1,IF(AU91="snížená",2,IF(AU91="zákl. přenesená",4,IF(AU91="sníž. přenesená",5,3))))</f>
        <v>1</v>
      </c>
      <c r="CJ91" s="22">
        <f>IF(AT91="stavební čast",1,IF(8891="investiční čast",2,3))</f>
        <v>1</v>
      </c>
      <c r="CK91" s="22" t="str">
        <f>IF(D91="Vyplň vlastní","","x")</f>
        <v>x</v>
      </c>
    </row>
    <row r="92" s="1" customFormat="1" ht="19.92" customHeight="1">
      <c r="B92" s="46"/>
      <c r="C92" s="47"/>
      <c r="D92" s="139" t="s">
        <v>92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47"/>
      <c r="AD92" s="47"/>
      <c r="AE92" s="47"/>
      <c r="AF92" s="47"/>
      <c r="AG92" s="133">
        <f>AG87*AS92</f>
        <v>0</v>
      </c>
      <c r="AH92" s="134"/>
      <c r="AI92" s="134"/>
      <c r="AJ92" s="134"/>
      <c r="AK92" s="134"/>
      <c r="AL92" s="134"/>
      <c r="AM92" s="134"/>
      <c r="AN92" s="134">
        <f>AG92+AV92</f>
        <v>0</v>
      </c>
      <c r="AO92" s="134"/>
      <c r="AP92" s="134"/>
      <c r="AQ92" s="48"/>
      <c r="AS92" s="140">
        <v>0</v>
      </c>
      <c r="AT92" s="141" t="s">
        <v>90</v>
      </c>
      <c r="AU92" s="141" t="s">
        <v>41</v>
      </c>
      <c r="AV92" s="142">
        <f>ROUND(IF(AU92="nulová",0,IF(OR(AU92="základní",AU92="zákl. přenesená"),AG92*L31,AG92*L32)),2)</f>
        <v>0</v>
      </c>
      <c r="BV92" s="22" t="s">
        <v>93</v>
      </c>
      <c r="BY92" s="138">
        <f>IF(AU92="základní",AV92,0)</f>
        <v>0</v>
      </c>
      <c r="BZ92" s="138">
        <f>IF(AU92="snížená",AV92,0)</f>
        <v>0</v>
      </c>
      <c r="CA92" s="138">
        <f>IF(AU92="zákl. přenesená",AV92,0)</f>
        <v>0</v>
      </c>
      <c r="CB92" s="138">
        <f>IF(AU92="sníž. přenesená",AV92,0)</f>
        <v>0</v>
      </c>
      <c r="CC92" s="138">
        <f>IF(AU92="nulová",AV92,0)</f>
        <v>0</v>
      </c>
      <c r="CD92" s="138">
        <f>IF(AU92="základní",AG92,0)</f>
        <v>0</v>
      </c>
      <c r="CE92" s="138">
        <f>IF(AU92="snížená",AG92,0)</f>
        <v>0</v>
      </c>
      <c r="CF92" s="138">
        <f>IF(AU92="zákl. přenesená",AG92,0)</f>
        <v>0</v>
      </c>
      <c r="CG92" s="138">
        <f>IF(AU92="sníž. přenesená",AG92,0)</f>
        <v>0</v>
      </c>
      <c r="CH92" s="138">
        <f>IF(AU92="nulová",AG92,0)</f>
        <v>0</v>
      </c>
      <c r="CI92" s="22">
        <f>IF(AU92="základní",1,IF(AU92="snížená",2,IF(AU92="zákl. přenesená",4,IF(AU92="sníž. přenesená",5,3))))</f>
        <v>1</v>
      </c>
      <c r="CJ92" s="22">
        <f>IF(AT92="stavební čast",1,IF(8892="investiční čast",2,3))</f>
        <v>1</v>
      </c>
      <c r="CK92" s="22" t="str">
        <f>IF(D92="Vyplň vlastní","","x")</f>
        <v/>
      </c>
    </row>
    <row r="93" s="1" customFormat="1" ht="19.92" customHeight="1">
      <c r="B93" s="46"/>
      <c r="C93" s="47"/>
      <c r="D93" s="139" t="s">
        <v>92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47"/>
      <c r="AD93" s="47"/>
      <c r="AE93" s="47"/>
      <c r="AF93" s="47"/>
      <c r="AG93" s="133">
        <f>AG87*AS93</f>
        <v>0</v>
      </c>
      <c r="AH93" s="134"/>
      <c r="AI93" s="134"/>
      <c r="AJ93" s="134"/>
      <c r="AK93" s="134"/>
      <c r="AL93" s="134"/>
      <c r="AM93" s="134"/>
      <c r="AN93" s="134">
        <f>AG93+AV93</f>
        <v>0</v>
      </c>
      <c r="AO93" s="134"/>
      <c r="AP93" s="134"/>
      <c r="AQ93" s="48"/>
      <c r="AS93" s="140">
        <v>0</v>
      </c>
      <c r="AT93" s="141" t="s">
        <v>90</v>
      </c>
      <c r="AU93" s="141" t="s">
        <v>41</v>
      </c>
      <c r="AV93" s="142">
        <f>ROUND(IF(AU93="nulová",0,IF(OR(AU93="základní",AU93="zákl. přenesená"),AG93*L31,AG93*L32)),2)</f>
        <v>0</v>
      </c>
      <c r="BV93" s="22" t="s">
        <v>93</v>
      </c>
      <c r="BY93" s="138">
        <f>IF(AU93="základní",AV93,0)</f>
        <v>0</v>
      </c>
      <c r="BZ93" s="138">
        <f>IF(AU93="snížená",AV93,0)</f>
        <v>0</v>
      </c>
      <c r="CA93" s="138">
        <f>IF(AU93="zákl. přenesená",AV93,0)</f>
        <v>0</v>
      </c>
      <c r="CB93" s="138">
        <f>IF(AU93="sníž. přenesená",AV93,0)</f>
        <v>0</v>
      </c>
      <c r="CC93" s="138">
        <f>IF(AU93="nulová",AV93,0)</f>
        <v>0</v>
      </c>
      <c r="CD93" s="138">
        <f>IF(AU93="základní",AG93,0)</f>
        <v>0</v>
      </c>
      <c r="CE93" s="138">
        <f>IF(AU93="snížená",AG93,0)</f>
        <v>0</v>
      </c>
      <c r="CF93" s="138">
        <f>IF(AU93="zákl. přenesená",AG93,0)</f>
        <v>0</v>
      </c>
      <c r="CG93" s="138">
        <f>IF(AU93="sníž. přenesená",AG93,0)</f>
        <v>0</v>
      </c>
      <c r="CH93" s="138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/>
      </c>
    </row>
    <row r="94" s="1" customFormat="1" ht="19.92" customHeight="1">
      <c r="B94" s="46"/>
      <c r="C94" s="47"/>
      <c r="D94" s="139" t="s">
        <v>92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47"/>
      <c r="AD94" s="47"/>
      <c r="AE94" s="47"/>
      <c r="AF94" s="47"/>
      <c r="AG94" s="133">
        <f>AG87*AS94</f>
        <v>0</v>
      </c>
      <c r="AH94" s="134"/>
      <c r="AI94" s="134"/>
      <c r="AJ94" s="134"/>
      <c r="AK94" s="134"/>
      <c r="AL94" s="134"/>
      <c r="AM94" s="134"/>
      <c r="AN94" s="134">
        <f>AG94+AV94</f>
        <v>0</v>
      </c>
      <c r="AO94" s="134"/>
      <c r="AP94" s="134"/>
      <c r="AQ94" s="48"/>
      <c r="AS94" s="143">
        <v>0</v>
      </c>
      <c r="AT94" s="144" t="s">
        <v>90</v>
      </c>
      <c r="AU94" s="144" t="s">
        <v>41</v>
      </c>
      <c r="AV94" s="145">
        <f>ROUND(IF(AU94="nulová",0,IF(OR(AU94="základní",AU94="zákl. přenesená"),AG94*L31,AG94*L32)),2)</f>
        <v>0</v>
      </c>
      <c r="BV94" s="22" t="s">
        <v>93</v>
      </c>
      <c r="BY94" s="138">
        <f>IF(AU94="základní",AV94,0)</f>
        <v>0</v>
      </c>
      <c r="BZ94" s="138">
        <f>IF(AU94="snížená",AV94,0)</f>
        <v>0</v>
      </c>
      <c r="CA94" s="138">
        <f>IF(AU94="zákl. přenesená",AV94,0)</f>
        <v>0</v>
      </c>
      <c r="CB94" s="138">
        <f>IF(AU94="sníž. přenesená",AV94,0)</f>
        <v>0</v>
      </c>
      <c r="CC94" s="138">
        <f>IF(AU94="nulová",AV94,0)</f>
        <v>0</v>
      </c>
      <c r="CD94" s="138">
        <f>IF(AU94="základní",AG94,0)</f>
        <v>0</v>
      </c>
      <c r="CE94" s="138">
        <f>IF(AU94="snížená",AG94,0)</f>
        <v>0</v>
      </c>
      <c r="CF94" s="138">
        <f>IF(AU94="zákl. přenesená",AG94,0)</f>
        <v>0</v>
      </c>
      <c r="CG94" s="138">
        <f>IF(AU94="sníž. přenesená",AG94,0)</f>
        <v>0</v>
      </c>
      <c r="CH94" s="138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="1" customFormat="1" ht="10.8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8"/>
    </row>
    <row r="96" s="1" customFormat="1" ht="30" customHeight="1">
      <c r="B96" s="46"/>
      <c r="C96" s="146" t="s">
        <v>94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8">
        <f>ROUND(AG87+AG90,2)</f>
        <v>0</v>
      </c>
      <c r="AH96" s="148"/>
      <c r="AI96" s="148"/>
      <c r="AJ96" s="148"/>
      <c r="AK96" s="148"/>
      <c r="AL96" s="148"/>
      <c r="AM96" s="148"/>
      <c r="AN96" s="148">
        <f>AN87+AN90</f>
        <v>0</v>
      </c>
      <c r="AO96" s="148"/>
      <c r="AP96" s="148"/>
      <c r="AQ96" s="48"/>
    </row>
    <row r="97" s="1" customFormat="1" ht="6.96" customHeight="1">
      <c r="B97" s="75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7"/>
    </row>
  </sheetData>
  <sheetProtection sheet="1" formatColumns="0" formatRows="0" objects="1" scenarios="1" spinCount="10" saltValue="b1lvLJhMsXpqCJApmkuQUnI/UoOrM6AMUbGNPUos2ubyaZY2pIQj6bM7Uxm++qSCyd5azKZyva6VgUcoq5+16Q==" hashValue="ghaRBEggqnqWXVW4uxAz66P/6W0x+7OO8f79B7GuA+m3smLUu6LfyWjJH/ETu8UggyBaYdivGuhTSVzNhHXAcQ==" algorithmName="SHA-512" password="CC35"/>
  <mergeCells count="5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D88:H88"/>
    <mergeCell ref="J88:AF88"/>
    <mergeCell ref="D92:AB92"/>
    <mergeCell ref="D93:AB93"/>
    <mergeCell ref="D94:AB94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87:AP8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Výměna oken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3"/>
      <c r="C1" s="13"/>
      <c r="D1" s="14" t="s">
        <v>1</v>
      </c>
      <c r="E1" s="13"/>
      <c r="F1" s="15" t="s">
        <v>95</v>
      </c>
      <c r="G1" s="15"/>
      <c r="H1" s="150" t="s">
        <v>96</v>
      </c>
      <c r="I1" s="150"/>
      <c r="J1" s="150"/>
      <c r="K1" s="150"/>
      <c r="L1" s="15" t="s">
        <v>97</v>
      </c>
      <c r="M1" s="13"/>
      <c r="N1" s="13"/>
      <c r="O1" s="14" t="s">
        <v>98</v>
      </c>
      <c r="P1" s="13"/>
      <c r="Q1" s="13"/>
      <c r="R1" s="13"/>
      <c r="S1" s="15" t="s">
        <v>99</v>
      </c>
      <c r="T1" s="15"/>
      <c r="U1" s="149"/>
      <c r="V1" s="149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84</v>
      </c>
    </row>
    <row r="4" ht="36.96" customHeight="1">
      <c r="B4" s="26"/>
      <c r="C4" s="27" t="s">
        <v>100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1" t="str">
        <f>'Rekapitulace stavby'!K6</f>
        <v>Výměna oken v bytovém domě Kubínova 443/47, Ostrava-Heřmanice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101</v>
      </c>
      <c r="E7" s="47"/>
      <c r="F7" s="36" t="s">
        <v>102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2" t="str">
        <f>'Rekapitulace stavby'!AN8</f>
        <v>8.11.2018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tr">
        <f>IF('Rekapitulace stavby'!AN10="","",'Rekapitulace stavby'!AN10)</f>
        <v/>
      </c>
      <c r="P11" s="33"/>
      <c r="Q11" s="47"/>
      <c r="R11" s="48"/>
    </row>
    <row r="12" s="1" customFormat="1" ht="18" customHeight="1">
      <c r="B12" s="46"/>
      <c r="C12" s="47"/>
      <c r="D12" s="47"/>
      <c r="E12" s="33" t="str">
        <f>IF('Rekapitulace stavby'!E11="","",'Rekapitulace stavby'!E11)</f>
        <v xml:space="preserve"> </v>
      </c>
      <c r="F12" s="47"/>
      <c r="G12" s="47"/>
      <c r="H12" s="47"/>
      <c r="I12" s="47"/>
      <c r="J12" s="47"/>
      <c r="K12" s="47"/>
      <c r="L12" s="47"/>
      <c r="M12" s="38" t="s">
        <v>30</v>
      </c>
      <c r="N12" s="47"/>
      <c r="O12" s="33" t="str">
        <f>IF('Rekapitulace stavby'!AN11="","",'Rekapitulace stavby'!AN11)</f>
        <v/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31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tr">
        <f>IF('Rekapitulace stavby'!AN13="","",'Rekapitulace stavby'!AN13)</f>
        <v>Vyplň údaj</v>
      </c>
      <c r="P14" s="33"/>
      <c r="Q14" s="47"/>
      <c r="R14" s="48"/>
    </row>
    <row r="15" s="1" customFormat="1" ht="18" customHeight="1">
      <c r="B15" s="46"/>
      <c r="C15" s="47"/>
      <c r="D15" s="47"/>
      <c r="E15" s="39" t="str">
        <f>IF('Rekapitulace stavby'!E14="","",'Rekapitulace stavby'!E14)</f>
        <v>Vyplň údaj</v>
      </c>
      <c r="F15" s="153"/>
      <c r="G15" s="153"/>
      <c r="H15" s="153"/>
      <c r="I15" s="153"/>
      <c r="J15" s="153"/>
      <c r="K15" s="153"/>
      <c r="L15" s="153"/>
      <c r="M15" s="38" t="s">
        <v>30</v>
      </c>
      <c r="N15" s="47"/>
      <c r="O15" s="39" t="str">
        <f>IF('Rekapitulace stavby'!AN14="","",'Rekapitulace stavby'!AN14)</f>
        <v>Vyplň údaj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33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tr">
        <f>IF('Rekapitulace stavby'!AN16="","",'Rekapitulace stavby'!AN16)</f>
        <v/>
      </c>
      <c r="P17" s="33"/>
      <c r="Q17" s="47"/>
      <c r="R17" s="48"/>
    </row>
    <row r="18" s="1" customFormat="1" ht="18" customHeight="1">
      <c r="B18" s="46"/>
      <c r="C18" s="47"/>
      <c r="D18" s="47"/>
      <c r="E18" s="33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8" t="s">
        <v>30</v>
      </c>
      <c r="N18" s="47"/>
      <c r="O18" s="33" t="str">
        <f>IF('Rekapitulace stavby'!AN17="","",'Rekapitulace stavby'!AN17)</f>
        <v/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35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30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36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4" t="s">
        <v>103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89</v>
      </c>
      <c r="E28" s="47"/>
      <c r="F28" s="47"/>
      <c r="G28" s="47"/>
      <c r="H28" s="47"/>
      <c r="I28" s="47"/>
      <c r="J28" s="47"/>
      <c r="K28" s="47"/>
      <c r="L28" s="47"/>
      <c r="M28" s="45">
        <f>N100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5" t="s">
        <v>39</v>
      </c>
      <c r="E30" s="47"/>
      <c r="F30" s="47"/>
      <c r="G30" s="47"/>
      <c r="H30" s="47"/>
      <c r="I30" s="47"/>
      <c r="J30" s="47"/>
      <c r="K30" s="47"/>
      <c r="L30" s="47"/>
      <c r="M30" s="156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40</v>
      </c>
      <c r="E32" s="54" t="s">
        <v>41</v>
      </c>
      <c r="F32" s="55">
        <v>0.20999999999999999</v>
      </c>
      <c r="G32" s="157" t="s">
        <v>42</v>
      </c>
      <c r="H32" s="158">
        <f>(SUM(BE100:BE107)+SUM(BE125:BE247))</f>
        <v>0</v>
      </c>
      <c r="I32" s="47"/>
      <c r="J32" s="47"/>
      <c r="K32" s="47"/>
      <c r="L32" s="47"/>
      <c r="M32" s="158">
        <f>ROUND((SUM(BE100:BE107)+SUM(BE125:BE247)),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43</v>
      </c>
      <c r="F33" s="55">
        <v>0.14999999999999999</v>
      </c>
      <c r="G33" s="157" t="s">
        <v>42</v>
      </c>
      <c r="H33" s="158">
        <f>(SUM(BF100:BF107)+SUM(BF125:BF247))</f>
        <v>0</v>
      </c>
      <c r="I33" s="47"/>
      <c r="J33" s="47"/>
      <c r="K33" s="47"/>
      <c r="L33" s="47"/>
      <c r="M33" s="158">
        <f>ROUND((SUM(BF100:BF107)+SUM(BF125:BF247)),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44</v>
      </c>
      <c r="F34" s="55">
        <v>0.20999999999999999</v>
      </c>
      <c r="G34" s="157" t="s">
        <v>42</v>
      </c>
      <c r="H34" s="158">
        <f>(SUM(BG100:BG107)+SUM(BG125:BG247))</f>
        <v>0</v>
      </c>
      <c r="I34" s="47"/>
      <c r="J34" s="47"/>
      <c r="K34" s="47"/>
      <c r="L34" s="47"/>
      <c r="M34" s="158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45</v>
      </c>
      <c r="F35" s="55">
        <v>0.14999999999999999</v>
      </c>
      <c r="G35" s="157" t="s">
        <v>42</v>
      </c>
      <c r="H35" s="158">
        <f>(SUM(BH100:BH107)+SUM(BH125:BH247))</f>
        <v>0</v>
      </c>
      <c r="I35" s="47"/>
      <c r="J35" s="47"/>
      <c r="K35" s="47"/>
      <c r="L35" s="47"/>
      <c r="M35" s="158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46</v>
      </c>
      <c r="F36" s="55">
        <v>0</v>
      </c>
      <c r="G36" s="157" t="s">
        <v>42</v>
      </c>
      <c r="H36" s="158">
        <f>(SUM(BI100:BI107)+SUM(BI125:BI247))</f>
        <v>0</v>
      </c>
      <c r="I36" s="47"/>
      <c r="J36" s="47"/>
      <c r="K36" s="47"/>
      <c r="L36" s="47"/>
      <c r="M36" s="158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47"/>
      <c r="D38" s="159" t="s">
        <v>47</v>
      </c>
      <c r="E38" s="103"/>
      <c r="F38" s="103"/>
      <c r="G38" s="160" t="s">
        <v>48</v>
      </c>
      <c r="H38" s="161" t="s">
        <v>49</v>
      </c>
      <c r="I38" s="103"/>
      <c r="J38" s="103"/>
      <c r="K38" s="103"/>
      <c r="L38" s="162">
        <f>SUM(M30:M36)</f>
        <v>0</v>
      </c>
      <c r="M38" s="162"/>
      <c r="N38" s="162"/>
      <c r="O38" s="162"/>
      <c r="P38" s="163"/>
      <c r="Q38" s="147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50</v>
      </c>
      <c r="E50" s="67"/>
      <c r="F50" s="67"/>
      <c r="G50" s="67"/>
      <c r="H50" s="68"/>
      <c r="I50" s="47"/>
      <c r="J50" s="66" t="s">
        <v>51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52</v>
      </c>
      <c r="E59" s="72"/>
      <c r="F59" s="72"/>
      <c r="G59" s="73" t="s">
        <v>53</v>
      </c>
      <c r="H59" s="74"/>
      <c r="I59" s="47"/>
      <c r="J59" s="71" t="s">
        <v>52</v>
      </c>
      <c r="K59" s="72"/>
      <c r="L59" s="72"/>
      <c r="M59" s="72"/>
      <c r="N59" s="73" t="s">
        <v>53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54</v>
      </c>
      <c r="E61" s="67"/>
      <c r="F61" s="67"/>
      <c r="G61" s="67"/>
      <c r="H61" s="68"/>
      <c r="I61" s="47"/>
      <c r="J61" s="66" t="s">
        <v>55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52</v>
      </c>
      <c r="E70" s="72"/>
      <c r="F70" s="72"/>
      <c r="G70" s="73" t="s">
        <v>53</v>
      </c>
      <c r="H70" s="74"/>
      <c r="I70" s="47"/>
      <c r="J70" s="71" t="s">
        <v>52</v>
      </c>
      <c r="K70" s="72"/>
      <c r="L70" s="72"/>
      <c r="M70" s="72"/>
      <c r="N70" s="73" t="s">
        <v>53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4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6"/>
    </row>
    <row r="76" s="1" customFormat="1" ht="36.96" customHeight="1">
      <c r="B76" s="46"/>
      <c r="C76" s="27" t="s">
        <v>104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67"/>
      <c r="U76" s="167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67"/>
      <c r="U77" s="167"/>
    </row>
    <row r="78" s="1" customFormat="1" ht="30" customHeight="1">
      <c r="B78" s="46"/>
      <c r="C78" s="38" t="s">
        <v>19</v>
      </c>
      <c r="D78" s="47"/>
      <c r="E78" s="47"/>
      <c r="F78" s="151" t="str">
        <f>F6</f>
        <v>Výměna oken v bytovém domě Kubínova 443/47, Ostrava-Heřmanice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67"/>
      <c r="U78" s="167"/>
    </row>
    <row r="79" s="1" customFormat="1" ht="36.96" customHeight="1">
      <c r="B79" s="46"/>
      <c r="C79" s="85" t="s">
        <v>101</v>
      </c>
      <c r="D79" s="47"/>
      <c r="E79" s="47"/>
      <c r="F79" s="87" t="str">
        <f>F7</f>
        <v>01 - Výměna oken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67"/>
      <c r="U79" s="167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67"/>
      <c r="U80" s="167"/>
    </row>
    <row r="81" s="1" customFormat="1" ht="18" customHeight="1">
      <c r="B81" s="46"/>
      <c r="C81" s="38" t="s">
        <v>24</v>
      </c>
      <c r="D81" s="47"/>
      <c r="E81" s="47"/>
      <c r="F81" s="33" t="str">
        <f>F9</f>
        <v xml:space="preserve"> 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8.11.2018</v>
      </c>
      <c r="N81" s="90"/>
      <c r="O81" s="90"/>
      <c r="P81" s="90"/>
      <c r="Q81" s="47"/>
      <c r="R81" s="48"/>
      <c r="T81" s="167"/>
      <c r="U81" s="167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67"/>
      <c r="U82" s="167"/>
    </row>
    <row r="83" s="1" customFormat="1">
      <c r="B83" s="46"/>
      <c r="C83" s="38" t="s">
        <v>28</v>
      </c>
      <c r="D83" s="47"/>
      <c r="E83" s="47"/>
      <c r="F83" s="33" t="str">
        <f>E12</f>
        <v xml:space="preserve"> </v>
      </c>
      <c r="G83" s="47"/>
      <c r="H83" s="47"/>
      <c r="I83" s="47"/>
      <c r="J83" s="47"/>
      <c r="K83" s="38" t="s">
        <v>33</v>
      </c>
      <c r="L83" s="47"/>
      <c r="M83" s="33" t="str">
        <f>E18</f>
        <v xml:space="preserve"> </v>
      </c>
      <c r="N83" s="33"/>
      <c r="O83" s="33"/>
      <c r="P83" s="33"/>
      <c r="Q83" s="33"/>
      <c r="R83" s="48"/>
      <c r="T83" s="167"/>
      <c r="U83" s="167"/>
    </row>
    <row r="84" s="1" customFormat="1" ht="14.4" customHeight="1">
      <c r="B84" s="46"/>
      <c r="C84" s="38" t="s">
        <v>31</v>
      </c>
      <c r="D84" s="47"/>
      <c r="E84" s="47"/>
      <c r="F84" s="33" t="str">
        <f>IF(E15="","",E15)</f>
        <v>Vyplň údaj</v>
      </c>
      <c r="G84" s="47"/>
      <c r="H84" s="47"/>
      <c r="I84" s="47"/>
      <c r="J84" s="47"/>
      <c r="K84" s="38" t="s">
        <v>35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67"/>
      <c r="U84" s="167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67"/>
      <c r="U85" s="167"/>
    </row>
    <row r="86" s="1" customFormat="1" ht="29.28" customHeight="1">
      <c r="B86" s="46"/>
      <c r="C86" s="168" t="s">
        <v>105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8" t="s">
        <v>106</v>
      </c>
      <c r="O86" s="147"/>
      <c r="P86" s="147"/>
      <c r="Q86" s="147"/>
      <c r="R86" s="48"/>
      <c r="T86" s="167"/>
      <c r="U86" s="167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67"/>
      <c r="U87" s="167"/>
    </row>
    <row r="88" s="1" customFormat="1" ht="29.28" customHeight="1">
      <c r="B88" s="46"/>
      <c r="C88" s="169" t="s">
        <v>107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N125</f>
        <v>0</v>
      </c>
      <c r="O88" s="170"/>
      <c r="P88" s="170"/>
      <c r="Q88" s="170"/>
      <c r="R88" s="48"/>
      <c r="T88" s="167"/>
      <c r="U88" s="167"/>
      <c r="AU88" s="22" t="s">
        <v>108</v>
      </c>
    </row>
    <row r="89" s="6" customFormat="1" ht="24.96" customHeight="1">
      <c r="B89" s="171"/>
      <c r="C89" s="172"/>
      <c r="D89" s="173" t="s">
        <v>109</v>
      </c>
      <c r="E89" s="172"/>
      <c r="F89" s="172"/>
      <c r="G89" s="172"/>
      <c r="H89" s="172"/>
      <c r="I89" s="172"/>
      <c r="J89" s="172"/>
      <c r="K89" s="172"/>
      <c r="L89" s="172"/>
      <c r="M89" s="172"/>
      <c r="N89" s="174">
        <f>N126</f>
        <v>0</v>
      </c>
      <c r="O89" s="172"/>
      <c r="P89" s="172"/>
      <c r="Q89" s="172"/>
      <c r="R89" s="175"/>
      <c r="T89" s="176"/>
      <c r="U89" s="176"/>
    </row>
    <row r="90" s="7" customFormat="1" ht="19.92" customHeight="1">
      <c r="B90" s="177"/>
      <c r="C90" s="178"/>
      <c r="D90" s="132" t="s">
        <v>110</v>
      </c>
      <c r="E90" s="178"/>
      <c r="F90" s="178"/>
      <c r="G90" s="178"/>
      <c r="H90" s="178"/>
      <c r="I90" s="178"/>
      <c r="J90" s="178"/>
      <c r="K90" s="178"/>
      <c r="L90" s="178"/>
      <c r="M90" s="178"/>
      <c r="N90" s="134">
        <f>N127</f>
        <v>0</v>
      </c>
      <c r="O90" s="178"/>
      <c r="P90" s="178"/>
      <c r="Q90" s="178"/>
      <c r="R90" s="179"/>
      <c r="T90" s="180"/>
      <c r="U90" s="180"/>
    </row>
    <row r="91" s="7" customFormat="1" ht="19.92" customHeight="1">
      <c r="B91" s="177"/>
      <c r="C91" s="178"/>
      <c r="D91" s="132" t="s">
        <v>111</v>
      </c>
      <c r="E91" s="178"/>
      <c r="F91" s="178"/>
      <c r="G91" s="178"/>
      <c r="H91" s="178"/>
      <c r="I91" s="178"/>
      <c r="J91" s="178"/>
      <c r="K91" s="178"/>
      <c r="L91" s="178"/>
      <c r="M91" s="178"/>
      <c r="N91" s="134">
        <f>N176</f>
        <v>0</v>
      </c>
      <c r="O91" s="178"/>
      <c r="P91" s="178"/>
      <c r="Q91" s="178"/>
      <c r="R91" s="179"/>
      <c r="T91" s="180"/>
      <c r="U91" s="180"/>
    </row>
    <row r="92" s="7" customFormat="1" ht="19.92" customHeight="1">
      <c r="B92" s="177"/>
      <c r="C92" s="178"/>
      <c r="D92" s="132" t="s">
        <v>112</v>
      </c>
      <c r="E92" s="178"/>
      <c r="F92" s="178"/>
      <c r="G92" s="178"/>
      <c r="H92" s="178"/>
      <c r="I92" s="178"/>
      <c r="J92" s="178"/>
      <c r="K92" s="178"/>
      <c r="L92" s="178"/>
      <c r="M92" s="178"/>
      <c r="N92" s="134">
        <f>N189</f>
        <v>0</v>
      </c>
      <c r="O92" s="178"/>
      <c r="P92" s="178"/>
      <c r="Q92" s="178"/>
      <c r="R92" s="179"/>
      <c r="T92" s="180"/>
      <c r="U92" s="180"/>
    </row>
    <row r="93" s="7" customFormat="1" ht="19.92" customHeight="1">
      <c r="B93" s="177"/>
      <c r="C93" s="178"/>
      <c r="D93" s="132" t="s">
        <v>113</v>
      </c>
      <c r="E93" s="178"/>
      <c r="F93" s="178"/>
      <c r="G93" s="178"/>
      <c r="H93" s="178"/>
      <c r="I93" s="178"/>
      <c r="J93" s="178"/>
      <c r="K93" s="178"/>
      <c r="L93" s="178"/>
      <c r="M93" s="178"/>
      <c r="N93" s="134">
        <f>N194</f>
        <v>0</v>
      </c>
      <c r="O93" s="178"/>
      <c r="P93" s="178"/>
      <c r="Q93" s="178"/>
      <c r="R93" s="179"/>
      <c r="T93" s="180"/>
      <c r="U93" s="180"/>
    </row>
    <row r="94" s="6" customFormat="1" ht="24.96" customHeight="1">
      <c r="B94" s="171"/>
      <c r="C94" s="172"/>
      <c r="D94" s="173" t="s">
        <v>114</v>
      </c>
      <c r="E94" s="172"/>
      <c r="F94" s="172"/>
      <c r="G94" s="172"/>
      <c r="H94" s="172"/>
      <c r="I94" s="172"/>
      <c r="J94" s="172"/>
      <c r="K94" s="172"/>
      <c r="L94" s="172"/>
      <c r="M94" s="172"/>
      <c r="N94" s="174">
        <f>N196</f>
        <v>0</v>
      </c>
      <c r="O94" s="172"/>
      <c r="P94" s="172"/>
      <c r="Q94" s="172"/>
      <c r="R94" s="175"/>
      <c r="T94" s="176"/>
      <c r="U94" s="176"/>
    </row>
    <row r="95" s="7" customFormat="1" ht="19.92" customHeight="1">
      <c r="B95" s="177"/>
      <c r="C95" s="178"/>
      <c r="D95" s="132" t="s">
        <v>115</v>
      </c>
      <c r="E95" s="178"/>
      <c r="F95" s="178"/>
      <c r="G95" s="178"/>
      <c r="H95" s="178"/>
      <c r="I95" s="178"/>
      <c r="J95" s="178"/>
      <c r="K95" s="178"/>
      <c r="L95" s="178"/>
      <c r="M95" s="178"/>
      <c r="N95" s="134">
        <f>N197</f>
        <v>0</v>
      </c>
      <c r="O95" s="178"/>
      <c r="P95" s="178"/>
      <c r="Q95" s="178"/>
      <c r="R95" s="179"/>
      <c r="T95" s="180"/>
      <c r="U95" s="180"/>
    </row>
    <row r="96" s="7" customFormat="1" ht="19.92" customHeight="1">
      <c r="B96" s="177"/>
      <c r="C96" s="178"/>
      <c r="D96" s="132" t="s">
        <v>116</v>
      </c>
      <c r="E96" s="178"/>
      <c r="F96" s="178"/>
      <c r="G96" s="178"/>
      <c r="H96" s="178"/>
      <c r="I96" s="178"/>
      <c r="J96" s="178"/>
      <c r="K96" s="178"/>
      <c r="L96" s="178"/>
      <c r="M96" s="178"/>
      <c r="N96" s="134">
        <f>N207</f>
        <v>0</v>
      </c>
      <c r="O96" s="178"/>
      <c r="P96" s="178"/>
      <c r="Q96" s="178"/>
      <c r="R96" s="179"/>
      <c r="T96" s="180"/>
      <c r="U96" s="180"/>
    </row>
    <row r="97" s="7" customFormat="1" ht="19.92" customHeight="1">
      <c r="B97" s="177"/>
      <c r="C97" s="178"/>
      <c r="D97" s="132" t="s">
        <v>117</v>
      </c>
      <c r="E97" s="178"/>
      <c r="F97" s="178"/>
      <c r="G97" s="178"/>
      <c r="H97" s="178"/>
      <c r="I97" s="178"/>
      <c r="J97" s="178"/>
      <c r="K97" s="178"/>
      <c r="L97" s="178"/>
      <c r="M97" s="178"/>
      <c r="N97" s="134">
        <f>N235</f>
        <v>0</v>
      </c>
      <c r="O97" s="178"/>
      <c r="P97" s="178"/>
      <c r="Q97" s="178"/>
      <c r="R97" s="179"/>
      <c r="T97" s="180"/>
      <c r="U97" s="180"/>
    </row>
    <row r="98" s="7" customFormat="1" ht="19.92" customHeight="1">
      <c r="B98" s="177"/>
      <c r="C98" s="178"/>
      <c r="D98" s="132" t="s">
        <v>118</v>
      </c>
      <c r="E98" s="178"/>
      <c r="F98" s="178"/>
      <c r="G98" s="178"/>
      <c r="H98" s="178"/>
      <c r="I98" s="178"/>
      <c r="J98" s="178"/>
      <c r="K98" s="178"/>
      <c r="L98" s="178"/>
      <c r="M98" s="178"/>
      <c r="N98" s="134">
        <f>N238</f>
        <v>0</v>
      </c>
      <c r="O98" s="178"/>
      <c r="P98" s="178"/>
      <c r="Q98" s="178"/>
      <c r="R98" s="179"/>
      <c r="T98" s="180"/>
      <c r="U98" s="180"/>
    </row>
    <row r="99" s="1" customFormat="1" ht="21.84" customHeight="1"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8"/>
      <c r="T99" s="167"/>
      <c r="U99" s="167"/>
    </row>
    <row r="100" s="1" customFormat="1" ht="29.28" customHeight="1">
      <c r="B100" s="46"/>
      <c r="C100" s="169" t="s">
        <v>119</v>
      </c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170">
        <f>ROUND(N101+N102+N103+N104+N105+N106,2)</f>
        <v>0</v>
      </c>
      <c r="O100" s="181"/>
      <c r="P100" s="181"/>
      <c r="Q100" s="181"/>
      <c r="R100" s="48"/>
      <c r="T100" s="182"/>
      <c r="U100" s="183" t="s">
        <v>40</v>
      </c>
    </row>
    <row r="101" s="1" customFormat="1" ht="18" customHeight="1">
      <c r="B101" s="46"/>
      <c r="C101" s="47"/>
      <c r="D101" s="139" t="s">
        <v>120</v>
      </c>
      <c r="E101" s="132"/>
      <c r="F101" s="132"/>
      <c r="G101" s="132"/>
      <c r="H101" s="132"/>
      <c r="I101" s="47"/>
      <c r="J101" s="47"/>
      <c r="K101" s="47"/>
      <c r="L101" s="47"/>
      <c r="M101" s="47"/>
      <c r="N101" s="133">
        <f>ROUND(N88*T101,2)</f>
        <v>0</v>
      </c>
      <c r="O101" s="134"/>
      <c r="P101" s="134"/>
      <c r="Q101" s="134"/>
      <c r="R101" s="48"/>
      <c r="S101" s="184"/>
      <c r="T101" s="185"/>
      <c r="U101" s="186" t="s">
        <v>43</v>
      </c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184"/>
      <c r="AH101" s="184"/>
      <c r="AI101" s="184"/>
      <c r="AJ101" s="184"/>
      <c r="AK101" s="184"/>
      <c r="AL101" s="184"/>
      <c r="AM101" s="184"/>
      <c r="AN101" s="184"/>
      <c r="AO101" s="184"/>
      <c r="AP101" s="184"/>
      <c r="AQ101" s="184"/>
      <c r="AR101" s="184"/>
      <c r="AS101" s="184"/>
      <c r="AT101" s="184"/>
      <c r="AU101" s="184"/>
      <c r="AV101" s="184"/>
      <c r="AW101" s="184"/>
      <c r="AX101" s="184"/>
      <c r="AY101" s="187" t="s">
        <v>121</v>
      </c>
      <c r="AZ101" s="184"/>
      <c r="BA101" s="184"/>
      <c r="BB101" s="184"/>
      <c r="BC101" s="184"/>
      <c r="BD101" s="184"/>
      <c r="BE101" s="188">
        <f>IF(U101="základní",N101,0)</f>
        <v>0</v>
      </c>
      <c r="BF101" s="188">
        <f>IF(U101="snížená",N101,0)</f>
        <v>0</v>
      </c>
      <c r="BG101" s="188">
        <f>IF(U101="zákl. přenesená",N101,0)</f>
        <v>0</v>
      </c>
      <c r="BH101" s="188">
        <f>IF(U101="sníž. přenesená",N101,0)</f>
        <v>0</v>
      </c>
      <c r="BI101" s="188">
        <f>IF(U101="nulová",N101,0)</f>
        <v>0</v>
      </c>
      <c r="BJ101" s="187" t="s">
        <v>122</v>
      </c>
      <c r="BK101" s="184"/>
      <c r="BL101" s="184"/>
      <c r="BM101" s="184"/>
    </row>
    <row r="102" s="1" customFormat="1" ht="18" customHeight="1">
      <c r="B102" s="46"/>
      <c r="C102" s="47"/>
      <c r="D102" s="139" t="s">
        <v>123</v>
      </c>
      <c r="E102" s="132"/>
      <c r="F102" s="132"/>
      <c r="G102" s="132"/>
      <c r="H102" s="132"/>
      <c r="I102" s="47"/>
      <c r="J102" s="47"/>
      <c r="K102" s="47"/>
      <c r="L102" s="47"/>
      <c r="M102" s="47"/>
      <c r="N102" s="133">
        <f>ROUND(N88*T102,2)</f>
        <v>0</v>
      </c>
      <c r="O102" s="134"/>
      <c r="P102" s="134"/>
      <c r="Q102" s="134"/>
      <c r="R102" s="48"/>
      <c r="S102" s="184"/>
      <c r="T102" s="185"/>
      <c r="U102" s="186" t="s">
        <v>43</v>
      </c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7" t="s">
        <v>121</v>
      </c>
      <c r="AZ102" s="184"/>
      <c r="BA102" s="184"/>
      <c r="BB102" s="184"/>
      <c r="BC102" s="184"/>
      <c r="BD102" s="184"/>
      <c r="BE102" s="188">
        <f>IF(U102="základní",N102,0)</f>
        <v>0</v>
      </c>
      <c r="BF102" s="188">
        <f>IF(U102="snížená",N102,0)</f>
        <v>0</v>
      </c>
      <c r="BG102" s="188">
        <f>IF(U102="zákl. přenesená",N102,0)</f>
        <v>0</v>
      </c>
      <c r="BH102" s="188">
        <f>IF(U102="sníž. přenesená",N102,0)</f>
        <v>0</v>
      </c>
      <c r="BI102" s="188">
        <f>IF(U102="nulová",N102,0)</f>
        <v>0</v>
      </c>
      <c r="BJ102" s="187" t="s">
        <v>122</v>
      </c>
      <c r="BK102" s="184"/>
      <c r="BL102" s="184"/>
      <c r="BM102" s="184"/>
    </row>
    <row r="103" s="1" customFormat="1" ht="18" customHeight="1">
      <c r="B103" s="46"/>
      <c r="C103" s="47"/>
      <c r="D103" s="139" t="s">
        <v>124</v>
      </c>
      <c r="E103" s="132"/>
      <c r="F103" s="132"/>
      <c r="G103" s="132"/>
      <c r="H103" s="132"/>
      <c r="I103" s="47"/>
      <c r="J103" s="47"/>
      <c r="K103" s="47"/>
      <c r="L103" s="47"/>
      <c r="M103" s="47"/>
      <c r="N103" s="133">
        <f>ROUND(N88*T103,2)</f>
        <v>0</v>
      </c>
      <c r="O103" s="134"/>
      <c r="P103" s="134"/>
      <c r="Q103" s="134"/>
      <c r="R103" s="48"/>
      <c r="S103" s="184"/>
      <c r="T103" s="185"/>
      <c r="U103" s="186" t="s">
        <v>43</v>
      </c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7" t="s">
        <v>121</v>
      </c>
      <c r="AZ103" s="184"/>
      <c r="BA103" s="184"/>
      <c r="BB103" s="184"/>
      <c r="BC103" s="184"/>
      <c r="BD103" s="184"/>
      <c r="BE103" s="188">
        <f>IF(U103="základní",N103,0)</f>
        <v>0</v>
      </c>
      <c r="BF103" s="188">
        <f>IF(U103="snížená",N103,0)</f>
        <v>0</v>
      </c>
      <c r="BG103" s="188">
        <f>IF(U103="zákl. přenesená",N103,0)</f>
        <v>0</v>
      </c>
      <c r="BH103" s="188">
        <f>IF(U103="sníž. přenesená",N103,0)</f>
        <v>0</v>
      </c>
      <c r="BI103" s="188">
        <f>IF(U103="nulová",N103,0)</f>
        <v>0</v>
      </c>
      <c r="BJ103" s="187" t="s">
        <v>122</v>
      </c>
      <c r="BK103" s="184"/>
      <c r="BL103" s="184"/>
      <c r="BM103" s="184"/>
    </row>
    <row r="104" s="1" customFormat="1" ht="18" customHeight="1">
      <c r="B104" s="46"/>
      <c r="C104" s="47"/>
      <c r="D104" s="139" t="s">
        <v>125</v>
      </c>
      <c r="E104" s="132"/>
      <c r="F104" s="132"/>
      <c r="G104" s="132"/>
      <c r="H104" s="132"/>
      <c r="I104" s="47"/>
      <c r="J104" s="47"/>
      <c r="K104" s="47"/>
      <c r="L104" s="47"/>
      <c r="M104" s="47"/>
      <c r="N104" s="133">
        <f>ROUND(N88*T104,2)</f>
        <v>0</v>
      </c>
      <c r="O104" s="134"/>
      <c r="P104" s="134"/>
      <c r="Q104" s="134"/>
      <c r="R104" s="48"/>
      <c r="S104" s="184"/>
      <c r="T104" s="185"/>
      <c r="U104" s="186" t="s">
        <v>43</v>
      </c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7" t="s">
        <v>121</v>
      </c>
      <c r="AZ104" s="184"/>
      <c r="BA104" s="184"/>
      <c r="BB104" s="184"/>
      <c r="BC104" s="184"/>
      <c r="BD104" s="184"/>
      <c r="BE104" s="188">
        <f>IF(U104="základní",N104,0)</f>
        <v>0</v>
      </c>
      <c r="BF104" s="188">
        <f>IF(U104="snížená",N104,0)</f>
        <v>0</v>
      </c>
      <c r="BG104" s="188">
        <f>IF(U104="zákl. přenesená",N104,0)</f>
        <v>0</v>
      </c>
      <c r="BH104" s="188">
        <f>IF(U104="sníž. přenesená",N104,0)</f>
        <v>0</v>
      </c>
      <c r="BI104" s="188">
        <f>IF(U104="nulová",N104,0)</f>
        <v>0</v>
      </c>
      <c r="BJ104" s="187" t="s">
        <v>122</v>
      </c>
      <c r="BK104" s="184"/>
      <c r="BL104" s="184"/>
      <c r="BM104" s="184"/>
    </row>
    <row r="105" s="1" customFormat="1" ht="18" customHeight="1">
      <c r="B105" s="46"/>
      <c r="C105" s="47"/>
      <c r="D105" s="139" t="s">
        <v>126</v>
      </c>
      <c r="E105" s="132"/>
      <c r="F105" s="132"/>
      <c r="G105" s="132"/>
      <c r="H105" s="132"/>
      <c r="I105" s="47"/>
      <c r="J105" s="47"/>
      <c r="K105" s="47"/>
      <c r="L105" s="47"/>
      <c r="M105" s="47"/>
      <c r="N105" s="133">
        <f>ROUND(N88*T105,2)</f>
        <v>0</v>
      </c>
      <c r="O105" s="134"/>
      <c r="P105" s="134"/>
      <c r="Q105" s="134"/>
      <c r="R105" s="48"/>
      <c r="S105" s="184"/>
      <c r="T105" s="185"/>
      <c r="U105" s="186" t="s">
        <v>43</v>
      </c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7" t="s">
        <v>121</v>
      </c>
      <c r="AZ105" s="184"/>
      <c r="BA105" s="184"/>
      <c r="BB105" s="184"/>
      <c r="BC105" s="184"/>
      <c r="BD105" s="184"/>
      <c r="BE105" s="188">
        <f>IF(U105="základní",N105,0)</f>
        <v>0</v>
      </c>
      <c r="BF105" s="188">
        <f>IF(U105="snížená",N105,0)</f>
        <v>0</v>
      </c>
      <c r="BG105" s="188">
        <f>IF(U105="zákl. přenesená",N105,0)</f>
        <v>0</v>
      </c>
      <c r="BH105" s="188">
        <f>IF(U105="sníž. přenesená",N105,0)</f>
        <v>0</v>
      </c>
      <c r="BI105" s="188">
        <f>IF(U105="nulová",N105,0)</f>
        <v>0</v>
      </c>
      <c r="BJ105" s="187" t="s">
        <v>122</v>
      </c>
      <c r="BK105" s="184"/>
      <c r="BL105" s="184"/>
      <c r="BM105" s="184"/>
    </row>
    <row r="106" s="1" customFormat="1" ht="18" customHeight="1">
      <c r="B106" s="46"/>
      <c r="C106" s="47"/>
      <c r="D106" s="132" t="s">
        <v>127</v>
      </c>
      <c r="E106" s="47"/>
      <c r="F106" s="47"/>
      <c r="G106" s="47"/>
      <c r="H106" s="47"/>
      <c r="I106" s="47"/>
      <c r="J106" s="47"/>
      <c r="K106" s="47"/>
      <c r="L106" s="47"/>
      <c r="M106" s="47"/>
      <c r="N106" s="133">
        <f>ROUND(N88*T106,2)</f>
        <v>0</v>
      </c>
      <c r="O106" s="134"/>
      <c r="P106" s="134"/>
      <c r="Q106" s="134"/>
      <c r="R106" s="48"/>
      <c r="S106" s="184"/>
      <c r="T106" s="189"/>
      <c r="U106" s="190" t="s">
        <v>43</v>
      </c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7" t="s">
        <v>128</v>
      </c>
      <c r="AZ106" s="184"/>
      <c r="BA106" s="184"/>
      <c r="BB106" s="184"/>
      <c r="BC106" s="184"/>
      <c r="BD106" s="184"/>
      <c r="BE106" s="188">
        <f>IF(U106="základní",N106,0)</f>
        <v>0</v>
      </c>
      <c r="BF106" s="188">
        <f>IF(U106="snížená",N106,0)</f>
        <v>0</v>
      </c>
      <c r="BG106" s="188">
        <f>IF(U106="zákl. přenesená",N106,0)</f>
        <v>0</v>
      </c>
      <c r="BH106" s="188">
        <f>IF(U106="sníž. přenesená",N106,0)</f>
        <v>0</v>
      </c>
      <c r="BI106" s="188">
        <f>IF(U106="nulová",N106,0)</f>
        <v>0</v>
      </c>
      <c r="BJ106" s="187" t="s">
        <v>122</v>
      </c>
      <c r="BK106" s="184"/>
      <c r="BL106" s="184"/>
      <c r="BM106" s="184"/>
    </row>
    <row r="107" s="1" customForma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8"/>
      <c r="T107" s="167"/>
      <c r="U107" s="167"/>
    </row>
    <row r="108" s="1" customFormat="1" ht="29.28" customHeight="1">
      <c r="B108" s="46"/>
      <c r="C108" s="146" t="s">
        <v>94</v>
      </c>
      <c r="D108" s="147"/>
      <c r="E108" s="147"/>
      <c r="F108" s="147"/>
      <c r="G108" s="147"/>
      <c r="H108" s="147"/>
      <c r="I108" s="147"/>
      <c r="J108" s="147"/>
      <c r="K108" s="147"/>
      <c r="L108" s="148">
        <f>ROUND(SUM(N88+N100),2)</f>
        <v>0</v>
      </c>
      <c r="M108" s="148"/>
      <c r="N108" s="148"/>
      <c r="O108" s="148"/>
      <c r="P108" s="148"/>
      <c r="Q108" s="148"/>
      <c r="R108" s="48"/>
      <c r="T108" s="167"/>
      <c r="U108" s="167"/>
    </row>
    <row r="109" s="1" customFormat="1" ht="6.96" customHeight="1"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7"/>
      <c r="T109" s="167"/>
      <c r="U109" s="167"/>
    </row>
    <row r="113" s="1" customFormat="1" ht="6.96" customHeight="1">
      <c r="B113" s="78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80"/>
    </row>
    <row r="114" s="1" customFormat="1" ht="36.96" customHeight="1">
      <c r="B114" s="46"/>
      <c r="C114" s="27" t="s">
        <v>129</v>
      </c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 ht="6.96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1" customFormat="1" ht="30" customHeight="1">
      <c r="B116" s="46"/>
      <c r="C116" s="38" t="s">
        <v>19</v>
      </c>
      <c r="D116" s="47"/>
      <c r="E116" s="47"/>
      <c r="F116" s="151" t="str">
        <f>F6</f>
        <v>Výměna oken v bytovém domě Kubínova 443/47, Ostrava-Heřmanice</v>
      </c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47"/>
      <c r="R116" s="48"/>
    </row>
    <row r="117" s="1" customFormat="1" ht="36.96" customHeight="1">
      <c r="B117" s="46"/>
      <c r="C117" s="85" t="s">
        <v>101</v>
      </c>
      <c r="D117" s="47"/>
      <c r="E117" s="47"/>
      <c r="F117" s="87" t="str">
        <f>F7</f>
        <v>01 - Výměna oken</v>
      </c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8"/>
    </row>
    <row r="118" s="1" customFormat="1" ht="6.96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1" customFormat="1" ht="18" customHeight="1">
      <c r="B119" s="46"/>
      <c r="C119" s="38" t="s">
        <v>24</v>
      </c>
      <c r="D119" s="47"/>
      <c r="E119" s="47"/>
      <c r="F119" s="33" t="str">
        <f>F9</f>
        <v xml:space="preserve"> </v>
      </c>
      <c r="G119" s="47"/>
      <c r="H119" s="47"/>
      <c r="I119" s="47"/>
      <c r="J119" s="47"/>
      <c r="K119" s="38" t="s">
        <v>26</v>
      </c>
      <c r="L119" s="47"/>
      <c r="M119" s="90" t="str">
        <f>IF(O9="","",O9)</f>
        <v>8.11.2018</v>
      </c>
      <c r="N119" s="90"/>
      <c r="O119" s="90"/>
      <c r="P119" s="90"/>
      <c r="Q119" s="47"/>
      <c r="R119" s="48"/>
    </row>
    <row r="120" s="1" customFormat="1" ht="6.96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8"/>
    </row>
    <row r="121" s="1" customFormat="1">
      <c r="B121" s="46"/>
      <c r="C121" s="38" t="s">
        <v>28</v>
      </c>
      <c r="D121" s="47"/>
      <c r="E121" s="47"/>
      <c r="F121" s="33" t="str">
        <f>E12</f>
        <v xml:space="preserve"> </v>
      </c>
      <c r="G121" s="47"/>
      <c r="H121" s="47"/>
      <c r="I121" s="47"/>
      <c r="J121" s="47"/>
      <c r="K121" s="38" t="s">
        <v>33</v>
      </c>
      <c r="L121" s="47"/>
      <c r="M121" s="33" t="str">
        <f>E18</f>
        <v xml:space="preserve"> </v>
      </c>
      <c r="N121" s="33"/>
      <c r="O121" s="33"/>
      <c r="P121" s="33"/>
      <c r="Q121" s="33"/>
      <c r="R121" s="48"/>
    </row>
    <row r="122" s="1" customFormat="1" ht="14.4" customHeight="1">
      <c r="B122" s="46"/>
      <c r="C122" s="38" t="s">
        <v>31</v>
      </c>
      <c r="D122" s="47"/>
      <c r="E122" s="47"/>
      <c r="F122" s="33" t="str">
        <f>IF(E15="","",E15)</f>
        <v>Vyplň údaj</v>
      </c>
      <c r="G122" s="47"/>
      <c r="H122" s="47"/>
      <c r="I122" s="47"/>
      <c r="J122" s="47"/>
      <c r="K122" s="38" t="s">
        <v>35</v>
      </c>
      <c r="L122" s="47"/>
      <c r="M122" s="33" t="str">
        <f>E21</f>
        <v xml:space="preserve"> </v>
      </c>
      <c r="N122" s="33"/>
      <c r="O122" s="33"/>
      <c r="P122" s="33"/>
      <c r="Q122" s="33"/>
      <c r="R122" s="48"/>
    </row>
    <row r="123" s="1" customFormat="1" ht="10.32" customHeight="1"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8"/>
    </row>
    <row r="124" s="8" customFormat="1" ht="29.28" customHeight="1">
      <c r="B124" s="191"/>
      <c r="C124" s="192" t="s">
        <v>130</v>
      </c>
      <c r="D124" s="193" t="s">
        <v>131</v>
      </c>
      <c r="E124" s="193" t="s">
        <v>58</v>
      </c>
      <c r="F124" s="193" t="s">
        <v>132</v>
      </c>
      <c r="G124" s="193"/>
      <c r="H124" s="193"/>
      <c r="I124" s="193"/>
      <c r="J124" s="193" t="s">
        <v>133</v>
      </c>
      <c r="K124" s="193" t="s">
        <v>134</v>
      </c>
      <c r="L124" s="193" t="s">
        <v>135</v>
      </c>
      <c r="M124" s="193"/>
      <c r="N124" s="193" t="s">
        <v>106</v>
      </c>
      <c r="O124" s="193"/>
      <c r="P124" s="193"/>
      <c r="Q124" s="194"/>
      <c r="R124" s="195"/>
      <c r="T124" s="106" t="s">
        <v>136</v>
      </c>
      <c r="U124" s="107" t="s">
        <v>40</v>
      </c>
      <c r="V124" s="107" t="s">
        <v>137</v>
      </c>
      <c r="W124" s="107" t="s">
        <v>138</v>
      </c>
      <c r="X124" s="107" t="s">
        <v>139</v>
      </c>
      <c r="Y124" s="107" t="s">
        <v>140</v>
      </c>
      <c r="Z124" s="107" t="s">
        <v>141</v>
      </c>
      <c r="AA124" s="108" t="s">
        <v>142</v>
      </c>
    </row>
    <row r="125" s="1" customFormat="1" ht="29.28" customHeight="1">
      <c r="B125" s="46"/>
      <c r="C125" s="110" t="s">
        <v>103</v>
      </c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196">
        <f>BK125</f>
        <v>0</v>
      </c>
      <c r="O125" s="197"/>
      <c r="P125" s="197"/>
      <c r="Q125" s="197"/>
      <c r="R125" s="48"/>
      <c r="T125" s="109"/>
      <c r="U125" s="67"/>
      <c r="V125" s="67"/>
      <c r="W125" s="198">
        <f>W126+W196+W248</f>
        <v>0</v>
      </c>
      <c r="X125" s="67"/>
      <c r="Y125" s="198">
        <f>Y126+Y196+Y248</f>
        <v>6.4318725499999996</v>
      </c>
      <c r="Z125" s="67"/>
      <c r="AA125" s="199">
        <f>AA126+AA196+AA248</f>
        <v>3.5028925000000002</v>
      </c>
      <c r="AT125" s="22" t="s">
        <v>75</v>
      </c>
      <c r="AU125" s="22" t="s">
        <v>108</v>
      </c>
      <c r="BK125" s="200">
        <f>BK126+BK196+BK248</f>
        <v>0</v>
      </c>
    </row>
    <row r="126" s="9" customFormat="1" ht="37.44001" customHeight="1">
      <c r="B126" s="201"/>
      <c r="C126" s="202"/>
      <c r="D126" s="203" t="s">
        <v>109</v>
      </c>
      <c r="E126" s="203"/>
      <c r="F126" s="203"/>
      <c r="G126" s="203"/>
      <c r="H126" s="203"/>
      <c r="I126" s="203"/>
      <c r="J126" s="203"/>
      <c r="K126" s="203"/>
      <c r="L126" s="203"/>
      <c r="M126" s="203"/>
      <c r="N126" s="204">
        <f>BK126</f>
        <v>0</v>
      </c>
      <c r="O126" s="174"/>
      <c r="P126" s="174"/>
      <c r="Q126" s="174"/>
      <c r="R126" s="205"/>
      <c r="T126" s="206"/>
      <c r="U126" s="202"/>
      <c r="V126" s="202"/>
      <c r="W126" s="207">
        <f>W127+W176+W189+W194</f>
        <v>0</v>
      </c>
      <c r="X126" s="202"/>
      <c r="Y126" s="207">
        <f>Y127+Y176+Y189+Y194</f>
        <v>4.4135259599999994</v>
      </c>
      <c r="Z126" s="202"/>
      <c r="AA126" s="208">
        <f>AA127+AA176+AA189+AA194</f>
        <v>3.0652180000000002</v>
      </c>
      <c r="AR126" s="209" t="s">
        <v>84</v>
      </c>
      <c r="AT126" s="210" t="s">
        <v>75</v>
      </c>
      <c r="AU126" s="210" t="s">
        <v>76</v>
      </c>
      <c r="AY126" s="209" t="s">
        <v>143</v>
      </c>
      <c r="BK126" s="211">
        <f>BK127+BK176+BK189+BK194</f>
        <v>0</v>
      </c>
    </row>
    <row r="127" s="9" customFormat="1" ht="19.92" customHeight="1">
      <c r="B127" s="201"/>
      <c r="C127" s="202"/>
      <c r="D127" s="212" t="s">
        <v>110</v>
      </c>
      <c r="E127" s="212"/>
      <c r="F127" s="212"/>
      <c r="G127" s="212"/>
      <c r="H127" s="212"/>
      <c r="I127" s="212"/>
      <c r="J127" s="212"/>
      <c r="K127" s="212"/>
      <c r="L127" s="212"/>
      <c r="M127" s="212"/>
      <c r="N127" s="213">
        <f>BK127</f>
        <v>0</v>
      </c>
      <c r="O127" s="214"/>
      <c r="P127" s="214"/>
      <c r="Q127" s="214"/>
      <c r="R127" s="205"/>
      <c r="T127" s="206"/>
      <c r="U127" s="202"/>
      <c r="V127" s="202"/>
      <c r="W127" s="207">
        <f>SUM(W128:W175)</f>
        <v>0</v>
      </c>
      <c r="X127" s="202"/>
      <c r="Y127" s="207">
        <f>SUM(Y128:Y175)</f>
        <v>4.4135259599999994</v>
      </c>
      <c r="Z127" s="202"/>
      <c r="AA127" s="208">
        <f>SUM(AA128:AA175)</f>
        <v>0</v>
      </c>
      <c r="AR127" s="209" t="s">
        <v>84</v>
      </c>
      <c r="AT127" s="210" t="s">
        <v>75</v>
      </c>
      <c r="AU127" s="210" t="s">
        <v>84</v>
      </c>
      <c r="AY127" s="209" t="s">
        <v>143</v>
      </c>
      <c r="BK127" s="211">
        <f>SUM(BK128:BK175)</f>
        <v>0</v>
      </c>
    </row>
    <row r="128" s="1" customFormat="1" ht="25.5" customHeight="1">
      <c r="B128" s="46"/>
      <c r="C128" s="215" t="s">
        <v>84</v>
      </c>
      <c r="D128" s="215" t="s">
        <v>144</v>
      </c>
      <c r="E128" s="216" t="s">
        <v>145</v>
      </c>
      <c r="F128" s="217" t="s">
        <v>146</v>
      </c>
      <c r="G128" s="217"/>
      <c r="H128" s="217"/>
      <c r="I128" s="217"/>
      <c r="J128" s="218" t="s">
        <v>147</v>
      </c>
      <c r="K128" s="219">
        <v>21.754999999999999</v>
      </c>
      <c r="L128" s="220">
        <v>0</v>
      </c>
      <c r="M128" s="221"/>
      <c r="N128" s="222">
        <f>ROUND(L128*K128,2)</f>
        <v>0</v>
      </c>
      <c r="O128" s="222"/>
      <c r="P128" s="222"/>
      <c r="Q128" s="222"/>
      <c r="R128" s="48"/>
      <c r="T128" s="223" t="s">
        <v>22</v>
      </c>
      <c r="U128" s="56" t="s">
        <v>43</v>
      </c>
      <c r="V128" s="47"/>
      <c r="W128" s="224">
        <f>V128*K128</f>
        <v>0</v>
      </c>
      <c r="X128" s="224">
        <v>0.0043800000000000002</v>
      </c>
      <c r="Y128" s="224">
        <f>X128*K128</f>
        <v>0.095286899999999994</v>
      </c>
      <c r="Z128" s="224">
        <v>0</v>
      </c>
      <c r="AA128" s="225">
        <f>Z128*K128</f>
        <v>0</v>
      </c>
      <c r="AR128" s="22" t="s">
        <v>148</v>
      </c>
      <c r="AT128" s="22" t="s">
        <v>144</v>
      </c>
      <c r="AU128" s="22" t="s">
        <v>122</v>
      </c>
      <c r="AY128" s="22" t="s">
        <v>143</v>
      </c>
      <c r="BE128" s="138">
        <f>IF(U128="základní",N128,0)</f>
        <v>0</v>
      </c>
      <c r="BF128" s="138">
        <f>IF(U128="snížená",N128,0)</f>
        <v>0</v>
      </c>
      <c r="BG128" s="138">
        <f>IF(U128="zákl. přenesená",N128,0)</f>
        <v>0</v>
      </c>
      <c r="BH128" s="138">
        <f>IF(U128="sníž. přenesená",N128,0)</f>
        <v>0</v>
      </c>
      <c r="BI128" s="138">
        <f>IF(U128="nulová",N128,0)</f>
        <v>0</v>
      </c>
      <c r="BJ128" s="22" t="s">
        <v>122</v>
      </c>
      <c r="BK128" s="138">
        <f>ROUND(L128*K128,2)</f>
        <v>0</v>
      </c>
      <c r="BL128" s="22" t="s">
        <v>148</v>
      </c>
      <c r="BM128" s="22" t="s">
        <v>149</v>
      </c>
    </row>
    <row r="129" s="10" customFormat="1" ht="16.5" customHeight="1">
      <c r="B129" s="226"/>
      <c r="C129" s="227"/>
      <c r="D129" s="227"/>
      <c r="E129" s="228" t="s">
        <v>22</v>
      </c>
      <c r="F129" s="229" t="s">
        <v>150</v>
      </c>
      <c r="G129" s="230"/>
      <c r="H129" s="230"/>
      <c r="I129" s="230"/>
      <c r="J129" s="227"/>
      <c r="K129" s="231">
        <v>18.815999999999999</v>
      </c>
      <c r="L129" s="227"/>
      <c r="M129" s="227"/>
      <c r="N129" s="227"/>
      <c r="O129" s="227"/>
      <c r="P129" s="227"/>
      <c r="Q129" s="227"/>
      <c r="R129" s="232"/>
      <c r="T129" s="233"/>
      <c r="U129" s="227"/>
      <c r="V129" s="227"/>
      <c r="W129" s="227"/>
      <c r="X129" s="227"/>
      <c r="Y129" s="227"/>
      <c r="Z129" s="227"/>
      <c r="AA129" s="234"/>
      <c r="AT129" s="235" t="s">
        <v>151</v>
      </c>
      <c r="AU129" s="235" t="s">
        <v>122</v>
      </c>
      <c r="AV129" s="10" t="s">
        <v>122</v>
      </c>
      <c r="AW129" s="10" t="s">
        <v>34</v>
      </c>
      <c r="AX129" s="10" t="s">
        <v>76</v>
      </c>
      <c r="AY129" s="235" t="s">
        <v>143</v>
      </c>
    </row>
    <row r="130" s="10" customFormat="1" ht="16.5" customHeight="1">
      <c r="B130" s="226"/>
      <c r="C130" s="227"/>
      <c r="D130" s="227"/>
      <c r="E130" s="228" t="s">
        <v>22</v>
      </c>
      <c r="F130" s="236" t="s">
        <v>152</v>
      </c>
      <c r="G130" s="227"/>
      <c r="H130" s="227"/>
      <c r="I130" s="227"/>
      <c r="J130" s="227"/>
      <c r="K130" s="231">
        <v>1.536</v>
      </c>
      <c r="L130" s="227"/>
      <c r="M130" s="227"/>
      <c r="N130" s="227"/>
      <c r="O130" s="227"/>
      <c r="P130" s="227"/>
      <c r="Q130" s="227"/>
      <c r="R130" s="232"/>
      <c r="T130" s="233"/>
      <c r="U130" s="227"/>
      <c r="V130" s="227"/>
      <c r="W130" s="227"/>
      <c r="X130" s="227"/>
      <c r="Y130" s="227"/>
      <c r="Z130" s="227"/>
      <c r="AA130" s="234"/>
      <c r="AT130" s="235" t="s">
        <v>151</v>
      </c>
      <c r="AU130" s="235" t="s">
        <v>122</v>
      </c>
      <c r="AV130" s="10" t="s">
        <v>122</v>
      </c>
      <c r="AW130" s="10" t="s">
        <v>34</v>
      </c>
      <c r="AX130" s="10" t="s">
        <v>76</v>
      </c>
      <c r="AY130" s="235" t="s">
        <v>143</v>
      </c>
    </row>
    <row r="131" s="10" customFormat="1" ht="16.5" customHeight="1">
      <c r="B131" s="226"/>
      <c r="C131" s="227"/>
      <c r="D131" s="227"/>
      <c r="E131" s="228" t="s">
        <v>22</v>
      </c>
      <c r="F131" s="236" t="s">
        <v>153</v>
      </c>
      <c r="G131" s="227"/>
      <c r="H131" s="227"/>
      <c r="I131" s="227"/>
      <c r="J131" s="227"/>
      <c r="K131" s="231">
        <v>0.20300000000000001</v>
      </c>
      <c r="L131" s="227"/>
      <c r="M131" s="227"/>
      <c r="N131" s="227"/>
      <c r="O131" s="227"/>
      <c r="P131" s="227"/>
      <c r="Q131" s="227"/>
      <c r="R131" s="232"/>
      <c r="T131" s="233"/>
      <c r="U131" s="227"/>
      <c r="V131" s="227"/>
      <c r="W131" s="227"/>
      <c r="X131" s="227"/>
      <c r="Y131" s="227"/>
      <c r="Z131" s="227"/>
      <c r="AA131" s="234"/>
      <c r="AT131" s="235" t="s">
        <v>151</v>
      </c>
      <c r="AU131" s="235" t="s">
        <v>122</v>
      </c>
      <c r="AV131" s="10" t="s">
        <v>122</v>
      </c>
      <c r="AW131" s="10" t="s">
        <v>34</v>
      </c>
      <c r="AX131" s="10" t="s">
        <v>76</v>
      </c>
      <c r="AY131" s="235" t="s">
        <v>143</v>
      </c>
    </row>
    <row r="132" s="10" customFormat="1" ht="16.5" customHeight="1">
      <c r="B132" s="226"/>
      <c r="C132" s="227"/>
      <c r="D132" s="227"/>
      <c r="E132" s="228" t="s">
        <v>22</v>
      </c>
      <c r="F132" s="236" t="s">
        <v>154</v>
      </c>
      <c r="G132" s="227"/>
      <c r="H132" s="227"/>
      <c r="I132" s="227"/>
      <c r="J132" s="227"/>
      <c r="K132" s="231">
        <v>0.432</v>
      </c>
      <c r="L132" s="227"/>
      <c r="M132" s="227"/>
      <c r="N132" s="227"/>
      <c r="O132" s="227"/>
      <c r="P132" s="227"/>
      <c r="Q132" s="227"/>
      <c r="R132" s="232"/>
      <c r="T132" s="233"/>
      <c r="U132" s="227"/>
      <c r="V132" s="227"/>
      <c r="W132" s="227"/>
      <c r="X132" s="227"/>
      <c r="Y132" s="227"/>
      <c r="Z132" s="227"/>
      <c r="AA132" s="234"/>
      <c r="AT132" s="235" t="s">
        <v>151</v>
      </c>
      <c r="AU132" s="235" t="s">
        <v>122</v>
      </c>
      <c r="AV132" s="10" t="s">
        <v>122</v>
      </c>
      <c r="AW132" s="10" t="s">
        <v>34</v>
      </c>
      <c r="AX132" s="10" t="s">
        <v>76</v>
      </c>
      <c r="AY132" s="235" t="s">
        <v>143</v>
      </c>
    </row>
    <row r="133" s="10" customFormat="1" ht="16.5" customHeight="1">
      <c r="B133" s="226"/>
      <c r="C133" s="227"/>
      <c r="D133" s="227"/>
      <c r="E133" s="228" t="s">
        <v>22</v>
      </c>
      <c r="F133" s="236" t="s">
        <v>155</v>
      </c>
      <c r="G133" s="227"/>
      <c r="H133" s="227"/>
      <c r="I133" s="227"/>
      <c r="J133" s="227"/>
      <c r="K133" s="231">
        <v>0.76800000000000002</v>
      </c>
      <c r="L133" s="227"/>
      <c r="M133" s="227"/>
      <c r="N133" s="227"/>
      <c r="O133" s="227"/>
      <c r="P133" s="227"/>
      <c r="Q133" s="227"/>
      <c r="R133" s="232"/>
      <c r="T133" s="233"/>
      <c r="U133" s="227"/>
      <c r="V133" s="227"/>
      <c r="W133" s="227"/>
      <c r="X133" s="227"/>
      <c r="Y133" s="227"/>
      <c r="Z133" s="227"/>
      <c r="AA133" s="234"/>
      <c r="AT133" s="235" t="s">
        <v>151</v>
      </c>
      <c r="AU133" s="235" t="s">
        <v>122</v>
      </c>
      <c r="AV133" s="10" t="s">
        <v>122</v>
      </c>
      <c r="AW133" s="10" t="s">
        <v>34</v>
      </c>
      <c r="AX133" s="10" t="s">
        <v>76</v>
      </c>
      <c r="AY133" s="235" t="s">
        <v>143</v>
      </c>
    </row>
    <row r="134" s="11" customFormat="1" ht="16.5" customHeight="1">
      <c r="B134" s="237"/>
      <c r="C134" s="238"/>
      <c r="D134" s="238"/>
      <c r="E134" s="239" t="s">
        <v>22</v>
      </c>
      <c r="F134" s="240" t="s">
        <v>156</v>
      </c>
      <c r="G134" s="238"/>
      <c r="H134" s="238"/>
      <c r="I134" s="238"/>
      <c r="J134" s="238"/>
      <c r="K134" s="241">
        <v>21.754999999999999</v>
      </c>
      <c r="L134" s="238"/>
      <c r="M134" s="238"/>
      <c r="N134" s="238"/>
      <c r="O134" s="238"/>
      <c r="P134" s="238"/>
      <c r="Q134" s="238"/>
      <c r="R134" s="242"/>
      <c r="T134" s="243"/>
      <c r="U134" s="238"/>
      <c r="V134" s="238"/>
      <c r="W134" s="238"/>
      <c r="X134" s="238"/>
      <c r="Y134" s="238"/>
      <c r="Z134" s="238"/>
      <c r="AA134" s="244"/>
      <c r="AT134" s="245" t="s">
        <v>151</v>
      </c>
      <c r="AU134" s="245" t="s">
        <v>122</v>
      </c>
      <c r="AV134" s="11" t="s">
        <v>148</v>
      </c>
      <c r="AW134" s="11" t="s">
        <v>34</v>
      </c>
      <c r="AX134" s="11" t="s">
        <v>84</v>
      </c>
      <c r="AY134" s="245" t="s">
        <v>143</v>
      </c>
    </row>
    <row r="135" s="1" customFormat="1" ht="38.25" customHeight="1">
      <c r="B135" s="46"/>
      <c r="C135" s="215" t="s">
        <v>122</v>
      </c>
      <c r="D135" s="215" t="s">
        <v>144</v>
      </c>
      <c r="E135" s="216" t="s">
        <v>157</v>
      </c>
      <c r="F135" s="217" t="s">
        <v>158</v>
      </c>
      <c r="G135" s="217"/>
      <c r="H135" s="217"/>
      <c r="I135" s="217"/>
      <c r="J135" s="218" t="s">
        <v>159</v>
      </c>
      <c r="K135" s="219">
        <v>68.700000000000003</v>
      </c>
      <c r="L135" s="220">
        <v>0</v>
      </c>
      <c r="M135" s="221"/>
      <c r="N135" s="222">
        <f>ROUND(L135*K135,2)</f>
        <v>0</v>
      </c>
      <c r="O135" s="222"/>
      <c r="P135" s="222"/>
      <c r="Q135" s="222"/>
      <c r="R135" s="48"/>
      <c r="T135" s="223" t="s">
        <v>22</v>
      </c>
      <c r="U135" s="56" t="s">
        <v>43</v>
      </c>
      <c r="V135" s="47"/>
      <c r="W135" s="224">
        <f>V135*K135</f>
        <v>0</v>
      </c>
      <c r="X135" s="224">
        <v>0.0032000000000000002</v>
      </c>
      <c r="Y135" s="224">
        <f>X135*K135</f>
        <v>0.21984000000000001</v>
      </c>
      <c r="Z135" s="224">
        <v>0</v>
      </c>
      <c r="AA135" s="225">
        <f>Z135*K135</f>
        <v>0</v>
      </c>
      <c r="AR135" s="22" t="s">
        <v>148</v>
      </c>
      <c r="AT135" s="22" t="s">
        <v>144</v>
      </c>
      <c r="AU135" s="22" t="s">
        <v>122</v>
      </c>
      <c r="AY135" s="22" t="s">
        <v>143</v>
      </c>
      <c r="BE135" s="138">
        <f>IF(U135="základní",N135,0)</f>
        <v>0</v>
      </c>
      <c r="BF135" s="138">
        <f>IF(U135="snížená",N135,0)</f>
        <v>0</v>
      </c>
      <c r="BG135" s="138">
        <f>IF(U135="zákl. přenesená",N135,0)</f>
        <v>0</v>
      </c>
      <c r="BH135" s="138">
        <f>IF(U135="sníž. přenesená",N135,0)</f>
        <v>0</v>
      </c>
      <c r="BI135" s="138">
        <f>IF(U135="nulová",N135,0)</f>
        <v>0</v>
      </c>
      <c r="BJ135" s="22" t="s">
        <v>122</v>
      </c>
      <c r="BK135" s="138">
        <f>ROUND(L135*K135,2)</f>
        <v>0</v>
      </c>
      <c r="BL135" s="22" t="s">
        <v>148</v>
      </c>
      <c r="BM135" s="22" t="s">
        <v>160</v>
      </c>
    </row>
    <row r="136" s="10" customFormat="1" ht="16.5" customHeight="1">
      <c r="B136" s="226"/>
      <c r="C136" s="227"/>
      <c r="D136" s="227"/>
      <c r="E136" s="228" t="s">
        <v>22</v>
      </c>
      <c r="F136" s="229" t="s">
        <v>161</v>
      </c>
      <c r="G136" s="230"/>
      <c r="H136" s="230"/>
      <c r="I136" s="230"/>
      <c r="J136" s="227"/>
      <c r="K136" s="231">
        <v>58.799999999999997</v>
      </c>
      <c r="L136" s="227"/>
      <c r="M136" s="227"/>
      <c r="N136" s="227"/>
      <c r="O136" s="227"/>
      <c r="P136" s="227"/>
      <c r="Q136" s="227"/>
      <c r="R136" s="232"/>
      <c r="T136" s="233"/>
      <c r="U136" s="227"/>
      <c r="V136" s="227"/>
      <c r="W136" s="227"/>
      <c r="X136" s="227"/>
      <c r="Y136" s="227"/>
      <c r="Z136" s="227"/>
      <c r="AA136" s="234"/>
      <c r="AT136" s="235" t="s">
        <v>151</v>
      </c>
      <c r="AU136" s="235" t="s">
        <v>122</v>
      </c>
      <c r="AV136" s="10" t="s">
        <v>122</v>
      </c>
      <c r="AW136" s="10" t="s">
        <v>34</v>
      </c>
      <c r="AX136" s="10" t="s">
        <v>76</v>
      </c>
      <c r="AY136" s="235" t="s">
        <v>143</v>
      </c>
    </row>
    <row r="137" s="10" customFormat="1" ht="16.5" customHeight="1">
      <c r="B137" s="226"/>
      <c r="C137" s="227"/>
      <c r="D137" s="227"/>
      <c r="E137" s="228" t="s">
        <v>22</v>
      </c>
      <c r="F137" s="236" t="s">
        <v>162</v>
      </c>
      <c r="G137" s="227"/>
      <c r="H137" s="227"/>
      <c r="I137" s="227"/>
      <c r="J137" s="227"/>
      <c r="K137" s="231">
        <v>4.7999999999999998</v>
      </c>
      <c r="L137" s="227"/>
      <c r="M137" s="227"/>
      <c r="N137" s="227"/>
      <c r="O137" s="227"/>
      <c r="P137" s="227"/>
      <c r="Q137" s="227"/>
      <c r="R137" s="232"/>
      <c r="T137" s="233"/>
      <c r="U137" s="227"/>
      <c r="V137" s="227"/>
      <c r="W137" s="227"/>
      <c r="X137" s="227"/>
      <c r="Y137" s="227"/>
      <c r="Z137" s="227"/>
      <c r="AA137" s="234"/>
      <c r="AT137" s="235" t="s">
        <v>151</v>
      </c>
      <c r="AU137" s="235" t="s">
        <v>122</v>
      </c>
      <c r="AV137" s="10" t="s">
        <v>122</v>
      </c>
      <c r="AW137" s="10" t="s">
        <v>34</v>
      </c>
      <c r="AX137" s="10" t="s">
        <v>76</v>
      </c>
      <c r="AY137" s="235" t="s">
        <v>143</v>
      </c>
    </row>
    <row r="138" s="10" customFormat="1" ht="16.5" customHeight="1">
      <c r="B138" s="226"/>
      <c r="C138" s="227"/>
      <c r="D138" s="227"/>
      <c r="E138" s="228" t="s">
        <v>22</v>
      </c>
      <c r="F138" s="236" t="s">
        <v>163</v>
      </c>
      <c r="G138" s="227"/>
      <c r="H138" s="227"/>
      <c r="I138" s="227"/>
      <c r="J138" s="227"/>
      <c r="K138" s="231">
        <v>1.3500000000000001</v>
      </c>
      <c r="L138" s="227"/>
      <c r="M138" s="227"/>
      <c r="N138" s="227"/>
      <c r="O138" s="227"/>
      <c r="P138" s="227"/>
      <c r="Q138" s="227"/>
      <c r="R138" s="232"/>
      <c r="T138" s="233"/>
      <c r="U138" s="227"/>
      <c r="V138" s="227"/>
      <c r="W138" s="227"/>
      <c r="X138" s="227"/>
      <c r="Y138" s="227"/>
      <c r="Z138" s="227"/>
      <c r="AA138" s="234"/>
      <c r="AT138" s="235" t="s">
        <v>151</v>
      </c>
      <c r="AU138" s="235" t="s">
        <v>122</v>
      </c>
      <c r="AV138" s="10" t="s">
        <v>122</v>
      </c>
      <c r="AW138" s="10" t="s">
        <v>34</v>
      </c>
      <c r="AX138" s="10" t="s">
        <v>76</v>
      </c>
      <c r="AY138" s="235" t="s">
        <v>143</v>
      </c>
    </row>
    <row r="139" s="10" customFormat="1" ht="16.5" customHeight="1">
      <c r="B139" s="226"/>
      <c r="C139" s="227"/>
      <c r="D139" s="227"/>
      <c r="E139" s="228" t="s">
        <v>22</v>
      </c>
      <c r="F139" s="236" t="s">
        <v>164</v>
      </c>
      <c r="G139" s="227"/>
      <c r="H139" s="227"/>
      <c r="I139" s="227"/>
      <c r="J139" s="227"/>
      <c r="K139" s="231">
        <v>1.3500000000000001</v>
      </c>
      <c r="L139" s="227"/>
      <c r="M139" s="227"/>
      <c r="N139" s="227"/>
      <c r="O139" s="227"/>
      <c r="P139" s="227"/>
      <c r="Q139" s="227"/>
      <c r="R139" s="232"/>
      <c r="T139" s="233"/>
      <c r="U139" s="227"/>
      <c r="V139" s="227"/>
      <c r="W139" s="227"/>
      <c r="X139" s="227"/>
      <c r="Y139" s="227"/>
      <c r="Z139" s="227"/>
      <c r="AA139" s="234"/>
      <c r="AT139" s="235" t="s">
        <v>151</v>
      </c>
      <c r="AU139" s="235" t="s">
        <v>122</v>
      </c>
      <c r="AV139" s="10" t="s">
        <v>122</v>
      </c>
      <c r="AW139" s="10" t="s">
        <v>34</v>
      </c>
      <c r="AX139" s="10" t="s">
        <v>76</v>
      </c>
      <c r="AY139" s="235" t="s">
        <v>143</v>
      </c>
    </row>
    <row r="140" s="10" customFormat="1" ht="16.5" customHeight="1">
      <c r="B140" s="226"/>
      <c r="C140" s="227"/>
      <c r="D140" s="227"/>
      <c r="E140" s="228" t="s">
        <v>22</v>
      </c>
      <c r="F140" s="236" t="s">
        <v>165</v>
      </c>
      <c r="G140" s="227"/>
      <c r="H140" s="227"/>
      <c r="I140" s="227"/>
      <c r="J140" s="227"/>
      <c r="K140" s="231">
        <v>2.3999999999999999</v>
      </c>
      <c r="L140" s="227"/>
      <c r="M140" s="227"/>
      <c r="N140" s="227"/>
      <c r="O140" s="227"/>
      <c r="P140" s="227"/>
      <c r="Q140" s="227"/>
      <c r="R140" s="232"/>
      <c r="T140" s="233"/>
      <c r="U140" s="227"/>
      <c r="V140" s="227"/>
      <c r="W140" s="227"/>
      <c r="X140" s="227"/>
      <c r="Y140" s="227"/>
      <c r="Z140" s="227"/>
      <c r="AA140" s="234"/>
      <c r="AT140" s="235" t="s">
        <v>151</v>
      </c>
      <c r="AU140" s="235" t="s">
        <v>122</v>
      </c>
      <c r="AV140" s="10" t="s">
        <v>122</v>
      </c>
      <c r="AW140" s="10" t="s">
        <v>34</v>
      </c>
      <c r="AX140" s="10" t="s">
        <v>76</v>
      </c>
      <c r="AY140" s="235" t="s">
        <v>143</v>
      </c>
    </row>
    <row r="141" s="11" customFormat="1" ht="16.5" customHeight="1">
      <c r="B141" s="237"/>
      <c r="C141" s="238"/>
      <c r="D141" s="238"/>
      <c r="E141" s="239" t="s">
        <v>22</v>
      </c>
      <c r="F141" s="240" t="s">
        <v>156</v>
      </c>
      <c r="G141" s="238"/>
      <c r="H141" s="238"/>
      <c r="I141" s="238"/>
      <c r="J141" s="238"/>
      <c r="K141" s="241">
        <v>68.700000000000003</v>
      </c>
      <c r="L141" s="238"/>
      <c r="M141" s="238"/>
      <c r="N141" s="238"/>
      <c r="O141" s="238"/>
      <c r="P141" s="238"/>
      <c r="Q141" s="238"/>
      <c r="R141" s="242"/>
      <c r="T141" s="243"/>
      <c r="U141" s="238"/>
      <c r="V141" s="238"/>
      <c r="W141" s="238"/>
      <c r="X141" s="238"/>
      <c r="Y141" s="238"/>
      <c r="Z141" s="238"/>
      <c r="AA141" s="244"/>
      <c r="AT141" s="245" t="s">
        <v>151</v>
      </c>
      <c r="AU141" s="245" t="s">
        <v>122</v>
      </c>
      <c r="AV141" s="11" t="s">
        <v>148</v>
      </c>
      <c r="AW141" s="11" t="s">
        <v>34</v>
      </c>
      <c r="AX141" s="11" t="s">
        <v>84</v>
      </c>
      <c r="AY141" s="245" t="s">
        <v>143</v>
      </c>
    </row>
    <row r="142" s="1" customFormat="1" ht="38.25" customHeight="1">
      <c r="B142" s="46"/>
      <c r="C142" s="246" t="s">
        <v>166</v>
      </c>
      <c r="D142" s="246" t="s">
        <v>167</v>
      </c>
      <c r="E142" s="247" t="s">
        <v>168</v>
      </c>
      <c r="F142" s="248" t="s">
        <v>169</v>
      </c>
      <c r="G142" s="248"/>
      <c r="H142" s="248"/>
      <c r="I142" s="248"/>
      <c r="J142" s="249" t="s">
        <v>147</v>
      </c>
      <c r="K142" s="250">
        <v>17.885000000000002</v>
      </c>
      <c r="L142" s="251">
        <v>0</v>
      </c>
      <c r="M142" s="252"/>
      <c r="N142" s="253">
        <f>ROUND(L142*K142,2)</f>
        <v>0</v>
      </c>
      <c r="O142" s="222"/>
      <c r="P142" s="222"/>
      <c r="Q142" s="222"/>
      <c r="R142" s="48"/>
      <c r="T142" s="223" t="s">
        <v>22</v>
      </c>
      <c r="U142" s="56" t="s">
        <v>43</v>
      </c>
      <c r="V142" s="47"/>
      <c r="W142" s="224">
        <f>V142*K142</f>
        <v>0</v>
      </c>
      <c r="X142" s="224">
        <v>0.0023999999999999998</v>
      </c>
      <c r="Y142" s="224">
        <f>X142*K142</f>
        <v>0.042923999999999997</v>
      </c>
      <c r="Z142" s="224">
        <v>0</v>
      </c>
      <c r="AA142" s="225">
        <f>Z142*K142</f>
        <v>0</v>
      </c>
      <c r="AR142" s="22" t="s">
        <v>170</v>
      </c>
      <c r="AT142" s="22" t="s">
        <v>167</v>
      </c>
      <c r="AU142" s="22" t="s">
        <v>122</v>
      </c>
      <c r="AY142" s="22" t="s">
        <v>143</v>
      </c>
      <c r="BE142" s="138">
        <f>IF(U142="základní",N142,0)</f>
        <v>0</v>
      </c>
      <c r="BF142" s="138">
        <f>IF(U142="snížená",N142,0)</f>
        <v>0</v>
      </c>
      <c r="BG142" s="138">
        <f>IF(U142="zákl. přenesená",N142,0)</f>
        <v>0</v>
      </c>
      <c r="BH142" s="138">
        <f>IF(U142="sníž. přenesená",N142,0)</f>
        <v>0</v>
      </c>
      <c r="BI142" s="138">
        <f>IF(U142="nulová",N142,0)</f>
        <v>0</v>
      </c>
      <c r="BJ142" s="22" t="s">
        <v>122</v>
      </c>
      <c r="BK142" s="138">
        <f>ROUND(L142*K142,2)</f>
        <v>0</v>
      </c>
      <c r="BL142" s="22" t="s">
        <v>148</v>
      </c>
      <c r="BM142" s="22" t="s">
        <v>171</v>
      </c>
    </row>
    <row r="143" s="10" customFormat="1" ht="16.5" customHeight="1">
      <c r="B143" s="226"/>
      <c r="C143" s="227"/>
      <c r="D143" s="227"/>
      <c r="E143" s="228" t="s">
        <v>22</v>
      </c>
      <c r="F143" s="229" t="s">
        <v>172</v>
      </c>
      <c r="G143" s="230"/>
      <c r="H143" s="230"/>
      <c r="I143" s="230"/>
      <c r="J143" s="227"/>
      <c r="K143" s="231">
        <v>16.164000000000001</v>
      </c>
      <c r="L143" s="227"/>
      <c r="M143" s="227"/>
      <c r="N143" s="227"/>
      <c r="O143" s="227"/>
      <c r="P143" s="227"/>
      <c r="Q143" s="227"/>
      <c r="R143" s="232"/>
      <c r="T143" s="233"/>
      <c r="U143" s="227"/>
      <c r="V143" s="227"/>
      <c r="W143" s="227"/>
      <c r="X143" s="227"/>
      <c r="Y143" s="227"/>
      <c r="Z143" s="227"/>
      <c r="AA143" s="234"/>
      <c r="AT143" s="235" t="s">
        <v>151</v>
      </c>
      <c r="AU143" s="235" t="s">
        <v>122</v>
      </c>
      <c r="AV143" s="10" t="s">
        <v>122</v>
      </c>
      <c r="AW143" s="10" t="s">
        <v>34</v>
      </c>
      <c r="AX143" s="10" t="s">
        <v>76</v>
      </c>
      <c r="AY143" s="235" t="s">
        <v>143</v>
      </c>
    </row>
    <row r="144" s="10" customFormat="1" ht="16.5" customHeight="1">
      <c r="B144" s="226"/>
      <c r="C144" s="227"/>
      <c r="D144" s="227"/>
      <c r="E144" s="228" t="s">
        <v>22</v>
      </c>
      <c r="F144" s="236" t="s">
        <v>173</v>
      </c>
      <c r="G144" s="227"/>
      <c r="H144" s="227"/>
      <c r="I144" s="227"/>
      <c r="J144" s="227"/>
      <c r="K144" s="231">
        <v>0.095000000000000001</v>
      </c>
      <c r="L144" s="227"/>
      <c r="M144" s="227"/>
      <c r="N144" s="227"/>
      <c r="O144" s="227"/>
      <c r="P144" s="227"/>
      <c r="Q144" s="227"/>
      <c r="R144" s="232"/>
      <c r="T144" s="233"/>
      <c r="U144" s="227"/>
      <c r="V144" s="227"/>
      <c r="W144" s="227"/>
      <c r="X144" s="227"/>
      <c r="Y144" s="227"/>
      <c r="Z144" s="227"/>
      <c r="AA144" s="234"/>
      <c r="AT144" s="235" t="s">
        <v>151</v>
      </c>
      <c r="AU144" s="235" t="s">
        <v>122</v>
      </c>
      <c r="AV144" s="10" t="s">
        <v>122</v>
      </c>
      <c r="AW144" s="10" t="s">
        <v>34</v>
      </c>
      <c r="AX144" s="10" t="s">
        <v>76</v>
      </c>
      <c r="AY144" s="235" t="s">
        <v>143</v>
      </c>
    </row>
    <row r="145" s="11" customFormat="1" ht="16.5" customHeight="1">
      <c r="B145" s="237"/>
      <c r="C145" s="238"/>
      <c r="D145" s="238"/>
      <c r="E145" s="239" t="s">
        <v>22</v>
      </c>
      <c r="F145" s="240" t="s">
        <v>156</v>
      </c>
      <c r="G145" s="238"/>
      <c r="H145" s="238"/>
      <c r="I145" s="238"/>
      <c r="J145" s="238"/>
      <c r="K145" s="241">
        <v>16.259</v>
      </c>
      <c r="L145" s="238"/>
      <c r="M145" s="238"/>
      <c r="N145" s="238"/>
      <c r="O145" s="238"/>
      <c r="P145" s="238"/>
      <c r="Q145" s="238"/>
      <c r="R145" s="242"/>
      <c r="T145" s="243"/>
      <c r="U145" s="238"/>
      <c r="V145" s="238"/>
      <c r="W145" s="238"/>
      <c r="X145" s="238"/>
      <c r="Y145" s="238"/>
      <c r="Z145" s="238"/>
      <c r="AA145" s="244"/>
      <c r="AT145" s="245" t="s">
        <v>151</v>
      </c>
      <c r="AU145" s="245" t="s">
        <v>122</v>
      </c>
      <c r="AV145" s="11" t="s">
        <v>148</v>
      </c>
      <c r="AW145" s="11" t="s">
        <v>34</v>
      </c>
      <c r="AX145" s="11" t="s">
        <v>84</v>
      </c>
      <c r="AY145" s="245" t="s">
        <v>143</v>
      </c>
    </row>
    <row r="146" s="1" customFormat="1" ht="25.5" customHeight="1">
      <c r="B146" s="46"/>
      <c r="C146" s="215" t="s">
        <v>148</v>
      </c>
      <c r="D146" s="215" t="s">
        <v>144</v>
      </c>
      <c r="E146" s="216" t="s">
        <v>174</v>
      </c>
      <c r="F146" s="217" t="s">
        <v>175</v>
      </c>
      <c r="G146" s="217"/>
      <c r="H146" s="217"/>
      <c r="I146" s="217"/>
      <c r="J146" s="218" t="s">
        <v>147</v>
      </c>
      <c r="K146" s="219">
        <v>21.754999999999999</v>
      </c>
      <c r="L146" s="220">
        <v>0</v>
      </c>
      <c r="M146" s="221"/>
      <c r="N146" s="222">
        <f>ROUND(L146*K146,2)</f>
        <v>0</v>
      </c>
      <c r="O146" s="222"/>
      <c r="P146" s="222"/>
      <c r="Q146" s="222"/>
      <c r="R146" s="48"/>
      <c r="T146" s="223" t="s">
        <v>22</v>
      </c>
      <c r="U146" s="56" t="s">
        <v>43</v>
      </c>
      <c r="V146" s="47"/>
      <c r="W146" s="224">
        <f>V146*K146</f>
        <v>0</v>
      </c>
      <c r="X146" s="224">
        <v>0.0030000000000000001</v>
      </c>
      <c r="Y146" s="224">
        <f>X146*K146</f>
        <v>0.065265000000000004</v>
      </c>
      <c r="Z146" s="224">
        <v>0</v>
      </c>
      <c r="AA146" s="225">
        <f>Z146*K146</f>
        <v>0</v>
      </c>
      <c r="AR146" s="22" t="s">
        <v>148</v>
      </c>
      <c r="AT146" s="22" t="s">
        <v>144</v>
      </c>
      <c r="AU146" s="22" t="s">
        <v>122</v>
      </c>
      <c r="AY146" s="22" t="s">
        <v>143</v>
      </c>
      <c r="BE146" s="138">
        <f>IF(U146="základní",N146,0)</f>
        <v>0</v>
      </c>
      <c r="BF146" s="138">
        <f>IF(U146="snížená",N146,0)</f>
        <v>0</v>
      </c>
      <c r="BG146" s="138">
        <f>IF(U146="zákl. přenesená",N146,0)</f>
        <v>0</v>
      </c>
      <c r="BH146" s="138">
        <f>IF(U146="sníž. přenesená",N146,0)</f>
        <v>0</v>
      </c>
      <c r="BI146" s="138">
        <f>IF(U146="nulová",N146,0)</f>
        <v>0</v>
      </c>
      <c r="BJ146" s="22" t="s">
        <v>122</v>
      </c>
      <c r="BK146" s="138">
        <f>ROUND(L146*K146,2)</f>
        <v>0</v>
      </c>
      <c r="BL146" s="22" t="s">
        <v>148</v>
      </c>
      <c r="BM146" s="22" t="s">
        <v>176</v>
      </c>
    </row>
    <row r="147" s="1" customFormat="1" ht="25.5" customHeight="1">
      <c r="B147" s="46"/>
      <c r="C147" s="215" t="s">
        <v>177</v>
      </c>
      <c r="D147" s="215" t="s">
        <v>144</v>
      </c>
      <c r="E147" s="216" t="s">
        <v>178</v>
      </c>
      <c r="F147" s="217" t="s">
        <v>179</v>
      </c>
      <c r="G147" s="217"/>
      <c r="H147" s="217"/>
      <c r="I147" s="217"/>
      <c r="J147" s="218" t="s">
        <v>147</v>
      </c>
      <c r="K147" s="219">
        <v>22.004999999999999</v>
      </c>
      <c r="L147" s="220">
        <v>0</v>
      </c>
      <c r="M147" s="221"/>
      <c r="N147" s="222">
        <f>ROUND(L147*K147,2)</f>
        <v>0</v>
      </c>
      <c r="O147" s="222"/>
      <c r="P147" s="222"/>
      <c r="Q147" s="222"/>
      <c r="R147" s="48"/>
      <c r="T147" s="223" t="s">
        <v>22</v>
      </c>
      <c r="U147" s="56" t="s">
        <v>43</v>
      </c>
      <c r="V147" s="47"/>
      <c r="W147" s="224">
        <f>V147*K147</f>
        <v>0</v>
      </c>
      <c r="X147" s="224">
        <v>0.033579999999999999</v>
      </c>
      <c r="Y147" s="224">
        <f>X147*K147</f>
        <v>0.73892789999999997</v>
      </c>
      <c r="Z147" s="224">
        <v>0</v>
      </c>
      <c r="AA147" s="225">
        <f>Z147*K147</f>
        <v>0</v>
      </c>
      <c r="AR147" s="22" t="s">
        <v>148</v>
      </c>
      <c r="AT147" s="22" t="s">
        <v>144</v>
      </c>
      <c r="AU147" s="22" t="s">
        <v>122</v>
      </c>
      <c r="AY147" s="22" t="s">
        <v>143</v>
      </c>
      <c r="BE147" s="138">
        <f>IF(U147="základní",N147,0)</f>
        <v>0</v>
      </c>
      <c r="BF147" s="138">
        <f>IF(U147="snížená",N147,0)</f>
        <v>0</v>
      </c>
      <c r="BG147" s="138">
        <f>IF(U147="zákl. přenesená",N147,0)</f>
        <v>0</v>
      </c>
      <c r="BH147" s="138">
        <f>IF(U147="sníž. přenesená",N147,0)</f>
        <v>0</v>
      </c>
      <c r="BI147" s="138">
        <f>IF(U147="nulová",N147,0)</f>
        <v>0</v>
      </c>
      <c r="BJ147" s="22" t="s">
        <v>122</v>
      </c>
      <c r="BK147" s="138">
        <f>ROUND(L147*K147,2)</f>
        <v>0</v>
      </c>
      <c r="BL147" s="22" t="s">
        <v>148</v>
      </c>
      <c r="BM147" s="22" t="s">
        <v>180</v>
      </c>
    </row>
    <row r="148" s="10" customFormat="1" ht="16.5" customHeight="1">
      <c r="B148" s="226"/>
      <c r="C148" s="227"/>
      <c r="D148" s="227"/>
      <c r="E148" s="228" t="s">
        <v>22</v>
      </c>
      <c r="F148" s="229" t="s">
        <v>181</v>
      </c>
      <c r="G148" s="230"/>
      <c r="H148" s="230"/>
      <c r="I148" s="230"/>
      <c r="J148" s="227"/>
      <c r="K148" s="231">
        <v>18.143999999999998</v>
      </c>
      <c r="L148" s="227"/>
      <c r="M148" s="227"/>
      <c r="N148" s="227"/>
      <c r="O148" s="227"/>
      <c r="P148" s="227"/>
      <c r="Q148" s="227"/>
      <c r="R148" s="232"/>
      <c r="T148" s="233"/>
      <c r="U148" s="227"/>
      <c r="V148" s="227"/>
      <c r="W148" s="227"/>
      <c r="X148" s="227"/>
      <c r="Y148" s="227"/>
      <c r="Z148" s="227"/>
      <c r="AA148" s="234"/>
      <c r="AT148" s="235" t="s">
        <v>151</v>
      </c>
      <c r="AU148" s="235" t="s">
        <v>122</v>
      </c>
      <c r="AV148" s="10" t="s">
        <v>122</v>
      </c>
      <c r="AW148" s="10" t="s">
        <v>34</v>
      </c>
      <c r="AX148" s="10" t="s">
        <v>76</v>
      </c>
      <c r="AY148" s="235" t="s">
        <v>143</v>
      </c>
    </row>
    <row r="149" s="10" customFormat="1" ht="16.5" customHeight="1">
      <c r="B149" s="226"/>
      <c r="C149" s="227"/>
      <c r="D149" s="227"/>
      <c r="E149" s="228" t="s">
        <v>22</v>
      </c>
      <c r="F149" s="236" t="s">
        <v>182</v>
      </c>
      <c r="G149" s="227"/>
      <c r="H149" s="227"/>
      <c r="I149" s="227"/>
      <c r="J149" s="227"/>
      <c r="K149" s="231">
        <v>1.728</v>
      </c>
      <c r="L149" s="227"/>
      <c r="M149" s="227"/>
      <c r="N149" s="227"/>
      <c r="O149" s="227"/>
      <c r="P149" s="227"/>
      <c r="Q149" s="227"/>
      <c r="R149" s="232"/>
      <c r="T149" s="233"/>
      <c r="U149" s="227"/>
      <c r="V149" s="227"/>
      <c r="W149" s="227"/>
      <c r="X149" s="227"/>
      <c r="Y149" s="227"/>
      <c r="Z149" s="227"/>
      <c r="AA149" s="234"/>
      <c r="AT149" s="235" t="s">
        <v>151</v>
      </c>
      <c r="AU149" s="235" t="s">
        <v>122</v>
      </c>
      <c r="AV149" s="10" t="s">
        <v>122</v>
      </c>
      <c r="AW149" s="10" t="s">
        <v>34</v>
      </c>
      <c r="AX149" s="10" t="s">
        <v>76</v>
      </c>
      <c r="AY149" s="235" t="s">
        <v>143</v>
      </c>
    </row>
    <row r="150" s="10" customFormat="1" ht="16.5" customHeight="1">
      <c r="B150" s="226"/>
      <c r="C150" s="227"/>
      <c r="D150" s="227"/>
      <c r="E150" s="228" t="s">
        <v>22</v>
      </c>
      <c r="F150" s="236" t="s">
        <v>183</v>
      </c>
      <c r="G150" s="227"/>
      <c r="H150" s="227"/>
      <c r="I150" s="227"/>
      <c r="J150" s="227"/>
      <c r="K150" s="231">
        <v>0.189</v>
      </c>
      <c r="L150" s="227"/>
      <c r="M150" s="227"/>
      <c r="N150" s="227"/>
      <c r="O150" s="227"/>
      <c r="P150" s="227"/>
      <c r="Q150" s="227"/>
      <c r="R150" s="232"/>
      <c r="T150" s="233"/>
      <c r="U150" s="227"/>
      <c r="V150" s="227"/>
      <c r="W150" s="227"/>
      <c r="X150" s="227"/>
      <c r="Y150" s="227"/>
      <c r="Z150" s="227"/>
      <c r="AA150" s="234"/>
      <c r="AT150" s="235" t="s">
        <v>151</v>
      </c>
      <c r="AU150" s="235" t="s">
        <v>122</v>
      </c>
      <c r="AV150" s="10" t="s">
        <v>122</v>
      </c>
      <c r="AW150" s="10" t="s">
        <v>34</v>
      </c>
      <c r="AX150" s="10" t="s">
        <v>76</v>
      </c>
      <c r="AY150" s="235" t="s">
        <v>143</v>
      </c>
    </row>
    <row r="151" s="10" customFormat="1" ht="16.5" customHeight="1">
      <c r="B151" s="226"/>
      <c r="C151" s="227"/>
      <c r="D151" s="227"/>
      <c r="E151" s="228" t="s">
        <v>22</v>
      </c>
      <c r="F151" s="236" t="s">
        <v>184</v>
      </c>
      <c r="G151" s="227"/>
      <c r="H151" s="227"/>
      <c r="I151" s="227"/>
      <c r="J151" s="227"/>
      <c r="K151" s="231">
        <v>0.216</v>
      </c>
      <c r="L151" s="227"/>
      <c r="M151" s="227"/>
      <c r="N151" s="227"/>
      <c r="O151" s="227"/>
      <c r="P151" s="227"/>
      <c r="Q151" s="227"/>
      <c r="R151" s="232"/>
      <c r="T151" s="233"/>
      <c r="U151" s="227"/>
      <c r="V151" s="227"/>
      <c r="W151" s="227"/>
      <c r="X151" s="227"/>
      <c r="Y151" s="227"/>
      <c r="Z151" s="227"/>
      <c r="AA151" s="234"/>
      <c r="AT151" s="235" t="s">
        <v>151</v>
      </c>
      <c r="AU151" s="235" t="s">
        <v>122</v>
      </c>
      <c r="AV151" s="10" t="s">
        <v>122</v>
      </c>
      <c r="AW151" s="10" t="s">
        <v>34</v>
      </c>
      <c r="AX151" s="10" t="s">
        <v>76</v>
      </c>
      <c r="AY151" s="235" t="s">
        <v>143</v>
      </c>
    </row>
    <row r="152" s="10" customFormat="1" ht="16.5" customHeight="1">
      <c r="B152" s="226"/>
      <c r="C152" s="227"/>
      <c r="D152" s="227"/>
      <c r="E152" s="228" t="s">
        <v>22</v>
      </c>
      <c r="F152" s="236" t="s">
        <v>185</v>
      </c>
      <c r="G152" s="227"/>
      <c r="H152" s="227"/>
      <c r="I152" s="227"/>
      <c r="J152" s="227"/>
      <c r="K152" s="231">
        <v>1.728</v>
      </c>
      <c r="L152" s="227"/>
      <c r="M152" s="227"/>
      <c r="N152" s="227"/>
      <c r="O152" s="227"/>
      <c r="P152" s="227"/>
      <c r="Q152" s="227"/>
      <c r="R152" s="232"/>
      <c r="T152" s="233"/>
      <c r="U152" s="227"/>
      <c r="V152" s="227"/>
      <c r="W152" s="227"/>
      <c r="X152" s="227"/>
      <c r="Y152" s="227"/>
      <c r="Z152" s="227"/>
      <c r="AA152" s="234"/>
      <c r="AT152" s="235" t="s">
        <v>151</v>
      </c>
      <c r="AU152" s="235" t="s">
        <v>122</v>
      </c>
      <c r="AV152" s="10" t="s">
        <v>122</v>
      </c>
      <c r="AW152" s="10" t="s">
        <v>34</v>
      </c>
      <c r="AX152" s="10" t="s">
        <v>76</v>
      </c>
      <c r="AY152" s="235" t="s">
        <v>143</v>
      </c>
    </row>
    <row r="153" s="11" customFormat="1" ht="16.5" customHeight="1">
      <c r="B153" s="237"/>
      <c r="C153" s="238"/>
      <c r="D153" s="238"/>
      <c r="E153" s="239" t="s">
        <v>22</v>
      </c>
      <c r="F153" s="240" t="s">
        <v>156</v>
      </c>
      <c r="G153" s="238"/>
      <c r="H153" s="238"/>
      <c r="I153" s="238"/>
      <c r="J153" s="238"/>
      <c r="K153" s="241">
        <v>22.004999999999999</v>
      </c>
      <c r="L153" s="238"/>
      <c r="M153" s="238"/>
      <c r="N153" s="238"/>
      <c r="O153" s="238"/>
      <c r="P153" s="238"/>
      <c r="Q153" s="238"/>
      <c r="R153" s="242"/>
      <c r="T153" s="243"/>
      <c r="U153" s="238"/>
      <c r="V153" s="238"/>
      <c r="W153" s="238"/>
      <c r="X153" s="238"/>
      <c r="Y153" s="238"/>
      <c r="Z153" s="238"/>
      <c r="AA153" s="244"/>
      <c r="AT153" s="245" t="s">
        <v>151</v>
      </c>
      <c r="AU153" s="245" t="s">
        <v>122</v>
      </c>
      <c r="AV153" s="11" t="s">
        <v>148</v>
      </c>
      <c r="AW153" s="11" t="s">
        <v>34</v>
      </c>
      <c r="AX153" s="11" t="s">
        <v>84</v>
      </c>
      <c r="AY153" s="245" t="s">
        <v>143</v>
      </c>
    </row>
    <row r="154" s="1" customFormat="1" ht="25.5" customHeight="1">
      <c r="B154" s="46"/>
      <c r="C154" s="215" t="s">
        <v>186</v>
      </c>
      <c r="D154" s="215" t="s">
        <v>144</v>
      </c>
      <c r="E154" s="216" t="s">
        <v>187</v>
      </c>
      <c r="F154" s="217" t="s">
        <v>188</v>
      </c>
      <c r="G154" s="217"/>
      <c r="H154" s="217"/>
      <c r="I154" s="217"/>
      <c r="J154" s="218" t="s">
        <v>159</v>
      </c>
      <c r="K154" s="219">
        <v>162.30000000000001</v>
      </c>
      <c r="L154" s="220">
        <v>0</v>
      </c>
      <c r="M154" s="221"/>
      <c r="N154" s="222">
        <f>ROUND(L154*K154,2)</f>
        <v>0</v>
      </c>
      <c r="O154" s="222"/>
      <c r="P154" s="222"/>
      <c r="Q154" s="222"/>
      <c r="R154" s="48"/>
      <c r="T154" s="223" t="s">
        <v>22</v>
      </c>
      <c r="U154" s="56" t="s">
        <v>43</v>
      </c>
      <c r="V154" s="47"/>
      <c r="W154" s="224">
        <f>V154*K154</f>
        <v>0</v>
      </c>
      <c r="X154" s="224">
        <v>0.0015</v>
      </c>
      <c r="Y154" s="224">
        <f>X154*K154</f>
        <v>0.24345000000000003</v>
      </c>
      <c r="Z154" s="224">
        <v>0</v>
      </c>
      <c r="AA154" s="225">
        <f>Z154*K154</f>
        <v>0</v>
      </c>
      <c r="AR154" s="22" t="s">
        <v>148</v>
      </c>
      <c r="AT154" s="22" t="s">
        <v>144</v>
      </c>
      <c r="AU154" s="22" t="s">
        <v>122</v>
      </c>
      <c r="AY154" s="22" t="s">
        <v>143</v>
      </c>
      <c r="BE154" s="138">
        <f>IF(U154="základní",N154,0)</f>
        <v>0</v>
      </c>
      <c r="BF154" s="138">
        <f>IF(U154="snížená",N154,0)</f>
        <v>0</v>
      </c>
      <c r="BG154" s="138">
        <f>IF(U154="zákl. přenesená",N154,0)</f>
        <v>0</v>
      </c>
      <c r="BH154" s="138">
        <f>IF(U154="sníž. přenesená",N154,0)</f>
        <v>0</v>
      </c>
      <c r="BI154" s="138">
        <f>IF(U154="nulová",N154,0)</f>
        <v>0</v>
      </c>
      <c r="BJ154" s="22" t="s">
        <v>122</v>
      </c>
      <c r="BK154" s="138">
        <f>ROUND(L154*K154,2)</f>
        <v>0</v>
      </c>
      <c r="BL154" s="22" t="s">
        <v>148</v>
      </c>
      <c r="BM154" s="22" t="s">
        <v>189</v>
      </c>
    </row>
    <row r="155" s="10" customFormat="1" ht="16.5" customHeight="1">
      <c r="B155" s="226"/>
      <c r="C155" s="227"/>
      <c r="D155" s="227"/>
      <c r="E155" s="228" t="s">
        <v>22</v>
      </c>
      <c r="F155" s="229" t="s">
        <v>190</v>
      </c>
      <c r="G155" s="230"/>
      <c r="H155" s="230"/>
      <c r="I155" s="230"/>
      <c r="J155" s="227"/>
      <c r="K155" s="231">
        <v>134.40000000000001</v>
      </c>
      <c r="L155" s="227"/>
      <c r="M155" s="227"/>
      <c r="N155" s="227"/>
      <c r="O155" s="227"/>
      <c r="P155" s="227"/>
      <c r="Q155" s="227"/>
      <c r="R155" s="232"/>
      <c r="T155" s="233"/>
      <c r="U155" s="227"/>
      <c r="V155" s="227"/>
      <c r="W155" s="227"/>
      <c r="X155" s="227"/>
      <c r="Y155" s="227"/>
      <c r="Z155" s="227"/>
      <c r="AA155" s="234"/>
      <c r="AT155" s="235" t="s">
        <v>151</v>
      </c>
      <c r="AU155" s="235" t="s">
        <v>122</v>
      </c>
      <c r="AV155" s="10" t="s">
        <v>122</v>
      </c>
      <c r="AW155" s="10" t="s">
        <v>34</v>
      </c>
      <c r="AX155" s="10" t="s">
        <v>76</v>
      </c>
      <c r="AY155" s="235" t="s">
        <v>143</v>
      </c>
    </row>
    <row r="156" s="10" customFormat="1" ht="16.5" customHeight="1">
      <c r="B156" s="226"/>
      <c r="C156" s="227"/>
      <c r="D156" s="227"/>
      <c r="E156" s="228" t="s">
        <v>22</v>
      </c>
      <c r="F156" s="236" t="s">
        <v>191</v>
      </c>
      <c r="G156" s="227"/>
      <c r="H156" s="227"/>
      <c r="I156" s="227"/>
      <c r="J156" s="227"/>
      <c r="K156" s="231">
        <v>12</v>
      </c>
      <c r="L156" s="227"/>
      <c r="M156" s="227"/>
      <c r="N156" s="227"/>
      <c r="O156" s="227"/>
      <c r="P156" s="227"/>
      <c r="Q156" s="227"/>
      <c r="R156" s="232"/>
      <c r="T156" s="233"/>
      <c r="U156" s="227"/>
      <c r="V156" s="227"/>
      <c r="W156" s="227"/>
      <c r="X156" s="227"/>
      <c r="Y156" s="227"/>
      <c r="Z156" s="227"/>
      <c r="AA156" s="234"/>
      <c r="AT156" s="235" t="s">
        <v>151</v>
      </c>
      <c r="AU156" s="235" t="s">
        <v>122</v>
      </c>
      <c r="AV156" s="10" t="s">
        <v>122</v>
      </c>
      <c r="AW156" s="10" t="s">
        <v>34</v>
      </c>
      <c r="AX156" s="10" t="s">
        <v>76</v>
      </c>
      <c r="AY156" s="235" t="s">
        <v>143</v>
      </c>
    </row>
    <row r="157" s="10" customFormat="1" ht="16.5" customHeight="1">
      <c r="B157" s="226"/>
      <c r="C157" s="227"/>
      <c r="D157" s="227"/>
      <c r="E157" s="228" t="s">
        <v>22</v>
      </c>
      <c r="F157" s="236" t="s">
        <v>192</v>
      </c>
      <c r="G157" s="227"/>
      <c r="H157" s="227"/>
      <c r="I157" s="227"/>
      <c r="J157" s="227"/>
      <c r="K157" s="231">
        <v>4.0499999999999998</v>
      </c>
      <c r="L157" s="227"/>
      <c r="M157" s="227"/>
      <c r="N157" s="227"/>
      <c r="O157" s="227"/>
      <c r="P157" s="227"/>
      <c r="Q157" s="227"/>
      <c r="R157" s="232"/>
      <c r="T157" s="233"/>
      <c r="U157" s="227"/>
      <c r="V157" s="227"/>
      <c r="W157" s="227"/>
      <c r="X157" s="227"/>
      <c r="Y157" s="227"/>
      <c r="Z157" s="227"/>
      <c r="AA157" s="234"/>
      <c r="AT157" s="235" t="s">
        <v>151</v>
      </c>
      <c r="AU157" s="235" t="s">
        <v>122</v>
      </c>
      <c r="AV157" s="10" t="s">
        <v>122</v>
      </c>
      <c r="AW157" s="10" t="s">
        <v>34</v>
      </c>
      <c r="AX157" s="10" t="s">
        <v>76</v>
      </c>
      <c r="AY157" s="235" t="s">
        <v>143</v>
      </c>
    </row>
    <row r="158" s="10" customFormat="1" ht="16.5" customHeight="1">
      <c r="B158" s="226"/>
      <c r="C158" s="227"/>
      <c r="D158" s="227"/>
      <c r="E158" s="228" t="s">
        <v>22</v>
      </c>
      <c r="F158" s="236" t="s">
        <v>193</v>
      </c>
      <c r="G158" s="227"/>
      <c r="H158" s="227"/>
      <c r="I158" s="227"/>
      <c r="J158" s="227"/>
      <c r="K158" s="231">
        <v>2.25</v>
      </c>
      <c r="L158" s="227"/>
      <c r="M158" s="227"/>
      <c r="N158" s="227"/>
      <c r="O158" s="227"/>
      <c r="P158" s="227"/>
      <c r="Q158" s="227"/>
      <c r="R158" s="232"/>
      <c r="T158" s="233"/>
      <c r="U158" s="227"/>
      <c r="V158" s="227"/>
      <c r="W158" s="227"/>
      <c r="X158" s="227"/>
      <c r="Y158" s="227"/>
      <c r="Z158" s="227"/>
      <c r="AA158" s="234"/>
      <c r="AT158" s="235" t="s">
        <v>151</v>
      </c>
      <c r="AU158" s="235" t="s">
        <v>122</v>
      </c>
      <c r="AV158" s="10" t="s">
        <v>122</v>
      </c>
      <c r="AW158" s="10" t="s">
        <v>34</v>
      </c>
      <c r="AX158" s="10" t="s">
        <v>76</v>
      </c>
      <c r="AY158" s="235" t="s">
        <v>143</v>
      </c>
    </row>
    <row r="159" s="10" customFormat="1" ht="16.5" customHeight="1">
      <c r="B159" s="226"/>
      <c r="C159" s="227"/>
      <c r="D159" s="227"/>
      <c r="E159" s="228" t="s">
        <v>22</v>
      </c>
      <c r="F159" s="236" t="s">
        <v>194</v>
      </c>
      <c r="G159" s="227"/>
      <c r="H159" s="227"/>
      <c r="I159" s="227"/>
      <c r="J159" s="227"/>
      <c r="K159" s="231">
        <v>9.5999999999999996</v>
      </c>
      <c r="L159" s="227"/>
      <c r="M159" s="227"/>
      <c r="N159" s="227"/>
      <c r="O159" s="227"/>
      <c r="P159" s="227"/>
      <c r="Q159" s="227"/>
      <c r="R159" s="232"/>
      <c r="T159" s="233"/>
      <c r="U159" s="227"/>
      <c r="V159" s="227"/>
      <c r="W159" s="227"/>
      <c r="X159" s="227"/>
      <c r="Y159" s="227"/>
      <c r="Z159" s="227"/>
      <c r="AA159" s="234"/>
      <c r="AT159" s="235" t="s">
        <v>151</v>
      </c>
      <c r="AU159" s="235" t="s">
        <v>122</v>
      </c>
      <c r="AV159" s="10" t="s">
        <v>122</v>
      </c>
      <c r="AW159" s="10" t="s">
        <v>34</v>
      </c>
      <c r="AX159" s="10" t="s">
        <v>76</v>
      </c>
      <c r="AY159" s="235" t="s">
        <v>143</v>
      </c>
    </row>
    <row r="160" s="11" customFormat="1" ht="16.5" customHeight="1">
      <c r="B160" s="237"/>
      <c r="C160" s="238"/>
      <c r="D160" s="238"/>
      <c r="E160" s="239" t="s">
        <v>22</v>
      </c>
      <c r="F160" s="240" t="s">
        <v>156</v>
      </c>
      <c r="G160" s="238"/>
      <c r="H160" s="238"/>
      <c r="I160" s="238"/>
      <c r="J160" s="238"/>
      <c r="K160" s="241">
        <v>162.30000000000001</v>
      </c>
      <c r="L160" s="238"/>
      <c r="M160" s="238"/>
      <c r="N160" s="238"/>
      <c r="O160" s="238"/>
      <c r="P160" s="238"/>
      <c r="Q160" s="238"/>
      <c r="R160" s="242"/>
      <c r="T160" s="243"/>
      <c r="U160" s="238"/>
      <c r="V160" s="238"/>
      <c r="W160" s="238"/>
      <c r="X160" s="238"/>
      <c r="Y160" s="238"/>
      <c r="Z160" s="238"/>
      <c r="AA160" s="244"/>
      <c r="AT160" s="245" t="s">
        <v>151</v>
      </c>
      <c r="AU160" s="245" t="s">
        <v>122</v>
      </c>
      <c r="AV160" s="11" t="s">
        <v>148</v>
      </c>
      <c r="AW160" s="11" t="s">
        <v>34</v>
      </c>
      <c r="AX160" s="11" t="s">
        <v>84</v>
      </c>
      <c r="AY160" s="245" t="s">
        <v>143</v>
      </c>
    </row>
    <row r="161" s="1" customFormat="1" ht="25.5" customHeight="1">
      <c r="B161" s="46"/>
      <c r="C161" s="215" t="s">
        <v>195</v>
      </c>
      <c r="D161" s="215" t="s">
        <v>144</v>
      </c>
      <c r="E161" s="216" t="s">
        <v>196</v>
      </c>
      <c r="F161" s="217" t="s">
        <v>197</v>
      </c>
      <c r="G161" s="217"/>
      <c r="H161" s="217"/>
      <c r="I161" s="217"/>
      <c r="J161" s="218" t="s">
        <v>159</v>
      </c>
      <c r="K161" s="219">
        <v>162.30000000000001</v>
      </c>
      <c r="L161" s="220">
        <v>0</v>
      </c>
      <c r="M161" s="221"/>
      <c r="N161" s="222">
        <f>ROUND(L161*K161,2)</f>
        <v>0</v>
      </c>
      <c r="O161" s="222"/>
      <c r="P161" s="222"/>
      <c r="Q161" s="222"/>
      <c r="R161" s="48"/>
      <c r="T161" s="223" t="s">
        <v>22</v>
      </c>
      <c r="U161" s="56" t="s">
        <v>43</v>
      </c>
      <c r="V161" s="47"/>
      <c r="W161" s="224">
        <f>V161*K161</f>
        <v>0</v>
      </c>
      <c r="X161" s="224">
        <v>0</v>
      </c>
      <c r="Y161" s="224">
        <f>X161*K161</f>
        <v>0</v>
      </c>
      <c r="Z161" s="224">
        <v>0</v>
      </c>
      <c r="AA161" s="225">
        <f>Z161*K161</f>
        <v>0</v>
      </c>
      <c r="AR161" s="22" t="s">
        <v>148</v>
      </c>
      <c r="AT161" s="22" t="s">
        <v>144</v>
      </c>
      <c r="AU161" s="22" t="s">
        <v>122</v>
      </c>
      <c r="AY161" s="22" t="s">
        <v>143</v>
      </c>
      <c r="BE161" s="138">
        <f>IF(U161="základní",N161,0)</f>
        <v>0</v>
      </c>
      <c r="BF161" s="138">
        <f>IF(U161="snížená",N161,0)</f>
        <v>0</v>
      </c>
      <c r="BG161" s="138">
        <f>IF(U161="zákl. přenesená",N161,0)</f>
        <v>0</v>
      </c>
      <c r="BH161" s="138">
        <f>IF(U161="sníž. přenesená",N161,0)</f>
        <v>0</v>
      </c>
      <c r="BI161" s="138">
        <f>IF(U161="nulová",N161,0)</f>
        <v>0</v>
      </c>
      <c r="BJ161" s="22" t="s">
        <v>122</v>
      </c>
      <c r="BK161" s="138">
        <f>ROUND(L161*K161,2)</f>
        <v>0</v>
      </c>
      <c r="BL161" s="22" t="s">
        <v>148</v>
      </c>
      <c r="BM161" s="22" t="s">
        <v>198</v>
      </c>
    </row>
    <row r="162" s="1" customFormat="1" ht="25.5" customHeight="1">
      <c r="B162" s="46"/>
      <c r="C162" s="246" t="s">
        <v>170</v>
      </c>
      <c r="D162" s="246" t="s">
        <v>167</v>
      </c>
      <c r="E162" s="247" t="s">
        <v>199</v>
      </c>
      <c r="F162" s="248" t="s">
        <v>200</v>
      </c>
      <c r="G162" s="248"/>
      <c r="H162" s="248"/>
      <c r="I162" s="248"/>
      <c r="J162" s="249" t="s">
        <v>159</v>
      </c>
      <c r="K162" s="250">
        <v>170.41499999999999</v>
      </c>
      <c r="L162" s="251">
        <v>0</v>
      </c>
      <c r="M162" s="252"/>
      <c r="N162" s="253">
        <f>ROUND(L162*K162,2)</f>
        <v>0</v>
      </c>
      <c r="O162" s="222"/>
      <c r="P162" s="222"/>
      <c r="Q162" s="222"/>
      <c r="R162" s="48"/>
      <c r="T162" s="223" t="s">
        <v>22</v>
      </c>
      <c r="U162" s="56" t="s">
        <v>43</v>
      </c>
      <c r="V162" s="47"/>
      <c r="W162" s="224">
        <f>V162*K162</f>
        <v>0</v>
      </c>
      <c r="X162" s="224">
        <v>3.0000000000000001E-05</v>
      </c>
      <c r="Y162" s="224">
        <f>X162*K162</f>
        <v>0.0051124500000000002</v>
      </c>
      <c r="Z162" s="224">
        <v>0</v>
      </c>
      <c r="AA162" s="225">
        <f>Z162*K162</f>
        <v>0</v>
      </c>
      <c r="AR162" s="22" t="s">
        <v>170</v>
      </c>
      <c r="AT162" s="22" t="s">
        <v>167</v>
      </c>
      <c r="AU162" s="22" t="s">
        <v>122</v>
      </c>
      <c r="AY162" s="22" t="s">
        <v>143</v>
      </c>
      <c r="BE162" s="138">
        <f>IF(U162="základní",N162,0)</f>
        <v>0</v>
      </c>
      <c r="BF162" s="138">
        <f>IF(U162="snížená",N162,0)</f>
        <v>0</v>
      </c>
      <c r="BG162" s="138">
        <f>IF(U162="zákl. přenesená",N162,0)</f>
        <v>0</v>
      </c>
      <c r="BH162" s="138">
        <f>IF(U162="sníž. přenesená",N162,0)</f>
        <v>0</v>
      </c>
      <c r="BI162" s="138">
        <f>IF(U162="nulová",N162,0)</f>
        <v>0</v>
      </c>
      <c r="BJ162" s="22" t="s">
        <v>122</v>
      </c>
      <c r="BK162" s="138">
        <f>ROUND(L162*K162,2)</f>
        <v>0</v>
      </c>
      <c r="BL162" s="22" t="s">
        <v>148</v>
      </c>
      <c r="BM162" s="22" t="s">
        <v>201</v>
      </c>
    </row>
    <row r="163" s="1" customFormat="1" ht="25.5" customHeight="1">
      <c r="B163" s="46"/>
      <c r="C163" s="215" t="s">
        <v>202</v>
      </c>
      <c r="D163" s="215" t="s">
        <v>144</v>
      </c>
      <c r="E163" s="216" t="s">
        <v>203</v>
      </c>
      <c r="F163" s="217" t="s">
        <v>204</v>
      </c>
      <c r="G163" s="217"/>
      <c r="H163" s="217"/>
      <c r="I163" s="217"/>
      <c r="J163" s="218" t="s">
        <v>147</v>
      </c>
      <c r="K163" s="219">
        <v>41.753</v>
      </c>
      <c r="L163" s="220">
        <v>0</v>
      </c>
      <c r="M163" s="221"/>
      <c r="N163" s="222">
        <f>ROUND(L163*K163,2)</f>
        <v>0</v>
      </c>
      <c r="O163" s="222"/>
      <c r="P163" s="222"/>
      <c r="Q163" s="222"/>
      <c r="R163" s="48"/>
      <c r="T163" s="223" t="s">
        <v>22</v>
      </c>
      <c r="U163" s="56" t="s">
        <v>43</v>
      </c>
      <c r="V163" s="47"/>
      <c r="W163" s="224">
        <f>V163*K163</f>
        <v>0</v>
      </c>
      <c r="X163" s="224">
        <v>0.00117</v>
      </c>
      <c r="Y163" s="224">
        <f>X163*K163</f>
        <v>0.04885101</v>
      </c>
      <c r="Z163" s="224">
        <v>0</v>
      </c>
      <c r="AA163" s="225">
        <f>Z163*K163</f>
        <v>0</v>
      </c>
      <c r="AR163" s="22" t="s">
        <v>148</v>
      </c>
      <c r="AT163" s="22" t="s">
        <v>144</v>
      </c>
      <c r="AU163" s="22" t="s">
        <v>122</v>
      </c>
      <c r="AY163" s="22" t="s">
        <v>143</v>
      </c>
      <c r="BE163" s="138">
        <f>IF(U163="základní",N163,0)</f>
        <v>0</v>
      </c>
      <c r="BF163" s="138">
        <f>IF(U163="snížená",N163,0)</f>
        <v>0</v>
      </c>
      <c r="BG163" s="138">
        <f>IF(U163="zákl. přenesená",N163,0)</f>
        <v>0</v>
      </c>
      <c r="BH163" s="138">
        <f>IF(U163="sníž. přenesená",N163,0)</f>
        <v>0</v>
      </c>
      <c r="BI163" s="138">
        <f>IF(U163="nulová",N163,0)</f>
        <v>0</v>
      </c>
      <c r="BJ163" s="22" t="s">
        <v>122</v>
      </c>
      <c r="BK163" s="138">
        <f>ROUND(L163*K163,2)</f>
        <v>0</v>
      </c>
      <c r="BL163" s="22" t="s">
        <v>148</v>
      </c>
      <c r="BM163" s="22" t="s">
        <v>205</v>
      </c>
    </row>
    <row r="164" s="10" customFormat="1" ht="16.5" customHeight="1">
      <c r="B164" s="226"/>
      <c r="C164" s="227"/>
      <c r="D164" s="227"/>
      <c r="E164" s="228" t="s">
        <v>22</v>
      </c>
      <c r="F164" s="229" t="s">
        <v>206</v>
      </c>
      <c r="G164" s="230"/>
      <c r="H164" s="230"/>
      <c r="I164" s="230"/>
      <c r="J164" s="227"/>
      <c r="K164" s="231">
        <v>34.944000000000003</v>
      </c>
      <c r="L164" s="227"/>
      <c r="M164" s="227"/>
      <c r="N164" s="227"/>
      <c r="O164" s="227"/>
      <c r="P164" s="227"/>
      <c r="Q164" s="227"/>
      <c r="R164" s="232"/>
      <c r="T164" s="233"/>
      <c r="U164" s="227"/>
      <c r="V164" s="227"/>
      <c r="W164" s="227"/>
      <c r="X164" s="227"/>
      <c r="Y164" s="227"/>
      <c r="Z164" s="227"/>
      <c r="AA164" s="234"/>
      <c r="AT164" s="235" t="s">
        <v>151</v>
      </c>
      <c r="AU164" s="235" t="s">
        <v>122</v>
      </c>
      <c r="AV164" s="10" t="s">
        <v>122</v>
      </c>
      <c r="AW164" s="10" t="s">
        <v>34</v>
      </c>
      <c r="AX164" s="10" t="s">
        <v>76</v>
      </c>
      <c r="AY164" s="235" t="s">
        <v>143</v>
      </c>
    </row>
    <row r="165" s="10" customFormat="1" ht="16.5" customHeight="1">
      <c r="B165" s="226"/>
      <c r="C165" s="227"/>
      <c r="D165" s="227"/>
      <c r="E165" s="228" t="s">
        <v>22</v>
      </c>
      <c r="F165" s="236" t="s">
        <v>207</v>
      </c>
      <c r="G165" s="227"/>
      <c r="H165" s="227"/>
      <c r="I165" s="227"/>
      <c r="J165" s="227"/>
      <c r="K165" s="231">
        <v>3.1200000000000001</v>
      </c>
      <c r="L165" s="227"/>
      <c r="M165" s="227"/>
      <c r="N165" s="227"/>
      <c r="O165" s="227"/>
      <c r="P165" s="227"/>
      <c r="Q165" s="227"/>
      <c r="R165" s="232"/>
      <c r="T165" s="233"/>
      <c r="U165" s="227"/>
      <c r="V165" s="227"/>
      <c r="W165" s="227"/>
      <c r="X165" s="227"/>
      <c r="Y165" s="227"/>
      <c r="Z165" s="227"/>
      <c r="AA165" s="234"/>
      <c r="AT165" s="235" t="s">
        <v>151</v>
      </c>
      <c r="AU165" s="235" t="s">
        <v>122</v>
      </c>
      <c r="AV165" s="10" t="s">
        <v>122</v>
      </c>
      <c r="AW165" s="10" t="s">
        <v>34</v>
      </c>
      <c r="AX165" s="10" t="s">
        <v>76</v>
      </c>
      <c r="AY165" s="235" t="s">
        <v>143</v>
      </c>
    </row>
    <row r="166" s="10" customFormat="1" ht="16.5" customHeight="1">
      <c r="B166" s="226"/>
      <c r="C166" s="227"/>
      <c r="D166" s="227"/>
      <c r="E166" s="228" t="s">
        <v>22</v>
      </c>
      <c r="F166" s="236" t="s">
        <v>208</v>
      </c>
      <c r="G166" s="227"/>
      <c r="H166" s="227"/>
      <c r="I166" s="227"/>
      <c r="J166" s="227"/>
      <c r="K166" s="231">
        <v>0.60799999999999998</v>
      </c>
      <c r="L166" s="227"/>
      <c r="M166" s="227"/>
      <c r="N166" s="227"/>
      <c r="O166" s="227"/>
      <c r="P166" s="227"/>
      <c r="Q166" s="227"/>
      <c r="R166" s="232"/>
      <c r="T166" s="233"/>
      <c r="U166" s="227"/>
      <c r="V166" s="227"/>
      <c r="W166" s="227"/>
      <c r="X166" s="227"/>
      <c r="Y166" s="227"/>
      <c r="Z166" s="227"/>
      <c r="AA166" s="234"/>
      <c r="AT166" s="235" t="s">
        <v>151</v>
      </c>
      <c r="AU166" s="235" t="s">
        <v>122</v>
      </c>
      <c r="AV166" s="10" t="s">
        <v>122</v>
      </c>
      <c r="AW166" s="10" t="s">
        <v>34</v>
      </c>
      <c r="AX166" s="10" t="s">
        <v>76</v>
      </c>
      <c r="AY166" s="235" t="s">
        <v>143</v>
      </c>
    </row>
    <row r="167" s="10" customFormat="1" ht="16.5" customHeight="1">
      <c r="B167" s="226"/>
      <c r="C167" s="227"/>
      <c r="D167" s="227"/>
      <c r="E167" s="228" t="s">
        <v>22</v>
      </c>
      <c r="F167" s="236" t="s">
        <v>209</v>
      </c>
      <c r="G167" s="227"/>
      <c r="H167" s="227"/>
      <c r="I167" s="227"/>
      <c r="J167" s="227"/>
      <c r="K167" s="231">
        <v>0.58499999999999996</v>
      </c>
      <c r="L167" s="227"/>
      <c r="M167" s="227"/>
      <c r="N167" s="227"/>
      <c r="O167" s="227"/>
      <c r="P167" s="227"/>
      <c r="Q167" s="227"/>
      <c r="R167" s="232"/>
      <c r="T167" s="233"/>
      <c r="U167" s="227"/>
      <c r="V167" s="227"/>
      <c r="W167" s="227"/>
      <c r="X167" s="227"/>
      <c r="Y167" s="227"/>
      <c r="Z167" s="227"/>
      <c r="AA167" s="234"/>
      <c r="AT167" s="235" t="s">
        <v>151</v>
      </c>
      <c r="AU167" s="235" t="s">
        <v>122</v>
      </c>
      <c r="AV167" s="10" t="s">
        <v>122</v>
      </c>
      <c r="AW167" s="10" t="s">
        <v>34</v>
      </c>
      <c r="AX167" s="10" t="s">
        <v>76</v>
      </c>
      <c r="AY167" s="235" t="s">
        <v>143</v>
      </c>
    </row>
    <row r="168" s="10" customFormat="1" ht="16.5" customHeight="1">
      <c r="B168" s="226"/>
      <c r="C168" s="227"/>
      <c r="D168" s="227"/>
      <c r="E168" s="228" t="s">
        <v>22</v>
      </c>
      <c r="F168" s="236" t="s">
        <v>210</v>
      </c>
      <c r="G168" s="227"/>
      <c r="H168" s="227"/>
      <c r="I168" s="227"/>
      <c r="J168" s="227"/>
      <c r="K168" s="231">
        <v>2.496</v>
      </c>
      <c r="L168" s="227"/>
      <c r="M168" s="227"/>
      <c r="N168" s="227"/>
      <c r="O168" s="227"/>
      <c r="P168" s="227"/>
      <c r="Q168" s="227"/>
      <c r="R168" s="232"/>
      <c r="T168" s="233"/>
      <c r="U168" s="227"/>
      <c r="V168" s="227"/>
      <c r="W168" s="227"/>
      <c r="X168" s="227"/>
      <c r="Y168" s="227"/>
      <c r="Z168" s="227"/>
      <c r="AA168" s="234"/>
      <c r="AT168" s="235" t="s">
        <v>151</v>
      </c>
      <c r="AU168" s="235" t="s">
        <v>122</v>
      </c>
      <c r="AV168" s="10" t="s">
        <v>122</v>
      </c>
      <c r="AW168" s="10" t="s">
        <v>34</v>
      </c>
      <c r="AX168" s="10" t="s">
        <v>76</v>
      </c>
      <c r="AY168" s="235" t="s">
        <v>143</v>
      </c>
    </row>
    <row r="169" s="11" customFormat="1" ht="16.5" customHeight="1">
      <c r="B169" s="237"/>
      <c r="C169" s="238"/>
      <c r="D169" s="238"/>
      <c r="E169" s="239" t="s">
        <v>22</v>
      </c>
      <c r="F169" s="240" t="s">
        <v>156</v>
      </c>
      <c r="G169" s="238"/>
      <c r="H169" s="238"/>
      <c r="I169" s="238"/>
      <c r="J169" s="238"/>
      <c r="K169" s="241">
        <v>41.753</v>
      </c>
      <c r="L169" s="238"/>
      <c r="M169" s="238"/>
      <c r="N169" s="238"/>
      <c r="O169" s="238"/>
      <c r="P169" s="238"/>
      <c r="Q169" s="238"/>
      <c r="R169" s="242"/>
      <c r="T169" s="243"/>
      <c r="U169" s="238"/>
      <c r="V169" s="238"/>
      <c r="W169" s="238"/>
      <c r="X169" s="238"/>
      <c r="Y169" s="238"/>
      <c r="Z169" s="238"/>
      <c r="AA169" s="244"/>
      <c r="AT169" s="245" t="s">
        <v>151</v>
      </c>
      <c r="AU169" s="245" t="s">
        <v>122</v>
      </c>
      <c r="AV169" s="11" t="s">
        <v>148</v>
      </c>
      <c r="AW169" s="11" t="s">
        <v>34</v>
      </c>
      <c r="AX169" s="11" t="s">
        <v>84</v>
      </c>
      <c r="AY169" s="245" t="s">
        <v>143</v>
      </c>
    </row>
    <row r="170" s="1" customFormat="1" ht="25.5" customHeight="1">
      <c r="B170" s="46"/>
      <c r="C170" s="215" t="s">
        <v>211</v>
      </c>
      <c r="D170" s="215" t="s">
        <v>144</v>
      </c>
      <c r="E170" s="216" t="s">
        <v>212</v>
      </c>
      <c r="F170" s="217" t="s">
        <v>213</v>
      </c>
      <c r="G170" s="217"/>
      <c r="H170" s="217"/>
      <c r="I170" s="217"/>
      <c r="J170" s="218" t="s">
        <v>159</v>
      </c>
      <c r="K170" s="219">
        <v>67.349999999999994</v>
      </c>
      <c r="L170" s="220">
        <v>0</v>
      </c>
      <c r="M170" s="221"/>
      <c r="N170" s="222">
        <f>ROUND(L170*K170,2)</f>
        <v>0</v>
      </c>
      <c r="O170" s="222"/>
      <c r="P170" s="222"/>
      <c r="Q170" s="222"/>
      <c r="R170" s="48"/>
      <c r="T170" s="223" t="s">
        <v>22</v>
      </c>
      <c r="U170" s="56" t="s">
        <v>43</v>
      </c>
      <c r="V170" s="47"/>
      <c r="W170" s="224">
        <f>V170*K170</f>
        <v>0</v>
      </c>
      <c r="X170" s="224">
        <v>0.020650000000000002</v>
      </c>
      <c r="Y170" s="224">
        <f>X170*K170</f>
        <v>1.3907775</v>
      </c>
      <c r="Z170" s="224">
        <v>0</v>
      </c>
      <c r="AA170" s="225">
        <f>Z170*K170</f>
        <v>0</v>
      </c>
      <c r="AR170" s="22" t="s">
        <v>148</v>
      </c>
      <c r="AT170" s="22" t="s">
        <v>144</v>
      </c>
      <c r="AU170" s="22" t="s">
        <v>122</v>
      </c>
      <c r="AY170" s="22" t="s">
        <v>143</v>
      </c>
      <c r="BE170" s="138">
        <f>IF(U170="základní",N170,0)</f>
        <v>0</v>
      </c>
      <c r="BF170" s="138">
        <f>IF(U170="snížená",N170,0)</f>
        <v>0</v>
      </c>
      <c r="BG170" s="138">
        <f>IF(U170="zákl. přenesená",N170,0)</f>
        <v>0</v>
      </c>
      <c r="BH170" s="138">
        <f>IF(U170="sníž. přenesená",N170,0)</f>
        <v>0</v>
      </c>
      <c r="BI170" s="138">
        <f>IF(U170="nulová",N170,0)</f>
        <v>0</v>
      </c>
      <c r="BJ170" s="22" t="s">
        <v>122</v>
      </c>
      <c r="BK170" s="138">
        <f>ROUND(L170*K170,2)</f>
        <v>0</v>
      </c>
      <c r="BL170" s="22" t="s">
        <v>148</v>
      </c>
      <c r="BM170" s="22" t="s">
        <v>214</v>
      </c>
    </row>
    <row r="171" s="10" customFormat="1" ht="16.5" customHeight="1">
      <c r="B171" s="226"/>
      <c r="C171" s="227"/>
      <c r="D171" s="227"/>
      <c r="E171" s="228" t="s">
        <v>22</v>
      </c>
      <c r="F171" s="229" t="s">
        <v>215</v>
      </c>
      <c r="G171" s="230"/>
      <c r="H171" s="230"/>
      <c r="I171" s="230"/>
      <c r="J171" s="227"/>
      <c r="K171" s="231">
        <v>67.349999999999994</v>
      </c>
      <c r="L171" s="227"/>
      <c r="M171" s="227"/>
      <c r="N171" s="227"/>
      <c r="O171" s="227"/>
      <c r="P171" s="227"/>
      <c r="Q171" s="227"/>
      <c r="R171" s="232"/>
      <c r="T171" s="233"/>
      <c r="U171" s="227"/>
      <c r="V171" s="227"/>
      <c r="W171" s="227"/>
      <c r="X171" s="227"/>
      <c r="Y171" s="227"/>
      <c r="Z171" s="227"/>
      <c r="AA171" s="234"/>
      <c r="AT171" s="235" t="s">
        <v>151</v>
      </c>
      <c r="AU171" s="235" t="s">
        <v>122</v>
      </c>
      <c r="AV171" s="10" t="s">
        <v>122</v>
      </c>
      <c r="AW171" s="10" t="s">
        <v>34</v>
      </c>
      <c r="AX171" s="10" t="s">
        <v>76</v>
      </c>
      <c r="AY171" s="235" t="s">
        <v>143</v>
      </c>
    </row>
    <row r="172" s="11" customFormat="1" ht="16.5" customHeight="1">
      <c r="B172" s="237"/>
      <c r="C172" s="238"/>
      <c r="D172" s="238"/>
      <c r="E172" s="239" t="s">
        <v>22</v>
      </c>
      <c r="F172" s="240" t="s">
        <v>156</v>
      </c>
      <c r="G172" s="238"/>
      <c r="H172" s="238"/>
      <c r="I172" s="238"/>
      <c r="J172" s="238"/>
      <c r="K172" s="241">
        <v>67.349999999999994</v>
      </c>
      <c r="L172" s="238"/>
      <c r="M172" s="238"/>
      <c r="N172" s="238"/>
      <c r="O172" s="238"/>
      <c r="P172" s="238"/>
      <c r="Q172" s="238"/>
      <c r="R172" s="242"/>
      <c r="T172" s="243"/>
      <c r="U172" s="238"/>
      <c r="V172" s="238"/>
      <c r="W172" s="238"/>
      <c r="X172" s="238"/>
      <c r="Y172" s="238"/>
      <c r="Z172" s="238"/>
      <c r="AA172" s="244"/>
      <c r="AT172" s="245" t="s">
        <v>151</v>
      </c>
      <c r="AU172" s="245" t="s">
        <v>122</v>
      </c>
      <c r="AV172" s="11" t="s">
        <v>148</v>
      </c>
      <c r="AW172" s="11" t="s">
        <v>34</v>
      </c>
      <c r="AX172" s="11" t="s">
        <v>84</v>
      </c>
      <c r="AY172" s="245" t="s">
        <v>143</v>
      </c>
    </row>
    <row r="173" s="1" customFormat="1" ht="25.5" customHeight="1">
      <c r="B173" s="46"/>
      <c r="C173" s="215" t="s">
        <v>216</v>
      </c>
      <c r="D173" s="215" t="s">
        <v>144</v>
      </c>
      <c r="E173" s="216" t="s">
        <v>217</v>
      </c>
      <c r="F173" s="217" t="s">
        <v>218</v>
      </c>
      <c r="G173" s="217"/>
      <c r="H173" s="217"/>
      <c r="I173" s="217"/>
      <c r="J173" s="218" t="s">
        <v>147</v>
      </c>
      <c r="K173" s="219">
        <v>15.84</v>
      </c>
      <c r="L173" s="220">
        <v>0</v>
      </c>
      <c r="M173" s="221"/>
      <c r="N173" s="222">
        <f>ROUND(L173*K173,2)</f>
        <v>0</v>
      </c>
      <c r="O173" s="222"/>
      <c r="P173" s="222"/>
      <c r="Q173" s="222"/>
      <c r="R173" s="48"/>
      <c r="T173" s="223" t="s">
        <v>22</v>
      </c>
      <c r="U173" s="56" t="s">
        <v>43</v>
      </c>
      <c r="V173" s="47"/>
      <c r="W173" s="224">
        <f>V173*K173</f>
        <v>0</v>
      </c>
      <c r="X173" s="224">
        <v>0.098680000000000004</v>
      </c>
      <c r="Y173" s="224">
        <f>X173*K173</f>
        <v>1.5630912000000001</v>
      </c>
      <c r="Z173" s="224">
        <v>0</v>
      </c>
      <c r="AA173" s="225">
        <f>Z173*K173</f>
        <v>0</v>
      </c>
      <c r="AR173" s="22" t="s">
        <v>148</v>
      </c>
      <c r="AT173" s="22" t="s">
        <v>144</v>
      </c>
      <c r="AU173" s="22" t="s">
        <v>122</v>
      </c>
      <c r="AY173" s="22" t="s">
        <v>143</v>
      </c>
      <c r="BE173" s="138">
        <f>IF(U173="základní",N173,0)</f>
        <v>0</v>
      </c>
      <c r="BF173" s="138">
        <f>IF(U173="snížená",N173,0)</f>
        <v>0</v>
      </c>
      <c r="BG173" s="138">
        <f>IF(U173="zákl. přenesená",N173,0)</f>
        <v>0</v>
      </c>
      <c r="BH173" s="138">
        <f>IF(U173="sníž. přenesená",N173,0)</f>
        <v>0</v>
      </c>
      <c r="BI173" s="138">
        <f>IF(U173="nulová",N173,0)</f>
        <v>0</v>
      </c>
      <c r="BJ173" s="22" t="s">
        <v>122</v>
      </c>
      <c r="BK173" s="138">
        <f>ROUND(L173*K173,2)</f>
        <v>0</v>
      </c>
      <c r="BL173" s="22" t="s">
        <v>148</v>
      </c>
      <c r="BM173" s="22" t="s">
        <v>219</v>
      </c>
    </row>
    <row r="174" s="10" customFormat="1" ht="16.5" customHeight="1">
      <c r="B174" s="226"/>
      <c r="C174" s="227"/>
      <c r="D174" s="227"/>
      <c r="E174" s="228" t="s">
        <v>22</v>
      </c>
      <c r="F174" s="229" t="s">
        <v>220</v>
      </c>
      <c r="G174" s="230"/>
      <c r="H174" s="230"/>
      <c r="I174" s="230"/>
      <c r="J174" s="227"/>
      <c r="K174" s="231">
        <v>15.84</v>
      </c>
      <c r="L174" s="227"/>
      <c r="M174" s="227"/>
      <c r="N174" s="227"/>
      <c r="O174" s="227"/>
      <c r="P174" s="227"/>
      <c r="Q174" s="227"/>
      <c r="R174" s="232"/>
      <c r="T174" s="233"/>
      <c r="U174" s="227"/>
      <c r="V174" s="227"/>
      <c r="W174" s="227"/>
      <c r="X174" s="227"/>
      <c r="Y174" s="227"/>
      <c r="Z174" s="227"/>
      <c r="AA174" s="234"/>
      <c r="AT174" s="235" t="s">
        <v>151</v>
      </c>
      <c r="AU174" s="235" t="s">
        <v>122</v>
      </c>
      <c r="AV174" s="10" t="s">
        <v>122</v>
      </c>
      <c r="AW174" s="10" t="s">
        <v>34</v>
      </c>
      <c r="AX174" s="10" t="s">
        <v>76</v>
      </c>
      <c r="AY174" s="235" t="s">
        <v>143</v>
      </c>
    </row>
    <row r="175" s="11" customFormat="1" ht="16.5" customHeight="1">
      <c r="B175" s="237"/>
      <c r="C175" s="238"/>
      <c r="D175" s="238"/>
      <c r="E175" s="239" t="s">
        <v>22</v>
      </c>
      <c r="F175" s="240" t="s">
        <v>156</v>
      </c>
      <c r="G175" s="238"/>
      <c r="H175" s="238"/>
      <c r="I175" s="238"/>
      <c r="J175" s="238"/>
      <c r="K175" s="241">
        <v>15.84</v>
      </c>
      <c r="L175" s="238"/>
      <c r="M175" s="238"/>
      <c r="N175" s="238"/>
      <c r="O175" s="238"/>
      <c r="P175" s="238"/>
      <c r="Q175" s="238"/>
      <c r="R175" s="242"/>
      <c r="T175" s="243"/>
      <c r="U175" s="238"/>
      <c r="V175" s="238"/>
      <c r="W175" s="238"/>
      <c r="X175" s="238"/>
      <c r="Y175" s="238"/>
      <c r="Z175" s="238"/>
      <c r="AA175" s="244"/>
      <c r="AT175" s="245" t="s">
        <v>151</v>
      </c>
      <c r="AU175" s="245" t="s">
        <v>122</v>
      </c>
      <c r="AV175" s="11" t="s">
        <v>148</v>
      </c>
      <c r="AW175" s="11" t="s">
        <v>34</v>
      </c>
      <c r="AX175" s="11" t="s">
        <v>84</v>
      </c>
      <c r="AY175" s="245" t="s">
        <v>143</v>
      </c>
    </row>
    <row r="176" s="9" customFormat="1" ht="29.88" customHeight="1">
      <c r="B176" s="201"/>
      <c r="C176" s="202"/>
      <c r="D176" s="212" t="s">
        <v>111</v>
      </c>
      <c r="E176" s="212"/>
      <c r="F176" s="212"/>
      <c r="G176" s="212"/>
      <c r="H176" s="212"/>
      <c r="I176" s="212"/>
      <c r="J176" s="212"/>
      <c r="K176" s="212"/>
      <c r="L176" s="212"/>
      <c r="M176" s="212"/>
      <c r="N176" s="213">
        <f>BK176</f>
        <v>0</v>
      </c>
      <c r="O176" s="214"/>
      <c r="P176" s="214"/>
      <c r="Q176" s="214"/>
      <c r="R176" s="205"/>
      <c r="T176" s="206"/>
      <c r="U176" s="202"/>
      <c r="V176" s="202"/>
      <c r="W176" s="207">
        <f>SUM(W177:W188)</f>
        <v>0</v>
      </c>
      <c r="X176" s="202"/>
      <c r="Y176" s="207">
        <f>SUM(Y177:Y188)</f>
        <v>0</v>
      </c>
      <c r="Z176" s="202"/>
      <c r="AA176" s="208">
        <f>SUM(AA177:AA188)</f>
        <v>3.0652180000000002</v>
      </c>
      <c r="AR176" s="209" t="s">
        <v>84</v>
      </c>
      <c r="AT176" s="210" t="s">
        <v>75</v>
      </c>
      <c r="AU176" s="210" t="s">
        <v>84</v>
      </c>
      <c r="AY176" s="209" t="s">
        <v>143</v>
      </c>
      <c r="BK176" s="211">
        <f>SUM(BK177:BK188)</f>
        <v>0</v>
      </c>
    </row>
    <row r="177" s="1" customFormat="1" ht="25.5" customHeight="1">
      <c r="B177" s="46"/>
      <c r="C177" s="215" t="s">
        <v>221</v>
      </c>
      <c r="D177" s="215" t="s">
        <v>144</v>
      </c>
      <c r="E177" s="216" t="s">
        <v>222</v>
      </c>
      <c r="F177" s="217" t="s">
        <v>223</v>
      </c>
      <c r="G177" s="217"/>
      <c r="H177" s="217"/>
      <c r="I177" s="217"/>
      <c r="J177" s="218" t="s">
        <v>224</v>
      </c>
      <c r="K177" s="219">
        <v>1</v>
      </c>
      <c r="L177" s="220">
        <v>0</v>
      </c>
      <c r="M177" s="221"/>
      <c r="N177" s="222">
        <f>ROUND(L177*K177,2)</f>
        <v>0</v>
      </c>
      <c r="O177" s="222"/>
      <c r="P177" s="222"/>
      <c r="Q177" s="222"/>
      <c r="R177" s="48"/>
      <c r="T177" s="223" t="s">
        <v>22</v>
      </c>
      <c r="U177" s="56" t="s">
        <v>43</v>
      </c>
      <c r="V177" s="47"/>
      <c r="W177" s="224">
        <f>V177*K177</f>
        <v>0</v>
      </c>
      <c r="X177" s="224">
        <v>0</v>
      </c>
      <c r="Y177" s="224">
        <f>X177*K177</f>
        <v>0</v>
      </c>
      <c r="Z177" s="224">
        <v>0</v>
      </c>
      <c r="AA177" s="225">
        <f>Z177*K177</f>
        <v>0</v>
      </c>
      <c r="AR177" s="22" t="s">
        <v>148</v>
      </c>
      <c r="AT177" s="22" t="s">
        <v>144</v>
      </c>
      <c r="AU177" s="22" t="s">
        <v>122</v>
      </c>
      <c r="AY177" s="22" t="s">
        <v>143</v>
      </c>
      <c r="BE177" s="138">
        <f>IF(U177="základní",N177,0)</f>
        <v>0</v>
      </c>
      <c r="BF177" s="138">
        <f>IF(U177="snížená",N177,0)</f>
        <v>0</v>
      </c>
      <c r="BG177" s="138">
        <f>IF(U177="zákl. přenesená",N177,0)</f>
        <v>0</v>
      </c>
      <c r="BH177" s="138">
        <f>IF(U177="sníž. přenesená",N177,0)</f>
        <v>0</v>
      </c>
      <c r="BI177" s="138">
        <f>IF(U177="nulová",N177,0)</f>
        <v>0</v>
      </c>
      <c r="BJ177" s="22" t="s">
        <v>122</v>
      </c>
      <c r="BK177" s="138">
        <f>ROUND(L177*K177,2)</f>
        <v>0</v>
      </c>
      <c r="BL177" s="22" t="s">
        <v>148</v>
      </c>
      <c r="BM177" s="22" t="s">
        <v>225</v>
      </c>
    </row>
    <row r="178" s="1" customFormat="1" ht="25.5" customHeight="1">
      <c r="B178" s="46"/>
      <c r="C178" s="215" t="s">
        <v>226</v>
      </c>
      <c r="D178" s="215" t="s">
        <v>144</v>
      </c>
      <c r="E178" s="216" t="s">
        <v>227</v>
      </c>
      <c r="F178" s="217" t="s">
        <v>228</v>
      </c>
      <c r="G178" s="217"/>
      <c r="H178" s="217"/>
      <c r="I178" s="217"/>
      <c r="J178" s="218" t="s">
        <v>147</v>
      </c>
      <c r="K178" s="219">
        <v>2.7679999999999998</v>
      </c>
      <c r="L178" s="220">
        <v>0</v>
      </c>
      <c r="M178" s="221"/>
      <c r="N178" s="222">
        <f>ROUND(L178*K178,2)</f>
        <v>0</v>
      </c>
      <c r="O178" s="222"/>
      <c r="P178" s="222"/>
      <c r="Q178" s="222"/>
      <c r="R178" s="48"/>
      <c r="T178" s="223" t="s">
        <v>22</v>
      </c>
      <c r="U178" s="56" t="s">
        <v>43</v>
      </c>
      <c r="V178" s="47"/>
      <c r="W178" s="224">
        <f>V178*K178</f>
        <v>0</v>
      </c>
      <c r="X178" s="224">
        <v>0</v>
      </c>
      <c r="Y178" s="224">
        <f>X178*K178</f>
        <v>0</v>
      </c>
      <c r="Z178" s="224">
        <v>0.048000000000000001</v>
      </c>
      <c r="AA178" s="225">
        <f>Z178*K178</f>
        <v>0.13286399999999998</v>
      </c>
      <c r="AR178" s="22" t="s">
        <v>148</v>
      </c>
      <c r="AT178" s="22" t="s">
        <v>144</v>
      </c>
      <c r="AU178" s="22" t="s">
        <v>122</v>
      </c>
      <c r="AY178" s="22" t="s">
        <v>143</v>
      </c>
      <c r="BE178" s="138">
        <f>IF(U178="základní",N178,0)</f>
        <v>0</v>
      </c>
      <c r="BF178" s="138">
        <f>IF(U178="snížená",N178,0)</f>
        <v>0</v>
      </c>
      <c r="BG178" s="138">
        <f>IF(U178="zákl. přenesená",N178,0)</f>
        <v>0</v>
      </c>
      <c r="BH178" s="138">
        <f>IF(U178="sníž. přenesená",N178,0)</f>
        <v>0</v>
      </c>
      <c r="BI178" s="138">
        <f>IF(U178="nulová",N178,0)</f>
        <v>0</v>
      </c>
      <c r="BJ178" s="22" t="s">
        <v>122</v>
      </c>
      <c r="BK178" s="138">
        <f>ROUND(L178*K178,2)</f>
        <v>0</v>
      </c>
      <c r="BL178" s="22" t="s">
        <v>148</v>
      </c>
      <c r="BM178" s="22" t="s">
        <v>229</v>
      </c>
    </row>
    <row r="179" s="10" customFormat="1" ht="16.5" customHeight="1">
      <c r="B179" s="226"/>
      <c r="C179" s="227"/>
      <c r="D179" s="227"/>
      <c r="E179" s="228" t="s">
        <v>22</v>
      </c>
      <c r="F179" s="229" t="s">
        <v>230</v>
      </c>
      <c r="G179" s="230"/>
      <c r="H179" s="230"/>
      <c r="I179" s="230"/>
      <c r="J179" s="227"/>
      <c r="K179" s="231">
        <v>0.60799999999999998</v>
      </c>
      <c r="L179" s="227"/>
      <c r="M179" s="227"/>
      <c r="N179" s="227"/>
      <c r="O179" s="227"/>
      <c r="P179" s="227"/>
      <c r="Q179" s="227"/>
      <c r="R179" s="232"/>
      <c r="T179" s="233"/>
      <c r="U179" s="227"/>
      <c r="V179" s="227"/>
      <c r="W179" s="227"/>
      <c r="X179" s="227"/>
      <c r="Y179" s="227"/>
      <c r="Z179" s="227"/>
      <c r="AA179" s="234"/>
      <c r="AT179" s="235" t="s">
        <v>151</v>
      </c>
      <c r="AU179" s="235" t="s">
        <v>122</v>
      </c>
      <c r="AV179" s="10" t="s">
        <v>122</v>
      </c>
      <c r="AW179" s="10" t="s">
        <v>34</v>
      </c>
      <c r="AX179" s="10" t="s">
        <v>76</v>
      </c>
      <c r="AY179" s="235" t="s">
        <v>143</v>
      </c>
    </row>
    <row r="180" s="10" customFormat="1" ht="16.5" customHeight="1">
      <c r="B180" s="226"/>
      <c r="C180" s="227"/>
      <c r="D180" s="227"/>
      <c r="E180" s="228" t="s">
        <v>22</v>
      </c>
      <c r="F180" s="236" t="s">
        <v>231</v>
      </c>
      <c r="G180" s="227"/>
      <c r="H180" s="227"/>
      <c r="I180" s="227"/>
      <c r="J180" s="227"/>
      <c r="K180" s="231">
        <v>2.1600000000000001</v>
      </c>
      <c r="L180" s="227"/>
      <c r="M180" s="227"/>
      <c r="N180" s="227"/>
      <c r="O180" s="227"/>
      <c r="P180" s="227"/>
      <c r="Q180" s="227"/>
      <c r="R180" s="232"/>
      <c r="T180" s="233"/>
      <c r="U180" s="227"/>
      <c r="V180" s="227"/>
      <c r="W180" s="227"/>
      <c r="X180" s="227"/>
      <c r="Y180" s="227"/>
      <c r="Z180" s="227"/>
      <c r="AA180" s="234"/>
      <c r="AT180" s="235" t="s">
        <v>151</v>
      </c>
      <c r="AU180" s="235" t="s">
        <v>122</v>
      </c>
      <c r="AV180" s="10" t="s">
        <v>122</v>
      </c>
      <c r="AW180" s="10" t="s">
        <v>34</v>
      </c>
      <c r="AX180" s="10" t="s">
        <v>76</v>
      </c>
      <c r="AY180" s="235" t="s">
        <v>143</v>
      </c>
    </row>
    <row r="181" s="11" customFormat="1" ht="16.5" customHeight="1">
      <c r="B181" s="237"/>
      <c r="C181" s="238"/>
      <c r="D181" s="238"/>
      <c r="E181" s="239" t="s">
        <v>22</v>
      </c>
      <c r="F181" s="240" t="s">
        <v>156</v>
      </c>
      <c r="G181" s="238"/>
      <c r="H181" s="238"/>
      <c r="I181" s="238"/>
      <c r="J181" s="238"/>
      <c r="K181" s="241">
        <v>2.7679999999999998</v>
      </c>
      <c r="L181" s="238"/>
      <c r="M181" s="238"/>
      <c r="N181" s="238"/>
      <c r="O181" s="238"/>
      <c r="P181" s="238"/>
      <c r="Q181" s="238"/>
      <c r="R181" s="242"/>
      <c r="T181" s="243"/>
      <c r="U181" s="238"/>
      <c r="V181" s="238"/>
      <c r="W181" s="238"/>
      <c r="X181" s="238"/>
      <c r="Y181" s="238"/>
      <c r="Z181" s="238"/>
      <c r="AA181" s="244"/>
      <c r="AT181" s="245" t="s">
        <v>151</v>
      </c>
      <c r="AU181" s="245" t="s">
        <v>122</v>
      </c>
      <c r="AV181" s="11" t="s">
        <v>148</v>
      </c>
      <c r="AW181" s="11" t="s">
        <v>34</v>
      </c>
      <c r="AX181" s="11" t="s">
        <v>84</v>
      </c>
      <c r="AY181" s="245" t="s">
        <v>143</v>
      </c>
    </row>
    <row r="182" s="1" customFormat="1" ht="25.5" customHeight="1">
      <c r="B182" s="46"/>
      <c r="C182" s="215" t="s">
        <v>232</v>
      </c>
      <c r="D182" s="215" t="s">
        <v>144</v>
      </c>
      <c r="E182" s="216" t="s">
        <v>233</v>
      </c>
      <c r="F182" s="217" t="s">
        <v>234</v>
      </c>
      <c r="G182" s="217"/>
      <c r="H182" s="217"/>
      <c r="I182" s="217"/>
      <c r="J182" s="218" t="s">
        <v>147</v>
      </c>
      <c r="K182" s="219">
        <v>6.1429999999999998</v>
      </c>
      <c r="L182" s="220">
        <v>0</v>
      </c>
      <c r="M182" s="221"/>
      <c r="N182" s="222">
        <f>ROUND(L182*K182,2)</f>
        <v>0</v>
      </c>
      <c r="O182" s="222"/>
      <c r="P182" s="222"/>
      <c r="Q182" s="222"/>
      <c r="R182" s="48"/>
      <c r="T182" s="223" t="s">
        <v>22</v>
      </c>
      <c r="U182" s="56" t="s">
        <v>43</v>
      </c>
      <c r="V182" s="47"/>
      <c r="W182" s="224">
        <f>V182*K182</f>
        <v>0</v>
      </c>
      <c r="X182" s="224">
        <v>0</v>
      </c>
      <c r="Y182" s="224">
        <f>X182*K182</f>
        <v>0</v>
      </c>
      <c r="Z182" s="224">
        <v>0.037999999999999999</v>
      </c>
      <c r="AA182" s="225">
        <f>Z182*K182</f>
        <v>0.23343399999999998</v>
      </c>
      <c r="AR182" s="22" t="s">
        <v>148</v>
      </c>
      <c r="AT182" s="22" t="s">
        <v>144</v>
      </c>
      <c r="AU182" s="22" t="s">
        <v>122</v>
      </c>
      <c r="AY182" s="22" t="s">
        <v>143</v>
      </c>
      <c r="BE182" s="138">
        <f>IF(U182="základní",N182,0)</f>
        <v>0</v>
      </c>
      <c r="BF182" s="138">
        <f>IF(U182="snížená",N182,0)</f>
        <v>0</v>
      </c>
      <c r="BG182" s="138">
        <f>IF(U182="zákl. přenesená",N182,0)</f>
        <v>0</v>
      </c>
      <c r="BH182" s="138">
        <f>IF(U182="sníž. přenesená",N182,0)</f>
        <v>0</v>
      </c>
      <c r="BI182" s="138">
        <f>IF(U182="nulová",N182,0)</f>
        <v>0</v>
      </c>
      <c r="BJ182" s="22" t="s">
        <v>122</v>
      </c>
      <c r="BK182" s="138">
        <f>ROUND(L182*K182,2)</f>
        <v>0</v>
      </c>
      <c r="BL182" s="22" t="s">
        <v>148</v>
      </c>
      <c r="BM182" s="22" t="s">
        <v>235</v>
      </c>
    </row>
    <row r="183" s="10" customFormat="1" ht="16.5" customHeight="1">
      <c r="B183" s="226"/>
      <c r="C183" s="227"/>
      <c r="D183" s="227"/>
      <c r="E183" s="228" t="s">
        <v>22</v>
      </c>
      <c r="F183" s="229" t="s">
        <v>236</v>
      </c>
      <c r="G183" s="230"/>
      <c r="H183" s="230"/>
      <c r="I183" s="230"/>
      <c r="J183" s="227"/>
      <c r="K183" s="231">
        <v>4.3200000000000003</v>
      </c>
      <c r="L183" s="227"/>
      <c r="M183" s="227"/>
      <c r="N183" s="227"/>
      <c r="O183" s="227"/>
      <c r="P183" s="227"/>
      <c r="Q183" s="227"/>
      <c r="R183" s="232"/>
      <c r="T183" s="233"/>
      <c r="U183" s="227"/>
      <c r="V183" s="227"/>
      <c r="W183" s="227"/>
      <c r="X183" s="227"/>
      <c r="Y183" s="227"/>
      <c r="Z183" s="227"/>
      <c r="AA183" s="234"/>
      <c r="AT183" s="235" t="s">
        <v>151</v>
      </c>
      <c r="AU183" s="235" t="s">
        <v>122</v>
      </c>
      <c r="AV183" s="10" t="s">
        <v>122</v>
      </c>
      <c r="AW183" s="10" t="s">
        <v>34</v>
      </c>
      <c r="AX183" s="10" t="s">
        <v>76</v>
      </c>
      <c r="AY183" s="235" t="s">
        <v>143</v>
      </c>
    </row>
    <row r="184" s="10" customFormat="1" ht="16.5" customHeight="1">
      <c r="B184" s="226"/>
      <c r="C184" s="227"/>
      <c r="D184" s="227"/>
      <c r="E184" s="228" t="s">
        <v>22</v>
      </c>
      <c r="F184" s="236" t="s">
        <v>237</v>
      </c>
      <c r="G184" s="227"/>
      <c r="H184" s="227"/>
      <c r="I184" s="227"/>
      <c r="J184" s="227"/>
      <c r="K184" s="231">
        <v>1.823</v>
      </c>
      <c r="L184" s="227"/>
      <c r="M184" s="227"/>
      <c r="N184" s="227"/>
      <c r="O184" s="227"/>
      <c r="P184" s="227"/>
      <c r="Q184" s="227"/>
      <c r="R184" s="232"/>
      <c r="T184" s="233"/>
      <c r="U184" s="227"/>
      <c r="V184" s="227"/>
      <c r="W184" s="227"/>
      <c r="X184" s="227"/>
      <c r="Y184" s="227"/>
      <c r="Z184" s="227"/>
      <c r="AA184" s="234"/>
      <c r="AT184" s="235" t="s">
        <v>151</v>
      </c>
      <c r="AU184" s="235" t="s">
        <v>122</v>
      </c>
      <c r="AV184" s="10" t="s">
        <v>122</v>
      </c>
      <c r="AW184" s="10" t="s">
        <v>34</v>
      </c>
      <c r="AX184" s="10" t="s">
        <v>76</v>
      </c>
      <c r="AY184" s="235" t="s">
        <v>143</v>
      </c>
    </row>
    <row r="185" s="11" customFormat="1" ht="16.5" customHeight="1">
      <c r="B185" s="237"/>
      <c r="C185" s="238"/>
      <c r="D185" s="238"/>
      <c r="E185" s="239" t="s">
        <v>22</v>
      </c>
      <c r="F185" s="240" t="s">
        <v>156</v>
      </c>
      <c r="G185" s="238"/>
      <c r="H185" s="238"/>
      <c r="I185" s="238"/>
      <c r="J185" s="238"/>
      <c r="K185" s="241">
        <v>6.1429999999999998</v>
      </c>
      <c r="L185" s="238"/>
      <c r="M185" s="238"/>
      <c r="N185" s="238"/>
      <c r="O185" s="238"/>
      <c r="P185" s="238"/>
      <c r="Q185" s="238"/>
      <c r="R185" s="242"/>
      <c r="T185" s="243"/>
      <c r="U185" s="238"/>
      <c r="V185" s="238"/>
      <c r="W185" s="238"/>
      <c r="X185" s="238"/>
      <c r="Y185" s="238"/>
      <c r="Z185" s="238"/>
      <c r="AA185" s="244"/>
      <c r="AT185" s="245" t="s">
        <v>151</v>
      </c>
      <c r="AU185" s="245" t="s">
        <v>122</v>
      </c>
      <c r="AV185" s="11" t="s">
        <v>148</v>
      </c>
      <c r="AW185" s="11" t="s">
        <v>34</v>
      </c>
      <c r="AX185" s="11" t="s">
        <v>84</v>
      </c>
      <c r="AY185" s="245" t="s">
        <v>143</v>
      </c>
    </row>
    <row r="186" s="1" customFormat="1" ht="25.5" customHeight="1">
      <c r="B186" s="46"/>
      <c r="C186" s="215" t="s">
        <v>11</v>
      </c>
      <c r="D186" s="215" t="s">
        <v>144</v>
      </c>
      <c r="E186" s="216" t="s">
        <v>238</v>
      </c>
      <c r="F186" s="217" t="s">
        <v>239</v>
      </c>
      <c r="G186" s="217"/>
      <c r="H186" s="217"/>
      <c r="I186" s="217"/>
      <c r="J186" s="218" t="s">
        <v>147</v>
      </c>
      <c r="K186" s="219">
        <v>79.379999999999995</v>
      </c>
      <c r="L186" s="220">
        <v>0</v>
      </c>
      <c r="M186" s="221"/>
      <c r="N186" s="222">
        <f>ROUND(L186*K186,2)</f>
        <v>0</v>
      </c>
      <c r="O186" s="222"/>
      <c r="P186" s="222"/>
      <c r="Q186" s="222"/>
      <c r="R186" s="48"/>
      <c r="T186" s="223" t="s">
        <v>22</v>
      </c>
      <c r="U186" s="56" t="s">
        <v>43</v>
      </c>
      <c r="V186" s="47"/>
      <c r="W186" s="224">
        <f>V186*K186</f>
        <v>0</v>
      </c>
      <c r="X186" s="224">
        <v>0</v>
      </c>
      <c r="Y186" s="224">
        <f>X186*K186</f>
        <v>0</v>
      </c>
      <c r="Z186" s="224">
        <v>0.034000000000000002</v>
      </c>
      <c r="AA186" s="225">
        <f>Z186*K186</f>
        <v>2.6989200000000002</v>
      </c>
      <c r="AR186" s="22" t="s">
        <v>148</v>
      </c>
      <c r="AT186" s="22" t="s">
        <v>144</v>
      </c>
      <c r="AU186" s="22" t="s">
        <v>122</v>
      </c>
      <c r="AY186" s="22" t="s">
        <v>143</v>
      </c>
      <c r="BE186" s="138">
        <f>IF(U186="základní",N186,0)</f>
        <v>0</v>
      </c>
      <c r="BF186" s="138">
        <f>IF(U186="snížená",N186,0)</f>
        <v>0</v>
      </c>
      <c r="BG186" s="138">
        <f>IF(U186="zákl. přenesená",N186,0)</f>
        <v>0</v>
      </c>
      <c r="BH186" s="138">
        <f>IF(U186="sníž. přenesená",N186,0)</f>
        <v>0</v>
      </c>
      <c r="BI186" s="138">
        <f>IF(U186="nulová",N186,0)</f>
        <v>0</v>
      </c>
      <c r="BJ186" s="22" t="s">
        <v>122</v>
      </c>
      <c r="BK186" s="138">
        <f>ROUND(L186*K186,2)</f>
        <v>0</v>
      </c>
      <c r="BL186" s="22" t="s">
        <v>148</v>
      </c>
      <c r="BM186" s="22" t="s">
        <v>240</v>
      </c>
    </row>
    <row r="187" s="10" customFormat="1" ht="16.5" customHeight="1">
      <c r="B187" s="226"/>
      <c r="C187" s="227"/>
      <c r="D187" s="227"/>
      <c r="E187" s="228" t="s">
        <v>22</v>
      </c>
      <c r="F187" s="229" t="s">
        <v>241</v>
      </c>
      <c r="G187" s="230"/>
      <c r="H187" s="230"/>
      <c r="I187" s="230"/>
      <c r="J187" s="227"/>
      <c r="K187" s="231">
        <v>79.379999999999995</v>
      </c>
      <c r="L187" s="227"/>
      <c r="M187" s="227"/>
      <c r="N187" s="227"/>
      <c r="O187" s="227"/>
      <c r="P187" s="227"/>
      <c r="Q187" s="227"/>
      <c r="R187" s="232"/>
      <c r="T187" s="233"/>
      <c r="U187" s="227"/>
      <c r="V187" s="227"/>
      <c r="W187" s="227"/>
      <c r="X187" s="227"/>
      <c r="Y187" s="227"/>
      <c r="Z187" s="227"/>
      <c r="AA187" s="234"/>
      <c r="AT187" s="235" t="s">
        <v>151</v>
      </c>
      <c r="AU187" s="235" t="s">
        <v>122</v>
      </c>
      <c r="AV187" s="10" t="s">
        <v>122</v>
      </c>
      <c r="AW187" s="10" t="s">
        <v>34</v>
      </c>
      <c r="AX187" s="10" t="s">
        <v>76</v>
      </c>
      <c r="AY187" s="235" t="s">
        <v>143</v>
      </c>
    </row>
    <row r="188" s="11" customFormat="1" ht="16.5" customHeight="1">
      <c r="B188" s="237"/>
      <c r="C188" s="238"/>
      <c r="D188" s="238"/>
      <c r="E188" s="239" t="s">
        <v>22</v>
      </c>
      <c r="F188" s="240" t="s">
        <v>156</v>
      </c>
      <c r="G188" s="238"/>
      <c r="H188" s="238"/>
      <c r="I188" s="238"/>
      <c r="J188" s="238"/>
      <c r="K188" s="241">
        <v>79.379999999999995</v>
      </c>
      <c r="L188" s="238"/>
      <c r="M188" s="238"/>
      <c r="N188" s="238"/>
      <c r="O188" s="238"/>
      <c r="P188" s="238"/>
      <c r="Q188" s="238"/>
      <c r="R188" s="242"/>
      <c r="T188" s="243"/>
      <c r="U188" s="238"/>
      <c r="V188" s="238"/>
      <c r="W188" s="238"/>
      <c r="X188" s="238"/>
      <c r="Y188" s="238"/>
      <c r="Z188" s="238"/>
      <c r="AA188" s="244"/>
      <c r="AT188" s="245" t="s">
        <v>151</v>
      </c>
      <c r="AU188" s="245" t="s">
        <v>122</v>
      </c>
      <c r="AV188" s="11" t="s">
        <v>148</v>
      </c>
      <c r="AW188" s="11" t="s">
        <v>34</v>
      </c>
      <c r="AX188" s="11" t="s">
        <v>84</v>
      </c>
      <c r="AY188" s="245" t="s">
        <v>143</v>
      </c>
    </row>
    <row r="189" s="9" customFormat="1" ht="29.88" customHeight="1">
      <c r="B189" s="201"/>
      <c r="C189" s="202"/>
      <c r="D189" s="212" t="s">
        <v>112</v>
      </c>
      <c r="E189" s="212"/>
      <c r="F189" s="212"/>
      <c r="G189" s="212"/>
      <c r="H189" s="212"/>
      <c r="I189" s="212"/>
      <c r="J189" s="212"/>
      <c r="K189" s="212"/>
      <c r="L189" s="212"/>
      <c r="M189" s="212"/>
      <c r="N189" s="213">
        <f>BK189</f>
        <v>0</v>
      </c>
      <c r="O189" s="214"/>
      <c r="P189" s="214"/>
      <c r="Q189" s="214"/>
      <c r="R189" s="205"/>
      <c r="T189" s="206"/>
      <c r="U189" s="202"/>
      <c r="V189" s="202"/>
      <c r="W189" s="207">
        <f>SUM(W190:W193)</f>
        <v>0</v>
      </c>
      <c r="X189" s="202"/>
      <c r="Y189" s="207">
        <f>SUM(Y190:Y193)</f>
        <v>0</v>
      </c>
      <c r="Z189" s="202"/>
      <c r="AA189" s="208">
        <f>SUM(AA190:AA193)</f>
        <v>0</v>
      </c>
      <c r="AR189" s="209" t="s">
        <v>84</v>
      </c>
      <c r="AT189" s="210" t="s">
        <v>75</v>
      </c>
      <c r="AU189" s="210" t="s">
        <v>84</v>
      </c>
      <c r="AY189" s="209" t="s">
        <v>143</v>
      </c>
      <c r="BK189" s="211">
        <f>SUM(BK190:BK193)</f>
        <v>0</v>
      </c>
    </row>
    <row r="190" s="1" customFormat="1" ht="38.25" customHeight="1">
      <c r="B190" s="46"/>
      <c r="C190" s="215" t="s">
        <v>242</v>
      </c>
      <c r="D190" s="215" t="s">
        <v>144</v>
      </c>
      <c r="E190" s="216" t="s">
        <v>243</v>
      </c>
      <c r="F190" s="217" t="s">
        <v>244</v>
      </c>
      <c r="G190" s="217"/>
      <c r="H190" s="217"/>
      <c r="I190" s="217"/>
      <c r="J190" s="218" t="s">
        <v>245</v>
      </c>
      <c r="K190" s="219">
        <v>3.5030000000000001</v>
      </c>
      <c r="L190" s="220">
        <v>0</v>
      </c>
      <c r="M190" s="221"/>
      <c r="N190" s="222">
        <f>ROUND(L190*K190,2)</f>
        <v>0</v>
      </c>
      <c r="O190" s="222"/>
      <c r="P190" s="222"/>
      <c r="Q190" s="222"/>
      <c r="R190" s="48"/>
      <c r="T190" s="223" t="s">
        <v>22</v>
      </c>
      <c r="U190" s="56" t="s">
        <v>43</v>
      </c>
      <c r="V190" s="47"/>
      <c r="W190" s="224">
        <f>V190*K190</f>
        <v>0</v>
      </c>
      <c r="X190" s="224">
        <v>0</v>
      </c>
      <c r="Y190" s="224">
        <f>X190*K190</f>
        <v>0</v>
      </c>
      <c r="Z190" s="224">
        <v>0</v>
      </c>
      <c r="AA190" s="225">
        <f>Z190*K190</f>
        <v>0</v>
      </c>
      <c r="AR190" s="22" t="s">
        <v>148</v>
      </c>
      <c r="AT190" s="22" t="s">
        <v>144</v>
      </c>
      <c r="AU190" s="22" t="s">
        <v>122</v>
      </c>
      <c r="AY190" s="22" t="s">
        <v>143</v>
      </c>
      <c r="BE190" s="138">
        <f>IF(U190="základní",N190,0)</f>
        <v>0</v>
      </c>
      <c r="BF190" s="138">
        <f>IF(U190="snížená",N190,0)</f>
        <v>0</v>
      </c>
      <c r="BG190" s="138">
        <f>IF(U190="zákl. přenesená",N190,0)</f>
        <v>0</v>
      </c>
      <c r="BH190" s="138">
        <f>IF(U190="sníž. přenesená",N190,0)</f>
        <v>0</v>
      </c>
      <c r="BI190" s="138">
        <f>IF(U190="nulová",N190,0)</f>
        <v>0</v>
      </c>
      <c r="BJ190" s="22" t="s">
        <v>122</v>
      </c>
      <c r="BK190" s="138">
        <f>ROUND(L190*K190,2)</f>
        <v>0</v>
      </c>
      <c r="BL190" s="22" t="s">
        <v>148</v>
      </c>
      <c r="BM190" s="22" t="s">
        <v>246</v>
      </c>
    </row>
    <row r="191" s="1" customFormat="1" ht="38.25" customHeight="1">
      <c r="B191" s="46"/>
      <c r="C191" s="215" t="s">
        <v>247</v>
      </c>
      <c r="D191" s="215" t="s">
        <v>144</v>
      </c>
      <c r="E191" s="216" t="s">
        <v>248</v>
      </c>
      <c r="F191" s="217" t="s">
        <v>249</v>
      </c>
      <c r="G191" s="217"/>
      <c r="H191" s="217"/>
      <c r="I191" s="217"/>
      <c r="J191" s="218" t="s">
        <v>245</v>
      </c>
      <c r="K191" s="219">
        <v>3.5030000000000001</v>
      </c>
      <c r="L191" s="220">
        <v>0</v>
      </c>
      <c r="M191" s="221"/>
      <c r="N191" s="222">
        <f>ROUND(L191*K191,2)</f>
        <v>0</v>
      </c>
      <c r="O191" s="222"/>
      <c r="P191" s="222"/>
      <c r="Q191" s="222"/>
      <c r="R191" s="48"/>
      <c r="T191" s="223" t="s">
        <v>22</v>
      </c>
      <c r="U191" s="56" t="s">
        <v>43</v>
      </c>
      <c r="V191" s="47"/>
      <c r="W191" s="224">
        <f>V191*K191</f>
        <v>0</v>
      </c>
      <c r="X191" s="224">
        <v>0</v>
      </c>
      <c r="Y191" s="224">
        <f>X191*K191</f>
        <v>0</v>
      </c>
      <c r="Z191" s="224">
        <v>0</v>
      </c>
      <c r="AA191" s="225">
        <f>Z191*K191</f>
        <v>0</v>
      </c>
      <c r="AR191" s="22" t="s">
        <v>148</v>
      </c>
      <c r="AT191" s="22" t="s">
        <v>144</v>
      </c>
      <c r="AU191" s="22" t="s">
        <v>122</v>
      </c>
      <c r="AY191" s="22" t="s">
        <v>143</v>
      </c>
      <c r="BE191" s="138">
        <f>IF(U191="základní",N191,0)</f>
        <v>0</v>
      </c>
      <c r="BF191" s="138">
        <f>IF(U191="snížená",N191,0)</f>
        <v>0</v>
      </c>
      <c r="BG191" s="138">
        <f>IF(U191="zákl. přenesená",N191,0)</f>
        <v>0</v>
      </c>
      <c r="BH191" s="138">
        <f>IF(U191="sníž. přenesená",N191,0)</f>
        <v>0</v>
      </c>
      <c r="BI191" s="138">
        <f>IF(U191="nulová",N191,0)</f>
        <v>0</v>
      </c>
      <c r="BJ191" s="22" t="s">
        <v>122</v>
      </c>
      <c r="BK191" s="138">
        <f>ROUND(L191*K191,2)</f>
        <v>0</v>
      </c>
      <c r="BL191" s="22" t="s">
        <v>148</v>
      </c>
      <c r="BM191" s="22" t="s">
        <v>250</v>
      </c>
    </row>
    <row r="192" s="1" customFormat="1" ht="25.5" customHeight="1">
      <c r="B192" s="46"/>
      <c r="C192" s="215" t="s">
        <v>251</v>
      </c>
      <c r="D192" s="215" t="s">
        <v>144</v>
      </c>
      <c r="E192" s="216" t="s">
        <v>252</v>
      </c>
      <c r="F192" s="217" t="s">
        <v>253</v>
      </c>
      <c r="G192" s="217"/>
      <c r="H192" s="217"/>
      <c r="I192" s="217"/>
      <c r="J192" s="218" t="s">
        <v>245</v>
      </c>
      <c r="K192" s="219">
        <v>49.042000000000002</v>
      </c>
      <c r="L192" s="220">
        <v>0</v>
      </c>
      <c r="M192" s="221"/>
      <c r="N192" s="222">
        <f>ROUND(L192*K192,2)</f>
        <v>0</v>
      </c>
      <c r="O192" s="222"/>
      <c r="P192" s="222"/>
      <c r="Q192" s="222"/>
      <c r="R192" s="48"/>
      <c r="T192" s="223" t="s">
        <v>22</v>
      </c>
      <c r="U192" s="56" t="s">
        <v>43</v>
      </c>
      <c r="V192" s="47"/>
      <c r="W192" s="224">
        <f>V192*K192</f>
        <v>0</v>
      </c>
      <c r="X192" s="224">
        <v>0</v>
      </c>
      <c r="Y192" s="224">
        <f>X192*K192</f>
        <v>0</v>
      </c>
      <c r="Z192" s="224">
        <v>0</v>
      </c>
      <c r="AA192" s="225">
        <f>Z192*K192</f>
        <v>0</v>
      </c>
      <c r="AR192" s="22" t="s">
        <v>148</v>
      </c>
      <c r="AT192" s="22" t="s">
        <v>144</v>
      </c>
      <c r="AU192" s="22" t="s">
        <v>122</v>
      </c>
      <c r="AY192" s="22" t="s">
        <v>143</v>
      </c>
      <c r="BE192" s="138">
        <f>IF(U192="základní",N192,0)</f>
        <v>0</v>
      </c>
      <c r="BF192" s="138">
        <f>IF(U192="snížená",N192,0)</f>
        <v>0</v>
      </c>
      <c r="BG192" s="138">
        <f>IF(U192="zákl. přenesená",N192,0)</f>
        <v>0</v>
      </c>
      <c r="BH192" s="138">
        <f>IF(U192="sníž. přenesená",N192,0)</f>
        <v>0</v>
      </c>
      <c r="BI192" s="138">
        <f>IF(U192="nulová",N192,0)</f>
        <v>0</v>
      </c>
      <c r="BJ192" s="22" t="s">
        <v>122</v>
      </c>
      <c r="BK192" s="138">
        <f>ROUND(L192*K192,2)</f>
        <v>0</v>
      </c>
      <c r="BL192" s="22" t="s">
        <v>148</v>
      </c>
      <c r="BM192" s="22" t="s">
        <v>254</v>
      </c>
    </row>
    <row r="193" s="1" customFormat="1" ht="38.25" customHeight="1">
      <c r="B193" s="46"/>
      <c r="C193" s="215" t="s">
        <v>255</v>
      </c>
      <c r="D193" s="215" t="s">
        <v>144</v>
      </c>
      <c r="E193" s="216" t="s">
        <v>256</v>
      </c>
      <c r="F193" s="217" t="s">
        <v>257</v>
      </c>
      <c r="G193" s="217"/>
      <c r="H193" s="217"/>
      <c r="I193" s="217"/>
      <c r="J193" s="218" t="s">
        <v>245</v>
      </c>
      <c r="K193" s="219">
        <v>3.5030000000000001</v>
      </c>
      <c r="L193" s="220">
        <v>0</v>
      </c>
      <c r="M193" s="221"/>
      <c r="N193" s="222">
        <f>ROUND(L193*K193,2)</f>
        <v>0</v>
      </c>
      <c r="O193" s="222"/>
      <c r="P193" s="222"/>
      <c r="Q193" s="222"/>
      <c r="R193" s="48"/>
      <c r="T193" s="223" t="s">
        <v>22</v>
      </c>
      <c r="U193" s="56" t="s">
        <v>43</v>
      </c>
      <c r="V193" s="47"/>
      <c r="W193" s="224">
        <f>V193*K193</f>
        <v>0</v>
      </c>
      <c r="X193" s="224">
        <v>0</v>
      </c>
      <c r="Y193" s="224">
        <f>X193*K193</f>
        <v>0</v>
      </c>
      <c r="Z193" s="224">
        <v>0</v>
      </c>
      <c r="AA193" s="225">
        <f>Z193*K193</f>
        <v>0</v>
      </c>
      <c r="AR193" s="22" t="s">
        <v>148</v>
      </c>
      <c r="AT193" s="22" t="s">
        <v>144</v>
      </c>
      <c r="AU193" s="22" t="s">
        <v>122</v>
      </c>
      <c r="AY193" s="22" t="s">
        <v>143</v>
      </c>
      <c r="BE193" s="138">
        <f>IF(U193="základní",N193,0)</f>
        <v>0</v>
      </c>
      <c r="BF193" s="138">
        <f>IF(U193="snížená",N193,0)</f>
        <v>0</v>
      </c>
      <c r="BG193" s="138">
        <f>IF(U193="zákl. přenesená",N193,0)</f>
        <v>0</v>
      </c>
      <c r="BH193" s="138">
        <f>IF(U193="sníž. přenesená",N193,0)</f>
        <v>0</v>
      </c>
      <c r="BI193" s="138">
        <f>IF(U193="nulová",N193,0)</f>
        <v>0</v>
      </c>
      <c r="BJ193" s="22" t="s">
        <v>122</v>
      </c>
      <c r="BK193" s="138">
        <f>ROUND(L193*K193,2)</f>
        <v>0</v>
      </c>
      <c r="BL193" s="22" t="s">
        <v>148</v>
      </c>
      <c r="BM193" s="22" t="s">
        <v>258</v>
      </c>
    </row>
    <row r="194" s="9" customFormat="1" ht="29.88" customHeight="1">
      <c r="B194" s="201"/>
      <c r="C194" s="202"/>
      <c r="D194" s="212" t="s">
        <v>113</v>
      </c>
      <c r="E194" s="212"/>
      <c r="F194" s="212"/>
      <c r="G194" s="212"/>
      <c r="H194" s="212"/>
      <c r="I194" s="212"/>
      <c r="J194" s="212"/>
      <c r="K194" s="212"/>
      <c r="L194" s="212"/>
      <c r="M194" s="212"/>
      <c r="N194" s="254">
        <f>BK194</f>
        <v>0</v>
      </c>
      <c r="O194" s="255"/>
      <c r="P194" s="255"/>
      <c r="Q194" s="255"/>
      <c r="R194" s="205"/>
      <c r="T194" s="206"/>
      <c r="U194" s="202"/>
      <c r="V194" s="202"/>
      <c r="W194" s="207">
        <f>W195</f>
        <v>0</v>
      </c>
      <c r="X194" s="202"/>
      <c r="Y194" s="207">
        <f>Y195</f>
        <v>0</v>
      </c>
      <c r="Z194" s="202"/>
      <c r="AA194" s="208">
        <f>AA195</f>
        <v>0</v>
      </c>
      <c r="AR194" s="209" t="s">
        <v>84</v>
      </c>
      <c r="AT194" s="210" t="s">
        <v>75</v>
      </c>
      <c r="AU194" s="210" t="s">
        <v>84</v>
      </c>
      <c r="AY194" s="209" t="s">
        <v>143</v>
      </c>
      <c r="BK194" s="211">
        <f>BK195</f>
        <v>0</v>
      </c>
    </row>
    <row r="195" s="1" customFormat="1" ht="25.5" customHeight="1">
      <c r="B195" s="46"/>
      <c r="C195" s="215" t="s">
        <v>259</v>
      </c>
      <c r="D195" s="215" t="s">
        <v>144</v>
      </c>
      <c r="E195" s="216" t="s">
        <v>260</v>
      </c>
      <c r="F195" s="217" t="s">
        <v>261</v>
      </c>
      <c r="G195" s="217"/>
      <c r="H195" s="217"/>
      <c r="I195" s="217"/>
      <c r="J195" s="218" t="s">
        <v>245</v>
      </c>
      <c r="K195" s="219">
        <v>4.4139999999999997</v>
      </c>
      <c r="L195" s="220">
        <v>0</v>
      </c>
      <c r="M195" s="221"/>
      <c r="N195" s="222">
        <f>ROUND(L195*K195,2)</f>
        <v>0</v>
      </c>
      <c r="O195" s="222"/>
      <c r="P195" s="222"/>
      <c r="Q195" s="222"/>
      <c r="R195" s="48"/>
      <c r="T195" s="223" t="s">
        <v>22</v>
      </c>
      <c r="U195" s="56" t="s">
        <v>43</v>
      </c>
      <c r="V195" s="47"/>
      <c r="W195" s="224">
        <f>V195*K195</f>
        <v>0</v>
      </c>
      <c r="X195" s="224">
        <v>0</v>
      </c>
      <c r="Y195" s="224">
        <f>X195*K195</f>
        <v>0</v>
      </c>
      <c r="Z195" s="224">
        <v>0</v>
      </c>
      <c r="AA195" s="225">
        <f>Z195*K195</f>
        <v>0</v>
      </c>
      <c r="AR195" s="22" t="s">
        <v>148</v>
      </c>
      <c r="AT195" s="22" t="s">
        <v>144</v>
      </c>
      <c r="AU195" s="22" t="s">
        <v>122</v>
      </c>
      <c r="AY195" s="22" t="s">
        <v>143</v>
      </c>
      <c r="BE195" s="138">
        <f>IF(U195="základní",N195,0)</f>
        <v>0</v>
      </c>
      <c r="BF195" s="138">
        <f>IF(U195="snížená",N195,0)</f>
        <v>0</v>
      </c>
      <c r="BG195" s="138">
        <f>IF(U195="zákl. přenesená",N195,0)</f>
        <v>0</v>
      </c>
      <c r="BH195" s="138">
        <f>IF(U195="sníž. přenesená",N195,0)</f>
        <v>0</v>
      </c>
      <c r="BI195" s="138">
        <f>IF(U195="nulová",N195,0)</f>
        <v>0</v>
      </c>
      <c r="BJ195" s="22" t="s">
        <v>122</v>
      </c>
      <c r="BK195" s="138">
        <f>ROUND(L195*K195,2)</f>
        <v>0</v>
      </c>
      <c r="BL195" s="22" t="s">
        <v>148</v>
      </c>
      <c r="BM195" s="22" t="s">
        <v>262</v>
      </c>
    </row>
    <row r="196" s="9" customFormat="1" ht="37.44001" customHeight="1">
      <c r="B196" s="201"/>
      <c r="C196" s="202"/>
      <c r="D196" s="203" t="s">
        <v>114</v>
      </c>
      <c r="E196" s="203"/>
      <c r="F196" s="203"/>
      <c r="G196" s="203"/>
      <c r="H196" s="203"/>
      <c r="I196" s="203"/>
      <c r="J196" s="203"/>
      <c r="K196" s="203"/>
      <c r="L196" s="203"/>
      <c r="M196" s="203"/>
      <c r="N196" s="256">
        <f>BK196</f>
        <v>0</v>
      </c>
      <c r="O196" s="257"/>
      <c r="P196" s="257"/>
      <c r="Q196" s="257"/>
      <c r="R196" s="205"/>
      <c r="T196" s="206"/>
      <c r="U196" s="202"/>
      <c r="V196" s="202"/>
      <c r="W196" s="207">
        <f>W197+W207+W235+W238</f>
        <v>0</v>
      </c>
      <c r="X196" s="202"/>
      <c r="Y196" s="207">
        <f>Y197+Y207+Y235+Y238</f>
        <v>2.0183465899999997</v>
      </c>
      <c r="Z196" s="202"/>
      <c r="AA196" s="208">
        <f>AA197+AA207+AA235+AA238</f>
        <v>0.43767449999999997</v>
      </c>
      <c r="AR196" s="209" t="s">
        <v>122</v>
      </c>
      <c r="AT196" s="210" t="s">
        <v>75</v>
      </c>
      <c r="AU196" s="210" t="s">
        <v>76</v>
      </c>
      <c r="AY196" s="209" t="s">
        <v>143</v>
      </c>
      <c r="BK196" s="211">
        <f>BK197+BK207+BK235+BK238</f>
        <v>0</v>
      </c>
    </row>
    <row r="197" s="9" customFormat="1" ht="19.92" customHeight="1">
      <c r="B197" s="201"/>
      <c r="C197" s="202"/>
      <c r="D197" s="212" t="s">
        <v>115</v>
      </c>
      <c r="E197" s="212"/>
      <c r="F197" s="212"/>
      <c r="G197" s="212"/>
      <c r="H197" s="212"/>
      <c r="I197" s="212"/>
      <c r="J197" s="212"/>
      <c r="K197" s="212"/>
      <c r="L197" s="212"/>
      <c r="M197" s="212"/>
      <c r="N197" s="213">
        <f>BK197</f>
        <v>0</v>
      </c>
      <c r="O197" s="214"/>
      <c r="P197" s="214"/>
      <c r="Q197" s="214"/>
      <c r="R197" s="205"/>
      <c r="T197" s="206"/>
      <c r="U197" s="202"/>
      <c r="V197" s="202"/>
      <c r="W197" s="207">
        <f>SUM(W198:W206)</f>
        <v>0</v>
      </c>
      <c r="X197" s="202"/>
      <c r="Y197" s="207">
        <f>SUM(Y198:Y206)</f>
        <v>0.112704</v>
      </c>
      <c r="Z197" s="202"/>
      <c r="AA197" s="208">
        <f>SUM(AA198:AA206)</f>
        <v>0.11247449999999999</v>
      </c>
      <c r="AR197" s="209" t="s">
        <v>122</v>
      </c>
      <c r="AT197" s="210" t="s">
        <v>75</v>
      </c>
      <c r="AU197" s="210" t="s">
        <v>84</v>
      </c>
      <c r="AY197" s="209" t="s">
        <v>143</v>
      </c>
      <c r="BK197" s="211">
        <f>SUM(BK198:BK206)</f>
        <v>0</v>
      </c>
    </row>
    <row r="198" s="1" customFormat="1" ht="16.5" customHeight="1">
      <c r="B198" s="46"/>
      <c r="C198" s="215" t="s">
        <v>10</v>
      </c>
      <c r="D198" s="215" t="s">
        <v>144</v>
      </c>
      <c r="E198" s="216" t="s">
        <v>263</v>
      </c>
      <c r="F198" s="217" t="s">
        <v>264</v>
      </c>
      <c r="G198" s="217"/>
      <c r="H198" s="217"/>
      <c r="I198" s="217"/>
      <c r="J198" s="218" t="s">
        <v>159</v>
      </c>
      <c r="K198" s="219">
        <v>67.349999999999994</v>
      </c>
      <c r="L198" s="220">
        <v>0</v>
      </c>
      <c r="M198" s="221"/>
      <c r="N198" s="222">
        <f>ROUND(L198*K198,2)</f>
        <v>0</v>
      </c>
      <c r="O198" s="222"/>
      <c r="P198" s="222"/>
      <c r="Q198" s="222"/>
      <c r="R198" s="48"/>
      <c r="T198" s="223" t="s">
        <v>22</v>
      </c>
      <c r="U198" s="56" t="s">
        <v>43</v>
      </c>
      <c r="V198" s="47"/>
      <c r="W198" s="224">
        <f>V198*K198</f>
        <v>0</v>
      </c>
      <c r="X198" s="224">
        <v>0</v>
      </c>
      <c r="Y198" s="224">
        <f>X198*K198</f>
        <v>0</v>
      </c>
      <c r="Z198" s="224">
        <v>0.00167</v>
      </c>
      <c r="AA198" s="225">
        <f>Z198*K198</f>
        <v>0.11247449999999999</v>
      </c>
      <c r="AR198" s="22" t="s">
        <v>242</v>
      </c>
      <c r="AT198" s="22" t="s">
        <v>144</v>
      </c>
      <c r="AU198" s="22" t="s">
        <v>122</v>
      </c>
      <c r="AY198" s="22" t="s">
        <v>143</v>
      </c>
      <c r="BE198" s="138">
        <f>IF(U198="základní",N198,0)</f>
        <v>0</v>
      </c>
      <c r="BF198" s="138">
        <f>IF(U198="snížená",N198,0)</f>
        <v>0</v>
      </c>
      <c r="BG198" s="138">
        <f>IF(U198="zákl. přenesená",N198,0)</f>
        <v>0</v>
      </c>
      <c r="BH198" s="138">
        <f>IF(U198="sníž. přenesená",N198,0)</f>
        <v>0</v>
      </c>
      <c r="BI198" s="138">
        <f>IF(U198="nulová",N198,0)</f>
        <v>0</v>
      </c>
      <c r="BJ198" s="22" t="s">
        <v>122</v>
      </c>
      <c r="BK198" s="138">
        <f>ROUND(L198*K198,2)</f>
        <v>0</v>
      </c>
      <c r="BL198" s="22" t="s">
        <v>242</v>
      </c>
      <c r="BM198" s="22" t="s">
        <v>265</v>
      </c>
    </row>
    <row r="199" s="1" customFormat="1" ht="38.25" customHeight="1">
      <c r="B199" s="46"/>
      <c r="C199" s="215" t="s">
        <v>266</v>
      </c>
      <c r="D199" s="215" t="s">
        <v>144</v>
      </c>
      <c r="E199" s="216" t="s">
        <v>267</v>
      </c>
      <c r="F199" s="217" t="s">
        <v>268</v>
      </c>
      <c r="G199" s="217"/>
      <c r="H199" s="217"/>
      <c r="I199" s="217"/>
      <c r="J199" s="218" t="s">
        <v>159</v>
      </c>
      <c r="K199" s="219">
        <v>1.3500000000000001</v>
      </c>
      <c r="L199" s="220">
        <v>0</v>
      </c>
      <c r="M199" s="221"/>
      <c r="N199" s="222">
        <f>ROUND(L199*K199,2)</f>
        <v>0</v>
      </c>
      <c r="O199" s="222"/>
      <c r="P199" s="222"/>
      <c r="Q199" s="222"/>
      <c r="R199" s="48"/>
      <c r="T199" s="223" t="s">
        <v>22</v>
      </c>
      <c r="U199" s="56" t="s">
        <v>43</v>
      </c>
      <c r="V199" s="47"/>
      <c r="W199" s="224">
        <f>V199*K199</f>
        <v>0</v>
      </c>
      <c r="X199" s="224">
        <v>0.00056999999999999998</v>
      </c>
      <c r="Y199" s="224">
        <f>X199*K199</f>
        <v>0.0007695</v>
      </c>
      <c r="Z199" s="224">
        <v>0</v>
      </c>
      <c r="AA199" s="225">
        <f>Z199*K199</f>
        <v>0</v>
      </c>
      <c r="AR199" s="22" t="s">
        <v>242</v>
      </c>
      <c r="AT199" s="22" t="s">
        <v>144</v>
      </c>
      <c r="AU199" s="22" t="s">
        <v>122</v>
      </c>
      <c r="AY199" s="22" t="s">
        <v>143</v>
      </c>
      <c r="BE199" s="138">
        <f>IF(U199="základní",N199,0)</f>
        <v>0</v>
      </c>
      <c r="BF199" s="138">
        <f>IF(U199="snížená",N199,0)</f>
        <v>0</v>
      </c>
      <c r="BG199" s="138">
        <f>IF(U199="zákl. přenesená",N199,0)</f>
        <v>0</v>
      </c>
      <c r="BH199" s="138">
        <f>IF(U199="sníž. přenesená",N199,0)</f>
        <v>0</v>
      </c>
      <c r="BI199" s="138">
        <f>IF(U199="nulová",N199,0)</f>
        <v>0</v>
      </c>
      <c r="BJ199" s="22" t="s">
        <v>122</v>
      </c>
      <c r="BK199" s="138">
        <f>ROUND(L199*K199,2)</f>
        <v>0</v>
      </c>
      <c r="BL199" s="22" t="s">
        <v>242</v>
      </c>
      <c r="BM199" s="22" t="s">
        <v>269</v>
      </c>
    </row>
    <row r="200" s="10" customFormat="1" ht="16.5" customHeight="1">
      <c r="B200" s="226"/>
      <c r="C200" s="227"/>
      <c r="D200" s="227"/>
      <c r="E200" s="228" t="s">
        <v>22</v>
      </c>
      <c r="F200" s="229" t="s">
        <v>164</v>
      </c>
      <c r="G200" s="230"/>
      <c r="H200" s="230"/>
      <c r="I200" s="230"/>
      <c r="J200" s="227"/>
      <c r="K200" s="231">
        <v>1.3500000000000001</v>
      </c>
      <c r="L200" s="227"/>
      <c r="M200" s="227"/>
      <c r="N200" s="227"/>
      <c r="O200" s="227"/>
      <c r="P200" s="227"/>
      <c r="Q200" s="227"/>
      <c r="R200" s="232"/>
      <c r="T200" s="233"/>
      <c r="U200" s="227"/>
      <c r="V200" s="227"/>
      <c r="W200" s="227"/>
      <c r="X200" s="227"/>
      <c r="Y200" s="227"/>
      <c r="Z200" s="227"/>
      <c r="AA200" s="234"/>
      <c r="AT200" s="235" t="s">
        <v>151</v>
      </c>
      <c r="AU200" s="235" t="s">
        <v>122</v>
      </c>
      <c r="AV200" s="10" t="s">
        <v>122</v>
      </c>
      <c r="AW200" s="10" t="s">
        <v>34</v>
      </c>
      <c r="AX200" s="10" t="s">
        <v>84</v>
      </c>
      <c r="AY200" s="235" t="s">
        <v>143</v>
      </c>
    </row>
    <row r="201" s="1" customFormat="1" ht="25.5" customHeight="1">
      <c r="B201" s="46"/>
      <c r="C201" s="215" t="s">
        <v>270</v>
      </c>
      <c r="D201" s="215" t="s">
        <v>144</v>
      </c>
      <c r="E201" s="216" t="s">
        <v>271</v>
      </c>
      <c r="F201" s="217" t="s">
        <v>272</v>
      </c>
      <c r="G201" s="217"/>
      <c r="H201" s="217"/>
      <c r="I201" s="217"/>
      <c r="J201" s="218" t="s">
        <v>159</v>
      </c>
      <c r="K201" s="219">
        <v>1.3500000000000001</v>
      </c>
      <c r="L201" s="220">
        <v>0</v>
      </c>
      <c r="M201" s="221"/>
      <c r="N201" s="222">
        <f>ROUND(L201*K201,2)</f>
        <v>0</v>
      </c>
      <c r="O201" s="222"/>
      <c r="P201" s="222"/>
      <c r="Q201" s="222"/>
      <c r="R201" s="48"/>
      <c r="T201" s="223" t="s">
        <v>22</v>
      </c>
      <c r="U201" s="56" t="s">
        <v>43</v>
      </c>
      <c r="V201" s="47"/>
      <c r="W201" s="224">
        <f>V201*K201</f>
        <v>0</v>
      </c>
      <c r="X201" s="224">
        <v>0.0012700000000000001</v>
      </c>
      <c r="Y201" s="224">
        <f>X201*K201</f>
        <v>0.0017145000000000003</v>
      </c>
      <c r="Z201" s="224">
        <v>0</v>
      </c>
      <c r="AA201" s="225">
        <f>Z201*K201</f>
        <v>0</v>
      </c>
      <c r="AR201" s="22" t="s">
        <v>242</v>
      </c>
      <c r="AT201" s="22" t="s">
        <v>144</v>
      </c>
      <c r="AU201" s="22" t="s">
        <v>122</v>
      </c>
      <c r="AY201" s="22" t="s">
        <v>143</v>
      </c>
      <c r="BE201" s="138">
        <f>IF(U201="základní",N201,0)</f>
        <v>0</v>
      </c>
      <c r="BF201" s="138">
        <f>IF(U201="snížená",N201,0)</f>
        <v>0</v>
      </c>
      <c r="BG201" s="138">
        <f>IF(U201="zákl. přenesená",N201,0)</f>
        <v>0</v>
      </c>
      <c r="BH201" s="138">
        <f>IF(U201="sníž. přenesená",N201,0)</f>
        <v>0</v>
      </c>
      <c r="BI201" s="138">
        <f>IF(U201="nulová",N201,0)</f>
        <v>0</v>
      </c>
      <c r="BJ201" s="22" t="s">
        <v>122</v>
      </c>
      <c r="BK201" s="138">
        <f>ROUND(L201*K201,2)</f>
        <v>0</v>
      </c>
      <c r="BL201" s="22" t="s">
        <v>242</v>
      </c>
      <c r="BM201" s="22" t="s">
        <v>273</v>
      </c>
    </row>
    <row r="202" s="10" customFormat="1" ht="16.5" customHeight="1">
      <c r="B202" s="226"/>
      <c r="C202" s="227"/>
      <c r="D202" s="227"/>
      <c r="E202" s="228" t="s">
        <v>22</v>
      </c>
      <c r="F202" s="229" t="s">
        <v>274</v>
      </c>
      <c r="G202" s="230"/>
      <c r="H202" s="230"/>
      <c r="I202" s="230"/>
      <c r="J202" s="227"/>
      <c r="K202" s="231">
        <v>1.3500000000000001</v>
      </c>
      <c r="L202" s="227"/>
      <c r="M202" s="227"/>
      <c r="N202" s="227"/>
      <c r="O202" s="227"/>
      <c r="P202" s="227"/>
      <c r="Q202" s="227"/>
      <c r="R202" s="232"/>
      <c r="T202" s="233"/>
      <c r="U202" s="227"/>
      <c r="V202" s="227"/>
      <c r="W202" s="227"/>
      <c r="X202" s="227"/>
      <c r="Y202" s="227"/>
      <c r="Z202" s="227"/>
      <c r="AA202" s="234"/>
      <c r="AT202" s="235" t="s">
        <v>151</v>
      </c>
      <c r="AU202" s="235" t="s">
        <v>122</v>
      </c>
      <c r="AV202" s="10" t="s">
        <v>122</v>
      </c>
      <c r="AW202" s="10" t="s">
        <v>34</v>
      </c>
      <c r="AX202" s="10" t="s">
        <v>84</v>
      </c>
      <c r="AY202" s="235" t="s">
        <v>143</v>
      </c>
    </row>
    <row r="203" s="1" customFormat="1" ht="25.5" customHeight="1">
      <c r="B203" s="46"/>
      <c r="C203" s="215" t="s">
        <v>275</v>
      </c>
      <c r="D203" s="215" t="s">
        <v>144</v>
      </c>
      <c r="E203" s="216" t="s">
        <v>276</v>
      </c>
      <c r="F203" s="217" t="s">
        <v>277</v>
      </c>
      <c r="G203" s="217"/>
      <c r="H203" s="217"/>
      <c r="I203" s="217"/>
      <c r="J203" s="218" t="s">
        <v>159</v>
      </c>
      <c r="K203" s="219">
        <v>66</v>
      </c>
      <c r="L203" s="220">
        <v>0</v>
      </c>
      <c r="M203" s="221"/>
      <c r="N203" s="222">
        <f>ROUND(L203*K203,2)</f>
        <v>0</v>
      </c>
      <c r="O203" s="222"/>
      <c r="P203" s="222"/>
      <c r="Q203" s="222"/>
      <c r="R203" s="48"/>
      <c r="T203" s="223" t="s">
        <v>22</v>
      </c>
      <c r="U203" s="56" t="s">
        <v>43</v>
      </c>
      <c r="V203" s="47"/>
      <c r="W203" s="224">
        <f>V203*K203</f>
        <v>0</v>
      </c>
      <c r="X203" s="224">
        <v>0.00167</v>
      </c>
      <c r="Y203" s="224">
        <f>X203*K203</f>
        <v>0.11022</v>
      </c>
      <c r="Z203" s="224">
        <v>0</v>
      </c>
      <c r="AA203" s="225">
        <f>Z203*K203</f>
        <v>0</v>
      </c>
      <c r="AR203" s="22" t="s">
        <v>242</v>
      </c>
      <c r="AT203" s="22" t="s">
        <v>144</v>
      </c>
      <c r="AU203" s="22" t="s">
        <v>122</v>
      </c>
      <c r="AY203" s="22" t="s">
        <v>143</v>
      </c>
      <c r="BE203" s="138">
        <f>IF(U203="základní",N203,0)</f>
        <v>0</v>
      </c>
      <c r="BF203" s="138">
        <f>IF(U203="snížená",N203,0)</f>
        <v>0</v>
      </c>
      <c r="BG203" s="138">
        <f>IF(U203="zákl. přenesená",N203,0)</f>
        <v>0</v>
      </c>
      <c r="BH203" s="138">
        <f>IF(U203="sníž. přenesená",N203,0)</f>
        <v>0</v>
      </c>
      <c r="BI203" s="138">
        <f>IF(U203="nulová",N203,0)</f>
        <v>0</v>
      </c>
      <c r="BJ203" s="22" t="s">
        <v>122</v>
      </c>
      <c r="BK203" s="138">
        <f>ROUND(L203*K203,2)</f>
        <v>0</v>
      </c>
      <c r="BL203" s="22" t="s">
        <v>242</v>
      </c>
      <c r="BM203" s="22" t="s">
        <v>278</v>
      </c>
    </row>
    <row r="204" s="10" customFormat="1" ht="16.5" customHeight="1">
      <c r="B204" s="226"/>
      <c r="C204" s="227"/>
      <c r="D204" s="227"/>
      <c r="E204" s="228" t="s">
        <v>22</v>
      </c>
      <c r="F204" s="229" t="s">
        <v>279</v>
      </c>
      <c r="G204" s="230"/>
      <c r="H204" s="230"/>
      <c r="I204" s="230"/>
      <c r="J204" s="227"/>
      <c r="K204" s="231">
        <v>66</v>
      </c>
      <c r="L204" s="227"/>
      <c r="M204" s="227"/>
      <c r="N204" s="227"/>
      <c r="O204" s="227"/>
      <c r="P204" s="227"/>
      <c r="Q204" s="227"/>
      <c r="R204" s="232"/>
      <c r="T204" s="233"/>
      <c r="U204" s="227"/>
      <c r="V204" s="227"/>
      <c r="W204" s="227"/>
      <c r="X204" s="227"/>
      <c r="Y204" s="227"/>
      <c r="Z204" s="227"/>
      <c r="AA204" s="234"/>
      <c r="AT204" s="235" t="s">
        <v>151</v>
      </c>
      <c r="AU204" s="235" t="s">
        <v>122</v>
      </c>
      <c r="AV204" s="10" t="s">
        <v>122</v>
      </c>
      <c r="AW204" s="10" t="s">
        <v>34</v>
      </c>
      <c r="AX204" s="10" t="s">
        <v>76</v>
      </c>
      <c r="AY204" s="235" t="s">
        <v>143</v>
      </c>
    </row>
    <row r="205" s="11" customFormat="1" ht="16.5" customHeight="1">
      <c r="B205" s="237"/>
      <c r="C205" s="238"/>
      <c r="D205" s="238"/>
      <c r="E205" s="239" t="s">
        <v>22</v>
      </c>
      <c r="F205" s="240" t="s">
        <v>156</v>
      </c>
      <c r="G205" s="238"/>
      <c r="H205" s="238"/>
      <c r="I205" s="238"/>
      <c r="J205" s="238"/>
      <c r="K205" s="241">
        <v>66</v>
      </c>
      <c r="L205" s="238"/>
      <c r="M205" s="238"/>
      <c r="N205" s="238"/>
      <c r="O205" s="238"/>
      <c r="P205" s="238"/>
      <c r="Q205" s="238"/>
      <c r="R205" s="242"/>
      <c r="T205" s="243"/>
      <c r="U205" s="238"/>
      <c r="V205" s="238"/>
      <c r="W205" s="238"/>
      <c r="X205" s="238"/>
      <c r="Y205" s="238"/>
      <c r="Z205" s="238"/>
      <c r="AA205" s="244"/>
      <c r="AT205" s="245" t="s">
        <v>151</v>
      </c>
      <c r="AU205" s="245" t="s">
        <v>122</v>
      </c>
      <c r="AV205" s="11" t="s">
        <v>148</v>
      </c>
      <c r="AW205" s="11" t="s">
        <v>34</v>
      </c>
      <c r="AX205" s="11" t="s">
        <v>84</v>
      </c>
      <c r="AY205" s="245" t="s">
        <v>143</v>
      </c>
    </row>
    <row r="206" s="1" customFormat="1" ht="25.5" customHeight="1">
      <c r="B206" s="46"/>
      <c r="C206" s="215" t="s">
        <v>280</v>
      </c>
      <c r="D206" s="215" t="s">
        <v>144</v>
      </c>
      <c r="E206" s="216" t="s">
        <v>281</v>
      </c>
      <c r="F206" s="217" t="s">
        <v>282</v>
      </c>
      <c r="G206" s="217"/>
      <c r="H206" s="217"/>
      <c r="I206" s="217"/>
      <c r="J206" s="218" t="s">
        <v>283</v>
      </c>
      <c r="K206" s="258">
        <v>0</v>
      </c>
      <c r="L206" s="220">
        <v>0</v>
      </c>
      <c r="M206" s="221"/>
      <c r="N206" s="222">
        <f>ROUND(L206*K206,2)</f>
        <v>0</v>
      </c>
      <c r="O206" s="222"/>
      <c r="P206" s="222"/>
      <c r="Q206" s="222"/>
      <c r="R206" s="48"/>
      <c r="T206" s="223" t="s">
        <v>22</v>
      </c>
      <c r="U206" s="56" t="s">
        <v>43</v>
      </c>
      <c r="V206" s="47"/>
      <c r="W206" s="224">
        <f>V206*K206</f>
        <v>0</v>
      </c>
      <c r="X206" s="224">
        <v>0</v>
      </c>
      <c r="Y206" s="224">
        <f>X206*K206</f>
        <v>0</v>
      </c>
      <c r="Z206" s="224">
        <v>0</v>
      </c>
      <c r="AA206" s="225">
        <f>Z206*K206</f>
        <v>0</v>
      </c>
      <c r="AR206" s="22" t="s">
        <v>242</v>
      </c>
      <c r="AT206" s="22" t="s">
        <v>144</v>
      </c>
      <c r="AU206" s="22" t="s">
        <v>122</v>
      </c>
      <c r="AY206" s="22" t="s">
        <v>143</v>
      </c>
      <c r="BE206" s="138">
        <f>IF(U206="základní",N206,0)</f>
        <v>0</v>
      </c>
      <c r="BF206" s="138">
        <f>IF(U206="snížená",N206,0)</f>
        <v>0</v>
      </c>
      <c r="BG206" s="138">
        <f>IF(U206="zákl. přenesená",N206,0)</f>
        <v>0</v>
      </c>
      <c r="BH206" s="138">
        <f>IF(U206="sníž. přenesená",N206,0)</f>
        <v>0</v>
      </c>
      <c r="BI206" s="138">
        <f>IF(U206="nulová",N206,0)</f>
        <v>0</v>
      </c>
      <c r="BJ206" s="22" t="s">
        <v>122</v>
      </c>
      <c r="BK206" s="138">
        <f>ROUND(L206*K206,2)</f>
        <v>0</v>
      </c>
      <c r="BL206" s="22" t="s">
        <v>242</v>
      </c>
      <c r="BM206" s="22" t="s">
        <v>284</v>
      </c>
    </row>
    <row r="207" s="9" customFormat="1" ht="29.88" customHeight="1">
      <c r="B207" s="201"/>
      <c r="C207" s="202"/>
      <c r="D207" s="212" t="s">
        <v>116</v>
      </c>
      <c r="E207" s="212"/>
      <c r="F207" s="212"/>
      <c r="G207" s="212"/>
      <c r="H207" s="212"/>
      <c r="I207" s="212"/>
      <c r="J207" s="212"/>
      <c r="K207" s="212"/>
      <c r="L207" s="212"/>
      <c r="M207" s="212"/>
      <c r="N207" s="254">
        <f>BK207</f>
        <v>0</v>
      </c>
      <c r="O207" s="255"/>
      <c r="P207" s="255"/>
      <c r="Q207" s="255"/>
      <c r="R207" s="205"/>
      <c r="T207" s="206"/>
      <c r="U207" s="202"/>
      <c r="V207" s="202"/>
      <c r="W207" s="207">
        <f>SUM(W208:W234)</f>
        <v>0</v>
      </c>
      <c r="X207" s="202"/>
      <c r="Y207" s="207">
        <f>SUM(Y208:Y234)</f>
        <v>1.8298412099999999</v>
      </c>
      <c r="Z207" s="202"/>
      <c r="AA207" s="208">
        <f>SUM(AA208:AA234)</f>
        <v>0.32519999999999999</v>
      </c>
      <c r="AR207" s="209" t="s">
        <v>122</v>
      </c>
      <c r="AT207" s="210" t="s">
        <v>75</v>
      </c>
      <c r="AU207" s="210" t="s">
        <v>84</v>
      </c>
      <c r="AY207" s="209" t="s">
        <v>143</v>
      </c>
      <c r="BK207" s="211">
        <f>SUM(BK208:BK234)</f>
        <v>0</v>
      </c>
    </row>
    <row r="208" s="1" customFormat="1" ht="38.25" customHeight="1">
      <c r="B208" s="46"/>
      <c r="C208" s="215" t="s">
        <v>285</v>
      </c>
      <c r="D208" s="215" t="s">
        <v>144</v>
      </c>
      <c r="E208" s="216" t="s">
        <v>286</v>
      </c>
      <c r="F208" s="217" t="s">
        <v>287</v>
      </c>
      <c r="G208" s="217"/>
      <c r="H208" s="217"/>
      <c r="I208" s="217"/>
      <c r="J208" s="218" t="s">
        <v>288</v>
      </c>
      <c r="K208" s="219">
        <v>2.3999999999999999</v>
      </c>
      <c r="L208" s="220">
        <v>0</v>
      </c>
      <c r="M208" s="221"/>
      <c r="N208" s="222">
        <f>ROUND(L208*K208,2)</f>
        <v>0</v>
      </c>
      <c r="O208" s="222"/>
      <c r="P208" s="222"/>
      <c r="Q208" s="222"/>
      <c r="R208" s="48"/>
      <c r="T208" s="223" t="s">
        <v>22</v>
      </c>
      <c r="U208" s="56" t="s">
        <v>43</v>
      </c>
      <c r="V208" s="47"/>
      <c r="W208" s="224">
        <f>V208*K208</f>
        <v>0</v>
      </c>
      <c r="X208" s="224">
        <v>0</v>
      </c>
      <c r="Y208" s="224">
        <f>X208*K208</f>
        <v>0</v>
      </c>
      <c r="Z208" s="224">
        <v>0.0030000000000000001</v>
      </c>
      <c r="AA208" s="225">
        <f>Z208*K208</f>
        <v>0.0071999999999999998</v>
      </c>
      <c r="AR208" s="22" t="s">
        <v>242</v>
      </c>
      <c r="AT208" s="22" t="s">
        <v>144</v>
      </c>
      <c r="AU208" s="22" t="s">
        <v>122</v>
      </c>
      <c r="AY208" s="22" t="s">
        <v>143</v>
      </c>
      <c r="BE208" s="138">
        <f>IF(U208="základní",N208,0)</f>
        <v>0</v>
      </c>
      <c r="BF208" s="138">
        <f>IF(U208="snížená",N208,0)</f>
        <v>0</v>
      </c>
      <c r="BG208" s="138">
        <f>IF(U208="zákl. přenesená",N208,0)</f>
        <v>0</v>
      </c>
      <c r="BH208" s="138">
        <f>IF(U208="sníž. přenesená",N208,0)</f>
        <v>0</v>
      </c>
      <c r="BI208" s="138">
        <f>IF(U208="nulová",N208,0)</f>
        <v>0</v>
      </c>
      <c r="BJ208" s="22" t="s">
        <v>122</v>
      </c>
      <c r="BK208" s="138">
        <f>ROUND(L208*K208,2)</f>
        <v>0</v>
      </c>
      <c r="BL208" s="22" t="s">
        <v>242</v>
      </c>
      <c r="BM208" s="22" t="s">
        <v>289</v>
      </c>
    </row>
    <row r="209" s="10" customFormat="1" ht="16.5" customHeight="1">
      <c r="B209" s="226"/>
      <c r="C209" s="227"/>
      <c r="D209" s="227"/>
      <c r="E209" s="228" t="s">
        <v>22</v>
      </c>
      <c r="F209" s="229" t="s">
        <v>290</v>
      </c>
      <c r="G209" s="230"/>
      <c r="H209" s="230"/>
      <c r="I209" s="230"/>
      <c r="J209" s="227"/>
      <c r="K209" s="231">
        <v>2.3999999999999999</v>
      </c>
      <c r="L209" s="227"/>
      <c r="M209" s="227"/>
      <c r="N209" s="227"/>
      <c r="O209" s="227"/>
      <c r="P209" s="227"/>
      <c r="Q209" s="227"/>
      <c r="R209" s="232"/>
      <c r="T209" s="233"/>
      <c r="U209" s="227"/>
      <c r="V209" s="227"/>
      <c r="W209" s="227"/>
      <c r="X209" s="227"/>
      <c r="Y209" s="227"/>
      <c r="Z209" s="227"/>
      <c r="AA209" s="234"/>
      <c r="AT209" s="235" t="s">
        <v>151</v>
      </c>
      <c r="AU209" s="235" t="s">
        <v>122</v>
      </c>
      <c r="AV209" s="10" t="s">
        <v>122</v>
      </c>
      <c r="AW209" s="10" t="s">
        <v>34</v>
      </c>
      <c r="AX209" s="10" t="s">
        <v>84</v>
      </c>
      <c r="AY209" s="235" t="s">
        <v>143</v>
      </c>
    </row>
    <row r="210" s="1" customFormat="1" ht="38.25" customHeight="1">
      <c r="B210" s="46"/>
      <c r="C210" s="215" t="s">
        <v>291</v>
      </c>
      <c r="D210" s="215" t="s">
        <v>144</v>
      </c>
      <c r="E210" s="216" t="s">
        <v>292</v>
      </c>
      <c r="F210" s="217" t="s">
        <v>293</v>
      </c>
      <c r="G210" s="217"/>
      <c r="H210" s="217"/>
      <c r="I210" s="217"/>
      <c r="J210" s="218" t="s">
        <v>288</v>
      </c>
      <c r="K210" s="219">
        <v>63.600000000000001</v>
      </c>
      <c r="L210" s="220">
        <v>0</v>
      </c>
      <c r="M210" s="221"/>
      <c r="N210" s="222">
        <f>ROUND(L210*K210,2)</f>
        <v>0</v>
      </c>
      <c r="O210" s="222"/>
      <c r="P210" s="222"/>
      <c r="Q210" s="222"/>
      <c r="R210" s="48"/>
      <c r="T210" s="223" t="s">
        <v>22</v>
      </c>
      <c r="U210" s="56" t="s">
        <v>43</v>
      </c>
      <c r="V210" s="47"/>
      <c r="W210" s="224">
        <f>V210*K210</f>
        <v>0</v>
      </c>
      <c r="X210" s="224">
        <v>0</v>
      </c>
      <c r="Y210" s="224">
        <f>X210*K210</f>
        <v>0</v>
      </c>
      <c r="Z210" s="224">
        <v>0.0050000000000000001</v>
      </c>
      <c r="AA210" s="225">
        <f>Z210*K210</f>
        <v>0.318</v>
      </c>
      <c r="AR210" s="22" t="s">
        <v>242</v>
      </c>
      <c r="AT210" s="22" t="s">
        <v>144</v>
      </c>
      <c r="AU210" s="22" t="s">
        <v>122</v>
      </c>
      <c r="AY210" s="22" t="s">
        <v>143</v>
      </c>
      <c r="BE210" s="138">
        <f>IF(U210="základní",N210,0)</f>
        <v>0</v>
      </c>
      <c r="BF210" s="138">
        <f>IF(U210="snížená",N210,0)</f>
        <v>0</v>
      </c>
      <c r="BG210" s="138">
        <f>IF(U210="zákl. přenesená",N210,0)</f>
        <v>0</v>
      </c>
      <c r="BH210" s="138">
        <f>IF(U210="sníž. přenesená",N210,0)</f>
        <v>0</v>
      </c>
      <c r="BI210" s="138">
        <f>IF(U210="nulová",N210,0)</f>
        <v>0</v>
      </c>
      <c r="BJ210" s="22" t="s">
        <v>122</v>
      </c>
      <c r="BK210" s="138">
        <f>ROUND(L210*K210,2)</f>
        <v>0</v>
      </c>
      <c r="BL210" s="22" t="s">
        <v>242</v>
      </c>
      <c r="BM210" s="22" t="s">
        <v>294</v>
      </c>
    </row>
    <row r="211" s="10" customFormat="1" ht="16.5" customHeight="1">
      <c r="B211" s="226"/>
      <c r="C211" s="227"/>
      <c r="D211" s="227"/>
      <c r="E211" s="228" t="s">
        <v>22</v>
      </c>
      <c r="F211" s="229" t="s">
        <v>295</v>
      </c>
      <c r="G211" s="230"/>
      <c r="H211" s="230"/>
      <c r="I211" s="230"/>
      <c r="J211" s="227"/>
      <c r="K211" s="231">
        <v>63.600000000000001</v>
      </c>
      <c r="L211" s="227"/>
      <c r="M211" s="227"/>
      <c r="N211" s="227"/>
      <c r="O211" s="227"/>
      <c r="P211" s="227"/>
      <c r="Q211" s="227"/>
      <c r="R211" s="232"/>
      <c r="T211" s="233"/>
      <c r="U211" s="227"/>
      <c r="V211" s="227"/>
      <c r="W211" s="227"/>
      <c r="X211" s="227"/>
      <c r="Y211" s="227"/>
      <c r="Z211" s="227"/>
      <c r="AA211" s="234"/>
      <c r="AT211" s="235" t="s">
        <v>151</v>
      </c>
      <c r="AU211" s="235" t="s">
        <v>122</v>
      </c>
      <c r="AV211" s="10" t="s">
        <v>122</v>
      </c>
      <c r="AW211" s="10" t="s">
        <v>34</v>
      </c>
      <c r="AX211" s="10" t="s">
        <v>84</v>
      </c>
      <c r="AY211" s="235" t="s">
        <v>143</v>
      </c>
    </row>
    <row r="212" s="1" customFormat="1" ht="38.25" customHeight="1">
      <c r="B212" s="46"/>
      <c r="C212" s="215" t="s">
        <v>296</v>
      </c>
      <c r="D212" s="215" t="s">
        <v>144</v>
      </c>
      <c r="E212" s="216" t="s">
        <v>297</v>
      </c>
      <c r="F212" s="217" t="s">
        <v>298</v>
      </c>
      <c r="G212" s="217"/>
      <c r="H212" s="217"/>
      <c r="I212" s="217"/>
      <c r="J212" s="218" t="s">
        <v>147</v>
      </c>
      <c r="K212" s="219">
        <v>85.522999999999996</v>
      </c>
      <c r="L212" s="220">
        <v>0</v>
      </c>
      <c r="M212" s="221"/>
      <c r="N212" s="222">
        <f>ROUND(L212*K212,2)</f>
        <v>0</v>
      </c>
      <c r="O212" s="222"/>
      <c r="P212" s="222"/>
      <c r="Q212" s="222"/>
      <c r="R212" s="48"/>
      <c r="T212" s="223" t="s">
        <v>22</v>
      </c>
      <c r="U212" s="56" t="s">
        <v>43</v>
      </c>
      <c r="V212" s="47"/>
      <c r="W212" s="224">
        <f>V212*K212</f>
        <v>0</v>
      </c>
      <c r="X212" s="224">
        <v>0.00027</v>
      </c>
      <c r="Y212" s="224">
        <f>X212*K212</f>
        <v>0.023091210000000001</v>
      </c>
      <c r="Z212" s="224">
        <v>0</v>
      </c>
      <c r="AA212" s="225">
        <f>Z212*K212</f>
        <v>0</v>
      </c>
      <c r="AR212" s="22" t="s">
        <v>242</v>
      </c>
      <c r="AT212" s="22" t="s">
        <v>144</v>
      </c>
      <c r="AU212" s="22" t="s">
        <v>122</v>
      </c>
      <c r="AY212" s="22" t="s">
        <v>143</v>
      </c>
      <c r="BE212" s="138">
        <f>IF(U212="základní",N212,0)</f>
        <v>0</v>
      </c>
      <c r="BF212" s="138">
        <f>IF(U212="snížená",N212,0)</f>
        <v>0</v>
      </c>
      <c r="BG212" s="138">
        <f>IF(U212="zákl. přenesená",N212,0)</f>
        <v>0</v>
      </c>
      <c r="BH212" s="138">
        <f>IF(U212="sníž. přenesená",N212,0)</f>
        <v>0</v>
      </c>
      <c r="BI212" s="138">
        <f>IF(U212="nulová",N212,0)</f>
        <v>0</v>
      </c>
      <c r="BJ212" s="22" t="s">
        <v>122</v>
      </c>
      <c r="BK212" s="138">
        <f>ROUND(L212*K212,2)</f>
        <v>0</v>
      </c>
      <c r="BL212" s="22" t="s">
        <v>242</v>
      </c>
      <c r="BM212" s="22" t="s">
        <v>299</v>
      </c>
    </row>
    <row r="213" s="10" customFormat="1" ht="16.5" customHeight="1">
      <c r="B213" s="226"/>
      <c r="C213" s="227"/>
      <c r="D213" s="227"/>
      <c r="E213" s="228" t="s">
        <v>22</v>
      </c>
      <c r="F213" s="229" t="s">
        <v>300</v>
      </c>
      <c r="G213" s="230"/>
      <c r="H213" s="230"/>
      <c r="I213" s="230"/>
      <c r="J213" s="227"/>
      <c r="K213" s="231">
        <v>79.379999999999995</v>
      </c>
      <c r="L213" s="227"/>
      <c r="M213" s="227"/>
      <c r="N213" s="227"/>
      <c r="O213" s="227"/>
      <c r="P213" s="227"/>
      <c r="Q213" s="227"/>
      <c r="R213" s="232"/>
      <c r="T213" s="233"/>
      <c r="U213" s="227"/>
      <c r="V213" s="227"/>
      <c r="W213" s="227"/>
      <c r="X213" s="227"/>
      <c r="Y213" s="227"/>
      <c r="Z213" s="227"/>
      <c r="AA213" s="234"/>
      <c r="AT213" s="235" t="s">
        <v>151</v>
      </c>
      <c r="AU213" s="235" t="s">
        <v>122</v>
      </c>
      <c r="AV213" s="10" t="s">
        <v>122</v>
      </c>
      <c r="AW213" s="10" t="s">
        <v>34</v>
      </c>
      <c r="AX213" s="10" t="s">
        <v>76</v>
      </c>
      <c r="AY213" s="235" t="s">
        <v>143</v>
      </c>
    </row>
    <row r="214" s="10" customFormat="1" ht="16.5" customHeight="1">
      <c r="B214" s="226"/>
      <c r="C214" s="227"/>
      <c r="D214" s="227"/>
      <c r="E214" s="228" t="s">
        <v>22</v>
      </c>
      <c r="F214" s="236" t="s">
        <v>301</v>
      </c>
      <c r="G214" s="227"/>
      <c r="H214" s="227"/>
      <c r="I214" s="227"/>
      <c r="J214" s="227"/>
      <c r="K214" s="231">
        <v>4.3200000000000003</v>
      </c>
      <c r="L214" s="227"/>
      <c r="M214" s="227"/>
      <c r="N214" s="227"/>
      <c r="O214" s="227"/>
      <c r="P214" s="227"/>
      <c r="Q214" s="227"/>
      <c r="R214" s="232"/>
      <c r="T214" s="233"/>
      <c r="U214" s="227"/>
      <c r="V214" s="227"/>
      <c r="W214" s="227"/>
      <c r="X214" s="227"/>
      <c r="Y214" s="227"/>
      <c r="Z214" s="227"/>
      <c r="AA214" s="234"/>
      <c r="AT214" s="235" t="s">
        <v>151</v>
      </c>
      <c r="AU214" s="235" t="s">
        <v>122</v>
      </c>
      <c r="AV214" s="10" t="s">
        <v>122</v>
      </c>
      <c r="AW214" s="10" t="s">
        <v>34</v>
      </c>
      <c r="AX214" s="10" t="s">
        <v>76</v>
      </c>
      <c r="AY214" s="235" t="s">
        <v>143</v>
      </c>
    </row>
    <row r="215" s="10" customFormat="1" ht="16.5" customHeight="1">
      <c r="B215" s="226"/>
      <c r="C215" s="227"/>
      <c r="D215" s="227"/>
      <c r="E215" s="228" t="s">
        <v>22</v>
      </c>
      <c r="F215" s="236" t="s">
        <v>302</v>
      </c>
      <c r="G215" s="227"/>
      <c r="H215" s="227"/>
      <c r="I215" s="227"/>
      <c r="J215" s="227"/>
      <c r="K215" s="231">
        <v>1.823</v>
      </c>
      <c r="L215" s="227"/>
      <c r="M215" s="227"/>
      <c r="N215" s="227"/>
      <c r="O215" s="227"/>
      <c r="P215" s="227"/>
      <c r="Q215" s="227"/>
      <c r="R215" s="232"/>
      <c r="T215" s="233"/>
      <c r="U215" s="227"/>
      <c r="V215" s="227"/>
      <c r="W215" s="227"/>
      <c r="X215" s="227"/>
      <c r="Y215" s="227"/>
      <c r="Z215" s="227"/>
      <c r="AA215" s="234"/>
      <c r="AT215" s="235" t="s">
        <v>151</v>
      </c>
      <c r="AU215" s="235" t="s">
        <v>122</v>
      </c>
      <c r="AV215" s="10" t="s">
        <v>122</v>
      </c>
      <c r="AW215" s="10" t="s">
        <v>34</v>
      </c>
      <c r="AX215" s="10" t="s">
        <v>76</v>
      </c>
      <c r="AY215" s="235" t="s">
        <v>143</v>
      </c>
    </row>
    <row r="216" s="11" customFormat="1" ht="16.5" customHeight="1">
      <c r="B216" s="237"/>
      <c r="C216" s="238"/>
      <c r="D216" s="238"/>
      <c r="E216" s="239" t="s">
        <v>22</v>
      </c>
      <c r="F216" s="240" t="s">
        <v>156</v>
      </c>
      <c r="G216" s="238"/>
      <c r="H216" s="238"/>
      <c r="I216" s="238"/>
      <c r="J216" s="238"/>
      <c r="K216" s="241">
        <v>85.522999999999996</v>
      </c>
      <c r="L216" s="238"/>
      <c r="M216" s="238"/>
      <c r="N216" s="238"/>
      <c r="O216" s="238"/>
      <c r="P216" s="238"/>
      <c r="Q216" s="238"/>
      <c r="R216" s="242"/>
      <c r="T216" s="243"/>
      <c r="U216" s="238"/>
      <c r="V216" s="238"/>
      <c r="W216" s="238"/>
      <c r="X216" s="238"/>
      <c r="Y216" s="238"/>
      <c r="Z216" s="238"/>
      <c r="AA216" s="244"/>
      <c r="AT216" s="245" t="s">
        <v>151</v>
      </c>
      <c r="AU216" s="245" t="s">
        <v>122</v>
      </c>
      <c r="AV216" s="11" t="s">
        <v>148</v>
      </c>
      <c r="AW216" s="11" t="s">
        <v>34</v>
      </c>
      <c r="AX216" s="11" t="s">
        <v>84</v>
      </c>
      <c r="AY216" s="245" t="s">
        <v>143</v>
      </c>
    </row>
    <row r="217" s="1" customFormat="1" ht="25.5" customHeight="1">
      <c r="B217" s="46"/>
      <c r="C217" s="246" t="s">
        <v>303</v>
      </c>
      <c r="D217" s="246" t="s">
        <v>167</v>
      </c>
      <c r="E217" s="247" t="s">
        <v>304</v>
      </c>
      <c r="F217" s="248" t="s">
        <v>305</v>
      </c>
      <c r="G217" s="248"/>
      <c r="H217" s="248"/>
      <c r="I217" s="248"/>
      <c r="J217" s="249" t="s">
        <v>288</v>
      </c>
      <c r="K217" s="250">
        <v>28</v>
      </c>
      <c r="L217" s="251">
        <v>0</v>
      </c>
      <c r="M217" s="252"/>
      <c r="N217" s="253">
        <f>ROUND(L217*K217,2)</f>
        <v>0</v>
      </c>
      <c r="O217" s="222"/>
      <c r="P217" s="222"/>
      <c r="Q217" s="222"/>
      <c r="R217" s="48"/>
      <c r="T217" s="223" t="s">
        <v>22</v>
      </c>
      <c r="U217" s="56" t="s">
        <v>43</v>
      </c>
      <c r="V217" s="47"/>
      <c r="W217" s="224">
        <f>V217*K217</f>
        <v>0</v>
      </c>
      <c r="X217" s="224">
        <v>0.054399999999999997</v>
      </c>
      <c r="Y217" s="224">
        <f>X217*K217</f>
        <v>1.5231999999999999</v>
      </c>
      <c r="Z217" s="224">
        <v>0</v>
      </c>
      <c r="AA217" s="225">
        <f>Z217*K217</f>
        <v>0</v>
      </c>
      <c r="AR217" s="22" t="s">
        <v>306</v>
      </c>
      <c r="AT217" s="22" t="s">
        <v>167</v>
      </c>
      <c r="AU217" s="22" t="s">
        <v>122</v>
      </c>
      <c r="AY217" s="22" t="s">
        <v>143</v>
      </c>
      <c r="BE217" s="138">
        <f>IF(U217="základní",N217,0)</f>
        <v>0</v>
      </c>
      <c r="BF217" s="138">
        <f>IF(U217="snížená",N217,0)</f>
        <v>0</v>
      </c>
      <c r="BG217" s="138">
        <f>IF(U217="zákl. přenesená",N217,0)</f>
        <v>0</v>
      </c>
      <c r="BH217" s="138">
        <f>IF(U217="sníž. přenesená",N217,0)</f>
        <v>0</v>
      </c>
      <c r="BI217" s="138">
        <f>IF(U217="nulová",N217,0)</f>
        <v>0</v>
      </c>
      <c r="BJ217" s="22" t="s">
        <v>122</v>
      </c>
      <c r="BK217" s="138">
        <f>ROUND(L217*K217,2)</f>
        <v>0</v>
      </c>
      <c r="BL217" s="22" t="s">
        <v>242</v>
      </c>
      <c r="BM217" s="22" t="s">
        <v>307</v>
      </c>
    </row>
    <row r="218" s="1" customFormat="1" ht="25.5" customHeight="1">
      <c r="B218" s="46"/>
      <c r="C218" s="246" t="s">
        <v>308</v>
      </c>
      <c r="D218" s="246" t="s">
        <v>167</v>
      </c>
      <c r="E218" s="247" t="s">
        <v>309</v>
      </c>
      <c r="F218" s="248" t="s">
        <v>310</v>
      </c>
      <c r="G218" s="248"/>
      <c r="H218" s="248"/>
      <c r="I218" s="248"/>
      <c r="J218" s="249" t="s">
        <v>288</v>
      </c>
      <c r="K218" s="250">
        <v>4</v>
      </c>
      <c r="L218" s="251">
        <v>0</v>
      </c>
      <c r="M218" s="252"/>
      <c r="N218" s="253">
        <f>ROUND(L218*K218,2)</f>
        <v>0</v>
      </c>
      <c r="O218" s="222"/>
      <c r="P218" s="222"/>
      <c r="Q218" s="222"/>
      <c r="R218" s="48"/>
      <c r="T218" s="223" t="s">
        <v>22</v>
      </c>
      <c r="U218" s="56" t="s">
        <v>43</v>
      </c>
      <c r="V218" s="47"/>
      <c r="W218" s="224">
        <f>V218*K218</f>
        <v>0</v>
      </c>
      <c r="X218" s="224">
        <v>0.02</v>
      </c>
      <c r="Y218" s="224">
        <f>X218*K218</f>
        <v>0.080000000000000002</v>
      </c>
      <c r="Z218" s="224">
        <v>0</v>
      </c>
      <c r="AA218" s="225">
        <f>Z218*K218</f>
        <v>0</v>
      </c>
      <c r="AR218" s="22" t="s">
        <v>306</v>
      </c>
      <c r="AT218" s="22" t="s">
        <v>167</v>
      </c>
      <c r="AU218" s="22" t="s">
        <v>122</v>
      </c>
      <c r="AY218" s="22" t="s">
        <v>143</v>
      </c>
      <c r="BE218" s="138">
        <f>IF(U218="základní",N218,0)</f>
        <v>0</v>
      </c>
      <c r="BF218" s="138">
        <f>IF(U218="snížená",N218,0)</f>
        <v>0</v>
      </c>
      <c r="BG218" s="138">
        <f>IF(U218="zákl. přenesená",N218,0)</f>
        <v>0</v>
      </c>
      <c r="BH218" s="138">
        <f>IF(U218="sníž. přenesená",N218,0)</f>
        <v>0</v>
      </c>
      <c r="BI218" s="138">
        <f>IF(U218="nulová",N218,0)</f>
        <v>0</v>
      </c>
      <c r="BJ218" s="22" t="s">
        <v>122</v>
      </c>
      <c r="BK218" s="138">
        <f>ROUND(L218*K218,2)</f>
        <v>0</v>
      </c>
      <c r="BL218" s="22" t="s">
        <v>242</v>
      </c>
      <c r="BM218" s="22" t="s">
        <v>311</v>
      </c>
    </row>
    <row r="219" s="1" customFormat="1" ht="25.5" customHeight="1">
      <c r="B219" s="46"/>
      <c r="C219" s="246" t="s">
        <v>312</v>
      </c>
      <c r="D219" s="246" t="s">
        <v>167</v>
      </c>
      <c r="E219" s="247" t="s">
        <v>313</v>
      </c>
      <c r="F219" s="248" t="s">
        <v>314</v>
      </c>
      <c r="G219" s="248"/>
      <c r="H219" s="248"/>
      <c r="I219" s="248"/>
      <c r="J219" s="249" t="s">
        <v>288</v>
      </c>
      <c r="K219" s="250">
        <v>1</v>
      </c>
      <c r="L219" s="251">
        <v>0</v>
      </c>
      <c r="M219" s="252"/>
      <c r="N219" s="253">
        <f>ROUND(L219*K219,2)</f>
        <v>0</v>
      </c>
      <c r="O219" s="222"/>
      <c r="P219" s="222"/>
      <c r="Q219" s="222"/>
      <c r="R219" s="48"/>
      <c r="T219" s="223" t="s">
        <v>22</v>
      </c>
      <c r="U219" s="56" t="s">
        <v>43</v>
      </c>
      <c r="V219" s="47"/>
      <c r="W219" s="224">
        <f>V219*K219</f>
        <v>0</v>
      </c>
      <c r="X219" s="224">
        <v>0.024</v>
      </c>
      <c r="Y219" s="224">
        <f>X219*K219</f>
        <v>0.024</v>
      </c>
      <c r="Z219" s="224">
        <v>0</v>
      </c>
      <c r="AA219" s="225">
        <f>Z219*K219</f>
        <v>0</v>
      </c>
      <c r="AR219" s="22" t="s">
        <v>306</v>
      </c>
      <c r="AT219" s="22" t="s">
        <v>167</v>
      </c>
      <c r="AU219" s="22" t="s">
        <v>122</v>
      </c>
      <c r="AY219" s="22" t="s">
        <v>143</v>
      </c>
      <c r="BE219" s="138">
        <f>IF(U219="základní",N219,0)</f>
        <v>0</v>
      </c>
      <c r="BF219" s="138">
        <f>IF(U219="snížená",N219,0)</f>
        <v>0</v>
      </c>
      <c r="BG219" s="138">
        <f>IF(U219="zákl. přenesená",N219,0)</f>
        <v>0</v>
      </c>
      <c r="BH219" s="138">
        <f>IF(U219="sníž. přenesená",N219,0)</f>
        <v>0</v>
      </c>
      <c r="BI219" s="138">
        <f>IF(U219="nulová",N219,0)</f>
        <v>0</v>
      </c>
      <c r="BJ219" s="22" t="s">
        <v>122</v>
      </c>
      <c r="BK219" s="138">
        <f>ROUND(L219*K219,2)</f>
        <v>0</v>
      </c>
      <c r="BL219" s="22" t="s">
        <v>242</v>
      </c>
      <c r="BM219" s="22" t="s">
        <v>315</v>
      </c>
    </row>
    <row r="220" s="1" customFormat="1" ht="25.5" customHeight="1">
      <c r="B220" s="46"/>
      <c r="C220" s="215" t="s">
        <v>306</v>
      </c>
      <c r="D220" s="215" t="s">
        <v>144</v>
      </c>
      <c r="E220" s="216" t="s">
        <v>316</v>
      </c>
      <c r="F220" s="217" t="s">
        <v>317</v>
      </c>
      <c r="G220" s="217"/>
      <c r="H220" s="217"/>
      <c r="I220" s="217"/>
      <c r="J220" s="218" t="s">
        <v>288</v>
      </c>
      <c r="K220" s="219">
        <v>5</v>
      </c>
      <c r="L220" s="220">
        <v>0</v>
      </c>
      <c r="M220" s="221"/>
      <c r="N220" s="222">
        <f>ROUND(L220*K220,2)</f>
        <v>0</v>
      </c>
      <c r="O220" s="222"/>
      <c r="P220" s="222"/>
      <c r="Q220" s="222"/>
      <c r="R220" s="48"/>
      <c r="T220" s="223" t="s">
        <v>22</v>
      </c>
      <c r="U220" s="56" t="s">
        <v>43</v>
      </c>
      <c r="V220" s="47"/>
      <c r="W220" s="224">
        <f>V220*K220</f>
        <v>0</v>
      </c>
      <c r="X220" s="224">
        <v>0.00027</v>
      </c>
      <c r="Y220" s="224">
        <f>X220*K220</f>
        <v>0.0013500000000000001</v>
      </c>
      <c r="Z220" s="224">
        <v>0</v>
      </c>
      <c r="AA220" s="225">
        <f>Z220*K220</f>
        <v>0</v>
      </c>
      <c r="AR220" s="22" t="s">
        <v>242</v>
      </c>
      <c r="AT220" s="22" t="s">
        <v>144</v>
      </c>
      <c r="AU220" s="22" t="s">
        <v>122</v>
      </c>
      <c r="AY220" s="22" t="s">
        <v>143</v>
      </c>
      <c r="BE220" s="138">
        <f>IF(U220="základní",N220,0)</f>
        <v>0</v>
      </c>
      <c r="BF220" s="138">
        <f>IF(U220="snížená",N220,0)</f>
        <v>0</v>
      </c>
      <c r="BG220" s="138">
        <f>IF(U220="zákl. přenesená",N220,0)</f>
        <v>0</v>
      </c>
      <c r="BH220" s="138">
        <f>IF(U220="sníž. přenesená",N220,0)</f>
        <v>0</v>
      </c>
      <c r="BI220" s="138">
        <f>IF(U220="nulová",N220,0)</f>
        <v>0</v>
      </c>
      <c r="BJ220" s="22" t="s">
        <v>122</v>
      </c>
      <c r="BK220" s="138">
        <f>ROUND(L220*K220,2)</f>
        <v>0</v>
      </c>
      <c r="BL220" s="22" t="s">
        <v>242</v>
      </c>
      <c r="BM220" s="22" t="s">
        <v>318</v>
      </c>
    </row>
    <row r="221" s="10" customFormat="1" ht="16.5" customHeight="1">
      <c r="B221" s="226"/>
      <c r="C221" s="227"/>
      <c r="D221" s="227"/>
      <c r="E221" s="228" t="s">
        <v>22</v>
      </c>
      <c r="F221" s="229" t="s">
        <v>319</v>
      </c>
      <c r="G221" s="230"/>
      <c r="H221" s="230"/>
      <c r="I221" s="230"/>
      <c r="J221" s="227"/>
      <c r="K221" s="231">
        <v>1</v>
      </c>
      <c r="L221" s="227"/>
      <c r="M221" s="227"/>
      <c r="N221" s="227"/>
      <c r="O221" s="227"/>
      <c r="P221" s="227"/>
      <c r="Q221" s="227"/>
      <c r="R221" s="232"/>
      <c r="T221" s="233"/>
      <c r="U221" s="227"/>
      <c r="V221" s="227"/>
      <c r="W221" s="227"/>
      <c r="X221" s="227"/>
      <c r="Y221" s="227"/>
      <c r="Z221" s="227"/>
      <c r="AA221" s="234"/>
      <c r="AT221" s="235" t="s">
        <v>151</v>
      </c>
      <c r="AU221" s="235" t="s">
        <v>122</v>
      </c>
      <c r="AV221" s="10" t="s">
        <v>122</v>
      </c>
      <c r="AW221" s="10" t="s">
        <v>34</v>
      </c>
      <c r="AX221" s="10" t="s">
        <v>76</v>
      </c>
      <c r="AY221" s="235" t="s">
        <v>143</v>
      </c>
    </row>
    <row r="222" s="10" customFormat="1" ht="16.5" customHeight="1">
      <c r="B222" s="226"/>
      <c r="C222" s="227"/>
      <c r="D222" s="227"/>
      <c r="E222" s="228" t="s">
        <v>22</v>
      </c>
      <c r="F222" s="236" t="s">
        <v>320</v>
      </c>
      <c r="G222" s="227"/>
      <c r="H222" s="227"/>
      <c r="I222" s="227"/>
      <c r="J222" s="227"/>
      <c r="K222" s="231">
        <v>4</v>
      </c>
      <c r="L222" s="227"/>
      <c r="M222" s="227"/>
      <c r="N222" s="227"/>
      <c r="O222" s="227"/>
      <c r="P222" s="227"/>
      <c r="Q222" s="227"/>
      <c r="R222" s="232"/>
      <c r="T222" s="233"/>
      <c r="U222" s="227"/>
      <c r="V222" s="227"/>
      <c r="W222" s="227"/>
      <c r="X222" s="227"/>
      <c r="Y222" s="227"/>
      <c r="Z222" s="227"/>
      <c r="AA222" s="234"/>
      <c r="AT222" s="235" t="s">
        <v>151</v>
      </c>
      <c r="AU222" s="235" t="s">
        <v>122</v>
      </c>
      <c r="AV222" s="10" t="s">
        <v>122</v>
      </c>
      <c r="AW222" s="10" t="s">
        <v>34</v>
      </c>
      <c r="AX222" s="10" t="s">
        <v>76</v>
      </c>
      <c r="AY222" s="235" t="s">
        <v>143</v>
      </c>
    </row>
    <row r="223" s="11" customFormat="1" ht="16.5" customHeight="1">
      <c r="B223" s="237"/>
      <c r="C223" s="238"/>
      <c r="D223" s="238"/>
      <c r="E223" s="239" t="s">
        <v>22</v>
      </c>
      <c r="F223" s="240" t="s">
        <v>156</v>
      </c>
      <c r="G223" s="238"/>
      <c r="H223" s="238"/>
      <c r="I223" s="238"/>
      <c r="J223" s="238"/>
      <c r="K223" s="241">
        <v>5</v>
      </c>
      <c r="L223" s="238"/>
      <c r="M223" s="238"/>
      <c r="N223" s="238"/>
      <c r="O223" s="238"/>
      <c r="P223" s="238"/>
      <c r="Q223" s="238"/>
      <c r="R223" s="242"/>
      <c r="T223" s="243"/>
      <c r="U223" s="238"/>
      <c r="V223" s="238"/>
      <c r="W223" s="238"/>
      <c r="X223" s="238"/>
      <c r="Y223" s="238"/>
      <c r="Z223" s="238"/>
      <c r="AA223" s="244"/>
      <c r="AT223" s="245" t="s">
        <v>151</v>
      </c>
      <c r="AU223" s="245" t="s">
        <v>122</v>
      </c>
      <c r="AV223" s="11" t="s">
        <v>148</v>
      </c>
      <c r="AW223" s="11" t="s">
        <v>34</v>
      </c>
      <c r="AX223" s="11" t="s">
        <v>84</v>
      </c>
      <c r="AY223" s="245" t="s">
        <v>143</v>
      </c>
    </row>
    <row r="224" s="1" customFormat="1" ht="25.5" customHeight="1">
      <c r="B224" s="46"/>
      <c r="C224" s="246" t="s">
        <v>321</v>
      </c>
      <c r="D224" s="246" t="s">
        <v>167</v>
      </c>
      <c r="E224" s="247" t="s">
        <v>322</v>
      </c>
      <c r="F224" s="248" t="s">
        <v>323</v>
      </c>
      <c r="G224" s="248"/>
      <c r="H224" s="248"/>
      <c r="I224" s="248"/>
      <c r="J224" s="249" t="s">
        <v>288</v>
      </c>
      <c r="K224" s="250">
        <v>1</v>
      </c>
      <c r="L224" s="251">
        <v>0</v>
      </c>
      <c r="M224" s="252"/>
      <c r="N224" s="253">
        <f>ROUND(L224*K224,2)</f>
        <v>0</v>
      </c>
      <c r="O224" s="222"/>
      <c r="P224" s="222"/>
      <c r="Q224" s="222"/>
      <c r="R224" s="48"/>
      <c r="T224" s="223" t="s">
        <v>22</v>
      </c>
      <c r="U224" s="56" t="s">
        <v>43</v>
      </c>
      <c r="V224" s="47"/>
      <c r="W224" s="224">
        <f>V224*K224</f>
        <v>0</v>
      </c>
      <c r="X224" s="224">
        <v>0.014999999999999999</v>
      </c>
      <c r="Y224" s="224">
        <f>X224*K224</f>
        <v>0.014999999999999999</v>
      </c>
      <c r="Z224" s="224">
        <v>0</v>
      </c>
      <c r="AA224" s="225">
        <f>Z224*K224</f>
        <v>0</v>
      </c>
      <c r="AR224" s="22" t="s">
        <v>306</v>
      </c>
      <c r="AT224" s="22" t="s">
        <v>167</v>
      </c>
      <c r="AU224" s="22" t="s">
        <v>122</v>
      </c>
      <c r="AY224" s="22" t="s">
        <v>143</v>
      </c>
      <c r="BE224" s="138">
        <f>IF(U224="základní",N224,0)</f>
        <v>0</v>
      </c>
      <c r="BF224" s="138">
        <f>IF(U224="snížená",N224,0)</f>
        <v>0</v>
      </c>
      <c r="BG224" s="138">
        <f>IF(U224="zákl. přenesená",N224,0)</f>
        <v>0</v>
      </c>
      <c r="BH224" s="138">
        <f>IF(U224="sníž. přenesená",N224,0)</f>
        <v>0</v>
      </c>
      <c r="BI224" s="138">
        <f>IF(U224="nulová",N224,0)</f>
        <v>0</v>
      </c>
      <c r="BJ224" s="22" t="s">
        <v>122</v>
      </c>
      <c r="BK224" s="138">
        <f>ROUND(L224*K224,2)</f>
        <v>0</v>
      </c>
      <c r="BL224" s="22" t="s">
        <v>242</v>
      </c>
      <c r="BM224" s="22" t="s">
        <v>324</v>
      </c>
    </row>
    <row r="225" s="1" customFormat="1" ht="25.5" customHeight="1">
      <c r="B225" s="46"/>
      <c r="C225" s="246" t="s">
        <v>325</v>
      </c>
      <c r="D225" s="246" t="s">
        <v>167</v>
      </c>
      <c r="E225" s="247" t="s">
        <v>326</v>
      </c>
      <c r="F225" s="248" t="s">
        <v>327</v>
      </c>
      <c r="G225" s="248"/>
      <c r="H225" s="248"/>
      <c r="I225" s="248"/>
      <c r="J225" s="249" t="s">
        <v>288</v>
      </c>
      <c r="K225" s="250">
        <v>4</v>
      </c>
      <c r="L225" s="251">
        <v>0</v>
      </c>
      <c r="M225" s="252"/>
      <c r="N225" s="253">
        <f>ROUND(L225*K225,2)</f>
        <v>0</v>
      </c>
      <c r="O225" s="222"/>
      <c r="P225" s="222"/>
      <c r="Q225" s="222"/>
      <c r="R225" s="48"/>
      <c r="T225" s="223" t="s">
        <v>22</v>
      </c>
      <c r="U225" s="56" t="s">
        <v>43</v>
      </c>
      <c r="V225" s="47"/>
      <c r="W225" s="224">
        <f>V225*K225</f>
        <v>0</v>
      </c>
      <c r="X225" s="224">
        <v>0.0092999999999999992</v>
      </c>
      <c r="Y225" s="224">
        <f>X225*K225</f>
        <v>0.037199999999999997</v>
      </c>
      <c r="Z225" s="224">
        <v>0</v>
      </c>
      <c r="AA225" s="225">
        <f>Z225*K225</f>
        <v>0</v>
      </c>
      <c r="AR225" s="22" t="s">
        <v>306</v>
      </c>
      <c r="AT225" s="22" t="s">
        <v>167</v>
      </c>
      <c r="AU225" s="22" t="s">
        <v>122</v>
      </c>
      <c r="AY225" s="22" t="s">
        <v>143</v>
      </c>
      <c r="BE225" s="138">
        <f>IF(U225="základní",N225,0)</f>
        <v>0</v>
      </c>
      <c r="BF225" s="138">
        <f>IF(U225="snížená",N225,0)</f>
        <v>0</v>
      </c>
      <c r="BG225" s="138">
        <f>IF(U225="zákl. přenesená",N225,0)</f>
        <v>0</v>
      </c>
      <c r="BH225" s="138">
        <f>IF(U225="sníž. přenesená",N225,0)</f>
        <v>0</v>
      </c>
      <c r="BI225" s="138">
        <f>IF(U225="nulová",N225,0)</f>
        <v>0</v>
      </c>
      <c r="BJ225" s="22" t="s">
        <v>122</v>
      </c>
      <c r="BK225" s="138">
        <f>ROUND(L225*K225,2)</f>
        <v>0</v>
      </c>
      <c r="BL225" s="22" t="s">
        <v>242</v>
      </c>
      <c r="BM225" s="22" t="s">
        <v>328</v>
      </c>
    </row>
    <row r="226" s="1" customFormat="1" ht="38.25" customHeight="1">
      <c r="B226" s="46"/>
      <c r="C226" s="215" t="s">
        <v>329</v>
      </c>
      <c r="D226" s="215" t="s">
        <v>144</v>
      </c>
      <c r="E226" s="216" t="s">
        <v>330</v>
      </c>
      <c r="F226" s="217" t="s">
        <v>331</v>
      </c>
      <c r="G226" s="217"/>
      <c r="H226" s="217"/>
      <c r="I226" s="217"/>
      <c r="J226" s="218" t="s">
        <v>288</v>
      </c>
      <c r="K226" s="219">
        <v>4</v>
      </c>
      <c r="L226" s="220">
        <v>0</v>
      </c>
      <c r="M226" s="221"/>
      <c r="N226" s="222">
        <f>ROUND(L226*K226,2)</f>
        <v>0</v>
      </c>
      <c r="O226" s="222"/>
      <c r="P226" s="222"/>
      <c r="Q226" s="222"/>
      <c r="R226" s="48"/>
      <c r="T226" s="223" t="s">
        <v>22</v>
      </c>
      <c r="U226" s="56" t="s">
        <v>43</v>
      </c>
      <c r="V226" s="47"/>
      <c r="W226" s="224">
        <f>V226*K226</f>
        <v>0</v>
      </c>
      <c r="X226" s="224">
        <v>0</v>
      </c>
      <c r="Y226" s="224">
        <f>X226*K226</f>
        <v>0</v>
      </c>
      <c r="Z226" s="224">
        <v>0</v>
      </c>
      <c r="AA226" s="225">
        <f>Z226*K226</f>
        <v>0</v>
      </c>
      <c r="AR226" s="22" t="s">
        <v>242</v>
      </c>
      <c r="AT226" s="22" t="s">
        <v>144</v>
      </c>
      <c r="AU226" s="22" t="s">
        <v>122</v>
      </c>
      <c r="AY226" s="22" t="s">
        <v>143</v>
      </c>
      <c r="BE226" s="138">
        <f>IF(U226="základní",N226,0)</f>
        <v>0</v>
      </c>
      <c r="BF226" s="138">
        <f>IF(U226="snížená",N226,0)</f>
        <v>0</v>
      </c>
      <c r="BG226" s="138">
        <f>IF(U226="zákl. přenesená",N226,0)</f>
        <v>0</v>
      </c>
      <c r="BH226" s="138">
        <f>IF(U226="sníž. přenesená",N226,0)</f>
        <v>0</v>
      </c>
      <c r="BI226" s="138">
        <f>IF(U226="nulová",N226,0)</f>
        <v>0</v>
      </c>
      <c r="BJ226" s="22" t="s">
        <v>122</v>
      </c>
      <c r="BK226" s="138">
        <f>ROUND(L226*K226,2)</f>
        <v>0</v>
      </c>
      <c r="BL226" s="22" t="s">
        <v>242</v>
      </c>
      <c r="BM226" s="22" t="s">
        <v>332</v>
      </c>
    </row>
    <row r="227" s="10" customFormat="1" ht="16.5" customHeight="1">
      <c r="B227" s="226"/>
      <c r="C227" s="227"/>
      <c r="D227" s="227"/>
      <c r="E227" s="228" t="s">
        <v>22</v>
      </c>
      <c r="F227" s="229" t="s">
        <v>148</v>
      </c>
      <c r="G227" s="230"/>
      <c r="H227" s="230"/>
      <c r="I227" s="230"/>
      <c r="J227" s="227"/>
      <c r="K227" s="231">
        <v>4</v>
      </c>
      <c r="L227" s="227"/>
      <c r="M227" s="227"/>
      <c r="N227" s="227"/>
      <c r="O227" s="227"/>
      <c r="P227" s="227"/>
      <c r="Q227" s="227"/>
      <c r="R227" s="232"/>
      <c r="T227" s="233"/>
      <c r="U227" s="227"/>
      <c r="V227" s="227"/>
      <c r="W227" s="227"/>
      <c r="X227" s="227"/>
      <c r="Y227" s="227"/>
      <c r="Z227" s="227"/>
      <c r="AA227" s="234"/>
      <c r="AT227" s="235" t="s">
        <v>151</v>
      </c>
      <c r="AU227" s="235" t="s">
        <v>122</v>
      </c>
      <c r="AV227" s="10" t="s">
        <v>122</v>
      </c>
      <c r="AW227" s="10" t="s">
        <v>34</v>
      </c>
      <c r="AX227" s="10" t="s">
        <v>84</v>
      </c>
      <c r="AY227" s="235" t="s">
        <v>143</v>
      </c>
    </row>
    <row r="228" s="1" customFormat="1" ht="38.25" customHeight="1">
      <c r="B228" s="46"/>
      <c r="C228" s="215" t="s">
        <v>333</v>
      </c>
      <c r="D228" s="215" t="s">
        <v>144</v>
      </c>
      <c r="E228" s="216" t="s">
        <v>334</v>
      </c>
      <c r="F228" s="217" t="s">
        <v>335</v>
      </c>
      <c r="G228" s="217"/>
      <c r="H228" s="217"/>
      <c r="I228" s="217"/>
      <c r="J228" s="218" t="s">
        <v>288</v>
      </c>
      <c r="K228" s="219">
        <v>32</v>
      </c>
      <c r="L228" s="220">
        <v>0</v>
      </c>
      <c r="M228" s="221"/>
      <c r="N228" s="222">
        <f>ROUND(L228*K228,2)</f>
        <v>0</v>
      </c>
      <c r="O228" s="222"/>
      <c r="P228" s="222"/>
      <c r="Q228" s="222"/>
      <c r="R228" s="48"/>
      <c r="T228" s="223" t="s">
        <v>22</v>
      </c>
      <c r="U228" s="56" t="s">
        <v>43</v>
      </c>
      <c r="V228" s="47"/>
      <c r="W228" s="224">
        <f>V228*K228</f>
        <v>0</v>
      </c>
      <c r="X228" s="224">
        <v>0</v>
      </c>
      <c r="Y228" s="224">
        <f>X228*K228</f>
        <v>0</v>
      </c>
      <c r="Z228" s="224">
        <v>0</v>
      </c>
      <c r="AA228" s="225">
        <f>Z228*K228</f>
        <v>0</v>
      </c>
      <c r="AR228" s="22" t="s">
        <v>242</v>
      </c>
      <c r="AT228" s="22" t="s">
        <v>144</v>
      </c>
      <c r="AU228" s="22" t="s">
        <v>122</v>
      </c>
      <c r="AY228" s="22" t="s">
        <v>143</v>
      </c>
      <c r="BE228" s="138">
        <f>IF(U228="základní",N228,0)</f>
        <v>0</v>
      </c>
      <c r="BF228" s="138">
        <f>IF(U228="snížená",N228,0)</f>
        <v>0</v>
      </c>
      <c r="BG228" s="138">
        <f>IF(U228="zákl. přenesená",N228,0)</f>
        <v>0</v>
      </c>
      <c r="BH228" s="138">
        <f>IF(U228="sníž. přenesená",N228,0)</f>
        <v>0</v>
      </c>
      <c r="BI228" s="138">
        <f>IF(U228="nulová",N228,0)</f>
        <v>0</v>
      </c>
      <c r="BJ228" s="22" t="s">
        <v>122</v>
      </c>
      <c r="BK228" s="138">
        <f>ROUND(L228*K228,2)</f>
        <v>0</v>
      </c>
      <c r="BL228" s="22" t="s">
        <v>242</v>
      </c>
      <c r="BM228" s="22" t="s">
        <v>336</v>
      </c>
    </row>
    <row r="229" s="10" customFormat="1" ht="16.5" customHeight="1">
      <c r="B229" s="226"/>
      <c r="C229" s="227"/>
      <c r="D229" s="227"/>
      <c r="E229" s="228" t="s">
        <v>22</v>
      </c>
      <c r="F229" s="229" t="s">
        <v>337</v>
      </c>
      <c r="G229" s="230"/>
      <c r="H229" s="230"/>
      <c r="I229" s="230"/>
      <c r="J229" s="227"/>
      <c r="K229" s="231">
        <v>32</v>
      </c>
      <c r="L229" s="227"/>
      <c r="M229" s="227"/>
      <c r="N229" s="227"/>
      <c r="O229" s="227"/>
      <c r="P229" s="227"/>
      <c r="Q229" s="227"/>
      <c r="R229" s="232"/>
      <c r="T229" s="233"/>
      <c r="U229" s="227"/>
      <c r="V229" s="227"/>
      <c r="W229" s="227"/>
      <c r="X229" s="227"/>
      <c r="Y229" s="227"/>
      <c r="Z229" s="227"/>
      <c r="AA229" s="234"/>
      <c r="AT229" s="235" t="s">
        <v>151</v>
      </c>
      <c r="AU229" s="235" t="s">
        <v>122</v>
      </c>
      <c r="AV229" s="10" t="s">
        <v>122</v>
      </c>
      <c r="AW229" s="10" t="s">
        <v>34</v>
      </c>
      <c r="AX229" s="10" t="s">
        <v>84</v>
      </c>
      <c r="AY229" s="235" t="s">
        <v>143</v>
      </c>
    </row>
    <row r="230" s="1" customFormat="1" ht="16.5" customHeight="1">
      <c r="B230" s="46"/>
      <c r="C230" s="246" t="s">
        <v>338</v>
      </c>
      <c r="D230" s="246" t="s">
        <v>167</v>
      </c>
      <c r="E230" s="247" t="s">
        <v>339</v>
      </c>
      <c r="F230" s="248" t="s">
        <v>340</v>
      </c>
      <c r="G230" s="248"/>
      <c r="H230" s="248"/>
      <c r="I230" s="248"/>
      <c r="J230" s="249" t="s">
        <v>159</v>
      </c>
      <c r="K230" s="250">
        <v>66</v>
      </c>
      <c r="L230" s="251">
        <v>0</v>
      </c>
      <c r="M230" s="252"/>
      <c r="N230" s="253">
        <f>ROUND(L230*K230,2)</f>
        <v>0</v>
      </c>
      <c r="O230" s="222"/>
      <c r="P230" s="222"/>
      <c r="Q230" s="222"/>
      <c r="R230" s="48"/>
      <c r="T230" s="223" t="s">
        <v>22</v>
      </c>
      <c r="U230" s="56" t="s">
        <v>43</v>
      </c>
      <c r="V230" s="47"/>
      <c r="W230" s="224">
        <f>V230*K230</f>
        <v>0</v>
      </c>
      <c r="X230" s="224">
        <v>0.0018</v>
      </c>
      <c r="Y230" s="224">
        <f>X230*K230</f>
        <v>0.1188</v>
      </c>
      <c r="Z230" s="224">
        <v>0</v>
      </c>
      <c r="AA230" s="225">
        <f>Z230*K230</f>
        <v>0</v>
      </c>
      <c r="AR230" s="22" t="s">
        <v>306</v>
      </c>
      <c r="AT230" s="22" t="s">
        <v>167</v>
      </c>
      <c r="AU230" s="22" t="s">
        <v>122</v>
      </c>
      <c r="AY230" s="22" t="s">
        <v>143</v>
      </c>
      <c r="BE230" s="138">
        <f>IF(U230="základní",N230,0)</f>
        <v>0</v>
      </c>
      <c r="BF230" s="138">
        <f>IF(U230="snížená",N230,0)</f>
        <v>0</v>
      </c>
      <c r="BG230" s="138">
        <f>IF(U230="zákl. přenesená",N230,0)</f>
        <v>0</v>
      </c>
      <c r="BH230" s="138">
        <f>IF(U230="sníž. přenesená",N230,0)</f>
        <v>0</v>
      </c>
      <c r="BI230" s="138">
        <f>IF(U230="nulová",N230,0)</f>
        <v>0</v>
      </c>
      <c r="BJ230" s="22" t="s">
        <v>122</v>
      </c>
      <c r="BK230" s="138">
        <f>ROUND(L230*K230,2)</f>
        <v>0</v>
      </c>
      <c r="BL230" s="22" t="s">
        <v>242</v>
      </c>
      <c r="BM230" s="22" t="s">
        <v>341</v>
      </c>
    </row>
    <row r="231" s="10" customFormat="1" ht="16.5" customHeight="1">
      <c r="B231" s="226"/>
      <c r="C231" s="227"/>
      <c r="D231" s="227"/>
      <c r="E231" s="228" t="s">
        <v>22</v>
      </c>
      <c r="F231" s="229" t="s">
        <v>279</v>
      </c>
      <c r="G231" s="230"/>
      <c r="H231" s="230"/>
      <c r="I231" s="230"/>
      <c r="J231" s="227"/>
      <c r="K231" s="231">
        <v>66</v>
      </c>
      <c r="L231" s="227"/>
      <c r="M231" s="227"/>
      <c r="N231" s="227"/>
      <c r="O231" s="227"/>
      <c r="P231" s="227"/>
      <c r="Q231" s="227"/>
      <c r="R231" s="232"/>
      <c r="T231" s="233"/>
      <c r="U231" s="227"/>
      <c r="V231" s="227"/>
      <c r="W231" s="227"/>
      <c r="X231" s="227"/>
      <c r="Y231" s="227"/>
      <c r="Z231" s="227"/>
      <c r="AA231" s="234"/>
      <c r="AT231" s="235" t="s">
        <v>151</v>
      </c>
      <c r="AU231" s="235" t="s">
        <v>122</v>
      </c>
      <c r="AV231" s="10" t="s">
        <v>122</v>
      </c>
      <c r="AW231" s="10" t="s">
        <v>34</v>
      </c>
      <c r="AX231" s="10" t="s">
        <v>76</v>
      </c>
      <c r="AY231" s="235" t="s">
        <v>143</v>
      </c>
    </row>
    <row r="232" s="11" customFormat="1" ht="16.5" customHeight="1">
      <c r="B232" s="237"/>
      <c r="C232" s="238"/>
      <c r="D232" s="238"/>
      <c r="E232" s="239" t="s">
        <v>22</v>
      </c>
      <c r="F232" s="240" t="s">
        <v>156</v>
      </c>
      <c r="G232" s="238"/>
      <c r="H232" s="238"/>
      <c r="I232" s="238"/>
      <c r="J232" s="238"/>
      <c r="K232" s="241">
        <v>66</v>
      </c>
      <c r="L232" s="238"/>
      <c r="M232" s="238"/>
      <c r="N232" s="238"/>
      <c r="O232" s="238"/>
      <c r="P232" s="238"/>
      <c r="Q232" s="238"/>
      <c r="R232" s="242"/>
      <c r="T232" s="243"/>
      <c r="U232" s="238"/>
      <c r="V232" s="238"/>
      <c r="W232" s="238"/>
      <c r="X232" s="238"/>
      <c r="Y232" s="238"/>
      <c r="Z232" s="238"/>
      <c r="AA232" s="244"/>
      <c r="AT232" s="245" t="s">
        <v>151</v>
      </c>
      <c r="AU232" s="245" t="s">
        <v>122</v>
      </c>
      <c r="AV232" s="11" t="s">
        <v>148</v>
      </c>
      <c r="AW232" s="11" t="s">
        <v>34</v>
      </c>
      <c r="AX232" s="11" t="s">
        <v>84</v>
      </c>
      <c r="AY232" s="245" t="s">
        <v>143</v>
      </c>
    </row>
    <row r="233" s="1" customFormat="1" ht="25.5" customHeight="1">
      <c r="B233" s="46"/>
      <c r="C233" s="246" t="s">
        <v>342</v>
      </c>
      <c r="D233" s="246" t="s">
        <v>167</v>
      </c>
      <c r="E233" s="247" t="s">
        <v>343</v>
      </c>
      <c r="F233" s="248" t="s">
        <v>344</v>
      </c>
      <c r="G233" s="248"/>
      <c r="H233" s="248"/>
      <c r="I233" s="248"/>
      <c r="J233" s="249" t="s">
        <v>345</v>
      </c>
      <c r="K233" s="250">
        <v>36</v>
      </c>
      <c r="L233" s="251">
        <v>0</v>
      </c>
      <c r="M233" s="252"/>
      <c r="N233" s="253">
        <f>ROUND(L233*K233,2)</f>
        <v>0</v>
      </c>
      <c r="O233" s="222"/>
      <c r="P233" s="222"/>
      <c r="Q233" s="222"/>
      <c r="R233" s="48"/>
      <c r="T233" s="223" t="s">
        <v>22</v>
      </c>
      <c r="U233" s="56" t="s">
        <v>43</v>
      </c>
      <c r="V233" s="47"/>
      <c r="W233" s="224">
        <f>V233*K233</f>
        <v>0</v>
      </c>
      <c r="X233" s="224">
        <v>0.00020000000000000001</v>
      </c>
      <c r="Y233" s="224">
        <f>X233*K233</f>
        <v>0.0072000000000000007</v>
      </c>
      <c r="Z233" s="224">
        <v>0</v>
      </c>
      <c r="AA233" s="225">
        <f>Z233*K233</f>
        <v>0</v>
      </c>
      <c r="AR233" s="22" t="s">
        <v>306</v>
      </c>
      <c r="AT233" s="22" t="s">
        <v>167</v>
      </c>
      <c r="AU233" s="22" t="s">
        <v>122</v>
      </c>
      <c r="AY233" s="22" t="s">
        <v>143</v>
      </c>
      <c r="BE233" s="138">
        <f>IF(U233="základní",N233,0)</f>
        <v>0</v>
      </c>
      <c r="BF233" s="138">
        <f>IF(U233="snížená",N233,0)</f>
        <v>0</v>
      </c>
      <c r="BG233" s="138">
        <f>IF(U233="zákl. přenesená",N233,0)</f>
        <v>0</v>
      </c>
      <c r="BH233" s="138">
        <f>IF(U233="sníž. přenesená",N233,0)</f>
        <v>0</v>
      </c>
      <c r="BI233" s="138">
        <f>IF(U233="nulová",N233,0)</f>
        <v>0</v>
      </c>
      <c r="BJ233" s="22" t="s">
        <v>122</v>
      </c>
      <c r="BK233" s="138">
        <f>ROUND(L233*K233,2)</f>
        <v>0</v>
      </c>
      <c r="BL233" s="22" t="s">
        <v>242</v>
      </c>
      <c r="BM233" s="22" t="s">
        <v>346</v>
      </c>
    </row>
    <row r="234" s="1" customFormat="1" ht="25.5" customHeight="1">
      <c r="B234" s="46"/>
      <c r="C234" s="215" t="s">
        <v>347</v>
      </c>
      <c r="D234" s="215" t="s">
        <v>144</v>
      </c>
      <c r="E234" s="216" t="s">
        <v>348</v>
      </c>
      <c r="F234" s="217" t="s">
        <v>349</v>
      </c>
      <c r="G234" s="217"/>
      <c r="H234" s="217"/>
      <c r="I234" s="217"/>
      <c r="J234" s="218" t="s">
        <v>283</v>
      </c>
      <c r="K234" s="258">
        <v>0</v>
      </c>
      <c r="L234" s="220">
        <v>0</v>
      </c>
      <c r="M234" s="221"/>
      <c r="N234" s="222">
        <f>ROUND(L234*K234,2)</f>
        <v>0</v>
      </c>
      <c r="O234" s="222"/>
      <c r="P234" s="222"/>
      <c r="Q234" s="222"/>
      <c r="R234" s="48"/>
      <c r="T234" s="223" t="s">
        <v>22</v>
      </c>
      <c r="U234" s="56" t="s">
        <v>43</v>
      </c>
      <c r="V234" s="47"/>
      <c r="W234" s="224">
        <f>V234*K234</f>
        <v>0</v>
      </c>
      <c r="X234" s="224">
        <v>0</v>
      </c>
      <c r="Y234" s="224">
        <f>X234*K234</f>
        <v>0</v>
      </c>
      <c r="Z234" s="224">
        <v>0</v>
      </c>
      <c r="AA234" s="225">
        <f>Z234*K234</f>
        <v>0</v>
      </c>
      <c r="AR234" s="22" t="s">
        <v>242</v>
      </c>
      <c r="AT234" s="22" t="s">
        <v>144</v>
      </c>
      <c r="AU234" s="22" t="s">
        <v>122</v>
      </c>
      <c r="AY234" s="22" t="s">
        <v>143</v>
      </c>
      <c r="BE234" s="138">
        <f>IF(U234="základní",N234,0)</f>
        <v>0</v>
      </c>
      <c r="BF234" s="138">
        <f>IF(U234="snížená",N234,0)</f>
        <v>0</v>
      </c>
      <c r="BG234" s="138">
        <f>IF(U234="zákl. přenesená",N234,0)</f>
        <v>0</v>
      </c>
      <c r="BH234" s="138">
        <f>IF(U234="sníž. přenesená",N234,0)</f>
        <v>0</v>
      </c>
      <c r="BI234" s="138">
        <f>IF(U234="nulová",N234,0)</f>
        <v>0</v>
      </c>
      <c r="BJ234" s="22" t="s">
        <v>122</v>
      </c>
      <c r="BK234" s="138">
        <f>ROUND(L234*K234,2)</f>
        <v>0</v>
      </c>
      <c r="BL234" s="22" t="s">
        <v>242</v>
      </c>
      <c r="BM234" s="22" t="s">
        <v>350</v>
      </c>
    </row>
    <row r="235" s="9" customFormat="1" ht="29.88" customHeight="1">
      <c r="B235" s="201"/>
      <c r="C235" s="202"/>
      <c r="D235" s="212" t="s">
        <v>117</v>
      </c>
      <c r="E235" s="212"/>
      <c r="F235" s="212"/>
      <c r="G235" s="212"/>
      <c r="H235" s="212"/>
      <c r="I235" s="212"/>
      <c r="J235" s="212"/>
      <c r="K235" s="212"/>
      <c r="L235" s="212"/>
      <c r="M235" s="212"/>
      <c r="N235" s="254">
        <f>BK235</f>
        <v>0</v>
      </c>
      <c r="O235" s="255"/>
      <c r="P235" s="255"/>
      <c r="Q235" s="255"/>
      <c r="R235" s="205"/>
      <c r="T235" s="206"/>
      <c r="U235" s="202"/>
      <c r="V235" s="202"/>
      <c r="W235" s="207">
        <f>SUM(W236:W237)</f>
        <v>0</v>
      </c>
      <c r="X235" s="202"/>
      <c r="Y235" s="207">
        <f>SUM(Y236:Y237)</f>
        <v>0.019206380000000002</v>
      </c>
      <c r="Z235" s="202"/>
      <c r="AA235" s="208">
        <f>SUM(AA236:AA237)</f>
        <v>0</v>
      </c>
      <c r="AR235" s="209" t="s">
        <v>122</v>
      </c>
      <c r="AT235" s="210" t="s">
        <v>75</v>
      </c>
      <c r="AU235" s="210" t="s">
        <v>84</v>
      </c>
      <c r="AY235" s="209" t="s">
        <v>143</v>
      </c>
      <c r="BK235" s="211">
        <f>SUM(BK236:BK237)</f>
        <v>0</v>
      </c>
    </row>
    <row r="236" s="1" customFormat="1" ht="38.25" customHeight="1">
      <c r="B236" s="46"/>
      <c r="C236" s="215" t="s">
        <v>351</v>
      </c>
      <c r="D236" s="215" t="s">
        <v>144</v>
      </c>
      <c r="E236" s="216" t="s">
        <v>352</v>
      </c>
      <c r="F236" s="217" t="s">
        <v>353</v>
      </c>
      <c r="G236" s="217"/>
      <c r="H236" s="217"/>
      <c r="I236" s="217"/>
      <c r="J236" s="218" t="s">
        <v>147</v>
      </c>
      <c r="K236" s="219">
        <v>41.753</v>
      </c>
      <c r="L236" s="220">
        <v>0</v>
      </c>
      <c r="M236" s="221"/>
      <c r="N236" s="222">
        <f>ROUND(L236*K236,2)</f>
        <v>0</v>
      </c>
      <c r="O236" s="222"/>
      <c r="P236" s="222"/>
      <c r="Q236" s="222"/>
      <c r="R236" s="48"/>
      <c r="T236" s="223" t="s">
        <v>22</v>
      </c>
      <c r="U236" s="56" t="s">
        <v>43</v>
      </c>
      <c r="V236" s="47"/>
      <c r="W236" s="224">
        <f>V236*K236</f>
        <v>0</v>
      </c>
      <c r="X236" s="224">
        <v>0.00010000000000000001</v>
      </c>
      <c r="Y236" s="224">
        <f>X236*K236</f>
        <v>0.0041752999999999998</v>
      </c>
      <c r="Z236" s="224">
        <v>0</v>
      </c>
      <c r="AA236" s="225">
        <f>Z236*K236</f>
        <v>0</v>
      </c>
      <c r="AR236" s="22" t="s">
        <v>242</v>
      </c>
      <c r="AT236" s="22" t="s">
        <v>144</v>
      </c>
      <c r="AU236" s="22" t="s">
        <v>122</v>
      </c>
      <c r="AY236" s="22" t="s">
        <v>143</v>
      </c>
      <c r="BE236" s="138">
        <f>IF(U236="základní",N236,0)</f>
        <v>0</v>
      </c>
      <c r="BF236" s="138">
        <f>IF(U236="snížená",N236,0)</f>
        <v>0</v>
      </c>
      <c r="BG236" s="138">
        <f>IF(U236="zákl. přenesená",N236,0)</f>
        <v>0</v>
      </c>
      <c r="BH236" s="138">
        <f>IF(U236="sníž. přenesená",N236,0)</f>
        <v>0</v>
      </c>
      <c r="BI236" s="138">
        <f>IF(U236="nulová",N236,0)</f>
        <v>0</v>
      </c>
      <c r="BJ236" s="22" t="s">
        <v>122</v>
      </c>
      <c r="BK236" s="138">
        <f>ROUND(L236*K236,2)</f>
        <v>0</v>
      </c>
      <c r="BL236" s="22" t="s">
        <v>242</v>
      </c>
      <c r="BM236" s="22" t="s">
        <v>354</v>
      </c>
    </row>
    <row r="237" s="1" customFormat="1" ht="25.5" customHeight="1">
      <c r="B237" s="46"/>
      <c r="C237" s="215" t="s">
        <v>355</v>
      </c>
      <c r="D237" s="215" t="s">
        <v>144</v>
      </c>
      <c r="E237" s="216" t="s">
        <v>356</v>
      </c>
      <c r="F237" s="217" t="s">
        <v>357</v>
      </c>
      <c r="G237" s="217"/>
      <c r="H237" s="217"/>
      <c r="I237" s="217"/>
      <c r="J237" s="218" t="s">
        <v>147</v>
      </c>
      <c r="K237" s="219">
        <v>41.753</v>
      </c>
      <c r="L237" s="220">
        <v>0</v>
      </c>
      <c r="M237" s="221"/>
      <c r="N237" s="222">
        <f>ROUND(L237*K237,2)</f>
        <v>0</v>
      </c>
      <c r="O237" s="222"/>
      <c r="P237" s="222"/>
      <c r="Q237" s="222"/>
      <c r="R237" s="48"/>
      <c r="T237" s="223" t="s">
        <v>22</v>
      </c>
      <c r="U237" s="56" t="s">
        <v>43</v>
      </c>
      <c r="V237" s="47"/>
      <c r="W237" s="224">
        <f>V237*K237</f>
        <v>0</v>
      </c>
      <c r="X237" s="224">
        <v>0.00036000000000000002</v>
      </c>
      <c r="Y237" s="224">
        <f>X237*K237</f>
        <v>0.015031080000000001</v>
      </c>
      <c r="Z237" s="224">
        <v>0</v>
      </c>
      <c r="AA237" s="225">
        <f>Z237*K237</f>
        <v>0</v>
      </c>
      <c r="AR237" s="22" t="s">
        <v>242</v>
      </c>
      <c r="AT237" s="22" t="s">
        <v>144</v>
      </c>
      <c r="AU237" s="22" t="s">
        <v>122</v>
      </c>
      <c r="AY237" s="22" t="s">
        <v>143</v>
      </c>
      <c r="BE237" s="138">
        <f>IF(U237="základní",N237,0)</f>
        <v>0</v>
      </c>
      <c r="BF237" s="138">
        <f>IF(U237="snížená",N237,0)</f>
        <v>0</v>
      </c>
      <c r="BG237" s="138">
        <f>IF(U237="zákl. přenesená",N237,0)</f>
        <v>0</v>
      </c>
      <c r="BH237" s="138">
        <f>IF(U237="sníž. přenesená",N237,0)</f>
        <v>0</v>
      </c>
      <c r="BI237" s="138">
        <f>IF(U237="nulová",N237,0)</f>
        <v>0</v>
      </c>
      <c r="BJ237" s="22" t="s">
        <v>122</v>
      </c>
      <c r="BK237" s="138">
        <f>ROUND(L237*K237,2)</f>
        <v>0</v>
      </c>
      <c r="BL237" s="22" t="s">
        <v>242</v>
      </c>
      <c r="BM237" s="22" t="s">
        <v>358</v>
      </c>
    </row>
    <row r="238" s="9" customFormat="1" ht="29.88" customHeight="1">
      <c r="B238" s="201"/>
      <c r="C238" s="202"/>
      <c r="D238" s="212" t="s">
        <v>118</v>
      </c>
      <c r="E238" s="212"/>
      <c r="F238" s="212"/>
      <c r="G238" s="212"/>
      <c r="H238" s="212"/>
      <c r="I238" s="212"/>
      <c r="J238" s="212"/>
      <c r="K238" s="212"/>
      <c r="L238" s="212"/>
      <c r="M238" s="212"/>
      <c r="N238" s="254">
        <f>BK238</f>
        <v>0</v>
      </c>
      <c r="O238" s="255"/>
      <c r="P238" s="255"/>
      <c r="Q238" s="255"/>
      <c r="R238" s="205"/>
      <c r="T238" s="206"/>
      <c r="U238" s="202"/>
      <c r="V238" s="202"/>
      <c r="W238" s="207">
        <f>SUM(W239:W247)</f>
        <v>0</v>
      </c>
      <c r="X238" s="202"/>
      <c r="Y238" s="207">
        <f>SUM(Y239:Y247)</f>
        <v>0.056594999999999999</v>
      </c>
      <c r="Z238" s="202"/>
      <c r="AA238" s="208">
        <f>SUM(AA239:AA247)</f>
        <v>0</v>
      </c>
      <c r="AR238" s="209" t="s">
        <v>122</v>
      </c>
      <c r="AT238" s="210" t="s">
        <v>75</v>
      </c>
      <c r="AU238" s="210" t="s">
        <v>84</v>
      </c>
      <c r="AY238" s="209" t="s">
        <v>143</v>
      </c>
      <c r="BK238" s="211">
        <f>SUM(BK239:BK247)</f>
        <v>0</v>
      </c>
    </row>
    <row r="239" s="1" customFormat="1" ht="25.5" customHeight="1">
      <c r="B239" s="46"/>
      <c r="C239" s="215" t="s">
        <v>359</v>
      </c>
      <c r="D239" s="215" t="s">
        <v>144</v>
      </c>
      <c r="E239" s="216" t="s">
        <v>360</v>
      </c>
      <c r="F239" s="217" t="s">
        <v>361</v>
      </c>
      <c r="G239" s="217"/>
      <c r="H239" s="217"/>
      <c r="I239" s="217"/>
      <c r="J239" s="218" t="s">
        <v>147</v>
      </c>
      <c r="K239" s="219">
        <v>115.5</v>
      </c>
      <c r="L239" s="220">
        <v>0</v>
      </c>
      <c r="M239" s="221"/>
      <c r="N239" s="222">
        <f>ROUND(L239*K239,2)</f>
        <v>0</v>
      </c>
      <c r="O239" s="222"/>
      <c r="P239" s="222"/>
      <c r="Q239" s="222"/>
      <c r="R239" s="48"/>
      <c r="T239" s="223" t="s">
        <v>22</v>
      </c>
      <c r="U239" s="56" t="s">
        <v>43</v>
      </c>
      <c r="V239" s="47"/>
      <c r="W239" s="224">
        <f>V239*K239</f>
        <v>0</v>
      </c>
      <c r="X239" s="224">
        <v>0.00020000000000000001</v>
      </c>
      <c r="Y239" s="224">
        <f>X239*K239</f>
        <v>0.023100000000000002</v>
      </c>
      <c r="Z239" s="224">
        <v>0</v>
      </c>
      <c r="AA239" s="225">
        <f>Z239*K239</f>
        <v>0</v>
      </c>
      <c r="AR239" s="22" t="s">
        <v>242</v>
      </c>
      <c r="AT239" s="22" t="s">
        <v>144</v>
      </c>
      <c r="AU239" s="22" t="s">
        <v>122</v>
      </c>
      <c r="AY239" s="22" t="s">
        <v>143</v>
      </c>
      <c r="BE239" s="138">
        <f>IF(U239="základní",N239,0)</f>
        <v>0</v>
      </c>
      <c r="BF239" s="138">
        <f>IF(U239="snížená",N239,0)</f>
        <v>0</v>
      </c>
      <c r="BG239" s="138">
        <f>IF(U239="zákl. přenesená",N239,0)</f>
        <v>0</v>
      </c>
      <c r="BH239" s="138">
        <f>IF(U239="sníž. přenesená",N239,0)</f>
        <v>0</v>
      </c>
      <c r="BI239" s="138">
        <f>IF(U239="nulová",N239,0)</f>
        <v>0</v>
      </c>
      <c r="BJ239" s="22" t="s">
        <v>122</v>
      </c>
      <c r="BK239" s="138">
        <f>ROUND(L239*K239,2)</f>
        <v>0</v>
      </c>
      <c r="BL239" s="22" t="s">
        <v>242</v>
      </c>
      <c r="BM239" s="22" t="s">
        <v>362</v>
      </c>
    </row>
    <row r="240" s="10" customFormat="1" ht="16.5" customHeight="1">
      <c r="B240" s="226"/>
      <c r="C240" s="227"/>
      <c r="D240" s="227"/>
      <c r="E240" s="228" t="s">
        <v>22</v>
      </c>
      <c r="F240" s="229" t="s">
        <v>363</v>
      </c>
      <c r="G240" s="230"/>
      <c r="H240" s="230"/>
      <c r="I240" s="230"/>
      <c r="J240" s="227"/>
      <c r="K240" s="231">
        <v>96.599999999999994</v>
      </c>
      <c r="L240" s="227"/>
      <c r="M240" s="227"/>
      <c r="N240" s="227"/>
      <c r="O240" s="227"/>
      <c r="P240" s="227"/>
      <c r="Q240" s="227"/>
      <c r="R240" s="232"/>
      <c r="T240" s="233"/>
      <c r="U240" s="227"/>
      <c r="V240" s="227"/>
      <c r="W240" s="227"/>
      <c r="X240" s="227"/>
      <c r="Y240" s="227"/>
      <c r="Z240" s="227"/>
      <c r="AA240" s="234"/>
      <c r="AT240" s="235" t="s">
        <v>151</v>
      </c>
      <c r="AU240" s="235" t="s">
        <v>122</v>
      </c>
      <c r="AV240" s="10" t="s">
        <v>122</v>
      </c>
      <c r="AW240" s="10" t="s">
        <v>34</v>
      </c>
      <c r="AX240" s="10" t="s">
        <v>76</v>
      </c>
      <c r="AY240" s="235" t="s">
        <v>143</v>
      </c>
    </row>
    <row r="241" s="10" customFormat="1" ht="16.5" customHeight="1">
      <c r="B241" s="226"/>
      <c r="C241" s="227"/>
      <c r="D241" s="227"/>
      <c r="E241" s="228" t="s">
        <v>22</v>
      </c>
      <c r="F241" s="236" t="s">
        <v>364</v>
      </c>
      <c r="G241" s="227"/>
      <c r="H241" s="227"/>
      <c r="I241" s="227"/>
      <c r="J241" s="227"/>
      <c r="K241" s="231">
        <v>8.4000000000000004</v>
      </c>
      <c r="L241" s="227"/>
      <c r="M241" s="227"/>
      <c r="N241" s="227"/>
      <c r="O241" s="227"/>
      <c r="P241" s="227"/>
      <c r="Q241" s="227"/>
      <c r="R241" s="232"/>
      <c r="T241" s="233"/>
      <c r="U241" s="227"/>
      <c r="V241" s="227"/>
      <c r="W241" s="227"/>
      <c r="X241" s="227"/>
      <c r="Y241" s="227"/>
      <c r="Z241" s="227"/>
      <c r="AA241" s="234"/>
      <c r="AT241" s="235" t="s">
        <v>151</v>
      </c>
      <c r="AU241" s="235" t="s">
        <v>122</v>
      </c>
      <c r="AV241" s="10" t="s">
        <v>122</v>
      </c>
      <c r="AW241" s="10" t="s">
        <v>34</v>
      </c>
      <c r="AX241" s="10" t="s">
        <v>76</v>
      </c>
      <c r="AY241" s="235" t="s">
        <v>143</v>
      </c>
    </row>
    <row r="242" s="10" customFormat="1" ht="16.5" customHeight="1">
      <c r="B242" s="226"/>
      <c r="C242" s="227"/>
      <c r="D242" s="227"/>
      <c r="E242" s="228" t="s">
        <v>22</v>
      </c>
      <c r="F242" s="236" t="s">
        <v>365</v>
      </c>
      <c r="G242" s="227"/>
      <c r="H242" s="227"/>
      <c r="I242" s="227"/>
      <c r="J242" s="227"/>
      <c r="K242" s="231">
        <v>2.7000000000000002</v>
      </c>
      <c r="L242" s="227"/>
      <c r="M242" s="227"/>
      <c r="N242" s="227"/>
      <c r="O242" s="227"/>
      <c r="P242" s="227"/>
      <c r="Q242" s="227"/>
      <c r="R242" s="232"/>
      <c r="T242" s="233"/>
      <c r="U242" s="227"/>
      <c r="V242" s="227"/>
      <c r="W242" s="227"/>
      <c r="X242" s="227"/>
      <c r="Y242" s="227"/>
      <c r="Z242" s="227"/>
      <c r="AA242" s="234"/>
      <c r="AT242" s="235" t="s">
        <v>151</v>
      </c>
      <c r="AU242" s="235" t="s">
        <v>122</v>
      </c>
      <c r="AV242" s="10" t="s">
        <v>122</v>
      </c>
      <c r="AW242" s="10" t="s">
        <v>34</v>
      </c>
      <c r="AX242" s="10" t="s">
        <v>76</v>
      </c>
      <c r="AY242" s="235" t="s">
        <v>143</v>
      </c>
    </row>
    <row r="243" s="10" customFormat="1" ht="16.5" customHeight="1">
      <c r="B243" s="226"/>
      <c r="C243" s="227"/>
      <c r="D243" s="227"/>
      <c r="E243" s="228" t="s">
        <v>22</v>
      </c>
      <c r="F243" s="236" t="s">
        <v>366</v>
      </c>
      <c r="G243" s="227"/>
      <c r="H243" s="227"/>
      <c r="I243" s="227"/>
      <c r="J243" s="227"/>
      <c r="K243" s="231">
        <v>1.8</v>
      </c>
      <c r="L243" s="227"/>
      <c r="M243" s="227"/>
      <c r="N243" s="227"/>
      <c r="O243" s="227"/>
      <c r="P243" s="227"/>
      <c r="Q243" s="227"/>
      <c r="R243" s="232"/>
      <c r="T243" s="233"/>
      <c r="U243" s="227"/>
      <c r="V243" s="227"/>
      <c r="W243" s="227"/>
      <c r="X243" s="227"/>
      <c r="Y243" s="227"/>
      <c r="Z243" s="227"/>
      <c r="AA243" s="234"/>
      <c r="AT243" s="235" t="s">
        <v>151</v>
      </c>
      <c r="AU243" s="235" t="s">
        <v>122</v>
      </c>
      <c r="AV243" s="10" t="s">
        <v>122</v>
      </c>
      <c r="AW243" s="10" t="s">
        <v>34</v>
      </c>
      <c r="AX243" s="10" t="s">
        <v>76</v>
      </c>
      <c r="AY243" s="235" t="s">
        <v>143</v>
      </c>
    </row>
    <row r="244" s="10" customFormat="1" ht="16.5" customHeight="1">
      <c r="B244" s="226"/>
      <c r="C244" s="227"/>
      <c r="D244" s="227"/>
      <c r="E244" s="228" t="s">
        <v>22</v>
      </c>
      <c r="F244" s="236" t="s">
        <v>367</v>
      </c>
      <c r="G244" s="227"/>
      <c r="H244" s="227"/>
      <c r="I244" s="227"/>
      <c r="J244" s="227"/>
      <c r="K244" s="231">
        <v>6</v>
      </c>
      <c r="L244" s="227"/>
      <c r="M244" s="227"/>
      <c r="N244" s="227"/>
      <c r="O244" s="227"/>
      <c r="P244" s="227"/>
      <c r="Q244" s="227"/>
      <c r="R244" s="232"/>
      <c r="T244" s="233"/>
      <c r="U244" s="227"/>
      <c r="V244" s="227"/>
      <c r="W244" s="227"/>
      <c r="X244" s="227"/>
      <c r="Y244" s="227"/>
      <c r="Z244" s="227"/>
      <c r="AA244" s="234"/>
      <c r="AT244" s="235" t="s">
        <v>151</v>
      </c>
      <c r="AU244" s="235" t="s">
        <v>122</v>
      </c>
      <c r="AV244" s="10" t="s">
        <v>122</v>
      </c>
      <c r="AW244" s="10" t="s">
        <v>34</v>
      </c>
      <c r="AX244" s="10" t="s">
        <v>76</v>
      </c>
      <c r="AY244" s="235" t="s">
        <v>143</v>
      </c>
    </row>
    <row r="245" s="11" customFormat="1" ht="16.5" customHeight="1">
      <c r="B245" s="237"/>
      <c r="C245" s="238"/>
      <c r="D245" s="238"/>
      <c r="E245" s="239" t="s">
        <v>22</v>
      </c>
      <c r="F245" s="240" t="s">
        <v>156</v>
      </c>
      <c r="G245" s="238"/>
      <c r="H245" s="238"/>
      <c r="I245" s="238"/>
      <c r="J245" s="238"/>
      <c r="K245" s="241">
        <v>115.5</v>
      </c>
      <c r="L245" s="238"/>
      <c r="M245" s="238"/>
      <c r="N245" s="238"/>
      <c r="O245" s="238"/>
      <c r="P245" s="238"/>
      <c r="Q245" s="238"/>
      <c r="R245" s="242"/>
      <c r="T245" s="243"/>
      <c r="U245" s="238"/>
      <c r="V245" s="238"/>
      <c r="W245" s="238"/>
      <c r="X245" s="238"/>
      <c r="Y245" s="238"/>
      <c r="Z245" s="238"/>
      <c r="AA245" s="244"/>
      <c r="AT245" s="245" t="s">
        <v>151</v>
      </c>
      <c r="AU245" s="245" t="s">
        <v>122</v>
      </c>
      <c r="AV245" s="11" t="s">
        <v>148</v>
      </c>
      <c r="AW245" s="11" t="s">
        <v>34</v>
      </c>
      <c r="AX245" s="11" t="s">
        <v>84</v>
      </c>
      <c r="AY245" s="245" t="s">
        <v>143</v>
      </c>
    </row>
    <row r="246" s="1" customFormat="1" ht="38.25" customHeight="1">
      <c r="B246" s="46"/>
      <c r="C246" s="215" t="s">
        <v>368</v>
      </c>
      <c r="D246" s="215" t="s">
        <v>144</v>
      </c>
      <c r="E246" s="216" t="s">
        <v>369</v>
      </c>
      <c r="F246" s="217" t="s">
        <v>370</v>
      </c>
      <c r="G246" s="217"/>
      <c r="H246" s="217"/>
      <c r="I246" s="217"/>
      <c r="J246" s="218" t="s">
        <v>147</v>
      </c>
      <c r="K246" s="219">
        <v>115.5</v>
      </c>
      <c r="L246" s="220">
        <v>0</v>
      </c>
      <c r="M246" s="221"/>
      <c r="N246" s="222">
        <f>ROUND(L246*K246,2)</f>
        <v>0</v>
      </c>
      <c r="O246" s="222"/>
      <c r="P246" s="222"/>
      <c r="Q246" s="222"/>
      <c r="R246" s="48"/>
      <c r="T246" s="223" t="s">
        <v>22</v>
      </c>
      <c r="U246" s="56" t="s">
        <v>43</v>
      </c>
      <c r="V246" s="47"/>
      <c r="W246" s="224">
        <f>V246*K246</f>
        <v>0</v>
      </c>
      <c r="X246" s="224">
        <v>0.00029</v>
      </c>
      <c r="Y246" s="224">
        <f>X246*K246</f>
        <v>0.033494999999999997</v>
      </c>
      <c r="Z246" s="224">
        <v>0</v>
      </c>
      <c r="AA246" s="225">
        <f>Z246*K246</f>
        <v>0</v>
      </c>
      <c r="AR246" s="22" t="s">
        <v>242</v>
      </c>
      <c r="AT246" s="22" t="s">
        <v>144</v>
      </c>
      <c r="AU246" s="22" t="s">
        <v>122</v>
      </c>
      <c r="AY246" s="22" t="s">
        <v>143</v>
      </c>
      <c r="BE246" s="138">
        <f>IF(U246="základní",N246,0)</f>
        <v>0</v>
      </c>
      <c r="BF246" s="138">
        <f>IF(U246="snížená",N246,0)</f>
        <v>0</v>
      </c>
      <c r="BG246" s="138">
        <f>IF(U246="zákl. přenesená",N246,0)</f>
        <v>0</v>
      </c>
      <c r="BH246" s="138">
        <f>IF(U246="sníž. přenesená",N246,0)</f>
        <v>0</v>
      </c>
      <c r="BI246" s="138">
        <f>IF(U246="nulová",N246,0)</f>
        <v>0</v>
      </c>
      <c r="BJ246" s="22" t="s">
        <v>122</v>
      </c>
      <c r="BK246" s="138">
        <f>ROUND(L246*K246,2)</f>
        <v>0</v>
      </c>
      <c r="BL246" s="22" t="s">
        <v>242</v>
      </c>
      <c r="BM246" s="22" t="s">
        <v>371</v>
      </c>
    </row>
    <row r="247" s="1" customFormat="1" ht="38.25" customHeight="1">
      <c r="B247" s="46"/>
      <c r="C247" s="215" t="s">
        <v>372</v>
      </c>
      <c r="D247" s="215" t="s">
        <v>144</v>
      </c>
      <c r="E247" s="216" t="s">
        <v>373</v>
      </c>
      <c r="F247" s="217" t="s">
        <v>374</v>
      </c>
      <c r="G247" s="217"/>
      <c r="H247" s="217"/>
      <c r="I247" s="217"/>
      <c r="J247" s="218" t="s">
        <v>147</v>
      </c>
      <c r="K247" s="219">
        <v>115.5</v>
      </c>
      <c r="L247" s="220">
        <v>0</v>
      </c>
      <c r="M247" s="221"/>
      <c r="N247" s="222">
        <f>ROUND(L247*K247,2)</f>
        <v>0</v>
      </c>
      <c r="O247" s="222"/>
      <c r="P247" s="222"/>
      <c r="Q247" s="222"/>
      <c r="R247" s="48"/>
      <c r="T247" s="223" t="s">
        <v>22</v>
      </c>
      <c r="U247" s="56" t="s">
        <v>43</v>
      </c>
      <c r="V247" s="47"/>
      <c r="W247" s="224">
        <f>V247*K247</f>
        <v>0</v>
      </c>
      <c r="X247" s="224">
        <v>0</v>
      </c>
      <c r="Y247" s="224">
        <f>X247*K247</f>
        <v>0</v>
      </c>
      <c r="Z247" s="224">
        <v>0</v>
      </c>
      <c r="AA247" s="225">
        <f>Z247*K247</f>
        <v>0</v>
      </c>
      <c r="AR247" s="22" t="s">
        <v>242</v>
      </c>
      <c r="AT247" s="22" t="s">
        <v>144</v>
      </c>
      <c r="AU247" s="22" t="s">
        <v>122</v>
      </c>
      <c r="AY247" s="22" t="s">
        <v>143</v>
      </c>
      <c r="BE247" s="138">
        <f>IF(U247="základní",N247,0)</f>
        <v>0</v>
      </c>
      <c r="BF247" s="138">
        <f>IF(U247="snížená",N247,0)</f>
        <v>0</v>
      </c>
      <c r="BG247" s="138">
        <f>IF(U247="zákl. přenesená",N247,0)</f>
        <v>0</v>
      </c>
      <c r="BH247" s="138">
        <f>IF(U247="sníž. přenesená",N247,0)</f>
        <v>0</v>
      </c>
      <c r="BI247" s="138">
        <f>IF(U247="nulová",N247,0)</f>
        <v>0</v>
      </c>
      <c r="BJ247" s="22" t="s">
        <v>122</v>
      </c>
      <c r="BK247" s="138">
        <f>ROUND(L247*K247,2)</f>
        <v>0</v>
      </c>
      <c r="BL247" s="22" t="s">
        <v>242</v>
      </c>
      <c r="BM247" s="22" t="s">
        <v>375</v>
      </c>
    </row>
    <row r="248" s="1" customFormat="1" ht="49.92" customHeight="1">
      <c r="B248" s="46"/>
      <c r="C248" s="47"/>
      <c r="D248" s="203" t="s">
        <v>376</v>
      </c>
      <c r="E248" s="47"/>
      <c r="F248" s="47"/>
      <c r="G248" s="47"/>
      <c r="H248" s="47"/>
      <c r="I248" s="47"/>
      <c r="J248" s="47"/>
      <c r="K248" s="47"/>
      <c r="L248" s="47"/>
      <c r="M248" s="47"/>
      <c r="N248" s="256">
        <f>BK248</f>
        <v>0</v>
      </c>
      <c r="O248" s="257"/>
      <c r="P248" s="257"/>
      <c r="Q248" s="257"/>
      <c r="R248" s="48"/>
      <c r="T248" s="189"/>
      <c r="U248" s="72"/>
      <c r="V248" s="72"/>
      <c r="W248" s="72"/>
      <c r="X248" s="72"/>
      <c r="Y248" s="72"/>
      <c r="Z248" s="72"/>
      <c r="AA248" s="74"/>
      <c r="AT248" s="22" t="s">
        <v>75</v>
      </c>
      <c r="AU248" s="22" t="s">
        <v>76</v>
      </c>
      <c r="AY248" s="22" t="s">
        <v>377</v>
      </c>
      <c r="BK248" s="138">
        <v>0</v>
      </c>
    </row>
    <row r="249" s="1" customFormat="1" ht="6.96" customHeight="1">
      <c r="B249" s="75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7"/>
    </row>
  </sheetData>
  <sheetProtection sheet="1" formatColumns="0" formatRows="0" objects="1" scenarios="1" spinCount="10" saltValue="pqwQnFBu4kjF+XwhiBSJxsQ8vkza1nqHfiOLGsgZaSFyovbVVQZOmRitrOfckM6XfbjGc5S1oM0kZn0GsOi9Wg==" hashValue="RKOAcF7ydoP2MNqSLQq56LDzdb6ghMkVNqFWMsRp4ruRvcz+FlpyFUhqNnbNpCe4otw5k3hiwMrnhNn+L4nrEQ==" algorithmName="SHA-512" password="CC35"/>
  <mergeCells count="284">
    <mergeCell ref="F246:I246"/>
    <mergeCell ref="F243:I243"/>
    <mergeCell ref="F244:I244"/>
    <mergeCell ref="F245:I245"/>
    <mergeCell ref="L246:M246"/>
    <mergeCell ref="N246:Q246"/>
    <mergeCell ref="F247:I247"/>
    <mergeCell ref="L247:M247"/>
    <mergeCell ref="N247:Q247"/>
    <mergeCell ref="N248:Q248"/>
    <mergeCell ref="F200:I200"/>
    <mergeCell ref="F203:I203"/>
    <mergeCell ref="F201:I201"/>
    <mergeCell ref="L201:M201"/>
    <mergeCell ref="N201:Q201"/>
    <mergeCell ref="F202:I202"/>
    <mergeCell ref="L203:M203"/>
    <mergeCell ref="N203:Q203"/>
    <mergeCell ref="F204:I204"/>
    <mergeCell ref="F205:I205"/>
    <mergeCell ref="L206:M206"/>
    <mergeCell ref="N206:Q206"/>
    <mergeCell ref="F206:I206"/>
    <mergeCell ref="F209:I209"/>
    <mergeCell ref="F208:I208"/>
    <mergeCell ref="L208:M208"/>
    <mergeCell ref="N208:Q208"/>
    <mergeCell ref="F210:I210"/>
    <mergeCell ref="L210:M210"/>
    <mergeCell ref="N210:Q210"/>
    <mergeCell ref="F211:I211"/>
    <mergeCell ref="F212:I212"/>
    <mergeCell ref="L212:M212"/>
    <mergeCell ref="N212:Q212"/>
    <mergeCell ref="F213:I213"/>
    <mergeCell ref="N207:Q207"/>
    <mergeCell ref="F214:I214"/>
    <mergeCell ref="F217:I217"/>
    <mergeCell ref="F215:I215"/>
    <mergeCell ref="F216:I216"/>
    <mergeCell ref="L217:M217"/>
    <mergeCell ref="N217:Q217"/>
    <mergeCell ref="F218:I218"/>
    <mergeCell ref="L218:M218"/>
    <mergeCell ref="N218:Q218"/>
    <mergeCell ref="L219:M219"/>
    <mergeCell ref="N219:Q219"/>
    <mergeCell ref="L220:M220"/>
    <mergeCell ref="N220:Q220"/>
    <mergeCell ref="F219:I219"/>
    <mergeCell ref="F222:I222"/>
    <mergeCell ref="F220:I220"/>
    <mergeCell ref="F221:I221"/>
    <mergeCell ref="F223:I223"/>
    <mergeCell ref="F224:I224"/>
    <mergeCell ref="L224:M224"/>
    <mergeCell ref="N224:Q224"/>
    <mergeCell ref="L225:M225"/>
    <mergeCell ref="N225:Q225"/>
    <mergeCell ref="L226:M226"/>
    <mergeCell ref="N226:Q226"/>
    <mergeCell ref="F225:I225"/>
    <mergeCell ref="F228:I228"/>
    <mergeCell ref="F226:I226"/>
    <mergeCell ref="F227:I227"/>
    <mergeCell ref="L228:M228"/>
    <mergeCell ref="N228:Q228"/>
    <mergeCell ref="F229:I229"/>
    <mergeCell ref="F230:I230"/>
    <mergeCell ref="L230:M230"/>
    <mergeCell ref="N230:Q230"/>
    <mergeCell ref="F231:I231"/>
    <mergeCell ref="F234:I234"/>
    <mergeCell ref="F232:I232"/>
    <mergeCell ref="F233:I233"/>
    <mergeCell ref="L233:M233"/>
    <mergeCell ref="N233:Q233"/>
    <mergeCell ref="L234:M234"/>
    <mergeCell ref="N234:Q234"/>
    <mergeCell ref="N235:Q235"/>
    <mergeCell ref="F236:I236"/>
    <mergeCell ref="F239:I239"/>
    <mergeCell ref="L236:M236"/>
    <mergeCell ref="N236:Q236"/>
    <mergeCell ref="F237:I237"/>
    <mergeCell ref="L237:M237"/>
    <mergeCell ref="N237:Q237"/>
    <mergeCell ref="L239:M239"/>
    <mergeCell ref="N239:Q239"/>
    <mergeCell ref="F240:I240"/>
    <mergeCell ref="F241:I241"/>
    <mergeCell ref="F242:I242"/>
    <mergeCell ref="N238:Q238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L108:Q108"/>
    <mergeCell ref="D101:H101"/>
    <mergeCell ref="D105:H105"/>
    <mergeCell ref="D102:H102"/>
    <mergeCell ref="D103:H103"/>
    <mergeCell ref="D104:H104"/>
    <mergeCell ref="C114:Q114"/>
    <mergeCell ref="F116:P116"/>
    <mergeCell ref="F117:P117"/>
    <mergeCell ref="M119:P119"/>
    <mergeCell ref="M121:Q121"/>
    <mergeCell ref="M122:Q122"/>
    <mergeCell ref="F124:I124"/>
    <mergeCell ref="F128:I128"/>
    <mergeCell ref="L124:M124"/>
    <mergeCell ref="N124:Q124"/>
    <mergeCell ref="L128:M128"/>
    <mergeCell ref="N128:Q128"/>
    <mergeCell ref="F129:I129"/>
    <mergeCell ref="F130:I130"/>
    <mergeCell ref="F131:I131"/>
    <mergeCell ref="F132:I132"/>
    <mergeCell ref="F133:I133"/>
    <mergeCell ref="N125:Q125"/>
    <mergeCell ref="N126:Q126"/>
    <mergeCell ref="N127:Q127"/>
    <mergeCell ref="F134:I134"/>
    <mergeCell ref="F137:I137"/>
    <mergeCell ref="F135:I135"/>
    <mergeCell ref="L135:M135"/>
    <mergeCell ref="N135:Q135"/>
    <mergeCell ref="F136:I136"/>
    <mergeCell ref="F138:I138"/>
    <mergeCell ref="F139:I139"/>
    <mergeCell ref="F140:I140"/>
    <mergeCell ref="F141:I141"/>
    <mergeCell ref="F142:I142"/>
    <mergeCell ref="L142:M142"/>
    <mergeCell ref="N142:Q142"/>
    <mergeCell ref="F143:I143"/>
    <mergeCell ref="F146:I146"/>
    <mergeCell ref="F144:I144"/>
    <mergeCell ref="F145:I145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F151:I151"/>
    <mergeCell ref="F154:I154"/>
    <mergeCell ref="F152:I152"/>
    <mergeCell ref="F153:I153"/>
    <mergeCell ref="L154:M154"/>
    <mergeCell ref="N154:Q154"/>
    <mergeCell ref="F155:I155"/>
    <mergeCell ref="F156:I156"/>
    <mergeCell ref="F157:I157"/>
    <mergeCell ref="F158:I158"/>
    <mergeCell ref="F159:I159"/>
    <mergeCell ref="F162:I162"/>
    <mergeCell ref="F160:I160"/>
    <mergeCell ref="F161:I161"/>
    <mergeCell ref="L161:M161"/>
    <mergeCell ref="N161:Q161"/>
    <mergeCell ref="L162:M162"/>
    <mergeCell ref="N162:Q162"/>
    <mergeCell ref="F163:I163"/>
    <mergeCell ref="L163:M163"/>
    <mergeCell ref="N163:Q163"/>
    <mergeCell ref="F164:I164"/>
    <mergeCell ref="F165:I165"/>
    <mergeCell ref="F166:I166"/>
    <mergeCell ref="F169:I169"/>
    <mergeCell ref="F167:I167"/>
    <mergeCell ref="F168:I168"/>
    <mergeCell ref="F170:I170"/>
    <mergeCell ref="L170:M170"/>
    <mergeCell ref="N170:Q170"/>
    <mergeCell ref="F171:I171"/>
    <mergeCell ref="F172:I172"/>
    <mergeCell ref="F173:I173"/>
    <mergeCell ref="L173:M173"/>
    <mergeCell ref="N173:Q173"/>
    <mergeCell ref="F174:I174"/>
    <mergeCell ref="F177:I177"/>
    <mergeCell ref="F175:I175"/>
    <mergeCell ref="L177:M177"/>
    <mergeCell ref="N177:Q177"/>
    <mergeCell ref="F178:I178"/>
    <mergeCell ref="L178:M178"/>
    <mergeCell ref="N178:Q178"/>
    <mergeCell ref="F179:I179"/>
    <mergeCell ref="F180:I180"/>
    <mergeCell ref="F181:I181"/>
    <mergeCell ref="L182:M182"/>
    <mergeCell ref="N182:Q182"/>
    <mergeCell ref="N176:Q176"/>
    <mergeCell ref="F182:I182"/>
    <mergeCell ref="F185:I185"/>
    <mergeCell ref="F183:I183"/>
    <mergeCell ref="F184:I184"/>
    <mergeCell ref="F186:I186"/>
    <mergeCell ref="L186:M186"/>
    <mergeCell ref="N186:Q186"/>
    <mergeCell ref="F187:I187"/>
    <mergeCell ref="F188:I188"/>
    <mergeCell ref="F190:I190"/>
    <mergeCell ref="F192:I192"/>
    <mergeCell ref="L190:M190"/>
    <mergeCell ref="N190:Q190"/>
    <mergeCell ref="F191:I191"/>
    <mergeCell ref="L191:M191"/>
    <mergeCell ref="N191:Q191"/>
    <mergeCell ref="L192:M192"/>
    <mergeCell ref="N192:Q192"/>
    <mergeCell ref="F193:I193"/>
    <mergeCell ref="L193:M193"/>
    <mergeCell ref="N193:Q193"/>
    <mergeCell ref="N189:Q189"/>
    <mergeCell ref="N194:Q194"/>
    <mergeCell ref="F195:I195"/>
    <mergeCell ref="F198:I198"/>
    <mergeCell ref="L195:M195"/>
    <mergeCell ref="N195:Q195"/>
    <mergeCell ref="L198:M198"/>
    <mergeCell ref="N198:Q198"/>
    <mergeCell ref="F199:I199"/>
    <mergeCell ref="L199:M199"/>
    <mergeCell ref="N199:Q199"/>
    <mergeCell ref="N196:Q196"/>
    <mergeCell ref="N197:Q197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mgrundelova</dc:creator>
  <cp:lastModifiedBy>mgrundelova</cp:lastModifiedBy>
  <dcterms:created xsi:type="dcterms:W3CDTF">2018-11-12T11:36:53Z</dcterms:created>
  <dcterms:modified xsi:type="dcterms:W3CDTF">2018-11-12T11:36:54Z</dcterms:modified>
</cp:coreProperties>
</file>