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měna oken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'01 - Výměna oken'!$C$4:$Q$70,'01 - Výměna oken'!$C$76:$Q$108,'01 - Výměna oken'!$C$114:$Q$236</definedName>
    <definedName name="_xlnm.Print_Titles" localSheetId="1">'01 - Výměna oken'!$124:$124</definedName>
  </definedNames>
  <calcPr/>
</workbook>
</file>

<file path=xl/calcChain.xml><?xml version="1.0" encoding="utf-8"?>
<calcChain xmlns="http://schemas.openxmlformats.org/spreadsheetml/2006/main">
  <c i="2" r="N236"/>
  <c i="1" r="AY88"/>
  <c r="AX88"/>
  <c i="2"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/>
  <c r="BI228"/>
  <c r="BH228"/>
  <c r="BG228"/>
  <c r="BE228"/>
  <c r="AA228"/>
  <c r="AA227"/>
  <c r="Y228"/>
  <c r="Y227"/>
  <c r="W228"/>
  <c r="W227"/>
  <c r="BK228"/>
  <c r="BK227"/>
  <c r="N227"/>
  <c r="N228"/>
  <c r="BF228"/>
  <c r="N98"/>
  <c r="BI226"/>
  <c r="BH226"/>
  <c r="BG226"/>
  <c r="BE226"/>
  <c r="AA226"/>
  <c r="Y226"/>
  <c r="W226"/>
  <c r="BK226"/>
  <c r="N226"/>
  <c r="BF226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18"/>
  <c r="BH218"/>
  <c r="BG218"/>
  <c r="BE218"/>
  <c r="AA218"/>
  <c r="AA217"/>
  <c r="Y218"/>
  <c r="Y217"/>
  <c r="W218"/>
  <c r="W217"/>
  <c r="BK218"/>
  <c r="BK217"/>
  <c r="N217"/>
  <c r="N218"/>
  <c r="BF218"/>
  <c r="N97"/>
  <c r="BI216"/>
  <c r="BH216"/>
  <c r="BG216"/>
  <c r="BE216"/>
  <c r="AA216"/>
  <c r="Y216"/>
  <c r="W216"/>
  <c r="BK216"/>
  <c r="N216"/>
  <c r="BF216"/>
  <c r="BI214"/>
  <c r="BH214"/>
  <c r="BG214"/>
  <c r="BE214"/>
  <c r="AA214"/>
  <c r="Y214"/>
  <c r="W214"/>
  <c r="BK214"/>
  <c r="N214"/>
  <c r="BF214"/>
  <c r="BI212"/>
  <c r="BH212"/>
  <c r="BG212"/>
  <c r="BE212"/>
  <c r="AA212"/>
  <c r="Y212"/>
  <c r="W212"/>
  <c r="BK212"/>
  <c r="N212"/>
  <c r="BF212"/>
  <c r="BI210"/>
  <c r="BH210"/>
  <c r="BG210"/>
  <c r="BE210"/>
  <c r="AA210"/>
  <c r="Y210"/>
  <c r="W210"/>
  <c r="BK210"/>
  <c r="N210"/>
  <c r="BF210"/>
  <c r="BI208"/>
  <c r="BH208"/>
  <c r="BG208"/>
  <c r="BE208"/>
  <c r="AA208"/>
  <c r="Y208"/>
  <c r="W208"/>
  <c r="BK208"/>
  <c r="N208"/>
  <c r="BF208"/>
  <c r="BI207"/>
  <c r="BH207"/>
  <c r="BG207"/>
  <c r="BE207"/>
  <c r="AA207"/>
  <c r="Y207"/>
  <c r="W207"/>
  <c r="BK207"/>
  <c r="N207"/>
  <c r="BF207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198"/>
  <c r="BH198"/>
  <c r="BG198"/>
  <c r="BE198"/>
  <c r="AA198"/>
  <c r="Y198"/>
  <c r="W198"/>
  <c r="BK198"/>
  <c r="N198"/>
  <c r="BF198"/>
  <c r="BI196"/>
  <c r="BH196"/>
  <c r="BG196"/>
  <c r="BE196"/>
  <c r="AA196"/>
  <c r="Y196"/>
  <c r="W196"/>
  <c r="BK196"/>
  <c r="N196"/>
  <c r="BF196"/>
  <c r="BI193"/>
  <c r="BH193"/>
  <c r="BG193"/>
  <c r="BE193"/>
  <c r="AA193"/>
  <c r="AA192"/>
  <c r="Y193"/>
  <c r="Y192"/>
  <c r="W193"/>
  <c r="W192"/>
  <c r="BK193"/>
  <c r="BK192"/>
  <c r="N192"/>
  <c r="N193"/>
  <c r="BF193"/>
  <c r="N96"/>
  <c r="BI191"/>
  <c r="BH191"/>
  <c r="BG191"/>
  <c r="BE191"/>
  <c r="AA191"/>
  <c r="Y191"/>
  <c r="W191"/>
  <c r="BK191"/>
  <c r="N191"/>
  <c r="BF191"/>
  <c r="BI188"/>
  <c r="BH188"/>
  <c r="BG188"/>
  <c r="BE188"/>
  <c r="AA188"/>
  <c r="AA187"/>
  <c r="AA186"/>
  <c r="Y188"/>
  <c r="Y187"/>
  <c r="Y186"/>
  <c r="W188"/>
  <c r="W187"/>
  <c r="W186"/>
  <c r="BK188"/>
  <c r="BK187"/>
  <c r="N187"/>
  <c r="BK186"/>
  <c r="N186"/>
  <c r="N188"/>
  <c r="BF188"/>
  <c r="N95"/>
  <c r="N94"/>
  <c r="BI185"/>
  <c r="BH185"/>
  <c r="BG185"/>
  <c r="BE185"/>
  <c r="AA185"/>
  <c r="AA184"/>
  <c r="Y185"/>
  <c r="Y184"/>
  <c r="W185"/>
  <c r="W184"/>
  <c r="BK185"/>
  <c r="BK184"/>
  <c r="N184"/>
  <c r="N185"/>
  <c r="BF185"/>
  <c r="N93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AA179"/>
  <c r="Y180"/>
  <c r="Y179"/>
  <c r="W180"/>
  <c r="W179"/>
  <c r="BK180"/>
  <c r="BK179"/>
  <c r="N179"/>
  <c r="N180"/>
  <c r="BF180"/>
  <c r="N92"/>
  <c r="BI175"/>
  <c r="BH175"/>
  <c r="BG175"/>
  <c r="BE175"/>
  <c r="AA175"/>
  <c r="Y175"/>
  <c r="W175"/>
  <c r="BK175"/>
  <c r="N175"/>
  <c r="BF175"/>
  <c r="BI172"/>
  <c r="BH172"/>
  <c r="BG172"/>
  <c r="BE172"/>
  <c r="AA172"/>
  <c r="Y172"/>
  <c r="W172"/>
  <c r="BK172"/>
  <c r="N172"/>
  <c r="BF172"/>
  <c r="BI169"/>
  <c r="BH169"/>
  <c r="BG169"/>
  <c r="BE169"/>
  <c r="AA169"/>
  <c r="Y169"/>
  <c r="W169"/>
  <c r="BK169"/>
  <c r="N169"/>
  <c r="BF169"/>
  <c r="BI168"/>
  <c r="BH168"/>
  <c r="BG168"/>
  <c r="BE168"/>
  <c r="AA168"/>
  <c r="AA167"/>
  <c r="Y168"/>
  <c r="Y167"/>
  <c r="W168"/>
  <c r="W167"/>
  <c r="BK168"/>
  <c r="BK167"/>
  <c r="N167"/>
  <c r="N168"/>
  <c r="BF168"/>
  <c r="N91"/>
  <c r="BI163"/>
  <c r="BH163"/>
  <c r="BG163"/>
  <c r="BE163"/>
  <c r="AA163"/>
  <c r="Y163"/>
  <c r="W163"/>
  <c r="BK163"/>
  <c r="N163"/>
  <c r="BF163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49"/>
  <c r="BH149"/>
  <c r="BG149"/>
  <c r="BE149"/>
  <c r="AA149"/>
  <c r="Y149"/>
  <c r="W149"/>
  <c r="BK149"/>
  <c r="N149"/>
  <c r="BF149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0"/>
  <c r="BH140"/>
  <c r="BG140"/>
  <c r="BE140"/>
  <c r="AA140"/>
  <c r="Y140"/>
  <c r="W140"/>
  <c r="BK140"/>
  <c r="N140"/>
  <c r="BF140"/>
  <c r="BI134"/>
  <c r="BH134"/>
  <c r="BG134"/>
  <c r="BE134"/>
  <c r="AA134"/>
  <c r="Y134"/>
  <c r="W134"/>
  <c r="BK134"/>
  <c r="N134"/>
  <c r="BF134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88"/>
  <c i="2" r="BK128"/>
  <c r="BK127"/>
  <c r="N127"/>
  <c r="BK126"/>
  <c r="N126"/>
  <c r="BK125"/>
  <c r="N125"/>
  <c r="N88"/>
  <c r="N128"/>
  <c r="BF128"/>
  <c r="N90"/>
  <c r="N89"/>
  <c r="F119"/>
  <c r="F11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H36"/>
  <c i="1" r="BD88"/>
  <c i="2" r="BH101"/>
  <c r="H35"/>
  <c i="1" r="BC88"/>
  <c i="2" r="BG101"/>
  <c r="H34"/>
  <c i="1" r="BB88"/>
  <c i="2" r="BE101"/>
  <c r="M32"/>
  <c i="1" r="AV88"/>
  <c i="2" r="H32"/>
  <c i="1" r="AZ88"/>
  <c i="2" r="N101"/>
  <c r="N100"/>
  <c r="L108"/>
  <c r="BF101"/>
  <c r="M33"/>
  <c i="1" r="AW88"/>
  <c i="2" r="H33"/>
  <c i="1" r="BA88"/>
  <c i="2" r="M28"/>
  <c i="1" r="AS88"/>
  <c i="2" r="M27"/>
  <c r="F81"/>
  <c r="F79"/>
  <c r="M30"/>
  <c i="1" r="AG88"/>
  <c i="2" r="L38"/>
  <c r="O21"/>
  <c r="E21"/>
  <c r="M122"/>
  <c r="M84"/>
  <c r="O20"/>
  <c r="O18"/>
  <c r="E18"/>
  <c r="M121"/>
  <c r="M83"/>
  <c r="O17"/>
  <c r="O15"/>
  <c r="E15"/>
  <c r="F122"/>
  <c r="F84"/>
  <c r="O14"/>
  <c r="O12"/>
  <c r="E12"/>
  <c r="F121"/>
  <c r="F83"/>
  <c r="O11"/>
  <c r="O9"/>
  <c r="M119"/>
  <c r="M81"/>
  <c r="F6"/>
  <c r="F116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<sst xmlns="http://schemas.openxmlformats.org/spreadsheetml/2006/main">
  <si>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</si>
  <si>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</si>
  <si>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</si>
  <si>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</si>
  <si>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</si>
  <si>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</si>
  <si>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</si>
  <si>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</si>
  <si>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</si>
  <si>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</si>
  <si>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</si>
  <si>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</si>
  <si>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</si>
  <si>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</si>
  <si>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</si>
  <si>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</si>
  <si>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</si>
  <si>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1017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</si>
  <si>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</si>
  <si>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</si>
  <si>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Výměna oken v bytovém domě Plechanovova 426/9, Ostrava-Hrušov</t>
  </si>
  <si>
    <t>JKSO:</t>
  </si>
  <si>
    <t/>
  </si>
  <si>
    <t>CC-CZ:</t>
  </si>
  <si>
    <t>Místo:</t>
  </si>
  <si>
    <t xml:space="preserve"> </t>
  </si>
  <si>
    <t>Datum:</t>
  </si>
  <si>
    <t>17.10.2018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</si>
  <si>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</si>
  <si>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</si>
  <si>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</si>
  <si>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</si>
  <si>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</si>
  <si>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</si>
  <si>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</si>
  <si>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</si>
  <si>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</si>
  <si>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</si>
  <si>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</si>
  <si>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</si>
  <si>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</si>
  <si>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</si>
  <si>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</si>
  <si>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</si>
  <si>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</si>
  <si>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</si>
  <si>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</si>
  <si>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</si>
  <si>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</si>
  <si>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</si>
  <si>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</si>
  <si>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</si>
  <si>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</si>
  <si>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</si>
  <si>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</si>
  <si>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</si>
  <si>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</si>
  <si>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</si>
  <si>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</si>
  <si>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</si>
  <si>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</si>
  <si>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</si>
  <si>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</si>
  <si>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</si>
  <si>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</si>
  <si>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</si>
  <si>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</si>
  <si>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</si>
  <si>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</si>
  <si>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</si>
  <si>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</si>
  <si>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</si>
  <si>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</si>
  <si>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</si>
  <si>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</si>
  <si>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</si>
  <si>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</si>
  <si>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</si>
  <si>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</si>
  <si>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{71c2eb0c-5fcd-4425-a64e-a23414126077}</t>
  </si>
  <si>
    <t>{00000000-0000-0000-0000-000000000000}</t>
  </si>
  <si>
    <t>/</t>
  </si>
  <si>
    <t>01</t>
  </si>
  <si>
    <t>Výměna oken</t>
  </si>
  <si>
    <t>1</t>
  </si>
  <si>
    <t>{5951a337-016f-46e3-9f02-b26ae00b51d2}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</si>
  <si>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</si>
  <si>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</si>
  <si>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</si>
  <si>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</si>
  <si>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</si>
  <si>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</si>
  <si>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</si>
  <si>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</si>
  <si>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</si>
  <si>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</si>
  <si>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</si>
  <si>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</si>
  <si>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</si>
  <si>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</si>
  <si>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</si>
  <si>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</si>
  <si>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Výměna oken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</si>
  <si>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</si>
  <si>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</si>
  <si>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</si>
  <si>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</si>
  <si>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</si>
  <si>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</si>
  <si>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</si>
  <si>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</si>
  <si>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</si>
  <si>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</si>
  <si>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</si>
  <si>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</si>
  <si>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</si>
  <si>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</si>
  <si>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</si>
  <si>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</si>
  <si>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</si>
  <si>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</si>
  <si>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</si>
  <si>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</si>
  <si>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</si>
  <si>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</si>
  <si>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</si>
  <si>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</si>
  <si>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</si>
  <si>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</si>
  <si>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</si>
  <si>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</si>
  <si>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</si>
  <si>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</si>
  <si>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</si>
  <si>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</si>
  <si>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</si>
  <si>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</si>
  <si>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</si>
  <si>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</si>
  <si>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</si>
  <si>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</si>
  <si>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</si>
  <si>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</si>
  <si>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</si>
  <si>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</si>
  <si>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612142001</t>
  </si>
  <si>
    <t>Potažení vnitřních stěn sklovláknitým pletivem vtlačeným do tenkovrstvé hmoty</t>
  </si>
  <si>
    <t>m2</t>
  </si>
  <si>
    <t>4</t>
  </si>
  <si>
    <t>-113351035</t>
  </si>
  <si>
    <t>"1/P"1,8*26*(0,27+0,08)</t>
  </si>
  <si>
    <t>VV</t>
  </si>
  <si>
    <t>"2/P"0,9*6*(0,27+0,08)</t>
  </si>
  <si>
    <t>"3/P"0,9*6*(0,27+0,08)</t>
  </si>
  <si>
    <t>"4/P"1,8*(0,27+0,08)</t>
  </si>
  <si>
    <t>Součet</t>
  </si>
  <si>
    <t>612232053</t>
  </si>
  <si>
    <t>Montáž zateplení vnitřního ostění, nadpraží hl do 400 mm polyuretanovými deskami tl do 80 mm</t>
  </si>
  <si>
    <t>m</t>
  </si>
  <si>
    <t>442163669</t>
  </si>
  <si>
    <t>"1/P"1,8*26</t>
  </si>
  <si>
    <t>"2/P"0,9*6</t>
  </si>
  <si>
    <t>"3/P"0,9*6</t>
  </si>
  <si>
    <t>"4/P"1,8</t>
  </si>
  <si>
    <t>3</t>
  </si>
  <si>
    <t>M</t>
  </si>
  <si>
    <t>28376371</t>
  </si>
  <si>
    <t>deska z polystyrénu XPS, hrana rovná, polo či pero drážka a hladký povrch tl 80mm</t>
  </si>
  <si>
    <t>8</t>
  </si>
  <si>
    <t>191016117</t>
  </si>
  <si>
    <t>59,400*0,27</t>
  </si>
  <si>
    <t>612311131</t>
  </si>
  <si>
    <t>Potažení vnitřních stěn vápenným štukem tloušťky do 3 mm</t>
  </si>
  <si>
    <t>-437182655</t>
  </si>
  <si>
    <t>5</t>
  </si>
  <si>
    <t>612325302</t>
  </si>
  <si>
    <t>Vápenocementová štuková omítka ostění nebo nadpraží</t>
  </si>
  <si>
    <t>764023737</t>
  </si>
  <si>
    <t>"1/P"(1,5+1,5)*26*0,27</t>
  </si>
  <si>
    <t>"2/P"(1,5+1,5)*6*0,27</t>
  </si>
  <si>
    <t>"3/P"(0,9+0,9)*6*0,27</t>
  </si>
  <si>
    <t>"4/P"(1,2+1,2)*0,27</t>
  </si>
  <si>
    <t>6</t>
  </si>
  <si>
    <t>619995001</t>
  </si>
  <si>
    <t>Začištění omítek kolem oken, dveří, podlah nebo obkladů</t>
  </si>
  <si>
    <t>-264483319</t>
  </si>
  <si>
    <t>"1/P"(1,5+1,8+1,5)*26</t>
  </si>
  <si>
    <t>"2/P"(1,5+0,9+1,5)*6</t>
  </si>
  <si>
    <t>"3/P"(0,9+0,9+0,9)*6</t>
  </si>
  <si>
    <t>"4/P"1,2+1,8+1,2</t>
  </si>
  <si>
    <t>7</t>
  </si>
  <si>
    <t>622143003</t>
  </si>
  <si>
    <t>Montáž omítkových plastových nebo pozinkovaných rohových profilů s tkaninou</t>
  </si>
  <si>
    <t>-1012609015</t>
  </si>
  <si>
    <t>59051480</t>
  </si>
  <si>
    <t>profil rohový Al s tkaninou kontaktního zateplení</t>
  </si>
  <si>
    <t>2082503447</t>
  </si>
  <si>
    <t>9</t>
  </si>
  <si>
    <t>622525202</t>
  </si>
  <si>
    <t>Oprava tenkovrstvé omítky stěn v rozsahu do 30%</t>
  </si>
  <si>
    <t>-995003429</t>
  </si>
  <si>
    <t>"1/P"(1,5+1,8+1,5)*26*0,23</t>
  </si>
  <si>
    <t>"2/P"(1,5+0,9+1,5)*6*0,23</t>
  </si>
  <si>
    <t>"3/P"(0,9+0,9+0,9)*6*0,23</t>
  </si>
  <si>
    <t>"4/P"(1,2+1,8+1,2)*0,23</t>
  </si>
  <si>
    <t>10</t>
  </si>
  <si>
    <t>632451023</t>
  </si>
  <si>
    <t>Vyrovnávací potěr tl do 40 mm z MC 15 provedený v pásu</t>
  </si>
  <si>
    <t>-1379204651</t>
  </si>
  <si>
    <t>pod vnitřní parapet</t>
  </si>
  <si>
    <t>(1,8*26+0,9*6+0,9*6+1,8)*0,27</t>
  </si>
  <si>
    <t>11</t>
  </si>
  <si>
    <t>95290119R</t>
  </si>
  <si>
    <t>Průběžný a konečný úklid při provádění prací</t>
  </si>
  <si>
    <t>kpl</t>
  </si>
  <si>
    <t>137244484</t>
  </si>
  <si>
    <t>12</t>
  </si>
  <si>
    <t>968062374</t>
  </si>
  <si>
    <t>Vybourání dřevěných rámů oken zdvojených včetně křídel pl do 1 m2</t>
  </si>
  <si>
    <t>1224034192</t>
  </si>
  <si>
    <t>"3/P"0,9*0,9*6</t>
  </si>
  <si>
    <t>13</t>
  </si>
  <si>
    <t>968062375</t>
  </si>
  <si>
    <t>Vybourání dřevěných rámů oken zdvojených včetně křídel pl do 2 m2</t>
  </si>
  <si>
    <t>-877168333</t>
  </si>
  <si>
    <t>"2/P"0,9*1,5*6</t>
  </si>
  <si>
    <t>14</t>
  </si>
  <si>
    <t>968062376</t>
  </si>
  <si>
    <t>Vybourání dřevěných rámů oken zdvojených včetně křídel pl do 4 m2</t>
  </si>
  <si>
    <t>694560878</t>
  </si>
  <si>
    <t>"1/P"1,8*1,5*26</t>
  </si>
  <si>
    <t>"4/P"1,8*1,2</t>
  </si>
  <si>
    <t>997013212</t>
  </si>
  <si>
    <t>Vnitrostaveništní doprava suti a vybouraných hmot pro budovy v do 9 m ručně</t>
  </si>
  <si>
    <t>t</t>
  </si>
  <si>
    <t>-127162411</t>
  </si>
  <si>
    <t>16</t>
  </si>
  <si>
    <t>997013501</t>
  </si>
  <si>
    <t>Odvoz suti a vybouraných hmot na skládku nebo meziskládku do 1 km se složením</t>
  </si>
  <si>
    <t>410253207</t>
  </si>
  <si>
    <t>17</t>
  </si>
  <si>
    <t>997013509</t>
  </si>
  <si>
    <t>Příplatek k odvozu suti a vybouraných hmot na skládku ZKD 1 km přes 1 km</t>
  </si>
  <si>
    <t>-1643522950</t>
  </si>
  <si>
    <t>18</t>
  </si>
  <si>
    <t>997013831</t>
  </si>
  <si>
    <t>Poplatek za uložení na skládce (skládkovné) stavebního odpadu směsného kód odpadu 170 904</t>
  </si>
  <si>
    <t>-1343252070</t>
  </si>
  <si>
    <t>19</t>
  </si>
  <si>
    <t>998018002</t>
  </si>
  <si>
    <t>Přesun hmot ruční pro budovy v do 12 m</t>
  </si>
  <si>
    <t>842027472</t>
  </si>
  <si>
    <t>20</t>
  </si>
  <si>
    <t>764216400</t>
  </si>
  <si>
    <t xml:space="preserve">Oplechování parapetů rovných mechanicky kotvené z Pz plechu rš 100 mm  (přechodová lišta)</t>
  </si>
  <si>
    <t>2094396796</t>
  </si>
  <si>
    <t>1,8*26+0,9*6+0,9*6+1,8</t>
  </si>
  <si>
    <t>998764202</t>
  </si>
  <si>
    <t>Přesun hmot procentní pro konstrukce klempířské v objektech v do 12 m</t>
  </si>
  <si>
    <t>%</t>
  </si>
  <si>
    <t>-758269439</t>
  </si>
  <si>
    <t>22</t>
  </si>
  <si>
    <t>766441811</t>
  </si>
  <si>
    <t>Demontáž parapetních desek dřevěných nebo plastových šířky do 30 cm délky do 1,0 m</t>
  </si>
  <si>
    <t>kus</t>
  </si>
  <si>
    <t>1099205854</t>
  </si>
  <si>
    <t>6+6</t>
  </si>
  <si>
    <t>23</t>
  </si>
  <si>
    <t>766441821</t>
  </si>
  <si>
    <t>Demontáž parapetních desek dřevěných nebo plastových šířky do 30 cm délky přes 1,0 m</t>
  </si>
  <si>
    <t>1092027311</t>
  </si>
  <si>
    <t>26+1</t>
  </si>
  <si>
    <t>24</t>
  </si>
  <si>
    <t>766622131</t>
  </si>
  <si>
    <t>Montáž plastových oken plochy přes 1 m2 otevíravých výšky do 1,5 m s rámem do zdiva</t>
  </si>
  <si>
    <t>606058288</t>
  </si>
  <si>
    <t>25</t>
  </si>
  <si>
    <t>611442R</t>
  </si>
  <si>
    <t>2/P okno plastové jednokřídlové otvíravé a sklápěcí, barva bílá 90x150 cm</t>
  </si>
  <si>
    <t>32</t>
  </si>
  <si>
    <t>33100347</t>
  </si>
  <si>
    <t>26</t>
  </si>
  <si>
    <t>611400R</t>
  </si>
  <si>
    <t>1/P okno plastové trojkřídlé otvíravé a sklápěcí, barva bílá 180x150 cm</t>
  </si>
  <si>
    <t>1647270188</t>
  </si>
  <si>
    <t>27</t>
  </si>
  <si>
    <t>6114003R</t>
  </si>
  <si>
    <t>4/P okno plastové trojkřídlé otvíravé a sklápěcí, barva bílá 180x120 cm</t>
  </si>
  <si>
    <t>532378144</t>
  </si>
  <si>
    <t>28</t>
  </si>
  <si>
    <t>766622216</t>
  </si>
  <si>
    <t>Montáž plastových oken plochy do 1 m2 otevíravých s rámem do zdiva</t>
  </si>
  <si>
    <t>-1924552357</t>
  </si>
  <si>
    <t>29</t>
  </si>
  <si>
    <t>6114421R</t>
  </si>
  <si>
    <t>3/P okno plastové jednokřídlové otvíravé a sklápěcí, barva bílá 90x90 cm</t>
  </si>
  <si>
    <t>122484949</t>
  </si>
  <si>
    <t>30</t>
  </si>
  <si>
    <t>766694111</t>
  </si>
  <si>
    <t>Montáž parapetních desek dřevěných nebo plastových šířky do 30 cm délky do 1,0 m</t>
  </si>
  <si>
    <t>1519012631</t>
  </si>
  <si>
    <t>31</t>
  </si>
  <si>
    <t>766694113</t>
  </si>
  <si>
    <t>Montáž parapetních desek dřevěných nebo plastových šířky do 30 cm délky do 2,6 m</t>
  </si>
  <si>
    <t>1463546854</t>
  </si>
  <si>
    <t>6114R</t>
  </si>
  <si>
    <t>parapet plastový vnitřní, bílý š. 30cm</t>
  </si>
  <si>
    <t>-803683375</t>
  </si>
  <si>
    <t>1,8*27+0,9*12</t>
  </si>
  <si>
    <t>33</t>
  </si>
  <si>
    <t>61144019</t>
  </si>
  <si>
    <t>koncovka k parapetu plastovému vnitřnímu 1 pár</t>
  </si>
  <si>
    <t>sada</t>
  </si>
  <si>
    <t>-1668061879</t>
  </si>
  <si>
    <t>26+6+6+1</t>
  </si>
  <si>
    <t>34</t>
  </si>
  <si>
    <t>998766202</t>
  </si>
  <si>
    <t>Přesun hmot procentní pro konstrukce truhlářské v objektech v do 12 m</t>
  </si>
  <si>
    <t>-2047789445</t>
  </si>
  <si>
    <t>35</t>
  </si>
  <si>
    <t>783414101</t>
  </si>
  <si>
    <t>Základní jednonásobný syntetický nátěr klempířských konstrukcí</t>
  </si>
  <si>
    <t>-448850802</t>
  </si>
  <si>
    <t>(1,8*26+0,9*6+0,9*6+1,8)*0,33</t>
  </si>
  <si>
    <t>36</t>
  </si>
  <si>
    <t>783415101</t>
  </si>
  <si>
    <t>Mezinátěr syntetický jednonásobný mezinátěr klempířských konstrukcí</t>
  </si>
  <si>
    <t>-873234611</t>
  </si>
  <si>
    <t>37</t>
  </si>
  <si>
    <t>783417101</t>
  </si>
  <si>
    <t>Krycí jednonásobný syntetický nátěr klempířských konstrukcí</t>
  </si>
  <si>
    <t>-514108176</t>
  </si>
  <si>
    <t>38</t>
  </si>
  <si>
    <t>783823131</t>
  </si>
  <si>
    <t>Penetrační akrylátový nátěr hladkých, tenkovrstvých zrnitých nebo štukových omítek</t>
  </si>
  <si>
    <t>1514190434</t>
  </si>
  <si>
    <t>vnější ostění</t>
  </si>
  <si>
    <t>38,778</t>
  </si>
  <si>
    <t>39</t>
  </si>
  <si>
    <t>783827121</t>
  </si>
  <si>
    <t>Krycí jednonásobný akrylátový nátěr omítek stupně členitosti 1 a 2</t>
  </si>
  <si>
    <t>-916775847</t>
  </si>
  <si>
    <t>40</t>
  </si>
  <si>
    <t>784181101</t>
  </si>
  <si>
    <t>Základní akrylátová jednonásobná penetrace podkladu v místnostech výšky do 3,80m</t>
  </si>
  <si>
    <t>1765942767</t>
  </si>
  <si>
    <t>(1,8+1,5)*2*26*0,5</t>
  </si>
  <si>
    <t>(0,9+1,5)*2*6*0,5</t>
  </si>
  <si>
    <t>(0,9+0,9)*2*6*0,5</t>
  </si>
  <si>
    <t>(1,8+1,2)*2*0,5</t>
  </si>
  <si>
    <t>41</t>
  </si>
  <si>
    <t>784221101</t>
  </si>
  <si>
    <t xml:space="preserve">Dvojnásobné bílé malby  ze směsí za sucha dobře otěruvzdorných v místnostech do 3,80 m</t>
  </si>
  <si>
    <t>-816335821</t>
  </si>
  <si>
    <t>42</t>
  </si>
  <si>
    <t>784221131</t>
  </si>
  <si>
    <t>Příplatek k cenám 2x maleb za sucha otěruvzdorných za provádění plochy do 5 m2</t>
  </si>
  <si>
    <t>-1794399463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</si>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</sst>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22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25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30</v>
      </c>
      <c r="AL11" s="32"/>
      <c r="AM11" s="32"/>
      <c r="AN11" s="34" t="s">
        <v>22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31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32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32"/>
      <c r="AM14" s="32"/>
      <c r="AN14" s="41" t="s">
        <v>32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33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22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25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30</v>
      </c>
      <c r="AL17" s="32"/>
      <c r="AM17" s="32"/>
      <c r="AN17" s="34" t="s">
        <v>22</v>
      </c>
      <c r="AO17" s="32"/>
      <c r="AP17" s="32"/>
      <c r="AQ17" s="30"/>
      <c r="BE17" s="38"/>
      <c r="BS17" s="23" t="s">
        <v>34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35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22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25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30</v>
      </c>
      <c r="AL20" s="32"/>
      <c r="AM20" s="32"/>
      <c r="AN20" s="34" t="s">
        <v>22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36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38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39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40</v>
      </c>
      <c r="E31" s="54"/>
      <c r="F31" s="55" t="s">
        <v>41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42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43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42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44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42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45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42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46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42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47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48</v>
      </c>
      <c r="U37" s="62"/>
      <c r="V37" s="62"/>
      <c r="W37" s="62"/>
      <c r="X37" s="64" t="s">
        <v>49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50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51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52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53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52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53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54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55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52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53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52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53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56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1017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Výměna oken v bytovém domě Plechanovova 426/9, Ostrava-Hrušov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17.10.2018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 xml:space="preserve"> 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33</v>
      </c>
      <c r="AJ82" s="48"/>
      <c r="AK82" s="48"/>
      <c r="AL82" s="48"/>
      <c r="AM82" s="83" t="str">
        <f>IF(E17="","",E17)</f>
        <v xml:space="preserve"> </v>
      </c>
      <c r="AN82" s="83"/>
      <c r="AO82" s="83"/>
      <c r="AP82" s="83"/>
      <c r="AQ82" s="49"/>
      <c r="AS82" s="92" t="s">
        <v>57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31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35</v>
      </c>
      <c r="AJ83" s="48"/>
      <c r="AK83" s="48"/>
      <c r="AL83" s="48"/>
      <c r="AM83" s="83" t="str">
        <f>IF(E20="","",E20)</f>
        <v xml:space="preserve"> 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58</v>
      </c>
      <c r="D85" s="103"/>
      <c r="E85" s="103"/>
      <c r="F85" s="103"/>
      <c r="G85" s="103"/>
      <c r="H85" s="104"/>
      <c r="I85" s="105" t="s">
        <v>59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60</v>
      </c>
      <c r="AH85" s="103"/>
      <c r="AI85" s="103"/>
      <c r="AJ85" s="103"/>
      <c r="AK85" s="103"/>
      <c r="AL85" s="103"/>
      <c r="AM85" s="103"/>
      <c r="AN85" s="105" t="s">
        <v>61</v>
      </c>
      <c r="AO85" s="103"/>
      <c r="AP85" s="106"/>
      <c r="AQ85" s="49"/>
      <c r="AS85" s="107" t="s">
        <v>62</v>
      </c>
      <c r="AT85" s="108" t="s">
        <v>63</v>
      </c>
      <c r="AU85" s="108" t="s">
        <v>64</v>
      </c>
      <c r="AV85" s="108" t="s">
        <v>65</v>
      </c>
      <c r="AW85" s="108" t="s">
        <v>66</v>
      </c>
      <c r="AX85" s="108" t="s">
        <v>67</v>
      </c>
      <c r="AY85" s="108" t="s">
        <v>68</v>
      </c>
      <c r="AZ85" s="108" t="s">
        <v>69</v>
      </c>
      <c r="BA85" s="108" t="s">
        <v>70</v>
      </c>
      <c r="BB85" s="108" t="s">
        <v>71</v>
      </c>
      <c r="BC85" s="108" t="s">
        <v>72</v>
      </c>
      <c r="BD85" s="109" t="s">
        <v>73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74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75</v>
      </c>
      <c r="BT87" s="119" t="s">
        <v>76</v>
      </c>
      <c r="BU87" s="120" t="s">
        <v>77</v>
      </c>
      <c r="BV87" s="119" t="s">
        <v>78</v>
      </c>
      <c r="BW87" s="119" t="s">
        <v>79</v>
      </c>
      <c r="BX87" s="119" t="s">
        <v>80</v>
      </c>
    </row>
    <row r="88" s="5" customFormat="1" ht="16.5" customHeight="1">
      <c r="A88" s="121" t="s">
        <v>81</v>
      </c>
      <c r="B88" s="122"/>
      <c r="C88" s="123"/>
      <c r="D88" s="124" t="s">
        <v>82</v>
      </c>
      <c r="E88" s="124"/>
      <c r="F88" s="124"/>
      <c r="G88" s="124"/>
      <c r="H88" s="124"/>
      <c r="I88" s="125"/>
      <c r="J88" s="124" t="s">
        <v>83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6">
        <f>'01 - Výměna oken'!M30</f>
        <v>0</v>
      </c>
      <c r="AH88" s="125"/>
      <c r="AI88" s="125"/>
      <c r="AJ88" s="125"/>
      <c r="AK88" s="125"/>
      <c r="AL88" s="125"/>
      <c r="AM88" s="125"/>
      <c r="AN88" s="126">
        <f>SUM(AG88,AT88)</f>
        <v>0</v>
      </c>
      <c r="AO88" s="125"/>
      <c r="AP88" s="125"/>
      <c r="AQ88" s="127"/>
      <c r="AS88" s="128">
        <f>'01 - Výměna oken'!M28</f>
        <v>0</v>
      </c>
      <c r="AT88" s="129">
        <f>ROUND(SUM(AV88:AW88),2)</f>
        <v>0</v>
      </c>
      <c r="AU88" s="130">
        <f>'01 - Výměna oken'!W125</f>
        <v>0</v>
      </c>
      <c r="AV88" s="129">
        <f>'01 - Výměna oken'!M32</f>
        <v>0</v>
      </c>
      <c r="AW88" s="129">
        <f>'01 - Výměna oken'!M33</f>
        <v>0</v>
      </c>
      <c r="AX88" s="129">
        <f>'01 - Výměna oken'!M34</f>
        <v>0</v>
      </c>
      <c r="AY88" s="129">
        <f>'01 - Výměna oken'!M35</f>
        <v>0</v>
      </c>
      <c r="AZ88" s="129">
        <f>'01 - Výměna oken'!H32</f>
        <v>0</v>
      </c>
      <c r="BA88" s="129">
        <f>'01 - Výměna oken'!H33</f>
        <v>0</v>
      </c>
      <c r="BB88" s="129">
        <f>'01 - Výměna oken'!H34</f>
        <v>0</v>
      </c>
      <c r="BC88" s="129">
        <f>'01 - Výměna oken'!H35</f>
        <v>0</v>
      </c>
      <c r="BD88" s="131">
        <f>'01 - Výměna oken'!H36</f>
        <v>0</v>
      </c>
      <c r="BT88" s="132" t="s">
        <v>84</v>
      </c>
      <c r="BV88" s="132" t="s">
        <v>78</v>
      </c>
      <c r="BW88" s="132" t="s">
        <v>85</v>
      </c>
      <c r="BX88" s="132" t="s">
        <v>79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86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87</v>
      </c>
      <c r="AT90" s="108" t="s">
        <v>88</v>
      </c>
      <c r="AU90" s="108" t="s">
        <v>40</v>
      </c>
      <c r="AV90" s="109" t="s">
        <v>63</v>
      </c>
    </row>
    <row r="91" s="1" customFormat="1" ht="19.92" customHeight="1">
      <c r="B91" s="47"/>
      <c r="C91" s="48"/>
      <c r="D91" s="133" t="s">
        <v>89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4">
        <f>ROUND(AG87*AS91,2)</f>
        <v>0</v>
      </c>
      <c r="AH91" s="135"/>
      <c r="AI91" s="135"/>
      <c r="AJ91" s="135"/>
      <c r="AK91" s="135"/>
      <c r="AL91" s="135"/>
      <c r="AM91" s="135"/>
      <c r="AN91" s="135">
        <f>ROUND(AG91+AV91,2)</f>
        <v>0</v>
      </c>
      <c r="AO91" s="135"/>
      <c r="AP91" s="135"/>
      <c r="AQ91" s="49"/>
      <c r="AS91" s="136">
        <v>0</v>
      </c>
      <c r="AT91" s="137" t="s">
        <v>90</v>
      </c>
      <c r="AU91" s="137" t="s">
        <v>41</v>
      </c>
      <c r="AV91" s="138">
        <f>ROUND(IF(AU91="základní",AG91*L31,IF(AU91="snížená",AG91*L32,0)),2)</f>
        <v>0</v>
      </c>
      <c r="BV91" s="23" t="s">
        <v>91</v>
      </c>
      <c r="BY91" s="139">
        <f>IF(AU91="základní",AV91,0)</f>
        <v>0</v>
      </c>
      <c r="BZ91" s="139">
        <f>IF(AU91="snížená",AV91,0)</f>
        <v>0</v>
      </c>
      <c r="CA91" s="139">
        <v>0</v>
      </c>
      <c r="CB91" s="139">
        <v>0</v>
      </c>
      <c r="CC91" s="139">
        <v>0</v>
      </c>
      <c r="CD91" s="139">
        <f>IF(AU91="základní",AG91,0)</f>
        <v>0</v>
      </c>
      <c r="CE91" s="139">
        <f>IF(AU91="snížená",AG91,0)</f>
        <v>0</v>
      </c>
      <c r="CF91" s="139">
        <f>IF(AU91="zákl. přenesená",AG91,0)</f>
        <v>0</v>
      </c>
      <c r="CG91" s="139">
        <f>IF(AU91="sníž. přenesená",AG91,0)</f>
        <v>0</v>
      </c>
      <c r="CH91" s="139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40" t="s">
        <v>92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48"/>
      <c r="AD92" s="48"/>
      <c r="AE92" s="48"/>
      <c r="AF92" s="48"/>
      <c r="AG92" s="134">
        <f>AG87*AS92</f>
        <v>0</v>
      </c>
      <c r="AH92" s="135"/>
      <c r="AI92" s="135"/>
      <c r="AJ92" s="135"/>
      <c r="AK92" s="135"/>
      <c r="AL92" s="135"/>
      <c r="AM92" s="135"/>
      <c r="AN92" s="135">
        <f>AG92+AV92</f>
        <v>0</v>
      </c>
      <c r="AO92" s="135"/>
      <c r="AP92" s="135"/>
      <c r="AQ92" s="49"/>
      <c r="AS92" s="141">
        <v>0</v>
      </c>
      <c r="AT92" s="142" t="s">
        <v>90</v>
      </c>
      <c r="AU92" s="142" t="s">
        <v>41</v>
      </c>
      <c r="AV92" s="143">
        <f>ROUND(IF(AU92="nulová",0,IF(OR(AU92="základní",AU92="zákl. přenesená"),AG92*L31,AG92*L32)),2)</f>
        <v>0</v>
      </c>
      <c r="BV92" s="23" t="s">
        <v>93</v>
      </c>
      <c r="BY92" s="139">
        <f>IF(AU92="základní",AV92,0)</f>
        <v>0</v>
      </c>
      <c r="BZ92" s="139">
        <f>IF(AU92="snížená",AV92,0)</f>
        <v>0</v>
      </c>
      <c r="CA92" s="139">
        <f>IF(AU92="zákl. přenesená",AV92,0)</f>
        <v>0</v>
      </c>
      <c r="CB92" s="139">
        <f>IF(AU92="sníž. přenesená",AV92,0)</f>
        <v>0</v>
      </c>
      <c r="CC92" s="139">
        <f>IF(AU92="nulová",AV92,0)</f>
        <v>0</v>
      </c>
      <c r="CD92" s="139">
        <f>IF(AU92="základní",AG92,0)</f>
        <v>0</v>
      </c>
      <c r="CE92" s="139">
        <f>IF(AU92="snížená",AG92,0)</f>
        <v>0</v>
      </c>
      <c r="CF92" s="139">
        <f>IF(AU92="zákl. přenesená",AG92,0)</f>
        <v>0</v>
      </c>
      <c r="CG92" s="139">
        <f>IF(AU92="sníž. přenesená",AG92,0)</f>
        <v>0</v>
      </c>
      <c r="CH92" s="139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40" t="s">
        <v>92</v>
      </c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48"/>
      <c r="AD93" s="48"/>
      <c r="AE93" s="48"/>
      <c r="AF93" s="48"/>
      <c r="AG93" s="134">
        <f>AG87*AS93</f>
        <v>0</v>
      </c>
      <c r="AH93" s="135"/>
      <c r="AI93" s="135"/>
      <c r="AJ93" s="135"/>
      <c r="AK93" s="135"/>
      <c r="AL93" s="135"/>
      <c r="AM93" s="135"/>
      <c r="AN93" s="135">
        <f>AG93+AV93</f>
        <v>0</v>
      </c>
      <c r="AO93" s="135"/>
      <c r="AP93" s="135"/>
      <c r="AQ93" s="49"/>
      <c r="AS93" s="141">
        <v>0</v>
      </c>
      <c r="AT93" s="142" t="s">
        <v>90</v>
      </c>
      <c r="AU93" s="142" t="s">
        <v>41</v>
      </c>
      <c r="AV93" s="143">
        <f>ROUND(IF(AU93="nulová",0,IF(OR(AU93="základní",AU93="zákl. přenesená"),AG93*L31,AG93*L32)),2)</f>
        <v>0</v>
      </c>
      <c r="BV93" s="23" t="s">
        <v>93</v>
      </c>
      <c r="BY93" s="139">
        <f>IF(AU93="základní",AV93,0)</f>
        <v>0</v>
      </c>
      <c r="BZ93" s="139">
        <f>IF(AU93="snížená",AV93,0)</f>
        <v>0</v>
      </c>
      <c r="CA93" s="139">
        <f>IF(AU93="zákl. přenesená",AV93,0)</f>
        <v>0</v>
      </c>
      <c r="CB93" s="139">
        <f>IF(AU93="sníž. přenesená",AV93,0)</f>
        <v>0</v>
      </c>
      <c r="CC93" s="139">
        <f>IF(AU93="nulová",AV93,0)</f>
        <v>0</v>
      </c>
      <c r="CD93" s="139">
        <f>IF(AU93="základní",AG93,0)</f>
        <v>0</v>
      </c>
      <c r="CE93" s="139">
        <f>IF(AU93="snížená",AG93,0)</f>
        <v>0</v>
      </c>
      <c r="CF93" s="139">
        <f>IF(AU93="zákl. přenesená",AG93,0)</f>
        <v>0</v>
      </c>
      <c r="CG93" s="139">
        <f>IF(AU93="sníž. přenesená",AG93,0)</f>
        <v>0</v>
      </c>
      <c r="CH93" s="139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40" t="s">
        <v>92</v>
      </c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48"/>
      <c r="AD94" s="48"/>
      <c r="AE94" s="48"/>
      <c r="AF94" s="48"/>
      <c r="AG94" s="134">
        <f>AG87*AS94</f>
        <v>0</v>
      </c>
      <c r="AH94" s="135"/>
      <c r="AI94" s="135"/>
      <c r="AJ94" s="135"/>
      <c r="AK94" s="135"/>
      <c r="AL94" s="135"/>
      <c r="AM94" s="135"/>
      <c r="AN94" s="135">
        <f>AG94+AV94</f>
        <v>0</v>
      </c>
      <c r="AO94" s="135"/>
      <c r="AP94" s="135"/>
      <c r="AQ94" s="49"/>
      <c r="AS94" s="144">
        <v>0</v>
      </c>
      <c r="AT94" s="145" t="s">
        <v>90</v>
      </c>
      <c r="AU94" s="145" t="s">
        <v>41</v>
      </c>
      <c r="AV94" s="146">
        <f>ROUND(IF(AU94="nulová",0,IF(OR(AU94="základní",AU94="zákl. přenesená"),AG94*L31,AG94*L32)),2)</f>
        <v>0</v>
      </c>
      <c r="BV94" s="23" t="s">
        <v>93</v>
      </c>
      <c r="BY94" s="139">
        <f>IF(AU94="základní",AV94,0)</f>
        <v>0</v>
      </c>
      <c r="BZ94" s="139">
        <f>IF(AU94="snížená",AV94,0)</f>
        <v>0</v>
      </c>
      <c r="CA94" s="139">
        <f>IF(AU94="zákl. přenesená",AV94,0)</f>
        <v>0</v>
      </c>
      <c r="CB94" s="139">
        <f>IF(AU94="sníž. přenesená",AV94,0)</f>
        <v>0</v>
      </c>
      <c r="CC94" s="139">
        <f>IF(AU94="nulová",AV94,0)</f>
        <v>0</v>
      </c>
      <c r="CD94" s="139">
        <f>IF(AU94="základní",AG94,0)</f>
        <v>0</v>
      </c>
      <c r="CE94" s="139">
        <f>IF(AU94="snížená",AG94,0)</f>
        <v>0</v>
      </c>
      <c r="CF94" s="139">
        <f>IF(AU94="zákl. přenesená",AG94,0)</f>
        <v>0</v>
      </c>
      <c r="CG94" s="139">
        <f>IF(AU94="sníž. přenesená",AG94,0)</f>
        <v>0</v>
      </c>
      <c r="CH94" s="139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7" t="s">
        <v>94</v>
      </c>
      <c r="D96" s="148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9">
        <f>ROUND(AG87+AG90,2)</f>
        <v>0</v>
      </c>
      <c r="AH96" s="149"/>
      <c r="AI96" s="149"/>
      <c r="AJ96" s="149"/>
      <c r="AK96" s="149"/>
      <c r="AL96" s="149"/>
      <c r="AM96" s="149"/>
      <c r="AN96" s="149">
        <f>AN87+AN90</f>
        <v>0</v>
      </c>
      <c r="AO96" s="149"/>
      <c r="AP96" s="149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qqX30/OwXjIcfQMtuRIth/Spi/7cOj65d1xPgxNK5CpAAUGl4EbOe7PHFz9Sq1uNJKhBLO1Q5tIFDjz67Qt4YQ==" hashValue="GB2pjOBb8FeSdTouPUYGQH2CEmQyLgq1H2ueGOUFekhExKHzJXl3KnEBSkhmnczwGSrS2wC2A7lGEhbvob3KKg==" algorithmName="SHA-512" password="CC35"/>
  <mergeCells count="58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D88:H88"/>
    <mergeCell ref="J88:AF88"/>
    <mergeCell ref="D92:AB92"/>
    <mergeCell ref="D93:AB93"/>
    <mergeCell ref="D94:AB94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87:AP8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Výměna oke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0"/>
      <c r="B1" s="14"/>
      <c r="C1" s="14"/>
      <c r="D1" s="15" t="s">
        <v>1</v>
      </c>
      <c r="E1" s="14"/>
      <c r="F1" s="16" t="s">
        <v>95</v>
      </c>
      <c r="G1" s="16"/>
      <c r="H1" s="151" t="s">
        <v>96</v>
      </c>
      <c r="I1" s="151"/>
      <c r="J1" s="151"/>
      <c r="K1" s="151"/>
      <c r="L1" s="16" t="s">
        <v>97</v>
      </c>
      <c r="M1" s="14"/>
      <c r="N1" s="14"/>
      <c r="O1" s="15" t="s">
        <v>98</v>
      </c>
      <c r="P1" s="14"/>
      <c r="Q1" s="14"/>
      <c r="R1" s="14"/>
      <c r="S1" s="16" t="s">
        <v>99</v>
      </c>
      <c r="T1" s="16"/>
      <c r="U1" s="150"/>
      <c r="V1" s="150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84</v>
      </c>
    </row>
    <row r="4" ht="36.96" customHeight="1">
      <c r="B4" s="27"/>
      <c r="C4" s="28" t="s">
        <v>100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2" t="str">
        <f>'Rekapitulace stavby'!K6</f>
        <v>Výměna oken v bytovém domě Plechanovova 426/9, Ostrava-Hrušov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101</v>
      </c>
      <c r="E7" s="48"/>
      <c r="F7" s="37" t="s">
        <v>102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3" t="str">
        <f>'Rekapitulace stavby'!AN8</f>
        <v>17.10.2018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tr">
        <f>IF('Rekapitulace stavby'!AN10="","",'Rekapitulace stavby'!AN10)</f>
        <v/>
      </c>
      <c r="P11" s="34"/>
      <c r="Q11" s="48"/>
      <c r="R11" s="49"/>
    </row>
    <row r="12" s="1" customFormat="1" ht="18" customHeight="1">
      <c r="B12" s="47"/>
      <c r="C12" s="48"/>
      <c r="D12" s="48"/>
      <c r="E12" s="34" t="str">
        <f>IF('Rekapitulace stavby'!E11="","",'Rekapitulace stavby'!E11)</f>
        <v xml:space="preserve"> </v>
      </c>
      <c r="F12" s="48"/>
      <c r="G12" s="48"/>
      <c r="H12" s="48"/>
      <c r="I12" s="48"/>
      <c r="J12" s="48"/>
      <c r="K12" s="48"/>
      <c r="L12" s="48"/>
      <c r="M12" s="39" t="s">
        <v>30</v>
      </c>
      <c r="N12" s="48"/>
      <c r="O12" s="34" t="str">
        <f>IF('Rekapitulace stavby'!AN11="","",'Rekapitulace stavby'!AN11)</f>
        <v/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31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4"/>
      <c r="G15" s="154"/>
      <c r="H15" s="154"/>
      <c r="I15" s="154"/>
      <c r="J15" s="154"/>
      <c r="K15" s="154"/>
      <c r="L15" s="154"/>
      <c r="M15" s="39" t="s">
        <v>30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33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tr">
        <f>IF('Rekapitulace stavby'!AN16="","",'Rekapitulace stavby'!AN16)</f>
        <v/>
      </c>
      <c r="P17" s="34"/>
      <c r="Q17" s="48"/>
      <c r="R17" s="49"/>
    </row>
    <row r="18" s="1" customFormat="1" ht="18" customHeight="1">
      <c r="B18" s="47"/>
      <c r="C18" s="48"/>
      <c r="D18" s="48"/>
      <c r="E18" s="34" t="str">
        <f>IF('Rekapitulace stavby'!E17="","",'Rekapitulace stavby'!E17)</f>
        <v xml:space="preserve"> </v>
      </c>
      <c r="F18" s="48"/>
      <c r="G18" s="48"/>
      <c r="H18" s="48"/>
      <c r="I18" s="48"/>
      <c r="J18" s="48"/>
      <c r="K18" s="48"/>
      <c r="L18" s="48"/>
      <c r="M18" s="39" t="s">
        <v>30</v>
      </c>
      <c r="N18" s="48"/>
      <c r="O18" s="34" t="str">
        <f>IF('Rekapitulace stavby'!AN17="","",'Rekapitulace stavby'!AN17)</f>
        <v/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35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tr">
        <f>IF('Rekapitulace stavby'!AN19="","",'Rekapitulace stavby'!AN19)</f>
        <v/>
      </c>
      <c r="P20" s="34"/>
      <c r="Q20" s="48"/>
      <c r="R20" s="49"/>
    </row>
    <row r="21" s="1" customFormat="1" ht="18" customHeight="1">
      <c r="B21" s="47"/>
      <c r="C21" s="48"/>
      <c r="D21" s="48"/>
      <c r="E21" s="34" t="str">
        <f>IF('Rekapitulace stavby'!E20="","",'Rekapitulace stavby'!E20)</f>
        <v xml:space="preserve"> </v>
      </c>
      <c r="F21" s="48"/>
      <c r="G21" s="48"/>
      <c r="H21" s="48"/>
      <c r="I21" s="48"/>
      <c r="J21" s="48"/>
      <c r="K21" s="48"/>
      <c r="L21" s="48"/>
      <c r="M21" s="39" t="s">
        <v>30</v>
      </c>
      <c r="N21" s="48"/>
      <c r="O21" s="34" t="str">
        <f>IF('Rekapitulace stavby'!AN20="","",'Rekapitulace stavby'!AN20)</f>
        <v/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5" t="s">
        <v>103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89</v>
      </c>
      <c r="E28" s="48"/>
      <c r="F28" s="48"/>
      <c r="G28" s="48"/>
      <c r="H28" s="48"/>
      <c r="I28" s="48"/>
      <c r="J28" s="48"/>
      <c r="K28" s="48"/>
      <c r="L28" s="48"/>
      <c r="M28" s="46">
        <f>N100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56" t="s">
        <v>39</v>
      </c>
      <c r="E30" s="48"/>
      <c r="F30" s="48"/>
      <c r="G30" s="48"/>
      <c r="H30" s="48"/>
      <c r="I30" s="48"/>
      <c r="J30" s="48"/>
      <c r="K30" s="48"/>
      <c r="L30" s="48"/>
      <c r="M30" s="157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40</v>
      </c>
      <c r="E32" s="55" t="s">
        <v>41</v>
      </c>
      <c r="F32" s="56">
        <v>0.20999999999999999</v>
      </c>
      <c r="G32" s="158" t="s">
        <v>42</v>
      </c>
      <c r="H32" s="159">
        <f>(SUM(BE100:BE107)+SUM(BE125:BE235))</f>
        <v>0</v>
      </c>
      <c r="I32" s="48"/>
      <c r="J32" s="48"/>
      <c r="K32" s="48"/>
      <c r="L32" s="48"/>
      <c r="M32" s="159">
        <f>ROUND((SUM(BE100:BE107)+SUM(BE125:BE235)),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43</v>
      </c>
      <c r="F33" s="56">
        <v>0.14999999999999999</v>
      </c>
      <c r="G33" s="158" t="s">
        <v>42</v>
      </c>
      <c r="H33" s="159">
        <f>(SUM(BF100:BF107)+SUM(BF125:BF235))</f>
        <v>0</v>
      </c>
      <c r="I33" s="48"/>
      <c r="J33" s="48"/>
      <c r="K33" s="48"/>
      <c r="L33" s="48"/>
      <c r="M33" s="159">
        <f>ROUND((SUM(BF100:BF107)+SUM(BF125:BF235)),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44</v>
      </c>
      <c r="F34" s="56">
        <v>0.20999999999999999</v>
      </c>
      <c r="G34" s="158" t="s">
        <v>42</v>
      </c>
      <c r="H34" s="159">
        <f>(SUM(BG100:BG107)+SUM(BG125:BG235))</f>
        <v>0</v>
      </c>
      <c r="I34" s="48"/>
      <c r="J34" s="48"/>
      <c r="K34" s="48"/>
      <c r="L34" s="48"/>
      <c r="M34" s="159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45</v>
      </c>
      <c r="F35" s="56">
        <v>0.14999999999999999</v>
      </c>
      <c r="G35" s="158" t="s">
        <v>42</v>
      </c>
      <c r="H35" s="159">
        <f>(SUM(BH100:BH107)+SUM(BH125:BH235))</f>
        <v>0</v>
      </c>
      <c r="I35" s="48"/>
      <c r="J35" s="48"/>
      <c r="K35" s="48"/>
      <c r="L35" s="48"/>
      <c r="M35" s="159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46</v>
      </c>
      <c r="F36" s="56">
        <v>0</v>
      </c>
      <c r="G36" s="158" t="s">
        <v>42</v>
      </c>
      <c r="H36" s="159">
        <f>(SUM(BI100:BI107)+SUM(BI125:BI235))</f>
        <v>0</v>
      </c>
      <c r="I36" s="48"/>
      <c r="J36" s="48"/>
      <c r="K36" s="48"/>
      <c r="L36" s="48"/>
      <c r="M36" s="159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48"/>
      <c r="D38" s="160" t="s">
        <v>47</v>
      </c>
      <c r="E38" s="104"/>
      <c r="F38" s="104"/>
      <c r="G38" s="161" t="s">
        <v>48</v>
      </c>
      <c r="H38" s="162" t="s">
        <v>49</v>
      </c>
      <c r="I38" s="104"/>
      <c r="J38" s="104"/>
      <c r="K38" s="104"/>
      <c r="L38" s="163">
        <f>SUM(M30:M36)</f>
        <v>0</v>
      </c>
      <c r="M38" s="163"/>
      <c r="N38" s="163"/>
      <c r="O38" s="163"/>
      <c r="P38" s="164"/>
      <c r="Q38" s="1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50</v>
      </c>
      <c r="E50" s="68"/>
      <c r="F50" s="68"/>
      <c r="G50" s="68"/>
      <c r="H50" s="69"/>
      <c r="I50" s="48"/>
      <c r="J50" s="67" t="s">
        <v>51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52</v>
      </c>
      <c r="E59" s="73"/>
      <c r="F59" s="73"/>
      <c r="G59" s="74" t="s">
        <v>53</v>
      </c>
      <c r="H59" s="75"/>
      <c r="I59" s="48"/>
      <c r="J59" s="72" t="s">
        <v>52</v>
      </c>
      <c r="K59" s="73"/>
      <c r="L59" s="73"/>
      <c r="M59" s="73"/>
      <c r="N59" s="74" t="s">
        <v>53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54</v>
      </c>
      <c r="E61" s="68"/>
      <c r="F61" s="68"/>
      <c r="G61" s="68"/>
      <c r="H61" s="69"/>
      <c r="I61" s="48"/>
      <c r="J61" s="67" t="s">
        <v>55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52</v>
      </c>
      <c r="E70" s="73"/>
      <c r="F70" s="73"/>
      <c r="G70" s="74" t="s">
        <v>53</v>
      </c>
      <c r="H70" s="75"/>
      <c r="I70" s="48"/>
      <c r="J70" s="72" t="s">
        <v>52</v>
      </c>
      <c r="K70" s="73"/>
      <c r="L70" s="73"/>
      <c r="M70" s="73"/>
      <c r="N70" s="74" t="s">
        <v>53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5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7"/>
    </row>
    <row r="76" s="1" customFormat="1" ht="36.96" customHeight="1">
      <c r="B76" s="47"/>
      <c r="C76" s="28" t="s">
        <v>104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8"/>
      <c r="U76" s="168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8"/>
      <c r="U77" s="168"/>
    </row>
    <row r="78" s="1" customFormat="1" ht="30" customHeight="1">
      <c r="B78" s="47"/>
      <c r="C78" s="39" t="s">
        <v>19</v>
      </c>
      <c r="D78" s="48"/>
      <c r="E78" s="48"/>
      <c r="F78" s="152" t="str">
        <f>F6</f>
        <v>Výměna oken v bytovém domě Plechanovova 426/9, Ostrava-Hrušov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68"/>
      <c r="U78" s="168"/>
    </row>
    <row r="79" s="1" customFormat="1" ht="36.96" customHeight="1">
      <c r="B79" s="47"/>
      <c r="C79" s="86" t="s">
        <v>101</v>
      </c>
      <c r="D79" s="48"/>
      <c r="E79" s="48"/>
      <c r="F79" s="88" t="str">
        <f>F7</f>
        <v>01 - Výměna oken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8"/>
      <c r="U79" s="168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68"/>
      <c r="U80" s="168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17.10.2018</v>
      </c>
      <c r="N81" s="91"/>
      <c r="O81" s="91"/>
      <c r="P81" s="91"/>
      <c r="Q81" s="48"/>
      <c r="R81" s="49"/>
      <c r="T81" s="168"/>
      <c r="U81" s="168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68"/>
      <c r="U82" s="168"/>
    </row>
    <row r="83" s="1" customFormat="1">
      <c r="B83" s="47"/>
      <c r="C83" s="39" t="s">
        <v>28</v>
      </c>
      <c r="D83" s="48"/>
      <c r="E83" s="48"/>
      <c r="F83" s="34" t="str">
        <f>E12</f>
        <v xml:space="preserve"> </v>
      </c>
      <c r="G83" s="48"/>
      <c r="H83" s="48"/>
      <c r="I83" s="48"/>
      <c r="J83" s="48"/>
      <c r="K83" s="39" t="s">
        <v>33</v>
      </c>
      <c r="L83" s="48"/>
      <c r="M83" s="34" t="str">
        <f>E18</f>
        <v xml:space="preserve"> </v>
      </c>
      <c r="N83" s="34"/>
      <c r="O83" s="34"/>
      <c r="P83" s="34"/>
      <c r="Q83" s="34"/>
      <c r="R83" s="49"/>
      <c r="T83" s="168"/>
      <c r="U83" s="168"/>
    </row>
    <row r="84" s="1" customFormat="1" ht="14.4" customHeight="1">
      <c r="B84" s="47"/>
      <c r="C84" s="39" t="s">
        <v>31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35</v>
      </c>
      <c r="L84" s="48"/>
      <c r="M84" s="34" t="str">
        <f>E21</f>
        <v xml:space="preserve"> </v>
      </c>
      <c r="N84" s="34"/>
      <c r="O84" s="34"/>
      <c r="P84" s="34"/>
      <c r="Q84" s="34"/>
      <c r="R84" s="49"/>
      <c r="T84" s="168"/>
      <c r="U84" s="168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68"/>
      <c r="U85" s="168"/>
    </row>
    <row r="86" s="1" customFormat="1" ht="29.28" customHeight="1">
      <c r="B86" s="47"/>
      <c r="C86" s="169" t="s">
        <v>105</v>
      </c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69" t="s">
        <v>106</v>
      </c>
      <c r="O86" s="148"/>
      <c r="P86" s="148"/>
      <c r="Q86" s="148"/>
      <c r="R86" s="49"/>
      <c r="T86" s="168"/>
      <c r="U86" s="168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68"/>
      <c r="U87" s="168"/>
    </row>
    <row r="88" s="1" customFormat="1" ht="29.28" customHeight="1">
      <c r="B88" s="47"/>
      <c r="C88" s="170" t="s">
        <v>107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N125</f>
        <v>0</v>
      </c>
      <c r="O88" s="171"/>
      <c r="P88" s="171"/>
      <c r="Q88" s="171"/>
      <c r="R88" s="49"/>
      <c r="T88" s="168"/>
      <c r="U88" s="168"/>
      <c r="AU88" s="23" t="s">
        <v>108</v>
      </c>
    </row>
    <row r="89" s="6" customFormat="1" ht="24.96" customHeight="1">
      <c r="B89" s="172"/>
      <c r="C89" s="173"/>
      <c r="D89" s="174" t="s">
        <v>109</v>
      </c>
      <c r="E89" s="173"/>
      <c r="F89" s="173"/>
      <c r="G89" s="173"/>
      <c r="H89" s="173"/>
      <c r="I89" s="173"/>
      <c r="J89" s="173"/>
      <c r="K89" s="173"/>
      <c r="L89" s="173"/>
      <c r="M89" s="173"/>
      <c r="N89" s="175">
        <f>N126</f>
        <v>0</v>
      </c>
      <c r="O89" s="173"/>
      <c r="P89" s="173"/>
      <c r="Q89" s="173"/>
      <c r="R89" s="176"/>
      <c r="T89" s="177"/>
      <c r="U89" s="177"/>
    </row>
    <row r="90" s="7" customFormat="1" ht="19.92" customHeight="1">
      <c r="B90" s="178"/>
      <c r="C90" s="179"/>
      <c r="D90" s="133" t="s">
        <v>110</v>
      </c>
      <c r="E90" s="179"/>
      <c r="F90" s="179"/>
      <c r="G90" s="179"/>
      <c r="H90" s="179"/>
      <c r="I90" s="179"/>
      <c r="J90" s="179"/>
      <c r="K90" s="179"/>
      <c r="L90" s="179"/>
      <c r="M90" s="179"/>
      <c r="N90" s="135">
        <f>N127</f>
        <v>0</v>
      </c>
      <c r="O90" s="179"/>
      <c r="P90" s="179"/>
      <c r="Q90" s="179"/>
      <c r="R90" s="180"/>
      <c r="T90" s="181"/>
      <c r="U90" s="181"/>
    </row>
    <row r="91" s="7" customFormat="1" ht="19.92" customHeight="1">
      <c r="B91" s="178"/>
      <c r="C91" s="179"/>
      <c r="D91" s="133" t="s">
        <v>111</v>
      </c>
      <c r="E91" s="179"/>
      <c r="F91" s="179"/>
      <c r="G91" s="179"/>
      <c r="H91" s="179"/>
      <c r="I91" s="179"/>
      <c r="J91" s="179"/>
      <c r="K91" s="179"/>
      <c r="L91" s="179"/>
      <c r="M91" s="179"/>
      <c r="N91" s="135">
        <f>N167</f>
        <v>0</v>
      </c>
      <c r="O91" s="179"/>
      <c r="P91" s="179"/>
      <c r="Q91" s="179"/>
      <c r="R91" s="180"/>
      <c r="T91" s="181"/>
      <c r="U91" s="181"/>
    </row>
    <row r="92" s="7" customFormat="1" ht="19.92" customHeight="1">
      <c r="B92" s="178"/>
      <c r="C92" s="179"/>
      <c r="D92" s="133" t="s">
        <v>112</v>
      </c>
      <c r="E92" s="179"/>
      <c r="F92" s="179"/>
      <c r="G92" s="179"/>
      <c r="H92" s="179"/>
      <c r="I92" s="179"/>
      <c r="J92" s="179"/>
      <c r="K92" s="179"/>
      <c r="L92" s="179"/>
      <c r="M92" s="179"/>
      <c r="N92" s="135">
        <f>N179</f>
        <v>0</v>
      </c>
      <c r="O92" s="179"/>
      <c r="P92" s="179"/>
      <c r="Q92" s="179"/>
      <c r="R92" s="180"/>
      <c r="T92" s="181"/>
      <c r="U92" s="181"/>
    </row>
    <row r="93" s="7" customFormat="1" ht="19.92" customHeight="1">
      <c r="B93" s="178"/>
      <c r="C93" s="179"/>
      <c r="D93" s="133" t="s">
        <v>113</v>
      </c>
      <c r="E93" s="179"/>
      <c r="F93" s="179"/>
      <c r="G93" s="179"/>
      <c r="H93" s="179"/>
      <c r="I93" s="179"/>
      <c r="J93" s="179"/>
      <c r="K93" s="179"/>
      <c r="L93" s="179"/>
      <c r="M93" s="179"/>
      <c r="N93" s="135">
        <f>N184</f>
        <v>0</v>
      </c>
      <c r="O93" s="179"/>
      <c r="P93" s="179"/>
      <c r="Q93" s="179"/>
      <c r="R93" s="180"/>
      <c r="T93" s="181"/>
      <c r="U93" s="181"/>
    </row>
    <row r="94" s="6" customFormat="1" ht="24.96" customHeight="1">
      <c r="B94" s="172"/>
      <c r="C94" s="173"/>
      <c r="D94" s="174" t="s">
        <v>114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75">
        <f>N186</f>
        <v>0</v>
      </c>
      <c r="O94" s="173"/>
      <c r="P94" s="173"/>
      <c r="Q94" s="173"/>
      <c r="R94" s="176"/>
      <c r="T94" s="177"/>
      <c r="U94" s="177"/>
    </row>
    <row r="95" s="7" customFormat="1" ht="19.92" customHeight="1">
      <c r="B95" s="178"/>
      <c r="C95" s="179"/>
      <c r="D95" s="133" t="s">
        <v>115</v>
      </c>
      <c r="E95" s="179"/>
      <c r="F95" s="179"/>
      <c r="G95" s="179"/>
      <c r="H95" s="179"/>
      <c r="I95" s="179"/>
      <c r="J95" s="179"/>
      <c r="K95" s="179"/>
      <c r="L95" s="179"/>
      <c r="M95" s="179"/>
      <c r="N95" s="135">
        <f>N187</f>
        <v>0</v>
      </c>
      <c r="O95" s="179"/>
      <c r="P95" s="179"/>
      <c r="Q95" s="179"/>
      <c r="R95" s="180"/>
      <c r="T95" s="181"/>
      <c r="U95" s="181"/>
    </row>
    <row r="96" s="7" customFormat="1" ht="19.92" customHeight="1">
      <c r="B96" s="178"/>
      <c r="C96" s="179"/>
      <c r="D96" s="133" t="s">
        <v>116</v>
      </c>
      <c r="E96" s="179"/>
      <c r="F96" s="179"/>
      <c r="G96" s="179"/>
      <c r="H96" s="179"/>
      <c r="I96" s="179"/>
      <c r="J96" s="179"/>
      <c r="K96" s="179"/>
      <c r="L96" s="179"/>
      <c r="M96" s="179"/>
      <c r="N96" s="135">
        <f>N192</f>
        <v>0</v>
      </c>
      <c r="O96" s="179"/>
      <c r="P96" s="179"/>
      <c r="Q96" s="179"/>
      <c r="R96" s="180"/>
      <c r="T96" s="181"/>
      <c r="U96" s="181"/>
    </row>
    <row r="97" s="7" customFormat="1" ht="19.92" customHeight="1">
      <c r="B97" s="178"/>
      <c r="C97" s="179"/>
      <c r="D97" s="133" t="s">
        <v>117</v>
      </c>
      <c r="E97" s="179"/>
      <c r="F97" s="179"/>
      <c r="G97" s="179"/>
      <c r="H97" s="179"/>
      <c r="I97" s="179"/>
      <c r="J97" s="179"/>
      <c r="K97" s="179"/>
      <c r="L97" s="179"/>
      <c r="M97" s="179"/>
      <c r="N97" s="135">
        <f>N217</f>
        <v>0</v>
      </c>
      <c r="O97" s="179"/>
      <c r="P97" s="179"/>
      <c r="Q97" s="179"/>
      <c r="R97" s="180"/>
      <c r="T97" s="181"/>
      <c r="U97" s="181"/>
    </row>
    <row r="98" s="7" customFormat="1" ht="19.92" customHeight="1">
      <c r="B98" s="178"/>
      <c r="C98" s="179"/>
      <c r="D98" s="133" t="s">
        <v>118</v>
      </c>
      <c r="E98" s="179"/>
      <c r="F98" s="179"/>
      <c r="G98" s="179"/>
      <c r="H98" s="179"/>
      <c r="I98" s="179"/>
      <c r="J98" s="179"/>
      <c r="K98" s="179"/>
      <c r="L98" s="179"/>
      <c r="M98" s="179"/>
      <c r="N98" s="135">
        <f>N227</f>
        <v>0</v>
      </c>
      <c r="O98" s="179"/>
      <c r="P98" s="179"/>
      <c r="Q98" s="179"/>
      <c r="R98" s="180"/>
      <c r="T98" s="181"/>
      <c r="U98" s="181"/>
    </row>
    <row r="99" s="1" customFormat="1" ht="21.84" customHeigh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9"/>
      <c r="T99" s="168"/>
      <c r="U99" s="168"/>
    </row>
    <row r="100" s="1" customFormat="1" ht="29.28" customHeight="1">
      <c r="B100" s="47"/>
      <c r="C100" s="170" t="s">
        <v>119</v>
      </c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171">
        <f>ROUND(N101+N102+N103+N104+N105+N106,2)</f>
        <v>0</v>
      </c>
      <c r="O100" s="182"/>
      <c r="P100" s="182"/>
      <c r="Q100" s="182"/>
      <c r="R100" s="49"/>
      <c r="T100" s="183"/>
      <c r="U100" s="184" t="s">
        <v>40</v>
      </c>
    </row>
    <row r="101" s="1" customFormat="1" ht="18" customHeight="1">
      <c r="B101" s="47"/>
      <c r="C101" s="48"/>
      <c r="D101" s="140" t="s">
        <v>120</v>
      </c>
      <c r="E101" s="133"/>
      <c r="F101" s="133"/>
      <c r="G101" s="133"/>
      <c r="H101" s="133"/>
      <c r="I101" s="48"/>
      <c r="J101" s="48"/>
      <c r="K101" s="48"/>
      <c r="L101" s="48"/>
      <c r="M101" s="48"/>
      <c r="N101" s="134">
        <f>ROUND(N88*T101,2)</f>
        <v>0</v>
      </c>
      <c r="O101" s="135"/>
      <c r="P101" s="135"/>
      <c r="Q101" s="135"/>
      <c r="R101" s="49"/>
      <c r="S101" s="185"/>
      <c r="T101" s="186"/>
      <c r="U101" s="187" t="s">
        <v>43</v>
      </c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8" t="s">
        <v>121</v>
      </c>
      <c r="AZ101" s="185"/>
      <c r="BA101" s="185"/>
      <c r="BB101" s="185"/>
      <c r="BC101" s="185"/>
      <c r="BD101" s="185"/>
      <c r="BE101" s="189">
        <f>IF(U101="základní",N101,0)</f>
        <v>0</v>
      </c>
      <c r="BF101" s="189">
        <f>IF(U101="snížená",N101,0)</f>
        <v>0</v>
      </c>
      <c r="BG101" s="189">
        <f>IF(U101="zákl. přenesená",N101,0)</f>
        <v>0</v>
      </c>
      <c r="BH101" s="189">
        <f>IF(U101="sníž. přenesená",N101,0)</f>
        <v>0</v>
      </c>
      <c r="BI101" s="189">
        <f>IF(U101="nulová",N101,0)</f>
        <v>0</v>
      </c>
      <c r="BJ101" s="188" t="s">
        <v>122</v>
      </c>
      <c r="BK101" s="185"/>
      <c r="BL101" s="185"/>
      <c r="BM101" s="185"/>
    </row>
    <row r="102" s="1" customFormat="1" ht="18" customHeight="1">
      <c r="B102" s="47"/>
      <c r="C102" s="48"/>
      <c r="D102" s="140" t="s">
        <v>123</v>
      </c>
      <c r="E102" s="133"/>
      <c r="F102" s="133"/>
      <c r="G102" s="133"/>
      <c r="H102" s="133"/>
      <c r="I102" s="48"/>
      <c r="J102" s="48"/>
      <c r="K102" s="48"/>
      <c r="L102" s="48"/>
      <c r="M102" s="48"/>
      <c r="N102" s="134">
        <f>ROUND(N88*T102,2)</f>
        <v>0</v>
      </c>
      <c r="O102" s="135"/>
      <c r="P102" s="135"/>
      <c r="Q102" s="135"/>
      <c r="R102" s="49"/>
      <c r="S102" s="185"/>
      <c r="T102" s="186"/>
      <c r="U102" s="187" t="s">
        <v>43</v>
      </c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8" t="s">
        <v>121</v>
      </c>
      <c r="AZ102" s="185"/>
      <c r="BA102" s="185"/>
      <c r="BB102" s="185"/>
      <c r="BC102" s="185"/>
      <c r="BD102" s="185"/>
      <c r="BE102" s="189">
        <f>IF(U102="základní",N102,0)</f>
        <v>0</v>
      </c>
      <c r="BF102" s="189">
        <f>IF(U102="snížená",N102,0)</f>
        <v>0</v>
      </c>
      <c r="BG102" s="189">
        <f>IF(U102="zákl. přenesená",N102,0)</f>
        <v>0</v>
      </c>
      <c r="BH102" s="189">
        <f>IF(U102="sníž. přenesená",N102,0)</f>
        <v>0</v>
      </c>
      <c r="BI102" s="189">
        <f>IF(U102="nulová",N102,0)</f>
        <v>0</v>
      </c>
      <c r="BJ102" s="188" t="s">
        <v>122</v>
      </c>
      <c r="BK102" s="185"/>
      <c r="BL102" s="185"/>
      <c r="BM102" s="185"/>
    </row>
    <row r="103" s="1" customFormat="1" ht="18" customHeight="1">
      <c r="B103" s="47"/>
      <c r="C103" s="48"/>
      <c r="D103" s="140" t="s">
        <v>124</v>
      </c>
      <c r="E103" s="133"/>
      <c r="F103" s="133"/>
      <c r="G103" s="133"/>
      <c r="H103" s="133"/>
      <c r="I103" s="48"/>
      <c r="J103" s="48"/>
      <c r="K103" s="48"/>
      <c r="L103" s="48"/>
      <c r="M103" s="48"/>
      <c r="N103" s="134">
        <f>ROUND(N88*T103,2)</f>
        <v>0</v>
      </c>
      <c r="O103" s="135"/>
      <c r="P103" s="135"/>
      <c r="Q103" s="135"/>
      <c r="R103" s="49"/>
      <c r="S103" s="185"/>
      <c r="T103" s="186"/>
      <c r="U103" s="187" t="s">
        <v>43</v>
      </c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8" t="s">
        <v>121</v>
      </c>
      <c r="AZ103" s="185"/>
      <c r="BA103" s="185"/>
      <c r="BB103" s="185"/>
      <c r="BC103" s="185"/>
      <c r="BD103" s="185"/>
      <c r="BE103" s="189">
        <f>IF(U103="základní",N103,0)</f>
        <v>0</v>
      </c>
      <c r="BF103" s="189">
        <f>IF(U103="snížená",N103,0)</f>
        <v>0</v>
      </c>
      <c r="BG103" s="189">
        <f>IF(U103="zákl. přenesená",N103,0)</f>
        <v>0</v>
      </c>
      <c r="BH103" s="189">
        <f>IF(U103="sníž. přenesená",N103,0)</f>
        <v>0</v>
      </c>
      <c r="BI103" s="189">
        <f>IF(U103="nulová",N103,0)</f>
        <v>0</v>
      </c>
      <c r="BJ103" s="188" t="s">
        <v>122</v>
      </c>
      <c r="BK103" s="185"/>
      <c r="BL103" s="185"/>
      <c r="BM103" s="185"/>
    </row>
    <row r="104" s="1" customFormat="1" ht="18" customHeight="1">
      <c r="B104" s="47"/>
      <c r="C104" s="48"/>
      <c r="D104" s="140" t="s">
        <v>125</v>
      </c>
      <c r="E104" s="133"/>
      <c r="F104" s="133"/>
      <c r="G104" s="133"/>
      <c r="H104" s="133"/>
      <c r="I104" s="48"/>
      <c r="J104" s="48"/>
      <c r="K104" s="48"/>
      <c r="L104" s="48"/>
      <c r="M104" s="48"/>
      <c r="N104" s="134">
        <f>ROUND(N88*T104,2)</f>
        <v>0</v>
      </c>
      <c r="O104" s="135"/>
      <c r="P104" s="135"/>
      <c r="Q104" s="135"/>
      <c r="R104" s="49"/>
      <c r="S104" s="185"/>
      <c r="T104" s="186"/>
      <c r="U104" s="187" t="s">
        <v>43</v>
      </c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8" t="s">
        <v>121</v>
      </c>
      <c r="AZ104" s="185"/>
      <c r="BA104" s="185"/>
      <c r="BB104" s="185"/>
      <c r="BC104" s="185"/>
      <c r="BD104" s="185"/>
      <c r="BE104" s="189">
        <f>IF(U104="základní",N104,0)</f>
        <v>0</v>
      </c>
      <c r="BF104" s="189">
        <f>IF(U104="snížená",N104,0)</f>
        <v>0</v>
      </c>
      <c r="BG104" s="189">
        <f>IF(U104="zákl. přenesená",N104,0)</f>
        <v>0</v>
      </c>
      <c r="BH104" s="189">
        <f>IF(U104="sníž. přenesená",N104,0)</f>
        <v>0</v>
      </c>
      <c r="BI104" s="189">
        <f>IF(U104="nulová",N104,0)</f>
        <v>0</v>
      </c>
      <c r="BJ104" s="188" t="s">
        <v>122</v>
      </c>
      <c r="BK104" s="185"/>
      <c r="BL104" s="185"/>
      <c r="BM104" s="185"/>
    </row>
    <row r="105" s="1" customFormat="1" ht="18" customHeight="1">
      <c r="B105" s="47"/>
      <c r="C105" s="48"/>
      <c r="D105" s="140" t="s">
        <v>126</v>
      </c>
      <c r="E105" s="133"/>
      <c r="F105" s="133"/>
      <c r="G105" s="133"/>
      <c r="H105" s="133"/>
      <c r="I105" s="48"/>
      <c r="J105" s="48"/>
      <c r="K105" s="48"/>
      <c r="L105" s="48"/>
      <c r="M105" s="48"/>
      <c r="N105" s="134">
        <f>ROUND(N88*T105,2)</f>
        <v>0</v>
      </c>
      <c r="O105" s="135"/>
      <c r="P105" s="135"/>
      <c r="Q105" s="135"/>
      <c r="R105" s="49"/>
      <c r="S105" s="185"/>
      <c r="T105" s="186"/>
      <c r="U105" s="187" t="s">
        <v>43</v>
      </c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8" t="s">
        <v>121</v>
      </c>
      <c r="AZ105" s="185"/>
      <c r="BA105" s="185"/>
      <c r="BB105" s="185"/>
      <c r="BC105" s="185"/>
      <c r="BD105" s="185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122</v>
      </c>
      <c r="BK105" s="185"/>
      <c r="BL105" s="185"/>
      <c r="BM105" s="185"/>
    </row>
    <row r="106" s="1" customFormat="1" ht="18" customHeight="1">
      <c r="B106" s="47"/>
      <c r="C106" s="48"/>
      <c r="D106" s="133" t="s">
        <v>127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134">
        <f>ROUND(N88*T106,2)</f>
        <v>0</v>
      </c>
      <c r="O106" s="135"/>
      <c r="P106" s="135"/>
      <c r="Q106" s="135"/>
      <c r="R106" s="49"/>
      <c r="S106" s="185"/>
      <c r="T106" s="190"/>
      <c r="U106" s="191" t="s">
        <v>43</v>
      </c>
      <c r="V106" s="185"/>
      <c r="W106" s="185"/>
      <c r="X106" s="185"/>
      <c r="Y106" s="185"/>
      <c r="Z106" s="185"/>
      <c r="AA106" s="185"/>
      <c r="AB106" s="185"/>
      <c r="AC106" s="185"/>
      <c r="AD106" s="185"/>
      <c r="AE106" s="185"/>
      <c r="AF106" s="185"/>
      <c r="AG106" s="185"/>
      <c r="AH106" s="185"/>
      <c r="AI106" s="185"/>
      <c r="AJ106" s="185"/>
      <c r="AK106" s="185"/>
      <c r="AL106" s="185"/>
      <c r="AM106" s="185"/>
      <c r="AN106" s="185"/>
      <c r="AO106" s="185"/>
      <c r="AP106" s="185"/>
      <c r="AQ106" s="185"/>
      <c r="AR106" s="185"/>
      <c r="AS106" s="185"/>
      <c r="AT106" s="185"/>
      <c r="AU106" s="185"/>
      <c r="AV106" s="185"/>
      <c r="AW106" s="185"/>
      <c r="AX106" s="185"/>
      <c r="AY106" s="188" t="s">
        <v>128</v>
      </c>
      <c r="AZ106" s="185"/>
      <c r="BA106" s="185"/>
      <c r="BB106" s="185"/>
      <c r="BC106" s="185"/>
      <c r="BD106" s="185"/>
      <c r="BE106" s="189">
        <f>IF(U106="základní",N106,0)</f>
        <v>0</v>
      </c>
      <c r="BF106" s="189">
        <f>IF(U106="snížená",N106,0)</f>
        <v>0</v>
      </c>
      <c r="BG106" s="189">
        <f>IF(U106="zákl. přenesená",N106,0)</f>
        <v>0</v>
      </c>
      <c r="BH106" s="189">
        <f>IF(U106="sníž. přenesená",N106,0)</f>
        <v>0</v>
      </c>
      <c r="BI106" s="189">
        <f>IF(U106="nulová",N106,0)</f>
        <v>0</v>
      </c>
      <c r="BJ106" s="188" t="s">
        <v>122</v>
      </c>
      <c r="BK106" s="185"/>
      <c r="BL106" s="185"/>
      <c r="BM106" s="185"/>
    </row>
    <row r="107" s="1" customForma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9"/>
      <c r="T107" s="168"/>
      <c r="U107" s="168"/>
    </row>
    <row r="108" s="1" customFormat="1" ht="29.28" customHeight="1">
      <c r="B108" s="47"/>
      <c r="C108" s="147" t="s">
        <v>94</v>
      </c>
      <c r="D108" s="148"/>
      <c r="E108" s="148"/>
      <c r="F108" s="148"/>
      <c r="G108" s="148"/>
      <c r="H108" s="148"/>
      <c r="I108" s="148"/>
      <c r="J108" s="148"/>
      <c r="K108" s="148"/>
      <c r="L108" s="149">
        <f>ROUND(SUM(N88+N100),2)</f>
        <v>0</v>
      </c>
      <c r="M108" s="149"/>
      <c r="N108" s="149"/>
      <c r="O108" s="149"/>
      <c r="P108" s="149"/>
      <c r="Q108" s="149"/>
      <c r="R108" s="49"/>
      <c r="T108" s="168"/>
      <c r="U108" s="168"/>
    </row>
    <row r="109" s="1" customFormat="1" ht="6.96" customHeight="1">
      <c r="B109" s="76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8"/>
      <c r="T109" s="168"/>
      <c r="U109" s="168"/>
    </row>
    <row r="113" s="1" customFormat="1" ht="6.96" customHeight="1">
      <c r="B113" s="79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1"/>
    </row>
    <row r="114" s="1" customFormat="1" ht="36.96" customHeight="1">
      <c r="B114" s="47"/>
      <c r="C114" s="28" t="s">
        <v>129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9"/>
    </row>
    <row r="116" s="1" customFormat="1" ht="30" customHeight="1">
      <c r="B116" s="47"/>
      <c r="C116" s="39" t="s">
        <v>19</v>
      </c>
      <c r="D116" s="48"/>
      <c r="E116" s="48"/>
      <c r="F116" s="152" t="str">
        <f>F6</f>
        <v>Výměna oken v bytovém domě Plechanovova 426/9, Ostrava-Hrušov</v>
      </c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48"/>
      <c r="R116" s="49"/>
    </row>
    <row r="117" s="1" customFormat="1" ht="36.96" customHeight="1">
      <c r="B117" s="47"/>
      <c r="C117" s="86" t="s">
        <v>101</v>
      </c>
      <c r="D117" s="48"/>
      <c r="E117" s="48"/>
      <c r="F117" s="88" t="str">
        <f>F7</f>
        <v>01 - Výměna oken</v>
      </c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18" customHeight="1">
      <c r="B119" s="47"/>
      <c r="C119" s="39" t="s">
        <v>24</v>
      </c>
      <c r="D119" s="48"/>
      <c r="E119" s="48"/>
      <c r="F119" s="34" t="str">
        <f>F9</f>
        <v xml:space="preserve"> </v>
      </c>
      <c r="G119" s="48"/>
      <c r="H119" s="48"/>
      <c r="I119" s="48"/>
      <c r="J119" s="48"/>
      <c r="K119" s="39" t="s">
        <v>26</v>
      </c>
      <c r="L119" s="48"/>
      <c r="M119" s="91" t="str">
        <f>IF(O9="","",O9)</f>
        <v>17.10.2018</v>
      </c>
      <c r="N119" s="91"/>
      <c r="O119" s="91"/>
      <c r="P119" s="91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>
      <c r="B121" s="47"/>
      <c r="C121" s="39" t="s">
        <v>28</v>
      </c>
      <c r="D121" s="48"/>
      <c r="E121" s="48"/>
      <c r="F121" s="34" t="str">
        <f>E12</f>
        <v xml:space="preserve"> </v>
      </c>
      <c r="G121" s="48"/>
      <c r="H121" s="48"/>
      <c r="I121" s="48"/>
      <c r="J121" s="48"/>
      <c r="K121" s="39" t="s">
        <v>33</v>
      </c>
      <c r="L121" s="48"/>
      <c r="M121" s="34" t="str">
        <f>E18</f>
        <v xml:space="preserve"> </v>
      </c>
      <c r="N121" s="34"/>
      <c r="O121" s="34"/>
      <c r="P121" s="34"/>
      <c r="Q121" s="34"/>
      <c r="R121" s="49"/>
    </row>
    <row r="122" s="1" customFormat="1" ht="14.4" customHeight="1">
      <c r="B122" s="47"/>
      <c r="C122" s="39" t="s">
        <v>31</v>
      </c>
      <c r="D122" s="48"/>
      <c r="E122" s="48"/>
      <c r="F122" s="34" t="str">
        <f>IF(E15="","",E15)</f>
        <v>Vyplň údaj</v>
      </c>
      <c r="G122" s="48"/>
      <c r="H122" s="48"/>
      <c r="I122" s="48"/>
      <c r="J122" s="48"/>
      <c r="K122" s="39" t="s">
        <v>35</v>
      </c>
      <c r="L122" s="48"/>
      <c r="M122" s="34" t="str">
        <f>E21</f>
        <v xml:space="preserve"> </v>
      </c>
      <c r="N122" s="34"/>
      <c r="O122" s="34"/>
      <c r="P122" s="34"/>
      <c r="Q122" s="34"/>
      <c r="R122" s="49"/>
    </row>
    <row r="123" s="1" customFormat="1" ht="10.32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8" customFormat="1" ht="29.28" customHeight="1">
      <c r="B124" s="192"/>
      <c r="C124" s="193" t="s">
        <v>130</v>
      </c>
      <c r="D124" s="194" t="s">
        <v>131</v>
      </c>
      <c r="E124" s="194" t="s">
        <v>58</v>
      </c>
      <c r="F124" s="194" t="s">
        <v>132</v>
      </c>
      <c r="G124" s="194"/>
      <c r="H124" s="194"/>
      <c r="I124" s="194"/>
      <c r="J124" s="194" t="s">
        <v>133</v>
      </c>
      <c r="K124" s="194" t="s">
        <v>134</v>
      </c>
      <c r="L124" s="194" t="s">
        <v>135</v>
      </c>
      <c r="M124" s="194"/>
      <c r="N124" s="194" t="s">
        <v>106</v>
      </c>
      <c r="O124" s="194"/>
      <c r="P124" s="194"/>
      <c r="Q124" s="195"/>
      <c r="R124" s="196"/>
      <c r="T124" s="107" t="s">
        <v>136</v>
      </c>
      <c r="U124" s="108" t="s">
        <v>40</v>
      </c>
      <c r="V124" s="108" t="s">
        <v>137</v>
      </c>
      <c r="W124" s="108" t="s">
        <v>138</v>
      </c>
      <c r="X124" s="108" t="s">
        <v>139</v>
      </c>
      <c r="Y124" s="108" t="s">
        <v>140</v>
      </c>
      <c r="Z124" s="108" t="s">
        <v>141</v>
      </c>
      <c r="AA124" s="109" t="s">
        <v>142</v>
      </c>
    </row>
    <row r="125" s="1" customFormat="1" ht="29.28" customHeight="1">
      <c r="B125" s="47"/>
      <c r="C125" s="111" t="s">
        <v>103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197">
        <f>BK125</f>
        <v>0</v>
      </c>
      <c r="O125" s="198"/>
      <c r="P125" s="198"/>
      <c r="Q125" s="198"/>
      <c r="R125" s="49"/>
      <c r="T125" s="110"/>
      <c r="U125" s="68"/>
      <c r="V125" s="68"/>
      <c r="W125" s="199">
        <f>W126+W186+W236</f>
        <v>0</v>
      </c>
      <c r="X125" s="68"/>
      <c r="Y125" s="199">
        <f>Y126+Y186+Y236</f>
        <v>4.9710955999999999</v>
      </c>
      <c r="Z125" s="68"/>
      <c r="AA125" s="200">
        <f>AA126+AA186+AA236</f>
        <v>3.17232</v>
      </c>
      <c r="AT125" s="23" t="s">
        <v>75</v>
      </c>
      <c r="AU125" s="23" t="s">
        <v>108</v>
      </c>
      <c r="BK125" s="201">
        <f>BK126+BK186+BK236</f>
        <v>0</v>
      </c>
    </row>
    <row r="126" s="9" customFormat="1" ht="37.44001" customHeight="1">
      <c r="B126" s="202"/>
      <c r="C126" s="203"/>
      <c r="D126" s="204" t="s">
        <v>109</v>
      </c>
      <c r="E126" s="204"/>
      <c r="F126" s="204"/>
      <c r="G126" s="204"/>
      <c r="H126" s="204"/>
      <c r="I126" s="204"/>
      <c r="J126" s="204"/>
      <c r="K126" s="204"/>
      <c r="L126" s="204"/>
      <c r="M126" s="204"/>
      <c r="N126" s="205">
        <f>BK126</f>
        <v>0</v>
      </c>
      <c r="O126" s="175"/>
      <c r="P126" s="175"/>
      <c r="Q126" s="175"/>
      <c r="R126" s="206"/>
      <c r="T126" s="207"/>
      <c r="U126" s="203"/>
      <c r="V126" s="203"/>
      <c r="W126" s="208">
        <f>W127+W167+W179+W184</f>
        <v>0</v>
      </c>
      <c r="X126" s="203"/>
      <c r="Y126" s="208">
        <f>Y127+Y167+Y179+Y184</f>
        <v>3.2621347200000006</v>
      </c>
      <c r="Z126" s="203"/>
      <c r="AA126" s="209">
        <f>AA127+AA167+AA179+AA184</f>
        <v>3.0013200000000002</v>
      </c>
      <c r="AR126" s="210" t="s">
        <v>84</v>
      </c>
      <c r="AT126" s="211" t="s">
        <v>75</v>
      </c>
      <c r="AU126" s="211" t="s">
        <v>76</v>
      </c>
      <c r="AY126" s="210" t="s">
        <v>143</v>
      </c>
      <c r="BK126" s="212">
        <f>BK127+BK167+BK179+BK184</f>
        <v>0</v>
      </c>
    </row>
    <row r="127" s="9" customFormat="1" ht="19.92" customHeight="1">
      <c r="B127" s="202"/>
      <c r="C127" s="203"/>
      <c r="D127" s="213" t="s">
        <v>110</v>
      </c>
      <c r="E127" s="213"/>
      <c r="F127" s="213"/>
      <c r="G127" s="213"/>
      <c r="H127" s="213"/>
      <c r="I127" s="213"/>
      <c r="J127" s="213"/>
      <c r="K127" s="213"/>
      <c r="L127" s="213"/>
      <c r="M127" s="213"/>
      <c r="N127" s="214">
        <f>BK127</f>
        <v>0</v>
      </c>
      <c r="O127" s="215"/>
      <c r="P127" s="215"/>
      <c r="Q127" s="215"/>
      <c r="R127" s="206"/>
      <c r="T127" s="207"/>
      <c r="U127" s="203"/>
      <c r="V127" s="203"/>
      <c r="W127" s="208">
        <f>SUM(W128:W166)</f>
        <v>0</v>
      </c>
      <c r="X127" s="203"/>
      <c r="Y127" s="208">
        <f>SUM(Y128:Y166)</f>
        <v>3.2621347200000006</v>
      </c>
      <c r="Z127" s="203"/>
      <c r="AA127" s="209">
        <f>SUM(AA128:AA166)</f>
        <v>0</v>
      </c>
      <c r="AR127" s="210" t="s">
        <v>84</v>
      </c>
      <c r="AT127" s="211" t="s">
        <v>75</v>
      </c>
      <c r="AU127" s="211" t="s">
        <v>84</v>
      </c>
      <c r="AY127" s="210" t="s">
        <v>143</v>
      </c>
      <c r="BK127" s="212">
        <f>SUM(BK128:BK166)</f>
        <v>0</v>
      </c>
    </row>
    <row r="128" s="1" customFormat="1" ht="25.5" customHeight="1">
      <c r="B128" s="47"/>
      <c r="C128" s="216" t="s">
        <v>84</v>
      </c>
      <c r="D128" s="216" t="s">
        <v>144</v>
      </c>
      <c r="E128" s="217" t="s">
        <v>145</v>
      </c>
      <c r="F128" s="218" t="s">
        <v>146</v>
      </c>
      <c r="G128" s="218"/>
      <c r="H128" s="218"/>
      <c r="I128" s="218"/>
      <c r="J128" s="219" t="s">
        <v>147</v>
      </c>
      <c r="K128" s="220">
        <v>20.789999999999999</v>
      </c>
      <c r="L128" s="221">
        <v>0</v>
      </c>
      <c r="M128" s="222"/>
      <c r="N128" s="223">
        <f>ROUND(L128*K128,2)</f>
        <v>0</v>
      </c>
      <c r="O128" s="223"/>
      <c r="P128" s="223"/>
      <c r="Q128" s="223"/>
      <c r="R128" s="49"/>
      <c r="T128" s="224" t="s">
        <v>22</v>
      </c>
      <c r="U128" s="57" t="s">
        <v>43</v>
      </c>
      <c r="V128" s="48"/>
      <c r="W128" s="225">
        <f>V128*K128</f>
        <v>0</v>
      </c>
      <c r="X128" s="225">
        <v>0.0043800000000000002</v>
      </c>
      <c r="Y128" s="225">
        <f>X128*K128</f>
        <v>0.091060199999999994</v>
      </c>
      <c r="Z128" s="225">
        <v>0</v>
      </c>
      <c r="AA128" s="226">
        <f>Z128*K128</f>
        <v>0</v>
      </c>
      <c r="AR128" s="23" t="s">
        <v>148</v>
      </c>
      <c r="AT128" s="23" t="s">
        <v>144</v>
      </c>
      <c r="AU128" s="23" t="s">
        <v>122</v>
      </c>
      <c r="AY128" s="23" t="s">
        <v>143</v>
      </c>
      <c r="BE128" s="139">
        <f>IF(U128="základní",N128,0)</f>
        <v>0</v>
      </c>
      <c r="BF128" s="139">
        <f>IF(U128="snížená",N128,0)</f>
        <v>0</v>
      </c>
      <c r="BG128" s="139">
        <f>IF(U128="zákl. přenesená",N128,0)</f>
        <v>0</v>
      </c>
      <c r="BH128" s="139">
        <f>IF(U128="sníž. přenesená",N128,0)</f>
        <v>0</v>
      </c>
      <c r="BI128" s="139">
        <f>IF(U128="nulová",N128,0)</f>
        <v>0</v>
      </c>
      <c r="BJ128" s="23" t="s">
        <v>122</v>
      </c>
      <c r="BK128" s="139">
        <f>ROUND(L128*K128,2)</f>
        <v>0</v>
      </c>
      <c r="BL128" s="23" t="s">
        <v>148</v>
      </c>
      <c r="BM128" s="23" t="s">
        <v>149</v>
      </c>
    </row>
    <row r="129" s="10" customFormat="1" ht="16.5" customHeight="1">
      <c r="B129" s="227"/>
      <c r="C129" s="228"/>
      <c r="D129" s="228"/>
      <c r="E129" s="229" t="s">
        <v>22</v>
      </c>
      <c r="F129" s="230" t="s">
        <v>150</v>
      </c>
      <c r="G129" s="231"/>
      <c r="H129" s="231"/>
      <c r="I129" s="231"/>
      <c r="J129" s="228"/>
      <c r="K129" s="232">
        <v>16.379999999999999</v>
      </c>
      <c r="L129" s="228"/>
      <c r="M129" s="228"/>
      <c r="N129" s="228"/>
      <c r="O129" s="228"/>
      <c r="P129" s="228"/>
      <c r="Q129" s="228"/>
      <c r="R129" s="233"/>
      <c r="T129" s="234"/>
      <c r="U129" s="228"/>
      <c r="V129" s="228"/>
      <c r="W129" s="228"/>
      <c r="X129" s="228"/>
      <c r="Y129" s="228"/>
      <c r="Z129" s="228"/>
      <c r="AA129" s="235"/>
      <c r="AT129" s="236" t="s">
        <v>151</v>
      </c>
      <c r="AU129" s="236" t="s">
        <v>122</v>
      </c>
      <c r="AV129" s="10" t="s">
        <v>122</v>
      </c>
      <c r="AW129" s="10" t="s">
        <v>34</v>
      </c>
      <c r="AX129" s="10" t="s">
        <v>76</v>
      </c>
      <c r="AY129" s="236" t="s">
        <v>143</v>
      </c>
    </row>
    <row r="130" s="10" customFormat="1" ht="16.5" customHeight="1">
      <c r="B130" s="227"/>
      <c r="C130" s="228"/>
      <c r="D130" s="228"/>
      <c r="E130" s="229" t="s">
        <v>22</v>
      </c>
      <c r="F130" s="237" t="s">
        <v>152</v>
      </c>
      <c r="G130" s="228"/>
      <c r="H130" s="228"/>
      <c r="I130" s="228"/>
      <c r="J130" s="228"/>
      <c r="K130" s="232">
        <v>1.8899999999999999</v>
      </c>
      <c r="L130" s="228"/>
      <c r="M130" s="228"/>
      <c r="N130" s="228"/>
      <c r="O130" s="228"/>
      <c r="P130" s="228"/>
      <c r="Q130" s="228"/>
      <c r="R130" s="233"/>
      <c r="T130" s="234"/>
      <c r="U130" s="228"/>
      <c r="V130" s="228"/>
      <c r="W130" s="228"/>
      <c r="X130" s="228"/>
      <c r="Y130" s="228"/>
      <c r="Z130" s="228"/>
      <c r="AA130" s="235"/>
      <c r="AT130" s="236" t="s">
        <v>151</v>
      </c>
      <c r="AU130" s="236" t="s">
        <v>122</v>
      </c>
      <c r="AV130" s="10" t="s">
        <v>122</v>
      </c>
      <c r="AW130" s="10" t="s">
        <v>34</v>
      </c>
      <c r="AX130" s="10" t="s">
        <v>76</v>
      </c>
      <c r="AY130" s="236" t="s">
        <v>143</v>
      </c>
    </row>
    <row r="131" s="10" customFormat="1" ht="16.5" customHeight="1">
      <c r="B131" s="227"/>
      <c r="C131" s="228"/>
      <c r="D131" s="228"/>
      <c r="E131" s="229" t="s">
        <v>22</v>
      </c>
      <c r="F131" s="237" t="s">
        <v>153</v>
      </c>
      <c r="G131" s="228"/>
      <c r="H131" s="228"/>
      <c r="I131" s="228"/>
      <c r="J131" s="228"/>
      <c r="K131" s="232">
        <v>1.8899999999999999</v>
      </c>
      <c r="L131" s="228"/>
      <c r="M131" s="228"/>
      <c r="N131" s="228"/>
      <c r="O131" s="228"/>
      <c r="P131" s="228"/>
      <c r="Q131" s="228"/>
      <c r="R131" s="233"/>
      <c r="T131" s="234"/>
      <c r="U131" s="228"/>
      <c r="V131" s="228"/>
      <c r="W131" s="228"/>
      <c r="X131" s="228"/>
      <c r="Y131" s="228"/>
      <c r="Z131" s="228"/>
      <c r="AA131" s="235"/>
      <c r="AT131" s="236" t="s">
        <v>151</v>
      </c>
      <c r="AU131" s="236" t="s">
        <v>122</v>
      </c>
      <c r="AV131" s="10" t="s">
        <v>122</v>
      </c>
      <c r="AW131" s="10" t="s">
        <v>34</v>
      </c>
      <c r="AX131" s="10" t="s">
        <v>76</v>
      </c>
      <c r="AY131" s="236" t="s">
        <v>143</v>
      </c>
    </row>
    <row r="132" s="10" customFormat="1" ht="16.5" customHeight="1">
      <c r="B132" s="227"/>
      <c r="C132" s="228"/>
      <c r="D132" s="228"/>
      <c r="E132" s="229" t="s">
        <v>22</v>
      </c>
      <c r="F132" s="237" t="s">
        <v>154</v>
      </c>
      <c r="G132" s="228"/>
      <c r="H132" s="228"/>
      <c r="I132" s="228"/>
      <c r="J132" s="228"/>
      <c r="K132" s="232">
        <v>0.63</v>
      </c>
      <c r="L132" s="228"/>
      <c r="M132" s="228"/>
      <c r="N132" s="228"/>
      <c r="O132" s="228"/>
      <c r="P132" s="228"/>
      <c r="Q132" s="228"/>
      <c r="R132" s="233"/>
      <c r="T132" s="234"/>
      <c r="U132" s="228"/>
      <c r="V132" s="228"/>
      <c r="W132" s="228"/>
      <c r="X132" s="228"/>
      <c r="Y132" s="228"/>
      <c r="Z132" s="228"/>
      <c r="AA132" s="235"/>
      <c r="AT132" s="236" t="s">
        <v>151</v>
      </c>
      <c r="AU132" s="236" t="s">
        <v>122</v>
      </c>
      <c r="AV132" s="10" t="s">
        <v>122</v>
      </c>
      <c r="AW132" s="10" t="s">
        <v>34</v>
      </c>
      <c r="AX132" s="10" t="s">
        <v>76</v>
      </c>
      <c r="AY132" s="236" t="s">
        <v>143</v>
      </c>
    </row>
    <row r="133" s="11" customFormat="1" ht="16.5" customHeight="1">
      <c r="B133" s="238"/>
      <c r="C133" s="239"/>
      <c r="D133" s="239"/>
      <c r="E133" s="240" t="s">
        <v>22</v>
      </c>
      <c r="F133" s="241" t="s">
        <v>155</v>
      </c>
      <c r="G133" s="239"/>
      <c r="H133" s="239"/>
      <c r="I133" s="239"/>
      <c r="J133" s="239"/>
      <c r="K133" s="242">
        <v>20.789999999999999</v>
      </c>
      <c r="L133" s="239"/>
      <c r="M133" s="239"/>
      <c r="N133" s="239"/>
      <c r="O133" s="239"/>
      <c r="P133" s="239"/>
      <c r="Q133" s="239"/>
      <c r="R133" s="243"/>
      <c r="T133" s="244"/>
      <c r="U133" s="239"/>
      <c r="V133" s="239"/>
      <c r="W133" s="239"/>
      <c r="X133" s="239"/>
      <c r="Y133" s="239"/>
      <c r="Z133" s="239"/>
      <c r="AA133" s="245"/>
      <c r="AT133" s="246" t="s">
        <v>151</v>
      </c>
      <c r="AU133" s="246" t="s">
        <v>122</v>
      </c>
      <c r="AV133" s="11" t="s">
        <v>148</v>
      </c>
      <c r="AW133" s="11" t="s">
        <v>34</v>
      </c>
      <c r="AX133" s="11" t="s">
        <v>84</v>
      </c>
      <c r="AY133" s="246" t="s">
        <v>143</v>
      </c>
    </row>
    <row r="134" s="1" customFormat="1" ht="38.25" customHeight="1">
      <c r="B134" s="47"/>
      <c r="C134" s="216" t="s">
        <v>122</v>
      </c>
      <c r="D134" s="216" t="s">
        <v>144</v>
      </c>
      <c r="E134" s="217" t="s">
        <v>156</v>
      </c>
      <c r="F134" s="218" t="s">
        <v>157</v>
      </c>
      <c r="G134" s="218"/>
      <c r="H134" s="218"/>
      <c r="I134" s="218"/>
      <c r="J134" s="219" t="s">
        <v>158</v>
      </c>
      <c r="K134" s="220">
        <v>59.399999999999999</v>
      </c>
      <c r="L134" s="221">
        <v>0</v>
      </c>
      <c r="M134" s="222"/>
      <c r="N134" s="223">
        <f>ROUND(L134*K134,2)</f>
        <v>0</v>
      </c>
      <c r="O134" s="223"/>
      <c r="P134" s="223"/>
      <c r="Q134" s="223"/>
      <c r="R134" s="49"/>
      <c r="T134" s="224" t="s">
        <v>22</v>
      </c>
      <c r="U134" s="57" t="s">
        <v>43</v>
      </c>
      <c r="V134" s="48"/>
      <c r="W134" s="225">
        <f>V134*K134</f>
        <v>0</v>
      </c>
      <c r="X134" s="225">
        <v>0.0032000000000000002</v>
      </c>
      <c r="Y134" s="225">
        <f>X134*K134</f>
        <v>0.19008</v>
      </c>
      <c r="Z134" s="225">
        <v>0</v>
      </c>
      <c r="AA134" s="226">
        <f>Z134*K134</f>
        <v>0</v>
      </c>
      <c r="AR134" s="23" t="s">
        <v>148</v>
      </c>
      <c r="AT134" s="23" t="s">
        <v>144</v>
      </c>
      <c r="AU134" s="23" t="s">
        <v>122</v>
      </c>
      <c r="AY134" s="23" t="s">
        <v>143</v>
      </c>
      <c r="BE134" s="139">
        <f>IF(U134="základní",N134,0)</f>
        <v>0</v>
      </c>
      <c r="BF134" s="139">
        <f>IF(U134="snížená",N134,0)</f>
        <v>0</v>
      </c>
      <c r="BG134" s="139">
        <f>IF(U134="zákl. přenesená",N134,0)</f>
        <v>0</v>
      </c>
      <c r="BH134" s="139">
        <f>IF(U134="sníž. přenesená",N134,0)</f>
        <v>0</v>
      </c>
      <c r="BI134" s="139">
        <f>IF(U134="nulová",N134,0)</f>
        <v>0</v>
      </c>
      <c r="BJ134" s="23" t="s">
        <v>122</v>
      </c>
      <c r="BK134" s="139">
        <f>ROUND(L134*K134,2)</f>
        <v>0</v>
      </c>
      <c r="BL134" s="23" t="s">
        <v>148</v>
      </c>
      <c r="BM134" s="23" t="s">
        <v>159</v>
      </c>
    </row>
    <row r="135" s="10" customFormat="1" ht="16.5" customHeight="1">
      <c r="B135" s="227"/>
      <c r="C135" s="228"/>
      <c r="D135" s="228"/>
      <c r="E135" s="229" t="s">
        <v>22</v>
      </c>
      <c r="F135" s="230" t="s">
        <v>160</v>
      </c>
      <c r="G135" s="231"/>
      <c r="H135" s="231"/>
      <c r="I135" s="231"/>
      <c r="J135" s="228"/>
      <c r="K135" s="232">
        <v>46.799999999999997</v>
      </c>
      <c r="L135" s="228"/>
      <c r="M135" s="228"/>
      <c r="N135" s="228"/>
      <c r="O135" s="228"/>
      <c r="P135" s="228"/>
      <c r="Q135" s="228"/>
      <c r="R135" s="233"/>
      <c r="T135" s="234"/>
      <c r="U135" s="228"/>
      <c r="V135" s="228"/>
      <c r="W135" s="228"/>
      <c r="X135" s="228"/>
      <c r="Y135" s="228"/>
      <c r="Z135" s="228"/>
      <c r="AA135" s="235"/>
      <c r="AT135" s="236" t="s">
        <v>151</v>
      </c>
      <c r="AU135" s="236" t="s">
        <v>122</v>
      </c>
      <c r="AV135" s="10" t="s">
        <v>122</v>
      </c>
      <c r="AW135" s="10" t="s">
        <v>34</v>
      </c>
      <c r="AX135" s="10" t="s">
        <v>76</v>
      </c>
      <c r="AY135" s="236" t="s">
        <v>143</v>
      </c>
    </row>
    <row r="136" s="10" customFormat="1" ht="16.5" customHeight="1">
      <c r="B136" s="227"/>
      <c r="C136" s="228"/>
      <c r="D136" s="228"/>
      <c r="E136" s="229" t="s">
        <v>22</v>
      </c>
      <c r="F136" s="237" t="s">
        <v>161</v>
      </c>
      <c r="G136" s="228"/>
      <c r="H136" s="228"/>
      <c r="I136" s="228"/>
      <c r="J136" s="228"/>
      <c r="K136" s="232">
        <v>5.4000000000000004</v>
      </c>
      <c r="L136" s="228"/>
      <c r="M136" s="228"/>
      <c r="N136" s="228"/>
      <c r="O136" s="228"/>
      <c r="P136" s="228"/>
      <c r="Q136" s="228"/>
      <c r="R136" s="233"/>
      <c r="T136" s="234"/>
      <c r="U136" s="228"/>
      <c r="V136" s="228"/>
      <c r="W136" s="228"/>
      <c r="X136" s="228"/>
      <c r="Y136" s="228"/>
      <c r="Z136" s="228"/>
      <c r="AA136" s="235"/>
      <c r="AT136" s="236" t="s">
        <v>151</v>
      </c>
      <c r="AU136" s="236" t="s">
        <v>122</v>
      </c>
      <c r="AV136" s="10" t="s">
        <v>122</v>
      </c>
      <c r="AW136" s="10" t="s">
        <v>34</v>
      </c>
      <c r="AX136" s="10" t="s">
        <v>76</v>
      </c>
      <c r="AY136" s="236" t="s">
        <v>143</v>
      </c>
    </row>
    <row r="137" s="10" customFormat="1" ht="16.5" customHeight="1">
      <c r="B137" s="227"/>
      <c r="C137" s="228"/>
      <c r="D137" s="228"/>
      <c r="E137" s="229" t="s">
        <v>22</v>
      </c>
      <c r="F137" s="237" t="s">
        <v>162</v>
      </c>
      <c r="G137" s="228"/>
      <c r="H137" s="228"/>
      <c r="I137" s="228"/>
      <c r="J137" s="228"/>
      <c r="K137" s="232">
        <v>5.4000000000000004</v>
      </c>
      <c r="L137" s="228"/>
      <c r="M137" s="228"/>
      <c r="N137" s="228"/>
      <c r="O137" s="228"/>
      <c r="P137" s="228"/>
      <c r="Q137" s="228"/>
      <c r="R137" s="233"/>
      <c r="T137" s="234"/>
      <c r="U137" s="228"/>
      <c r="V137" s="228"/>
      <c r="W137" s="228"/>
      <c r="X137" s="228"/>
      <c r="Y137" s="228"/>
      <c r="Z137" s="228"/>
      <c r="AA137" s="235"/>
      <c r="AT137" s="236" t="s">
        <v>151</v>
      </c>
      <c r="AU137" s="236" t="s">
        <v>122</v>
      </c>
      <c r="AV137" s="10" t="s">
        <v>122</v>
      </c>
      <c r="AW137" s="10" t="s">
        <v>34</v>
      </c>
      <c r="AX137" s="10" t="s">
        <v>76</v>
      </c>
      <c r="AY137" s="236" t="s">
        <v>143</v>
      </c>
    </row>
    <row r="138" s="10" customFormat="1" ht="16.5" customHeight="1">
      <c r="B138" s="227"/>
      <c r="C138" s="228"/>
      <c r="D138" s="228"/>
      <c r="E138" s="229" t="s">
        <v>22</v>
      </c>
      <c r="F138" s="237" t="s">
        <v>163</v>
      </c>
      <c r="G138" s="228"/>
      <c r="H138" s="228"/>
      <c r="I138" s="228"/>
      <c r="J138" s="228"/>
      <c r="K138" s="232">
        <v>1.8</v>
      </c>
      <c r="L138" s="228"/>
      <c r="M138" s="228"/>
      <c r="N138" s="228"/>
      <c r="O138" s="228"/>
      <c r="P138" s="228"/>
      <c r="Q138" s="228"/>
      <c r="R138" s="233"/>
      <c r="T138" s="234"/>
      <c r="U138" s="228"/>
      <c r="V138" s="228"/>
      <c r="W138" s="228"/>
      <c r="X138" s="228"/>
      <c r="Y138" s="228"/>
      <c r="Z138" s="228"/>
      <c r="AA138" s="235"/>
      <c r="AT138" s="236" t="s">
        <v>151</v>
      </c>
      <c r="AU138" s="236" t="s">
        <v>122</v>
      </c>
      <c r="AV138" s="10" t="s">
        <v>122</v>
      </c>
      <c r="AW138" s="10" t="s">
        <v>34</v>
      </c>
      <c r="AX138" s="10" t="s">
        <v>76</v>
      </c>
      <c r="AY138" s="236" t="s">
        <v>143</v>
      </c>
    </row>
    <row r="139" s="11" customFormat="1" ht="16.5" customHeight="1">
      <c r="B139" s="238"/>
      <c r="C139" s="239"/>
      <c r="D139" s="239"/>
      <c r="E139" s="240" t="s">
        <v>22</v>
      </c>
      <c r="F139" s="241" t="s">
        <v>155</v>
      </c>
      <c r="G139" s="239"/>
      <c r="H139" s="239"/>
      <c r="I139" s="239"/>
      <c r="J139" s="239"/>
      <c r="K139" s="242">
        <v>59.399999999999999</v>
      </c>
      <c r="L139" s="239"/>
      <c r="M139" s="239"/>
      <c r="N139" s="239"/>
      <c r="O139" s="239"/>
      <c r="P139" s="239"/>
      <c r="Q139" s="239"/>
      <c r="R139" s="243"/>
      <c r="T139" s="244"/>
      <c r="U139" s="239"/>
      <c r="V139" s="239"/>
      <c r="W139" s="239"/>
      <c r="X139" s="239"/>
      <c r="Y139" s="239"/>
      <c r="Z139" s="239"/>
      <c r="AA139" s="245"/>
      <c r="AT139" s="246" t="s">
        <v>151</v>
      </c>
      <c r="AU139" s="246" t="s">
        <v>122</v>
      </c>
      <c r="AV139" s="11" t="s">
        <v>148</v>
      </c>
      <c r="AW139" s="11" t="s">
        <v>34</v>
      </c>
      <c r="AX139" s="11" t="s">
        <v>84</v>
      </c>
      <c r="AY139" s="246" t="s">
        <v>143</v>
      </c>
    </row>
    <row r="140" s="1" customFormat="1" ht="38.25" customHeight="1">
      <c r="B140" s="47"/>
      <c r="C140" s="247" t="s">
        <v>164</v>
      </c>
      <c r="D140" s="247" t="s">
        <v>165</v>
      </c>
      <c r="E140" s="248" t="s">
        <v>166</v>
      </c>
      <c r="F140" s="249" t="s">
        <v>167</v>
      </c>
      <c r="G140" s="249"/>
      <c r="H140" s="249"/>
      <c r="I140" s="249"/>
      <c r="J140" s="250" t="s">
        <v>147</v>
      </c>
      <c r="K140" s="251">
        <v>17.641999999999999</v>
      </c>
      <c r="L140" s="252">
        <v>0</v>
      </c>
      <c r="M140" s="253"/>
      <c r="N140" s="254">
        <f>ROUND(L140*K140,2)</f>
        <v>0</v>
      </c>
      <c r="O140" s="223"/>
      <c r="P140" s="223"/>
      <c r="Q140" s="223"/>
      <c r="R140" s="49"/>
      <c r="T140" s="224" t="s">
        <v>22</v>
      </c>
      <c r="U140" s="57" t="s">
        <v>43</v>
      </c>
      <c r="V140" s="48"/>
      <c r="W140" s="225">
        <f>V140*K140</f>
        <v>0</v>
      </c>
      <c r="X140" s="225">
        <v>0.0023999999999999998</v>
      </c>
      <c r="Y140" s="225">
        <f>X140*K140</f>
        <v>0.042340799999999998</v>
      </c>
      <c r="Z140" s="225">
        <v>0</v>
      </c>
      <c r="AA140" s="226">
        <f>Z140*K140</f>
        <v>0</v>
      </c>
      <c r="AR140" s="23" t="s">
        <v>168</v>
      </c>
      <c r="AT140" s="23" t="s">
        <v>165</v>
      </c>
      <c r="AU140" s="23" t="s">
        <v>122</v>
      </c>
      <c r="AY140" s="23" t="s">
        <v>143</v>
      </c>
      <c r="BE140" s="139">
        <f>IF(U140="základní",N140,0)</f>
        <v>0</v>
      </c>
      <c r="BF140" s="139">
        <f>IF(U140="snížená",N140,0)</f>
        <v>0</v>
      </c>
      <c r="BG140" s="139">
        <f>IF(U140="zákl. přenesená",N140,0)</f>
        <v>0</v>
      </c>
      <c r="BH140" s="139">
        <f>IF(U140="sníž. přenesená",N140,0)</f>
        <v>0</v>
      </c>
      <c r="BI140" s="139">
        <f>IF(U140="nulová",N140,0)</f>
        <v>0</v>
      </c>
      <c r="BJ140" s="23" t="s">
        <v>122</v>
      </c>
      <c r="BK140" s="139">
        <f>ROUND(L140*K140,2)</f>
        <v>0</v>
      </c>
      <c r="BL140" s="23" t="s">
        <v>148</v>
      </c>
      <c r="BM140" s="23" t="s">
        <v>169</v>
      </c>
    </row>
    <row r="141" s="10" customFormat="1" ht="16.5" customHeight="1">
      <c r="B141" s="227"/>
      <c r="C141" s="228"/>
      <c r="D141" s="228"/>
      <c r="E141" s="229" t="s">
        <v>22</v>
      </c>
      <c r="F141" s="230" t="s">
        <v>170</v>
      </c>
      <c r="G141" s="231"/>
      <c r="H141" s="231"/>
      <c r="I141" s="231"/>
      <c r="J141" s="228"/>
      <c r="K141" s="232">
        <v>16.038</v>
      </c>
      <c r="L141" s="228"/>
      <c r="M141" s="228"/>
      <c r="N141" s="228"/>
      <c r="O141" s="228"/>
      <c r="P141" s="228"/>
      <c r="Q141" s="228"/>
      <c r="R141" s="233"/>
      <c r="T141" s="234"/>
      <c r="U141" s="228"/>
      <c r="V141" s="228"/>
      <c r="W141" s="228"/>
      <c r="X141" s="228"/>
      <c r="Y141" s="228"/>
      <c r="Z141" s="228"/>
      <c r="AA141" s="235"/>
      <c r="AT141" s="236" t="s">
        <v>151</v>
      </c>
      <c r="AU141" s="236" t="s">
        <v>122</v>
      </c>
      <c r="AV141" s="10" t="s">
        <v>122</v>
      </c>
      <c r="AW141" s="10" t="s">
        <v>34</v>
      </c>
      <c r="AX141" s="10" t="s">
        <v>84</v>
      </c>
      <c r="AY141" s="236" t="s">
        <v>143</v>
      </c>
    </row>
    <row r="142" s="1" customFormat="1" ht="25.5" customHeight="1">
      <c r="B142" s="47"/>
      <c r="C142" s="216" t="s">
        <v>148</v>
      </c>
      <c r="D142" s="216" t="s">
        <v>144</v>
      </c>
      <c r="E142" s="217" t="s">
        <v>171</v>
      </c>
      <c r="F142" s="218" t="s">
        <v>172</v>
      </c>
      <c r="G142" s="218"/>
      <c r="H142" s="218"/>
      <c r="I142" s="218"/>
      <c r="J142" s="219" t="s">
        <v>147</v>
      </c>
      <c r="K142" s="220">
        <v>20.789999999999999</v>
      </c>
      <c r="L142" s="221">
        <v>0</v>
      </c>
      <c r="M142" s="222"/>
      <c r="N142" s="223">
        <f>ROUND(L142*K142,2)</f>
        <v>0</v>
      </c>
      <c r="O142" s="223"/>
      <c r="P142" s="223"/>
      <c r="Q142" s="223"/>
      <c r="R142" s="49"/>
      <c r="T142" s="224" t="s">
        <v>22</v>
      </c>
      <c r="U142" s="57" t="s">
        <v>43</v>
      </c>
      <c r="V142" s="48"/>
      <c r="W142" s="225">
        <f>V142*K142</f>
        <v>0</v>
      </c>
      <c r="X142" s="225">
        <v>0.0030000000000000001</v>
      </c>
      <c r="Y142" s="225">
        <f>X142*K142</f>
        <v>0.062370000000000002</v>
      </c>
      <c r="Z142" s="225">
        <v>0</v>
      </c>
      <c r="AA142" s="226">
        <f>Z142*K142</f>
        <v>0</v>
      </c>
      <c r="AR142" s="23" t="s">
        <v>148</v>
      </c>
      <c r="AT142" s="23" t="s">
        <v>144</v>
      </c>
      <c r="AU142" s="23" t="s">
        <v>122</v>
      </c>
      <c r="AY142" s="23" t="s">
        <v>143</v>
      </c>
      <c r="BE142" s="139">
        <f>IF(U142="základní",N142,0)</f>
        <v>0</v>
      </c>
      <c r="BF142" s="139">
        <f>IF(U142="snížená",N142,0)</f>
        <v>0</v>
      </c>
      <c r="BG142" s="139">
        <f>IF(U142="zákl. přenesená",N142,0)</f>
        <v>0</v>
      </c>
      <c r="BH142" s="139">
        <f>IF(U142="sníž. přenesená",N142,0)</f>
        <v>0</v>
      </c>
      <c r="BI142" s="139">
        <f>IF(U142="nulová",N142,0)</f>
        <v>0</v>
      </c>
      <c r="BJ142" s="23" t="s">
        <v>122</v>
      </c>
      <c r="BK142" s="139">
        <f>ROUND(L142*K142,2)</f>
        <v>0</v>
      </c>
      <c r="BL142" s="23" t="s">
        <v>148</v>
      </c>
      <c r="BM142" s="23" t="s">
        <v>173</v>
      </c>
    </row>
    <row r="143" s="1" customFormat="1" ht="25.5" customHeight="1">
      <c r="B143" s="47"/>
      <c r="C143" s="216" t="s">
        <v>174</v>
      </c>
      <c r="D143" s="216" t="s">
        <v>144</v>
      </c>
      <c r="E143" s="217" t="s">
        <v>175</v>
      </c>
      <c r="F143" s="218" t="s">
        <v>176</v>
      </c>
      <c r="G143" s="218"/>
      <c r="H143" s="218"/>
      <c r="I143" s="218"/>
      <c r="J143" s="219" t="s">
        <v>147</v>
      </c>
      <c r="K143" s="220">
        <v>29.484000000000002</v>
      </c>
      <c r="L143" s="221">
        <v>0</v>
      </c>
      <c r="M143" s="222"/>
      <c r="N143" s="223">
        <f>ROUND(L143*K143,2)</f>
        <v>0</v>
      </c>
      <c r="O143" s="223"/>
      <c r="P143" s="223"/>
      <c r="Q143" s="223"/>
      <c r="R143" s="49"/>
      <c r="T143" s="224" t="s">
        <v>22</v>
      </c>
      <c r="U143" s="57" t="s">
        <v>43</v>
      </c>
      <c r="V143" s="48"/>
      <c r="W143" s="225">
        <f>V143*K143</f>
        <v>0</v>
      </c>
      <c r="X143" s="225">
        <v>0.033579999999999999</v>
      </c>
      <c r="Y143" s="225">
        <f>X143*K143</f>
        <v>0.99007272000000002</v>
      </c>
      <c r="Z143" s="225">
        <v>0</v>
      </c>
      <c r="AA143" s="226">
        <f>Z143*K143</f>
        <v>0</v>
      </c>
      <c r="AR143" s="23" t="s">
        <v>148</v>
      </c>
      <c r="AT143" s="23" t="s">
        <v>144</v>
      </c>
      <c r="AU143" s="23" t="s">
        <v>122</v>
      </c>
      <c r="AY143" s="23" t="s">
        <v>143</v>
      </c>
      <c r="BE143" s="139">
        <f>IF(U143="základní",N143,0)</f>
        <v>0</v>
      </c>
      <c r="BF143" s="139">
        <f>IF(U143="snížená",N143,0)</f>
        <v>0</v>
      </c>
      <c r="BG143" s="139">
        <f>IF(U143="zákl. přenesená",N143,0)</f>
        <v>0</v>
      </c>
      <c r="BH143" s="139">
        <f>IF(U143="sníž. přenesená",N143,0)</f>
        <v>0</v>
      </c>
      <c r="BI143" s="139">
        <f>IF(U143="nulová",N143,0)</f>
        <v>0</v>
      </c>
      <c r="BJ143" s="23" t="s">
        <v>122</v>
      </c>
      <c r="BK143" s="139">
        <f>ROUND(L143*K143,2)</f>
        <v>0</v>
      </c>
      <c r="BL143" s="23" t="s">
        <v>148</v>
      </c>
      <c r="BM143" s="23" t="s">
        <v>177</v>
      </c>
    </row>
    <row r="144" s="10" customFormat="1" ht="16.5" customHeight="1">
      <c r="B144" s="227"/>
      <c r="C144" s="228"/>
      <c r="D144" s="228"/>
      <c r="E144" s="229" t="s">
        <v>22</v>
      </c>
      <c r="F144" s="230" t="s">
        <v>178</v>
      </c>
      <c r="G144" s="231"/>
      <c r="H144" s="231"/>
      <c r="I144" s="231"/>
      <c r="J144" s="228"/>
      <c r="K144" s="232">
        <v>21.059999999999999</v>
      </c>
      <c r="L144" s="228"/>
      <c r="M144" s="228"/>
      <c r="N144" s="228"/>
      <c r="O144" s="228"/>
      <c r="P144" s="228"/>
      <c r="Q144" s="228"/>
      <c r="R144" s="233"/>
      <c r="T144" s="234"/>
      <c r="U144" s="228"/>
      <c r="V144" s="228"/>
      <c r="W144" s="228"/>
      <c r="X144" s="228"/>
      <c r="Y144" s="228"/>
      <c r="Z144" s="228"/>
      <c r="AA144" s="235"/>
      <c r="AT144" s="236" t="s">
        <v>151</v>
      </c>
      <c r="AU144" s="236" t="s">
        <v>122</v>
      </c>
      <c r="AV144" s="10" t="s">
        <v>122</v>
      </c>
      <c r="AW144" s="10" t="s">
        <v>34</v>
      </c>
      <c r="AX144" s="10" t="s">
        <v>76</v>
      </c>
      <c r="AY144" s="236" t="s">
        <v>143</v>
      </c>
    </row>
    <row r="145" s="10" customFormat="1" ht="16.5" customHeight="1">
      <c r="B145" s="227"/>
      <c r="C145" s="228"/>
      <c r="D145" s="228"/>
      <c r="E145" s="229" t="s">
        <v>22</v>
      </c>
      <c r="F145" s="237" t="s">
        <v>179</v>
      </c>
      <c r="G145" s="228"/>
      <c r="H145" s="228"/>
      <c r="I145" s="228"/>
      <c r="J145" s="228"/>
      <c r="K145" s="232">
        <v>4.8600000000000003</v>
      </c>
      <c r="L145" s="228"/>
      <c r="M145" s="228"/>
      <c r="N145" s="228"/>
      <c r="O145" s="228"/>
      <c r="P145" s="228"/>
      <c r="Q145" s="228"/>
      <c r="R145" s="233"/>
      <c r="T145" s="234"/>
      <c r="U145" s="228"/>
      <c r="V145" s="228"/>
      <c r="W145" s="228"/>
      <c r="X145" s="228"/>
      <c r="Y145" s="228"/>
      <c r="Z145" s="228"/>
      <c r="AA145" s="235"/>
      <c r="AT145" s="236" t="s">
        <v>151</v>
      </c>
      <c r="AU145" s="236" t="s">
        <v>122</v>
      </c>
      <c r="AV145" s="10" t="s">
        <v>122</v>
      </c>
      <c r="AW145" s="10" t="s">
        <v>34</v>
      </c>
      <c r="AX145" s="10" t="s">
        <v>76</v>
      </c>
      <c r="AY145" s="236" t="s">
        <v>143</v>
      </c>
    </row>
    <row r="146" s="10" customFormat="1" ht="16.5" customHeight="1">
      <c r="B146" s="227"/>
      <c r="C146" s="228"/>
      <c r="D146" s="228"/>
      <c r="E146" s="229" t="s">
        <v>22</v>
      </c>
      <c r="F146" s="237" t="s">
        <v>180</v>
      </c>
      <c r="G146" s="228"/>
      <c r="H146" s="228"/>
      <c r="I146" s="228"/>
      <c r="J146" s="228"/>
      <c r="K146" s="232">
        <v>2.9159999999999999</v>
      </c>
      <c r="L146" s="228"/>
      <c r="M146" s="228"/>
      <c r="N146" s="228"/>
      <c r="O146" s="228"/>
      <c r="P146" s="228"/>
      <c r="Q146" s="228"/>
      <c r="R146" s="233"/>
      <c r="T146" s="234"/>
      <c r="U146" s="228"/>
      <c r="V146" s="228"/>
      <c r="W146" s="228"/>
      <c r="X146" s="228"/>
      <c r="Y146" s="228"/>
      <c r="Z146" s="228"/>
      <c r="AA146" s="235"/>
      <c r="AT146" s="236" t="s">
        <v>151</v>
      </c>
      <c r="AU146" s="236" t="s">
        <v>122</v>
      </c>
      <c r="AV146" s="10" t="s">
        <v>122</v>
      </c>
      <c r="AW146" s="10" t="s">
        <v>34</v>
      </c>
      <c r="AX146" s="10" t="s">
        <v>76</v>
      </c>
      <c r="AY146" s="236" t="s">
        <v>143</v>
      </c>
    </row>
    <row r="147" s="10" customFormat="1" ht="16.5" customHeight="1">
      <c r="B147" s="227"/>
      <c r="C147" s="228"/>
      <c r="D147" s="228"/>
      <c r="E147" s="229" t="s">
        <v>22</v>
      </c>
      <c r="F147" s="237" t="s">
        <v>181</v>
      </c>
      <c r="G147" s="228"/>
      <c r="H147" s="228"/>
      <c r="I147" s="228"/>
      <c r="J147" s="228"/>
      <c r="K147" s="232">
        <v>0.64800000000000002</v>
      </c>
      <c r="L147" s="228"/>
      <c r="M147" s="228"/>
      <c r="N147" s="228"/>
      <c r="O147" s="228"/>
      <c r="P147" s="228"/>
      <c r="Q147" s="228"/>
      <c r="R147" s="233"/>
      <c r="T147" s="234"/>
      <c r="U147" s="228"/>
      <c r="V147" s="228"/>
      <c r="W147" s="228"/>
      <c r="X147" s="228"/>
      <c r="Y147" s="228"/>
      <c r="Z147" s="228"/>
      <c r="AA147" s="235"/>
      <c r="AT147" s="236" t="s">
        <v>151</v>
      </c>
      <c r="AU147" s="236" t="s">
        <v>122</v>
      </c>
      <c r="AV147" s="10" t="s">
        <v>122</v>
      </c>
      <c r="AW147" s="10" t="s">
        <v>34</v>
      </c>
      <c r="AX147" s="10" t="s">
        <v>76</v>
      </c>
      <c r="AY147" s="236" t="s">
        <v>143</v>
      </c>
    </row>
    <row r="148" s="11" customFormat="1" ht="16.5" customHeight="1">
      <c r="B148" s="238"/>
      <c r="C148" s="239"/>
      <c r="D148" s="239"/>
      <c r="E148" s="240" t="s">
        <v>22</v>
      </c>
      <c r="F148" s="241" t="s">
        <v>155</v>
      </c>
      <c r="G148" s="239"/>
      <c r="H148" s="239"/>
      <c r="I148" s="239"/>
      <c r="J148" s="239"/>
      <c r="K148" s="242">
        <v>29.484000000000002</v>
      </c>
      <c r="L148" s="239"/>
      <c r="M148" s="239"/>
      <c r="N148" s="239"/>
      <c r="O148" s="239"/>
      <c r="P148" s="239"/>
      <c r="Q148" s="239"/>
      <c r="R148" s="243"/>
      <c r="T148" s="244"/>
      <c r="U148" s="239"/>
      <c r="V148" s="239"/>
      <c r="W148" s="239"/>
      <c r="X148" s="239"/>
      <c r="Y148" s="239"/>
      <c r="Z148" s="239"/>
      <c r="AA148" s="245"/>
      <c r="AT148" s="246" t="s">
        <v>151</v>
      </c>
      <c r="AU148" s="246" t="s">
        <v>122</v>
      </c>
      <c r="AV148" s="11" t="s">
        <v>148</v>
      </c>
      <c r="AW148" s="11" t="s">
        <v>34</v>
      </c>
      <c r="AX148" s="11" t="s">
        <v>84</v>
      </c>
      <c r="AY148" s="246" t="s">
        <v>143</v>
      </c>
    </row>
    <row r="149" s="1" customFormat="1" ht="25.5" customHeight="1">
      <c r="B149" s="47"/>
      <c r="C149" s="216" t="s">
        <v>182</v>
      </c>
      <c r="D149" s="216" t="s">
        <v>144</v>
      </c>
      <c r="E149" s="217" t="s">
        <v>183</v>
      </c>
      <c r="F149" s="218" t="s">
        <v>184</v>
      </c>
      <c r="G149" s="218"/>
      <c r="H149" s="218"/>
      <c r="I149" s="218"/>
      <c r="J149" s="219" t="s">
        <v>158</v>
      </c>
      <c r="K149" s="220">
        <v>168.59999999999999</v>
      </c>
      <c r="L149" s="221">
        <v>0</v>
      </c>
      <c r="M149" s="222"/>
      <c r="N149" s="223">
        <f>ROUND(L149*K149,2)</f>
        <v>0</v>
      </c>
      <c r="O149" s="223"/>
      <c r="P149" s="223"/>
      <c r="Q149" s="223"/>
      <c r="R149" s="49"/>
      <c r="T149" s="224" t="s">
        <v>22</v>
      </c>
      <c r="U149" s="57" t="s">
        <v>43</v>
      </c>
      <c r="V149" s="48"/>
      <c r="W149" s="225">
        <f>V149*K149</f>
        <v>0</v>
      </c>
      <c r="X149" s="225">
        <v>0.0015</v>
      </c>
      <c r="Y149" s="225">
        <f>X149*K149</f>
        <v>0.25290000000000001</v>
      </c>
      <c r="Z149" s="225">
        <v>0</v>
      </c>
      <c r="AA149" s="226">
        <f>Z149*K149</f>
        <v>0</v>
      </c>
      <c r="AR149" s="23" t="s">
        <v>148</v>
      </c>
      <c r="AT149" s="23" t="s">
        <v>144</v>
      </c>
      <c r="AU149" s="23" t="s">
        <v>122</v>
      </c>
      <c r="AY149" s="23" t="s">
        <v>143</v>
      </c>
      <c r="BE149" s="139">
        <f>IF(U149="základní",N149,0)</f>
        <v>0</v>
      </c>
      <c r="BF149" s="139">
        <f>IF(U149="snížená",N149,0)</f>
        <v>0</v>
      </c>
      <c r="BG149" s="139">
        <f>IF(U149="zákl. přenesená",N149,0)</f>
        <v>0</v>
      </c>
      <c r="BH149" s="139">
        <f>IF(U149="sníž. přenesená",N149,0)</f>
        <v>0</v>
      </c>
      <c r="BI149" s="139">
        <f>IF(U149="nulová",N149,0)</f>
        <v>0</v>
      </c>
      <c r="BJ149" s="23" t="s">
        <v>122</v>
      </c>
      <c r="BK149" s="139">
        <f>ROUND(L149*K149,2)</f>
        <v>0</v>
      </c>
      <c r="BL149" s="23" t="s">
        <v>148</v>
      </c>
      <c r="BM149" s="23" t="s">
        <v>185</v>
      </c>
    </row>
    <row r="150" s="10" customFormat="1" ht="16.5" customHeight="1">
      <c r="B150" s="227"/>
      <c r="C150" s="228"/>
      <c r="D150" s="228"/>
      <c r="E150" s="229" t="s">
        <v>22</v>
      </c>
      <c r="F150" s="230" t="s">
        <v>186</v>
      </c>
      <c r="G150" s="231"/>
      <c r="H150" s="231"/>
      <c r="I150" s="231"/>
      <c r="J150" s="228"/>
      <c r="K150" s="232">
        <v>124.8</v>
      </c>
      <c r="L150" s="228"/>
      <c r="M150" s="228"/>
      <c r="N150" s="228"/>
      <c r="O150" s="228"/>
      <c r="P150" s="228"/>
      <c r="Q150" s="228"/>
      <c r="R150" s="233"/>
      <c r="T150" s="234"/>
      <c r="U150" s="228"/>
      <c r="V150" s="228"/>
      <c r="W150" s="228"/>
      <c r="X150" s="228"/>
      <c r="Y150" s="228"/>
      <c r="Z150" s="228"/>
      <c r="AA150" s="235"/>
      <c r="AT150" s="236" t="s">
        <v>151</v>
      </c>
      <c r="AU150" s="236" t="s">
        <v>122</v>
      </c>
      <c r="AV150" s="10" t="s">
        <v>122</v>
      </c>
      <c r="AW150" s="10" t="s">
        <v>34</v>
      </c>
      <c r="AX150" s="10" t="s">
        <v>76</v>
      </c>
      <c r="AY150" s="236" t="s">
        <v>143</v>
      </c>
    </row>
    <row r="151" s="10" customFormat="1" ht="16.5" customHeight="1">
      <c r="B151" s="227"/>
      <c r="C151" s="228"/>
      <c r="D151" s="228"/>
      <c r="E151" s="229" t="s">
        <v>22</v>
      </c>
      <c r="F151" s="237" t="s">
        <v>187</v>
      </c>
      <c r="G151" s="228"/>
      <c r="H151" s="228"/>
      <c r="I151" s="228"/>
      <c r="J151" s="228"/>
      <c r="K151" s="232">
        <v>23.399999999999999</v>
      </c>
      <c r="L151" s="228"/>
      <c r="M151" s="228"/>
      <c r="N151" s="228"/>
      <c r="O151" s="228"/>
      <c r="P151" s="228"/>
      <c r="Q151" s="228"/>
      <c r="R151" s="233"/>
      <c r="T151" s="234"/>
      <c r="U151" s="228"/>
      <c r="V151" s="228"/>
      <c r="W151" s="228"/>
      <c r="X151" s="228"/>
      <c r="Y151" s="228"/>
      <c r="Z151" s="228"/>
      <c r="AA151" s="235"/>
      <c r="AT151" s="236" t="s">
        <v>151</v>
      </c>
      <c r="AU151" s="236" t="s">
        <v>122</v>
      </c>
      <c r="AV151" s="10" t="s">
        <v>122</v>
      </c>
      <c r="AW151" s="10" t="s">
        <v>34</v>
      </c>
      <c r="AX151" s="10" t="s">
        <v>76</v>
      </c>
      <c r="AY151" s="236" t="s">
        <v>143</v>
      </c>
    </row>
    <row r="152" s="10" customFormat="1" ht="16.5" customHeight="1">
      <c r="B152" s="227"/>
      <c r="C152" s="228"/>
      <c r="D152" s="228"/>
      <c r="E152" s="229" t="s">
        <v>22</v>
      </c>
      <c r="F152" s="237" t="s">
        <v>188</v>
      </c>
      <c r="G152" s="228"/>
      <c r="H152" s="228"/>
      <c r="I152" s="228"/>
      <c r="J152" s="228"/>
      <c r="K152" s="232">
        <v>16.199999999999999</v>
      </c>
      <c r="L152" s="228"/>
      <c r="M152" s="228"/>
      <c r="N152" s="228"/>
      <c r="O152" s="228"/>
      <c r="P152" s="228"/>
      <c r="Q152" s="228"/>
      <c r="R152" s="233"/>
      <c r="T152" s="234"/>
      <c r="U152" s="228"/>
      <c r="V152" s="228"/>
      <c r="W152" s="228"/>
      <c r="X152" s="228"/>
      <c r="Y152" s="228"/>
      <c r="Z152" s="228"/>
      <c r="AA152" s="235"/>
      <c r="AT152" s="236" t="s">
        <v>151</v>
      </c>
      <c r="AU152" s="236" t="s">
        <v>122</v>
      </c>
      <c r="AV152" s="10" t="s">
        <v>122</v>
      </c>
      <c r="AW152" s="10" t="s">
        <v>34</v>
      </c>
      <c r="AX152" s="10" t="s">
        <v>76</v>
      </c>
      <c r="AY152" s="236" t="s">
        <v>143</v>
      </c>
    </row>
    <row r="153" s="10" customFormat="1" ht="16.5" customHeight="1">
      <c r="B153" s="227"/>
      <c r="C153" s="228"/>
      <c r="D153" s="228"/>
      <c r="E153" s="229" t="s">
        <v>22</v>
      </c>
      <c r="F153" s="237" t="s">
        <v>189</v>
      </c>
      <c r="G153" s="228"/>
      <c r="H153" s="228"/>
      <c r="I153" s="228"/>
      <c r="J153" s="228"/>
      <c r="K153" s="232">
        <v>4.2000000000000002</v>
      </c>
      <c r="L153" s="228"/>
      <c r="M153" s="228"/>
      <c r="N153" s="228"/>
      <c r="O153" s="228"/>
      <c r="P153" s="228"/>
      <c r="Q153" s="228"/>
      <c r="R153" s="233"/>
      <c r="T153" s="234"/>
      <c r="U153" s="228"/>
      <c r="V153" s="228"/>
      <c r="W153" s="228"/>
      <c r="X153" s="228"/>
      <c r="Y153" s="228"/>
      <c r="Z153" s="228"/>
      <c r="AA153" s="235"/>
      <c r="AT153" s="236" t="s">
        <v>151</v>
      </c>
      <c r="AU153" s="236" t="s">
        <v>122</v>
      </c>
      <c r="AV153" s="10" t="s">
        <v>122</v>
      </c>
      <c r="AW153" s="10" t="s">
        <v>34</v>
      </c>
      <c r="AX153" s="10" t="s">
        <v>76</v>
      </c>
      <c r="AY153" s="236" t="s">
        <v>143</v>
      </c>
    </row>
    <row r="154" s="11" customFormat="1" ht="16.5" customHeight="1">
      <c r="B154" s="238"/>
      <c r="C154" s="239"/>
      <c r="D154" s="239"/>
      <c r="E154" s="240" t="s">
        <v>22</v>
      </c>
      <c r="F154" s="241" t="s">
        <v>155</v>
      </c>
      <c r="G154" s="239"/>
      <c r="H154" s="239"/>
      <c r="I154" s="239"/>
      <c r="J154" s="239"/>
      <c r="K154" s="242">
        <v>168.59999999999999</v>
      </c>
      <c r="L154" s="239"/>
      <c r="M154" s="239"/>
      <c r="N154" s="239"/>
      <c r="O154" s="239"/>
      <c r="P154" s="239"/>
      <c r="Q154" s="239"/>
      <c r="R154" s="243"/>
      <c r="T154" s="244"/>
      <c r="U154" s="239"/>
      <c r="V154" s="239"/>
      <c r="W154" s="239"/>
      <c r="X154" s="239"/>
      <c r="Y154" s="239"/>
      <c r="Z154" s="239"/>
      <c r="AA154" s="245"/>
      <c r="AT154" s="246" t="s">
        <v>151</v>
      </c>
      <c r="AU154" s="246" t="s">
        <v>122</v>
      </c>
      <c r="AV154" s="11" t="s">
        <v>148</v>
      </c>
      <c r="AW154" s="11" t="s">
        <v>34</v>
      </c>
      <c r="AX154" s="11" t="s">
        <v>84</v>
      </c>
      <c r="AY154" s="246" t="s">
        <v>143</v>
      </c>
    </row>
    <row r="155" s="1" customFormat="1" ht="25.5" customHeight="1">
      <c r="B155" s="47"/>
      <c r="C155" s="216" t="s">
        <v>190</v>
      </c>
      <c r="D155" s="216" t="s">
        <v>144</v>
      </c>
      <c r="E155" s="217" t="s">
        <v>191</v>
      </c>
      <c r="F155" s="218" t="s">
        <v>192</v>
      </c>
      <c r="G155" s="218"/>
      <c r="H155" s="218"/>
      <c r="I155" s="218"/>
      <c r="J155" s="219" t="s">
        <v>158</v>
      </c>
      <c r="K155" s="220">
        <v>168.59999999999999</v>
      </c>
      <c r="L155" s="221">
        <v>0</v>
      </c>
      <c r="M155" s="222"/>
      <c r="N155" s="223">
        <f>ROUND(L155*K155,2)</f>
        <v>0</v>
      </c>
      <c r="O155" s="223"/>
      <c r="P155" s="223"/>
      <c r="Q155" s="223"/>
      <c r="R155" s="49"/>
      <c r="T155" s="224" t="s">
        <v>22</v>
      </c>
      <c r="U155" s="57" t="s">
        <v>43</v>
      </c>
      <c r="V155" s="48"/>
      <c r="W155" s="225">
        <f>V155*K155</f>
        <v>0</v>
      </c>
      <c r="X155" s="225">
        <v>0</v>
      </c>
      <c r="Y155" s="225">
        <f>X155*K155</f>
        <v>0</v>
      </c>
      <c r="Z155" s="225">
        <v>0</v>
      </c>
      <c r="AA155" s="226">
        <f>Z155*K155</f>
        <v>0</v>
      </c>
      <c r="AR155" s="23" t="s">
        <v>148</v>
      </c>
      <c r="AT155" s="23" t="s">
        <v>144</v>
      </c>
      <c r="AU155" s="23" t="s">
        <v>122</v>
      </c>
      <c r="AY155" s="23" t="s">
        <v>143</v>
      </c>
      <c r="BE155" s="139">
        <f>IF(U155="základní",N155,0)</f>
        <v>0</v>
      </c>
      <c r="BF155" s="139">
        <f>IF(U155="snížená",N155,0)</f>
        <v>0</v>
      </c>
      <c r="BG155" s="139">
        <f>IF(U155="zákl. přenesená",N155,0)</f>
        <v>0</v>
      </c>
      <c r="BH155" s="139">
        <f>IF(U155="sníž. přenesená",N155,0)</f>
        <v>0</v>
      </c>
      <c r="BI155" s="139">
        <f>IF(U155="nulová",N155,0)</f>
        <v>0</v>
      </c>
      <c r="BJ155" s="23" t="s">
        <v>122</v>
      </c>
      <c r="BK155" s="139">
        <f>ROUND(L155*K155,2)</f>
        <v>0</v>
      </c>
      <c r="BL155" s="23" t="s">
        <v>148</v>
      </c>
      <c r="BM155" s="23" t="s">
        <v>193</v>
      </c>
    </row>
    <row r="156" s="1" customFormat="1" ht="25.5" customHeight="1">
      <c r="B156" s="47"/>
      <c r="C156" s="247" t="s">
        <v>168</v>
      </c>
      <c r="D156" s="247" t="s">
        <v>165</v>
      </c>
      <c r="E156" s="248" t="s">
        <v>194</v>
      </c>
      <c r="F156" s="249" t="s">
        <v>195</v>
      </c>
      <c r="G156" s="249"/>
      <c r="H156" s="249"/>
      <c r="I156" s="249"/>
      <c r="J156" s="250" t="s">
        <v>158</v>
      </c>
      <c r="K156" s="251">
        <v>177.03</v>
      </c>
      <c r="L156" s="252">
        <v>0</v>
      </c>
      <c r="M156" s="253"/>
      <c r="N156" s="254">
        <f>ROUND(L156*K156,2)</f>
        <v>0</v>
      </c>
      <c r="O156" s="223"/>
      <c r="P156" s="223"/>
      <c r="Q156" s="223"/>
      <c r="R156" s="49"/>
      <c r="T156" s="224" t="s">
        <v>22</v>
      </c>
      <c r="U156" s="57" t="s">
        <v>43</v>
      </c>
      <c r="V156" s="48"/>
      <c r="W156" s="225">
        <f>V156*K156</f>
        <v>0</v>
      </c>
      <c r="X156" s="225">
        <v>3.0000000000000001E-05</v>
      </c>
      <c r="Y156" s="225">
        <f>X156*K156</f>
        <v>0.0053109000000000003</v>
      </c>
      <c r="Z156" s="225">
        <v>0</v>
      </c>
      <c r="AA156" s="226">
        <f>Z156*K156</f>
        <v>0</v>
      </c>
      <c r="AR156" s="23" t="s">
        <v>168</v>
      </c>
      <c r="AT156" s="23" t="s">
        <v>165</v>
      </c>
      <c r="AU156" s="23" t="s">
        <v>122</v>
      </c>
      <c r="AY156" s="23" t="s">
        <v>143</v>
      </c>
      <c r="BE156" s="139">
        <f>IF(U156="základní",N156,0)</f>
        <v>0</v>
      </c>
      <c r="BF156" s="139">
        <f>IF(U156="snížená",N156,0)</f>
        <v>0</v>
      </c>
      <c r="BG156" s="139">
        <f>IF(U156="zákl. přenesená",N156,0)</f>
        <v>0</v>
      </c>
      <c r="BH156" s="139">
        <f>IF(U156="sníž. přenesená",N156,0)</f>
        <v>0</v>
      </c>
      <c r="BI156" s="139">
        <f>IF(U156="nulová",N156,0)</f>
        <v>0</v>
      </c>
      <c r="BJ156" s="23" t="s">
        <v>122</v>
      </c>
      <c r="BK156" s="139">
        <f>ROUND(L156*K156,2)</f>
        <v>0</v>
      </c>
      <c r="BL156" s="23" t="s">
        <v>148</v>
      </c>
      <c r="BM156" s="23" t="s">
        <v>196</v>
      </c>
    </row>
    <row r="157" s="1" customFormat="1" ht="25.5" customHeight="1">
      <c r="B157" s="47"/>
      <c r="C157" s="216" t="s">
        <v>197</v>
      </c>
      <c r="D157" s="216" t="s">
        <v>144</v>
      </c>
      <c r="E157" s="217" t="s">
        <v>198</v>
      </c>
      <c r="F157" s="218" t="s">
        <v>199</v>
      </c>
      <c r="G157" s="218"/>
      <c r="H157" s="218"/>
      <c r="I157" s="218"/>
      <c r="J157" s="219" t="s">
        <v>147</v>
      </c>
      <c r="K157" s="220">
        <v>38.777999999999999</v>
      </c>
      <c r="L157" s="221">
        <v>0</v>
      </c>
      <c r="M157" s="222"/>
      <c r="N157" s="223">
        <f>ROUND(L157*K157,2)</f>
        <v>0</v>
      </c>
      <c r="O157" s="223"/>
      <c r="P157" s="223"/>
      <c r="Q157" s="223"/>
      <c r="R157" s="49"/>
      <c r="T157" s="224" t="s">
        <v>22</v>
      </c>
      <c r="U157" s="57" t="s">
        <v>43</v>
      </c>
      <c r="V157" s="48"/>
      <c r="W157" s="225">
        <f>V157*K157</f>
        <v>0</v>
      </c>
      <c r="X157" s="225">
        <v>0.00117</v>
      </c>
      <c r="Y157" s="225">
        <f>X157*K157</f>
        <v>0.045370260000000003</v>
      </c>
      <c r="Z157" s="225">
        <v>0</v>
      </c>
      <c r="AA157" s="226">
        <f>Z157*K157</f>
        <v>0</v>
      </c>
      <c r="AR157" s="23" t="s">
        <v>148</v>
      </c>
      <c r="AT157" s="23" t="s">
        <v>144</v>
      </c>
      <c r="AU157" s="23" t="s">
        <v>122</v>
      </c>
      <c r="AY157" s="23" t="s">
        <v>143</v>
      </c>
      <c r="BE157" s="139">
        <f>IF(U157="základní",N157,0)</f>
        <v>0</v>
      </c>
      <c r="BF157" s="139">
        <f>IF(U157="snížená",N157,0)</f>
        <v>0</v>
      </c>
      <c r="BG157" s="139">
        <f>IF(U157="zákl. přenesená",N157,0)</f>
        <v>0</v>
      </c>
      <c r="BH157" s="139">
        <f>IF(U157="sníž. přenesená",N157,0)</f>
        <v>0</v>
      </c>
      <c r="BI157" s="139">
        <f>IF(U157="nulová",N157,0)</f>
        <v>0</v>
      </c>
      <c r="BJ157" s="23" t="s">
        <v>122</v>
      </c>
      <c r="BK157" s="139">
        <f>ROUND(L157*K157,2)</f>
        <v>0</v>
      </c>
      <c r="BL157" s="23" t="s">
        <v>148</v>
      </c>
      <c r="BM157" s="23" t="s">
        <v>200</v>
      </c>
    </row>
    <row r="158" s="10" customFormat="1" ht="16.5" customHeight="1">
      <c r="B158" s="227"/>
      <c r="C158" s="228"/>
      <c r="D158" s="228"/>
      <c r="E158" s="229" t="s">
        <v>22</v>
      </c>
      <c r="F158" s="230" t="s">
        <v>201</v>
      </c>
      <c r="G158" s="231"/>
      <c r="H158" s="231"/>
      <c r="I158" s="231"/>
      <c r="J158" s="228"/>
      <c r="K158" s="232">
        <v>28.704000000000001</v>
      </c>
      <c r="L158" s="228"/>
      <c r="M158" s="228"/>
      <c r="N158" s="228"/>
      <c r="O158" s="228"/>
      <c r="P158" s="228"/>
      <c r="Q158" s="228"/>
      <c r="R158" s="233"/>
      <c r="T158" s="234"/>
      <c r="U158" s="228"/>
      <c r="V158" s="228"/>
      <c r="W158" s="228"/>
      <c r="X158" s="228"/>
      <c r="Y158" s="228"/>
      <c r="Z158" s="228"/>
      <c r="AA158" s="235"/>
      <c r="AT158" s="236" t="s">
        <v>151</v>
      </c>
      <c r="AU158" s="236" t="s">
        <v>122</v>
      </c>
      <c r="AV158" s="10" t="s">
        <v>122</v>
      </c>
      <c r="AW158" s="10" t="s">
        <v>34</v>
      </c>
      <c r="AX158" s="10" t="s">
        <v>76</v>
      </c>
      <c r="AY158" s="236" t="s">
        <v>143</v>
      </c>
    </row>
    <row r="159" s="10" customFormat="1" ht="16.5" customHeight="1">
      <c r="B159" s="227"/>
      <c r="C159" s="228"/>
      <c r="D159" s="228"/>
      <c r="E159" s="229" t="s">
        <v>22</v>
      </c>
      <c r="F159" s="237" t="s">
        <v>202</v>
      </c>
      <c r="G159" s="228"/>
      <c r="H159" s="228"/>
      <c r="I159" s="228"/>
      <c r="J159" s="228"/>
      <c r="K159" s="232">
        <v>5.3819999999999997</v>
      </c>
      <c r="L159" s="228"/>
      <c r="M159" s="228"/>
      <c r="N159" s="228"/>
      <c r="O159" s="228"/>
      <c r="P159" s="228"/>
      <c r="Q159" s="228"/>
      <c r="R159" s="233"/>
      <c r="T159" s="234"/>
      <c r="U159" s="228"/>
      <c r="V159" s="228"/>
      <c r="W159" s="228"/>
      <c r="X159" s="228"/>
      <c r="Y159" s="228"/>
      <c r="Z159" s="228"/>
      <c r="AA159" s="235"/>
      <c r="AT159" s="236" t="s">
        <v>151</v>
      </c>
      <c r="AU159" s="236" t="s">
        <v>122</v>
      </c>
      <c r="AV159" s="10" t="s">
        <v>122</v>
      </c>
      <c r="AW159" s="10" t="s">
        <v>34</v>
      </c>
      <c r="AX159" s="10" t="s">
        <v>76</v>
      </c>
      <c r="AY159" s="236" t="s">
        <v>143</v>
      </c>
    </row>
    <row r="160" s="10" customFormat="1" ht="16.5" customHeight="1">
      <c r="B160" s="227"/>
      <c r="C160" s="228"/>
      <c r="D160" s="228"/>
      <c r="E160" s="229" t="s">
        <v>22</v>
      </c>
      <c r="F160" s="237" t="s">
        <v>203</v>
      </c>
      <c r="G160" s="228"/>
      <c r="H160" s="228"/>
      <c r="I160" s="228"/>
      <c r="J160" s="228"/>
      <c r="K160" s="232">
        <v>3.726</v>
      </c>
      <c r="L160" s="228"/>
      <c r="M160" s="228"/>
      <c r="N160" s="228"/>
      <c r="O160" s="228"/>
      <c r="P160" s="228"/>
      <c r="Q160" s="228"/>
      <c r="R160" s="233"/>
      <c r="T160" s="234"/>
      <c r="U160" s="228"/>
      <c r="V160" s="228"/>
      <c r="W160" s="228"/>
      <c r="X160" s="228"/>
      <c r="Y160" s="228"/>
      <c r="Z160" s="228"/>
      <c r="AA160" s="235"/>
      <c r="AT160" s="236" t="s">
        <v>151</v>
      </c>
      <c r="AU160" s="236" t="s">
        <v>122</v>
      </c>
      <c r="AV160" s="10" t="s">
        <v>122</v>
      </c>
      <c r="AW160" s="10" t="s">
        <v>34</v>
      </c>
      <c r="AX160" s="10" t="s">
        <v>76</v>
      </c>
      <c r="AY160" s="236" t="s">
        <v>143</v>
      </c>
    </row>
    <row r="161" s="10" customFormat="1" ht="16.5" customHeight="1">
      <c r="B161" s="227"/>
      <c r="C161" s="228"/>
      <c r="D161" s="228"/>
      <c r="E161" s="229" t="s">
        <v>22</v>
      </c>
      <c r="F161" s="237" t="s">
        <v>204</v>
      </c>
      <c r="G161" s="228"/>
      <c r="H161" s="228"/>
      <c r="I161" s="228"/>
      <c r="J161" s="228"/>
      <c r="K161" s="232">
        <v>0.96599999999999997</v>
      </c>
      <c r="L161" s="228"/>
      <c r="M161" s="228"/>
      <c r="N161" s="228"/>
      <c r="O161" s="228"/>
      <c r="P161" s="228"/>
      <c r="Q161" s="228"/>
      <c r="R161" s="233"/>
      <c r="T161" s="234"/>
      <c r="U161" s="228"/>
      <c r="V161" s="228"/>
      <c r="W161" s="228"/>
      <c r="X161" s="228"/>
      <c r="Y161" s="228"/>
      <c r="Z161" s="228"/>
      <c r="AA161" s="235"/>
      <c r="AT161" s="236" t="s">
        <v>151</v>
      </c>
      <c r="AU161" s="236" t="s">
        <v>122</v>
      </c>
      <c r="AV161" s="10" t="s">
        <v>122</v>
      </c>
      <c r="AW161" s="10" t="s">
        <v>34</v>
      </c>
      <c r="AX161" s="10" t="s">
        <v>76</v>
      </c>
      <c r="AY161" s="236" t="s">
        <v>143</v>
      </c>
    </row>
    <row r="162" s="11" customFormat="1" ht="16.5" customHeight="1">
      <c r="B162" s="238"/>
      <c r="C162" s="239"/>
      <c r="D162" s="239"/>
      <c r="E162" s="240" t="s">
        <v>22</v>
      </c>
      <c r="F162" s="241" t="s">
        <v>155</v>
      </c>
      <c r="G162" s="239"/>
      <c r="H162" s="239"/>
      <c r="I162" s="239"/>
      <c r="J162" s="239"/>
      <c r="K162" s="242">
        <v>38.777999999999999</v>
      </c>
      <c r="L162" s="239"/>
      <c r="M162" s="239"/>
      <c r="N162" s="239"/>
      <c r="O162" s="239"/>
      <c r="P162" s="239"/>
      <c r="Q162" s="239"/>
      <c r="R162" s="243"/>
      <c r="T162" s="244"/>
      <c r="U162" s="239"/>
      <c r="V162" s="239"/>
      <c r="W162" s="239"/>
      <c r="X162" s="239"/>
      <c r="Y162" s="239"/>
      <c r="Z162" s="239"/>
      <c r="AA162" s="245"/>
      <c r="AT162" s="246" t="s">
        <v>151</v>
      </c>
      <c r="AU162" s="246" t="s">
        <v>122</v>
      </c>
      <c r="AV162" s="11" t="s">
        <v>148</v>
      </c>
      <c r="AW162" s="11" t="s">
        <v>34</v>
      </c>
      <c r="AX162" s="11" t="s">
        <v>84</v>
      </c>
      <c r="AY162" s="246" t="s">
        <v>143</v>
      </c>
    </row>
    <row r="163" s="1" customFormat="1" ht="25.5" customHeight="1">
      <c r="B163" s="47"/>
      <c r="C163" s="216" t="s">
        <v>205</v>
      </c>
      <c r="D163" s="216" t="s">
        <v>144</v>
      </c>
      <c r="E163" s="217" t="s">
        <v>206</v>
      </c>
      <c r="F163" s="218" t="s">
        <v>207</v>
      </c>
      <c r="G163" s="218"/>
      <c r="H163" s="218"/>
      <c r="I163" s="218"/>
      <c r="J163" s="219" t="s">
        <v>147</v>
      </c>
      <c r="K163" s="220">
        <v>16.038</v>
      </c>
      <c r="L163" s="221">
        <v>0</v>
      </c>
      <c r="M163" s="222"/>
      <c r="N163" s="223">
        <f>ROUND(L163*K163,2)</f>
        <v>0</v>
      </c>
      <c r="O163" s="223"/>
      <c r="P163" s="223"/>
      <c r="Q163" s="223"/>
      <c r="R163" s="49"/>
      <c r="T163" s="224" t="s">
        <v>22</v>
      </c>
      <c r="U163" s="57" t="s">
        <v>43</v>
      </c>
      <c r="V163" s="48"/>
      <c r="W163" s="225">
        <f>V163*K163</f>
        <v>0</v>
      </c>
      <c r="X163" s="225">
        <v>0.098680000000000004</v>
      </c>
      <c r="Y163" s="225">
        <f>X163*K163</f>
        <v>1.5826298400000001</v>
      </c>
      <c r="Z163" s="225">
        <v>0</v>
      </c>
      <c r="AA163" s="226">
        <f>Z163*K163</f>
        <v>0</v>
      </c>
      <c r="AR163" s="23" t="s">
        <v>148</v>
      </c>
      <c r="AT163" s="23" t="s">
        <v>144</v>
      </c>
      <c r="AU163" s="23" t="s">
        <v>122</v>
      </c>
      <c r="AY163" s="23" t="s">
        <v>143</v>
      </c>
      <c r="BE163" s="139">
        <f>IF(U163="základní",N163,0)</f>
        <v>0</v>
      </c>
      <c r="BF163" s="139">
        <f>IF(U163="snížená",N163,0)</f>
        <v>0</v>
      </c>
      <c r="BG163" s="139">
        <f>IF(U163="zákl. přenesená",N163,0)</f>
        <v>0</v>
      </c>
      <c r="BH163" s="139">
        <f>IF(U163="sníž. přenesená",N163,0)</f>
        <v>0</v>
      </c>
      <c r="BI163" s="139">
        <f>IF(U163="nulová",N163,0)</f>
        <v>0</v>
      </c>
      <c r="BJ163" s="23" t="s">
        <v>122</v>
      </c>
      <c r="BK163" s="139">
        <f>ROUND(L163*K163,2)</f>
        <v>0</v>
      </c>
      <c r="BL163" s="23" t="s">
        <v>148</v>
      </c>
      <c r="BM163" s="23" t="s">
        <v>208</v>
      </c>
    </row>
    <row r="164" s="12" customFormat="1" ht="16.5" customHeight="1">
      <c r="B164" s="255"/>
      <c r="C164" s="256"/>
      <c r="D164" s="256"/>
      <c r="E164" s="257" t="s">
        <v>22</v>
      </c>
      <c r="F164" s="258" t="s">
        <v>209</v>
      </c>
      <c r="G164" s="259"/>
      <c r="H164" s="259"/>
      <c r="I164" s="259"/>
      <c r="J164" s="256"/>
      <c r="K164" s="257" t="s">
        <v>22</v>
      </c>
      <c r="L164" s="256"/>
      <c r="M164" s="256"/>
      <c r="N164" s="256"/>
      <c r="O164" s="256"/>
      <c r="P164" s="256"/>
      <c r="Q164" s="256"/>
      <c r="R164" s="260"/>
      <c r="T164" s="261"/>
      <c r="U164" s="256"/>
      <c r="V164" s="256"/>
      <c r="W164" s="256"/>
      <c r="X164" s="256"/>
      <c r="Y164" s="256"/>
      <c r="Z164" s="256"/>
      <c r="AA164" s="262"/>
      <c r="AT164" s="263" t="s">
        <v>151</v>
      </c>
      <c r="AU164" s="263" t="s">
        <v>122</v>
      </c>
      <c r="AV164" s="12" t="s">
        <v>84</v>
      </c>
      <c r="AW164" s="12" t="s">
        <v>34</v>
      </c>
      <c r="AX164" s="12" t="s">
        <v>76</v>
      </c>
      <c r="AY164" s="263" t="s">
        <v>143</v>
      </c>
    </row>
    <row r="165" s="10" customFormat="1" ht="16.5" customHeight="1">
      <c r="B165" s="227"/>
      <c r="C165" s="228"/>
      <c r="D165" s="228"/>
      <c r="E165" s="229" t="s">
        <v>22</v>
      </c>
      <c r="F165" s="237" t="s">
        <v>210</v>
      </c>
      <c r="G165" s="228"/>
      <c r="H165" s="228"/>
      <c r="I165" s="228"/>
      <c r="J165" s="228"/>
      <c r="K165" s="232">
        <v>16.038</v>
      </c>
      <c r="L165" s="228"/>
      <c r="M165" s="228"/>
      <c r="N165" s="228"/>
      <c r="O165" s="228"/>
      <c r="P165" s="228"/>
      <c r="Q165" s="228"/>
      <c r="R165" s="233"/>
      <c r="T165" s="234"/>
      <c r="U165" s="228"/>
      <c r="V165" s="228"/>
      <c r="W165" s="228"/>
      <c r="X165" s="228"/>
      <c r="Y165" s="228"/>
      <c r="Z165" s="228"/>
      <c r="AA165" s="235"/>
      <c r="AT165" s="236" t="s">
        <v>151</v>
      </c>
      <c r="AU165" s="236" t="s">
        <v>122</v>
      </c>
      <c r="AV165" s="10" t="s">
        <v>122</v>
      </c>
      <c r="AW165" s="10" t="s">
        <v>34</v>
      </c>
      <c r="AX165" s="10" t="s">
        <v>76</v>
      </c>
      <c r="AY165" s="236" t="s">
        <v>143</v>
      </c>
    </row>
    <row r="166" s="11" customFormat="1" ht="16.5" customHeight="1">
      <c r="B166" s="238"/>
      <c r="C166" s="239"/>
      <c r="D166" s="239"/>
      <c r="E166" s="240" t="s">
        <v>22</v>
      </c>
      <c r="F166" s="241" t="s">
        <v>155</v>
      </c>
      <c r="G166" s="239"/>
      <c r="H166" s="239"/>
      <c r="I166" s="239"/>
      <c r="J166" s="239"/>
      <c r="K166" s="242">
        <v>16.038</v>
      </c>
      <c r="L166" s="239"/>
      <c r="M166" s="239"/>
      <c r="N166" s="239"/>
      <c r="O166" s="239"/>
      <c r="P166" s="239"/>
      <c r="Q166" s="239"/>
      <c r="R166" s="243"/>
      <c r="T166" s="244"/>
      <c r="U166" s="239"/>
      <c r="V166" s="239"/>
      <c r="W166" s="239"/>
      <c r="X166" s="239"/>
      <c r="Y166" s="239"/>
      <c r="Z166" s="239"/>
      <c r="AA166" s="245"/>
      <c r="AT166" s="246" t="s">
        <v>151</v>
      </c>
      <c r="AU166" s="246" t="s">
        <v>122</v>
      </c>
      <c r="AV166" s="11" t="s">
        <v>148</v>
      </c>
      <c r="AW166" s="11" t="s">
        <v>34</v>
      </c>
      <c r="AX166" s="11" t="s">
        <v>84</v>
      </c>
      <c r="AY166" s="246" t="s">
        <v>143</v>
      </c>
    </row>
    <row r="167" s="9" customFormat="1" ht="29.88" customHeight="1">
      <c r="B167" s="202"/>
      <c r="C167" s="203"/>
      <c r="D167" s="213" t="s">
        <v>111</v>
      </c>
      <c r="E167" s="213"/>
      <c r="F167" s="213"/>
      <c r="G167" s="213"/>
      <c r="H167" s="213"/>
      <c r="I167" s="213"/>
      <c r="J167" s="213"/>
      <c r="K167" s="213"/>
      <c r="L167" s="213"/>
      <c r="M167" s="213"/>
      <c r="N167" s="214">
        <f>BK167</f>
        <v>0</v>
      </c>
      <c r="O167" s="215"/>
      <c r="P167" s="215"/>
      <c r="Q167" s="215"/>
      <c r="R167" s="206"/>
      <c r="T167" s="207"/>
      <c r="U167" s="203"/>
      <c r="V167" s="203"/>
      <c r="W167" s="208">
        <f>SUM(W168:W178)</f>
        <v>0</v>
      </c>
      <c r="X167" s="203"/>
      <c r="Y167" s="208">
        <f>SUM(Y168:Y178)</f>
        <v>0</v>
      </c>
      <c r="Z167" s="203"/>
      <c r="AA167" s="209">
        <f>SUM(AA168:AA178)</f>
        <v>3.0013200000000002</v>
      </c>
      <c r="AR167" s="210" t="s">
        <v>84</v>
      </c>
      <c r="AT167" s="211" t="s">
        <v>75</v>
      </c>
      <c r="AU167" s="211" t="s">
        <v>84</v>
      </c>
      <c r="AY167" s="210" t="s">
        <v>143</v>
      </c>
      <c r="BK167" s="212">
        <f>SUM(BK168:BK178)</f>
        <v>0</v>
      </c>
    </row>
    <row r="168" s="1" customFormat="1" ht="25.5" customHeight="1">
      <c r="B168" s="47"/>
      <c r="C168" s="216" t="s">
        <v>211</v>
      </c>
      <c r="D168" s="216" t="s">
        <v>144</v>
      </c>
      <c r="E168" s="217" t="s">
        <v>212</v>
      </c>
      <c r="F168" s="218" t="s">
        <v>213</v>
      </c>
      <c r="G168" s="218"/>
      <c r="H168" s="218"/>
      <c r="I168" s="218"/>
      <c r="J168" s="219" t="s">
        <v>214</v>
      </c>
      <c r="K168" s="220">
        <v>1</v>
      </c>
      <c r="L168" s="221">
        <v>0</v>
      </c>
      <c r="M168" s="222"/>
      <c r="N168" s="223">
        <f>ROUND(L168*K168,2)</f>
        <v>0</v>
      </c>
      <c r="O168" s="223"/>
      <c r="P168" s="223"/>
      <c r="Q168" s="223"/>
      <c r="R168" s="49"/>
      <c r="T168" s="224" t="s">
        <v>22</v>
      </c>
      <c r="U168" s="57" t="s">
        <v>43</v>
      </c>
      <c r="V168" s="48"/>
      <c r="W168" s="225">
        <f>V168*K168</f>
        <v>0</v>
      </c>
      <c r="X168" s="225">
        <v>0</v>
      </c>
      <c r="Y168" s="225">
        <f>X168*K168</f>
        <v>0</v>
      </c>
      <c r="Z168" s="225">
        <v>0</v>
      </c>
      <c r="AA168" s="226">
        <f>Z168*K168</f>
        <v>0</v>
      </c>
      <c r="AR168" s="23" t="s">
        <v>148</v>
      </c>
      <c r="AT168" s="23" t="s">
        <v>144</v>
      </c>
      <c r="AU168" s="23" t="s">
        <v>122</v>
      </c>
      <c r="AY168" s="23" t="s">
        <v>143</v>
      </c>
      <c r="BE168" s="139">
        <f>IF(U168="základní",N168,0)</f>
        <v>0</v>
      </c>
      <c r="BF168" s="139">
        <f>IF(U168="snížená",N168,0)</f>
        <v>0</v>
      </c>
      <c r="BG168" s="139">
        <f>IF(U168="zákl. přenesená",N168,0)</f>
        <v>0</v>
      </c>
      <c r="BH168" s="139">
        <f>IF(U168="sníž. přenesená",N168,0)</f>
        <v>0</v>
      </c>
      <c r="BI168" s="139">
        <f>IF(U168="nulová",N168,0)</f>
        <v>0</v>
      </c>
      <c r="BJ168" s="23" t="s">
        <v>122</v>
      </c>
      <c r="BK168" s="139">
        <f>ROUND(L168*K168,2)</f>
        <v>0</v>
      </c>
      <c r="BL168" s="23" t="s">
        <v>148</v>
      </c>
      <c r="BM168" s="23" t="s">
        <v>215</v>
      </c>
    </row>
    <row r="169" s="1" customFormat="1" ht="25.5" customHeight="1">
      <c r="B169" s="47"/>
      <c r="C169" s="216" t="s">
        <v>216</v>
      </c>
      <c r="D169" s="216" t="s">
        <v>144</v>
      </c>
      <c r="E169" s="217" t="s">
        <v>217</v>
      </c>
      <c r="F169" s="218" t="s">
        <v>218</v>
      </c>
      <c r="G169" s="218"/>
      <c r="H169" s="218"/>
      <c r="I169" s="218"/>
      <c r="J169" s="219" t="s">
        <v>147</v>
      </c>
      <c r="K169" s="220">
        <v>4.8600000000000003</v>
      </c>
      <c r="L169" s="221">
        <v>0</v>
      </c>
      <c r="M169" s="222"/>
      <c r="N169" s="223">
        <f>ROUND(L169*K169,2)</f>
        <v>0</v>
      </c>
      <c r="O169" s="223"/>
      <c r="P169" s="223"/>
      <c r="Q169" s="223"/>
      <c r="R169" s="49"/>
      <c r="T169" s="224" t="s">
        <v>22</v>
      </c>
      <c r="U169" s="57" t="s">
        <v>43</v>
      </c>
      <c r="V169" s="48"/>
      <c r="W169" s="225">
        <f>V169*K169</f>
        <v>0</v>
      </c>
      <c r="X169" s="225">
        <v>0</v>
      </c>
      <c r="Y169" s="225">
        <f>X169*K169</f>
        <v>0</v>
      </c>
      <c r="Z169" s="225">
        <v>0.048000000000000001</v>
      </c>
      <c r="AA169" s="226">
        <f>Z169*K169</f>
        <v>0.23328000000000002</v>
      </c>
      <c r="AR169" s="23" t="s">
        <v>148</v>
      </c>
      <c r="AT169" s="23" t="s">
        <v>144</v>
      </c>
      <c r="AU169" s="23" t="s">
        <v>122</v>
      </c>
      <c r="AY169" s="23" t="s">
        <v>143</v>
      </c>
      <c r="BE169" s="139">
        <f>IF(U169="základní",N169,0)</f>
        <v>0</v>
      </c>
      <c r="BF169" s="139">
        <f>IF(U169="snížená",N169,0)</f>
        <v>0</v>
      </c>
      <c r="BG169" s="139">
        <f>IF(U169="zákl. přenesená",N169,0)</f>
        <v>0</v>
      </c>
      <c r="BH169" s="139">
        <f>IF(U169="sníž. přenesená",N169,0)</f>
        <v>0</v>
      </c>
      <c r="BI169" s="139">
        <f>IF(U169="nulová",N169,0)</f>
        <v>0</v>
      </c>
      <c r="BJ169" s="23" t="s">
        <v>122</v>
      </c>
      <c r="BK169" s="139">
        <f>ROUND(L169*K169,2)</f>
        <v>0</v>
      </c>
      <c r="BL169" s="23" t="s">
        <v>148</v>
      </c>
      <c r="BM169" s="23" t="s">
        <v>219</v>
      </c>
    </row>
    <row r="170" s="10" customFormat="1" ht="16.5" customHeight="1">
      <c r="B170" s="227"/>
      <c r="C170" s="228"/>
      <c r="D170" s="228"/>
      <c r="E170" s="229" t="s">
        <v>22</v>
      </c>
      <c r="F170" s="230" t="s">
        <v>220</v>
      </c>
      <c r="G170" s="231"/>
      <c r="H170" s="231"/>
      <c r="I170" s="231"/>
      <c r="J170" s="228"/>
      <c r="K170" s="232">
        <v>4.8600000000000003</v>
      </c>
      <c r="L170" s="228"/>
      <c r="M170" s="228"/>
      <c r="N170" s="228"/>
      <c r="O170" s="228"/>
      <c r="P170" s="228"/>
      <c r="Q170" s="228"/>
      <c r="R170" s="233"/>
      <c r="T170" s="234"/>
      <c r="U170" s="228"/>
      <c r="V170" s="228"/>
      <c r="W170" s="228"/>
      <c r="X170" s="228"/>
      <c r="Y170" s="228"/>
      <c r="Z170" s="228"/>
      <c r="AA170" s="235"/>
      <c r="AT170" s="236" t="s">
        <v>151</v>
      </c>
      <c r="AU170" s="236" t="s">
        <v>122</v>
      </c>
      <c r="AV170" s="10" t="s">
        <v>122</v>
      </c>
      <c r="AW170" s="10" t="s">
        <v>34</v>
      </c>
      <c r="AX170" s="10" t="s">
        <v>76</v>
      </c>
      <c r="AY170" s="236" t="s">
        <v>143</v>
      </c>
    </row>
    <row r="171" s="11" customFormat="1" ht="16.5" customHeight="1">
      <c r="B171" s="238"/>
      <c r="C171" s="239"/>
      <c r="D171" s="239"/>
      <c r="E171" s="240" t="s">
        <v>22</v>
      </c>
      <c r="F171" s="241" t="s">
        <v>155</v>
      </c>
      <c r="G171" s="239"/>
      <c r="H171" s="239"/>
      <c r="I171" s="239"/>
      <c r="J171" s="239"/>
      <c r="K171" s="242">
        <v>4.8600000000000003</v>
      </c>
      <c r="L171" s="239"/>
      <c r="M171" s="239"/>
      <c r="N171" s="239"/>
      <c r="O171" s="239"/>
      <c r="P171" s="239"/>
      <c r="Q171" s="239"/>
      <c r="R171" s="243"/>
      <c r="T171" s="244"/>
      <c r="U171" s="239"/>
      <c r="V171" s="239"/>
      <c r="W171" s="239"/>
      <c r="X171" s="239"/>
      <c r="Y171" s="239"/>
      <c r="Z171" s="239"/>
      <c r="AA171" s="245"/>
      <c r="AT171" s="246" t="s">
        <v>151</v>
      </c>
      <c r="AU171" s="246" t="s">
        <v>122</v>
      </c>
      <c r="AV171" s="11" t="s">
        <v>148</v>
      </c>
      <c r="AW171" s="11" t="s">
        <v>34</v>
      </c>
      <c r="AX171" s="11" t="s">
        <v>84</v>
      </c>
      <c r="AY171" s="246" t="s">
        <v>143</v>
      </c>
    </row>
    <row r="172" s="1" customFormat="1" ht="25.5" customHeight="1">
      <c r="B172" s="47"/>
      <c r="C172" s="216" t="s">
        <v>221</v>
      </c>
      <c r="D172" s="216" t="s">
        <v>144</v>
      </c>
      <c r="E172" s="217" t="s">
        <v>222</v>
      </c>
      <c r="F172" s="218" t="s">
        <v>223</v>
      </c>
      <c r="G172" s="218"/>
      <c r="H172" s="218"/>
      <c r="I172" s="218"/>
      <c r="J172" s="219" t="s">
        <v>147</v>
      </c>
      <c r="K172" s="220">
        <v>8.0999999999999996</v>
      </c>
      <c r="L172" s="221">
        <v>0</v>
      </c>
      <c r="M172" s="222"/>
      <c r="N172" s="223">
        <f>ROUND(L172*K172,2)</f>
        <v>0</v>
      </c>
      <c r="O172" s="223"/>
      <c r="P172" s="223"/>
      <c r="Q172" s="223"/>
      <c r="R172" s="49"/>
      <c r="T172" s="224" t="s">
        <v>22</v>
      </c>
      <c r="U172" s="57" t="s">
        <v>43</v>
      </c>
      <c r="V172" s="48"/>
      <c r="W172" s="225">
        <f>V172*K172</f>
        <v>0</v>
      </c>
      <c r="X172" s="225">
        <v>0</v>
      </c>
      <c r="Y172" s="225">
        <f>X172*K172</f>
        <v>0</v>
      </c>
      <c r="Z172" s="225">
        <v>0.037999999999999999</v>
      </c>
      <c r="AA172" s="226">
        <f>Z172*K172</f>
        <v>0.30779999999999996</v>
      </c>
      <c r="AR172" s="23" t="s">
        <v>148</v>
      </c>
      <c r="AT172" s="23" t="s">
        <v>144</v>
      </c>
      <c r="AU172" s="23" t="s">
        <v>122</v>
      </c>
      <c r="AY172" s="23" t="s">
        <v>143</v>
      </c>
      <c r="BE172" s="139">
        <f>IF(U172="základní",N172,0)</f>
        <v>0</v>
      </c>
      <c r="BF172" s="139">
        <f>IF(U172="snížená",N172,0)</f>
        <v>0</v>
      </c>
      <c r="BG172" s="139">
        <f>IF(U172="zákl. přenesená",N172,0)</f>
        <v>0</v>
      </c>
      <c r="BH172" s="139">
        <f>IF(U172="sníž. přenesená",N172,0)</f>
        <v>0</v>
      </c>
      <c r="BI172" s="139">
        <f>IF(U172="nulová",N172,0)</f>
        <v>0</v>
      </c>
      <c r="BJ172" s="23" t="s">
        <v>122</v>
      </c>
      <c r="BK172" s="139">
        <f>ROUND(L172*K172,2)</f>
        <v>0</v>
      </c>
      <c r="BL172" s="23" t="s">
        <v>148</v>
      </c>
      <c r="BM172" s="23" t="s">
        <v>224</v>
      </c>
    </row>
    <row r="173" s="10" customFormat="1" ht="16.5" customHeight="1">
      <c r="B173" s="227"/>
      <c r="C173" s="228"/>
      <c r="D173" s="228"/>
      <c r="E173" s="229" t="s">
        <v>22</v>
      </c>
      <c r="F173" s="230" t="s">
        <v>225</v>
      </c>
      <c r="G173" s="231"/>
      <c r="H173" s="231"/>
      <c r="I173" s="231"/>
      <c r="J173" s="228"/>
      <c r="K173" s="232">
        <v>8.0999999999999996</v>
      </c>
      <c r="L173" s="228"/>
      <c r="M173" s="228"/>
      <c r="N173" s="228"/>
      <c r="O173" s="228"/>
      <c r="P173" s="228"/>
      <c r="Q173" s="228"/>
      <c r="R173" s="233"/>
      <c r="T173" s="234"/>
      <c r="U173" s="228"/>
      <c r="V173" s="228"/>
      <c r="W173" s="228"/>
      <c r="X173" s="228"/>
      <c r="Y173" s="228"/>
      <c r="Z173" s="228"/>
      <c r="AA173" s="235"/>
      <c r="AT173" s="236" t="s">
        <v>151</v>
      </c>
      <c r="AU173" s="236" t="s">
        <v>122</v>
      </c>
      <c r="AV173" s="10" t="s">
        <v>122</v>
      </c>
      <c r="AW173" s="10" t="s">
        <v>34</v>
      </c>
      <c r="AX173" s="10" t="s">
        <v>76</v>
      </c>
      <c r="AY173" s="236" t="s">
        <v>143</v>
      </c>
    </row>
    <row r="174" s="11" customFormat="1" ht="16.5" customHeight="1">
      <c r="B174" s="238"/>
      <c r="C174" s="239"/>
      <c r="D174" s="239"/>
      <c r="E174" s="240" t="s">
        <v>22</v>
      </c>
      <c r="F174" s="241" t="s">
        <v>155</v>
      </c>
      <c r="G174" s="239"/>
      <c r="H174" s="239"/>
      <c r="I174" s="239"/>
      <c r="J174" s="239"/>
      <c r="K174" s="242">
        <v>8.0999999999999996</v>
      </c>
      <c r="L174" s="239"/>
      <c r="M174" s="239"/>
      <c r="N174" s="239"/>
      <c r="O174" s="239"/>
      <c r="P174" s="239"/>
      <c r="Q174" s="239"/>
      <c r="R174" s="243"/>
      <c r="T174" s="244"/>
      <c r="U174" s="239"/>
      <c r="V174" s="239"/>
      <c r="W174" s="239"/>
      <c r="X174" s="239"/>
      <c r="Y174" s="239"/>
      <c r="Z174" s="239"/>
      <c r="AA174" s="245"/>
      <c r="AT174" s="246" t="s">
        <v>151</v>
      </c>
      <c r="AU174" s="246" t="s">
        <v>122</v>
      </c>
      <c r="AV174" s="11" t="s">
        <v>148</v>
      </c>
      <c r="AW174" s="11" t="s">
        <v>34</v>
      </c>
      <c r="AX174" s="11" t="s">
        <v>84</v>
      </c>
      <c r="AY174" s="246" t="s">
        <v>143</v>
      </c>
    </row>
    <row r="175" s="1" customFormat="1" ht="25.5" customHeight="1">
      <c r="B175" s="47"/>
      <c r="C175" s="216" t="s">
        <v>226</v>
      </c>
      <c r="D175" s="216" t="s">
        <v>144</v>
      </c>
      <c r="E175" s="217" t="s">
        <v>227</v>
      </c>
      <c r="F175" s="218" t="s">
        <v>228</v>
      </c>
      <c r="G175" s="218"/>
      <c r="H175" s="218"/>
      <c r="I175" s="218"/>
      <c r="J175" s="219" t="s">
        <v>147</v>
      </c>
      <c r="K175" s="220">
        <v>72.359999999999999</v>
      </c>
      <c r="L175" s="221">
        <v>0</v>
      </c>
      <c r="M175" s="222"/>
      <c r="N175" s="223">
        <f>ROUND(L175*K175,2)</f>
        <v>0</v>
      </c>
      <c r="O175" s="223"/>
      <c r="P175" s="223"/>
      <c r="Q175" s="223"/>
      <c r="R175" s="49"/>
      <c r="T175" s="224" t="s">
        <v>22</v>
      </c>
      <c r="U175" s="57" t="s">
        <v>43</v>
      </c>
      <c r="V175" s="48"/>
      <c r="W175" s="225">
        <f>V175*K175</f>
        <v>0</v>
      </c>
      <c r="X175" s="225">
        <v>0</v>
      </c>
      <c r="Y175" s="225">
        <f>X175*K175</f>
        <v>0</v>
      </c>
      <c r="Z175" s="225">
        <v>0.034000000000000002</v>
      </c>
      <c r="AA175" s="226">
        <f>Z175*K175</f>
        <v>2.4602400000000002</v>
      </c>
      <c r="AR175" s="23" t="s">
        <v>148</v>
      </c>
      <c r="AT175" s="23" t="s">
        <v>144</v>
      </c>
      <c r="AU175" s="23" t="s">
        <v>122</v>
      </c>
      <c r="AY175" s="23" t="s">
        <v>143</v>
      </c>
      <c r="BE175" s="139">
        <f>IF(U175="základní",N175,0)</f>
        <v>0</v>
      </c>
      <c r="BF175" s="139">
        <f>IF(U175="snížená",N175,0)</f>
        <v>0</v>
      </c>
      <c r="BG175" s="139">
        <f>IF(U175="zákl. přenesená",N175,0)</f>
        <v>0</v>
      </c>
      <c r="BH175" s="139">
        <f>IF(U175="sníž. přenesená",N175,0)</f>
        <v>0</v>
      </c>
      <c r="BI175" s="139">
        <f>IF(U175="nulová",N175,0)</f>
        <v>0</v>
      </c>
      <c r="BJ175" s="23" t="s">
        <v>122</v>
      </c>
      <c r="BK175" s="139">
        <f>ROUND(L175*K175,2)</f>
        <v>0</v>
      </c>
      <c r="BL175" s="23" t="s">
        <v>148</v>
      </c>
      <c r="BM175" s="23" t="s">
        <v>229</v>
      </c>
    </row>
    <row r="176" s="10" customFormat="1" ht="16.5" customHeight="1">
      <c r="B176" s="227"/>
      <c r="C176" s="228"/>
      <c r="D176" s="228"/>
      <c r="E176" s="229" t="s">
        <v>22</v>
      </c>
      <c r="F176" s="230" t="s">
        <v>230</v>
      </c>
      <c r="G176" s="231"/>
      <c r="H176" s="231"/>
      <c r="I176" s="231"/>
      <c r="J176" s="228"/>
      <c r="K176" s="232">
        <v>70.200000000000003</v>
      </c>
      <c r="L176" s="228"/>
      <c r="M176" s="228"/>
      <c r="N176" s="228"/>
      <c r="O176" s="228"/>
      <c r="P176" s="228"/>
      <c r="Q176" s="228"/>
      <c r="R176" s="233"/>
      <c r="T176" s="234"/>
      <c r="U176" s="228"/>
      <c r="V176" s="228"/>
      <c r="W176" s="228"/>
      <c r="X176" s="228"/>
      <c r="Y176" s="228"/>
      <c r="Z176" s="228"/>
      <c r="AA176" s="235"/>
      <c r="AT176" s="236" t="s">
        <v>151</v>
      </c>
      <c r="AU176" s="236" t="s">
        <v>122</v>
      </c>
      <c r="AV176" s="10" t="s">
        <v>122</v>
      </c>
      <c r="AW176" s="10" t="s">
        <v>34</v>
      </c>
      <c r="AX176" s="10" t="s">
        <v>76</v>
      </c>
      <c r="AY176" s="236" t="s">
        <v>143</v>
      </c>
    </row>
    <row r="177" s="10" customFormat="1" ht="16.5" customHeight="1">
      <c r="B177" s="227"/>
      <c r="C177" s="228"/>
      <c r="D177" s="228"/>
      <c r="E177" s="229" t="s">
        <v>22</v>
      </c>
      <c r="F177" s="237" t="s">
        <v>231</v>
      </c>
      <c r="G177" s="228"/>
      <c r="H177" s="228"/>
      <c r="I177" s="228"/>
      <c r="J177" s="228"/>
      <c r="K177" s="232">
        <v>2.1600000000000001</v>
      </c>
      <c r="L177" s="228"/>
      <c r="M177" s="228"/>
      <c r="N177" s="228"/>
      <c r="O177" s="228"/>
      <c r="P177" s="228"/>
      <c r="Q177" s="228"/>
      <c r="R177" s="233"/>
      <c r="T177" s="234"/>
      <c r="U177" s="228"/>
      <c r="V177" s="228"/>
      <c r="W177" s="228"/>
      <c r="X177" s="228"/>
      <c r="Y177" s="228"/>
      <c r="Z177" s="228"/>
      <c r="AA177" s="235"/>
      <c r="AT177" s="236" t="s">
        <v>151</v>
      </c>
      <c r="AU177" s="236" t="s">
        <v>122</v>
      </c>
      <c r="AV177" s="10" t="s">
        <v>122</v>
      </c>
      <c r="AW177" s="10" t="s">
        <v>34</v>
      </c>
      <c r="AX177" s="10" t="s">
        <v>76</v>
      </c>
      <c r="AY177" s="236" t="s">
        <v>143</v>
      </c>
    </row>
    <row r="178" s="11" customFormat="1" ht="16.5" customHeight="1">
      <c r="B178" s="238"/>
      <c r="C178" s="239"/>
      <c r="D178" s="239"/>
      <c r="E178" s="240" t="s">
        <v>22</v>
      </c>
      <c r="F178" s="241" t="s">
        <v>155</v>
      </c>
      <c r="G178" s="239"/>
      <c r="H178" s="239"/>
      <c r="I178" s="239"/>
      <c r="J178" s="239"/>
      <c r="K178" s="242">
        <v>72.359999999999999</v>
      </c>
      <c r="L178" s="239"/>
      <c r="M178" s="239"/>
      <c r="N178" s="239"/>
      <c r="O178" s="239"/>
      <c r="P178" s="239"/>
      <c r="Q178" s="239"/>
      <c r="R178" s="243"/>
      <c r="T178" s="244"/>
      <c r="U178" s="239"/>
      <c r="V178" s="239"/>
      <c r="W178" s="239"/>
      <c r="X178" s="239"/>
      <c r="Y178" s="239"/>
      <c r="Z178" s="239"/>
      <c r="AA178" s="245"/>
      <c r="AT178" s="246" t="s">
        <v>151</v>
      </c>
      <c r="AU178" s="246" t="s">
        <v>122</v>
      </c>
      <c r="AV178" s="11" t="s">
        <v>148</v>
      </c>
      <c r="AW178" s="11" t="s">
        <v>34</v>
      </c>
      <c r="AX178" s="11" t="s">
        <v>84</v>
      </c>
      <c r="AY178" s="246" t="s">
        <v>143</v>
      </c>
    </row>
    <row r="179" s="9" customFormat="1" ht="29.88" customHeight="1">
      <c r="B179" s="202"/>
      <c r="C179" s="203"/>
      <c r="D179" s="213" t="s">
        <v>112</v>
      </c>
      <c r="E179" s="213"/>
      <c r="F179" s="213"/>
      <c r="G179" s="213"/>
      <c r="H179" s="213"/>
      <c r="I179" s="213"/>
      <c r="J179" s="213"/>
      <c r="K179" s="213"/>
      <c r="L179" s="213"/>
      <c r="M179" s="213"/>
      <c r="N179" s="214">
        <f>BK179</f>
        <v>0</v>
      </c>
      <c r="O179" s="215"/>
      <c r="P179" s="215"/>
      <c r="Q179" s="215"/>
      <c r="R179" s="206"/>
      <c r="T179" s="207"/>
      <c r="U179" s="203"/>
      <c r="V179" s="203"/>
      <c r="W179" s="208">
        <f>SUM(W180:W183)</f>
        <v>0</v>
      </c>
      <c r="X179" s="203"/>
      <c r="Y179" s="208">
        <f>SUM(Y180:Y183)</f>
        <v>0</v>
      </c>
      <c r="Z179" s="203"/>
      <c r="AA179" s="209">
        <f>SUM(AA180:AA183)</f>
        <v>0</v>
      </c>
      <c r="AR179" s="210" t="s">
        <v>84</v>
      </c>
      <c r="AT179" s="211" t="s">
        <v>75</v>
      </c>
      <c r="AU179" s="211" t="s">
        <v>84</v>
      </c>
      <c r="AY179" s="210" t="s">
        <v>143</v>
      </c>
      <c r="BK179" s="212">
        <f>SUM(BK180:BK183)</f>
        <v>0</v>
      </c>
    </row>
    <row r="180" s="1" customFormat="1" ht="38.25" customHeight="1">
      <c r="B180" s="47"/>
      <c r="C180" s="216" t="s">
        <v>11</v>
      </c>
      <c r="D180" s="216" t="s">
        <v>144</v>
      </c>
      <c r="E180" s="217" t="s">
        <v>232</v>
      </c>
      <c r="F180" s="218" t="s">
        <v>233</v>
      </c>
      <c r="G180" s="218"/>
      <c r="H180" s="218"/>
      <c r="I180" s="218"/>
      <c r="J180" s="219" t="s">
        <v>234</v>
      </c>
      <c r="K180" s="220">
        <v>3.1720000000000002</v>
      </c>
      <c r="L180" s="221">
        <v>0</v>
      </c>
      <c r="M180" s="222"/>
      <c r="N180" s="223">
        <f>ROUND(L180*K180,2)</f>
        <v>0</v>
      </c>
      <c r="O180" s="223"/>
      <c r="P180" s="223"/>
      <c r="Q180" s="223"/>
      <c r="R180" s="49"/>
      <c r="T180" s="224" t="s">
        <v>22</v>
      </c>
      <c r="U180" s="57" t="s">
        <v>43</v>
      </c>
      <c r="V180" s="48"/>
      <c r="W180" s="225">
        <f>V180*K180</f>
        <v>0</v>
      </c>
      <c r="X180" s="225">
        <v>0</v>
      </c>
      <c r="Y180" s="225">
        <f>X180*K180</f>
        <v>0</v>
      </c>
      <c r="Z180" s="225">
        <v>0</v>
      </c>
      <c r="AA180" s="226">
        <f>Z180*K180</f>
        <v>0</v>
      </c>
      <c r="AR180" s="23" t="s">
        <v>148</v>
      </c>
      <c r="AT180" s="23" t="s">
        <v>144</v>
      </c>
      <c r="AU180" s="23" t="s">
        <v>122</v>
      </c>
      <c r="AY180" s="23" t="s">
        <v>143</v>
      </c>
      <c r="BE180" s="139">
        <f>IF(U180="základní",N180,0)</f>
        <v>0</v>
      </c>
      <c r="BF180" s="139">
        <f>IF(U180="snížená",N180,0)</f>
        <v>0</v>
      </c>
      <c r="BG180" s="139">
        <f>IF(U180="zákl. přenesená",N180,0)</f>
        <v>0</v>
      </c>
      <c r="BH180" s="139">
        <f>IF(U180="sníž. přenesená",N180,0)</f>
        <v>0</v>
      </c>
      <c r="BI180" s="139">
        <f>IF(U180="nulová",N180,0)</f>
        <v>0</v>
      </c>
      <c r="BJ180" s="23" t="s">
        <v>122</v>
      </c>
      <c r="BK180" s="139">
        <f>ROUND(L180*K180,2)</f>
        <v>0</v>
      </c>
      <c r="BL180" s="23" t="s">
        <v>148</v>
      </c>
      <c r="BM180" s="23" t="s">
        <v>235</v>
      </c>
    </row>
    <row r="181" s="1" customFormat="1" ht="38.25" customHeight="1">
      <c r="B181" s="47"/>
      <c r="C181" s="216" t="s">
        <v>236</v>
      </c>
      <c r="D181" s="216" t="s">
        <v>144</v>
      </c>
      <c r="E181" s="217" t="s">
        <v>237</v>
      </c>
      <c r="F181" s="218" t="s">
        <v>238</v>
      </c>
      <c r="G181" s="218"/>
      <c r="H181" s="218"/>
      <c r="I181" s="218"/>
      <c r="J181" s="219" t="s">
        <v>234</v>
      </c>
      <c r="K181" s="220">
        <v>3.1720000000000002</v>
      </c>
      <c r="L181" s="221">
        <v>0</v>
      </c>
      <c r="M181" s="222"/>
      <c r="N181" s="223">
        <f>ROUND(L181*K181,2)</f>
        <v>0</v>
      </c>
      <c r="O181" s="223"/>
      <c r="P181" s="223"/>
      <c r="Q181" s="223"/>
      <c r="R181" s="49"/>
      <c r="T181" s="224" t="s">
        <v>22</v>
      </c>
      <c r="U181" s="57" t="s">
        <v>43</v>
      </c>
      <c r="V181" s="48"/>
      <c r="W181" s="225">
        <f>V181*K181</f>
        <v>0</v>
      </c>
      <c r="X181" s="225">
        <v>0</v>
      </c>
      <c r="Y181" s="225">
        <f>X181*K181</f>
        <v>0</v>
      </c>
      <c r="Z181" s="225">
        <v>0</v>
      </c>
      <c r="AA181" s="226">
        <f>Z181*K181</f>
        <v>0</v>
      </c>
      <c r="AR181" s="23" t="s">
        <v>148</v>
      </c>
      <c r="AT181" s="23" t="s">
        <v>144</v>
      </c>
      <c r="AU181" s="23" t="s">
        <v>122</v>
      </c>
      <c r="AY181" s="23" t="s">
        <v>143</v>
      </c>
      <c r="BE181" s="139">
        <f>IF(U181="základní",N181,0)</f>
        <v>0</v>
      </c>
      <c r="BF181" s="139">
        <f>IF(U181="snížená",N181,0)</f>
        <v>0</v>
      </c>
      <c r="BG181" s="139">
        <f>IF(U181="zákl. přenesená",N181,0)</f>
        <v>0</v>
      </c>
      <c r="BH181" s="139">
        <f>IF(U181="sníž. přenesená",N181,0)</f>
        <v>0</v>
      </c>
      <c r="BI181" s="139">
        <f>IF(U181="nulová",N181,0)</f>
        <v>0</v>
      </c>
      <c r="BJ181" s="23" t="s">
        <v>122</v>
      </c>
      <c r="BK181" s="139">
        <f>ROUND(L181*K181,2)</f>
        <v>0</v>
      </c>
      <c r="BL181" s="23" t="s">
        <v>148</v>
      </c>
      <c r="BM181" s="23" t="s">
        <v>239</v>
      </c>
    </row>
    <row r="182" s="1" customFormat="1" ht="25.5" customHeight="1">
      <c r="B182" s="47"/>
      <c r="C182" s="216" t="s">
        <v>240</v>
      </c>
      <c r="D182" s="216" t="s">
        <v>144</v>
      </c>
      <c r="E182" s="217" t="s">
        <v>241</v>
      </c>
      <c r="F182" s="218" t="s">
        <v>242</v>
      </c>
      <c r="G182" s="218"/>
      <c r="H182" s="218"/>
      <c r="I182" s="218"/>
      <c r="J182" s="219" t="s">
        <v>234</v>
      </c>
      <c r="K182" s="220">
        <v>44.408000000000001</v>
      </c>
      <c r="L182" s="221">
        <v>0</v>
      </c>
      <c r="M182" s="222"/>
      <c r="N182" s="223">
        <f>ROUND(L182*K182,2)</f>
        <v>0</v>
      </c>
      <c r="O182" s="223"/>
      <c r="P182" s="223"/>
      <c r="Q182" s="223"/>
      <c r="R182" s="49"/>
      <c r="T182" s="224" t="s">
        <v>22</v>
      </c>
      <c r="U182" s="57" t="s">
        <v>43</v>
      </c>
      <c r="V182" s="48"/>
      <c r="W182" s="225">
        <f>V182*K182</f>
        <v>0</v>
      </c>
      <c r="X182" s="225">
        <v>0</v>
      </c>
      <c r="Y182" s="225">
        <f>X182*K182</f>
        <v>0</v>
      </c>
      <c r="Z182" s="225">
        <v>0</v>
      </c>
      <c r="AA182" s="226">
        <f>Z182*K182</f>
        <v>0</v>
      </c>
      <c r="AR182" s="23" t="s">
        <v>148</v>
      </c>
      <c r="AT182" s="23" t="s">
        <v>144</v>
      </c>
      <c r="AU182" s="23" t="s">
        <v>122</v>
      </c>
      <c r="AY182" s="23" t="s">
        <v>143</v>
      </c>
      <c r="BE182" s="139">
        <f>IF(U182="základní",N182,0)</f>
        <v>0</v>
      </c>
      <c r="BF182" s="139">
        <f>IF(U182="snížená",N182,0)</f>
        <v>0</v>
      </c>
      <c r="BG182" s="139">
        <f>IF(U182="zákl. přenesená",N182,0)</f>
        <v>0</v>
      </c>
      <c r="BH182" s="139">
        <f>IF(U182="sníž. přenesená",N182,0)</f>
        <v>0</v>
      </c>
      <c r="BI182" s="139">
        <f>IF(U182="nulová",N182,0)</f>
        <v>0</v>
      </c>
      <c r="BJ182" s="23" t="s">
        <v>122</v>
      </c>
      <c r="BK182" s="139">
        <f>ROUND(L182*K182,2)</f>
        <v>0</v>
      </c>
      <c r="BL182" s="23" t="s">
        <v>148</v>
      </c>
      <c r="BM182" s="23" t="s">
        <v>243</v>
      </c>
    </row>
    <row r="183" s="1" customFormat="1" ht="38.25" customHeight="1">
      <c r="B183" s="47"/>
      <c r="C183" s="216" t="s">
        <v>244</v>
      </c>
      <c r="D183" s="216" t="s">
        <v>144</v>
      </c>
      <c r="E183" s="217" t="s">
        <v>245</v>
      </c>
      <c r="F183" s="218" t="s">
        <v>246</v>
      </c>
      <c r="G183" s="218"/>
      <c r="H183" s="218"/>
      <c r="I183" s="218"/>
      <c r="J183" s="219" t="s">
        <v>234</v>
      </c>
      <c r="K183" s="220">
        <v>3.1720000000000002</v>
      </c>
      <c r="L183" s="221">
        <v>0</v>
      </c>
      <c r="M183" s="222"/>
      <c r="N183" s="223">
        <f>ROUND(L183*K183,2)</f>
        <v>0</v>
      </c>
      <c r="O183" s="223"/>
      <c r="P183" s="223"/>
      <c r="Q183" s="223"/>
      <c r="R183" s="49"/>
      <c r="T183" s="224" t="s">
        <v>22</v>
      </c>
      <c r="U183" s="57" t="s">
        <v>43</v>
      </c>
      <c r="V183" s="48"/>
      <c r="W183" s="225">
        <f>V183*K183</f>
        <v>0</v>
      </c>
      <c r="X183" s="225">
        <v>0</v>
      </c>
      <c r="Y183" s="225">
        <f>X183*K183</f>
        <v>0</v>
      </c>
      <c r="Z183" s="225">
        <v>0</v>
      </c>
      <c r="AA183" s="226">
        <f>Z183*K183</f>
        <v>0</v>
      </c>
      <c r="AR183" s="23" t="s">
        <v>148</v>
      </c>
      <c r="AT183" s="23" t="s">
        <v>144</v>
      </c>
      <c r="AU183" s="23" t="s">
        <v>122</v>
      </c>
      <c r="AY183" s="23" t="s">
        <v>143</v>
      </c>
      <c r="BE183" s="139">
        <f>IF(U183="základní",N183,0)</f>
        <v>0</v>
      </c>
      <c r="BF183" s="139">
        <f>IF(U183="snížená",N183,0)</f>
        <v>0</v>
      </c>
      <c r="BG183" s="139">
        <f>IF(U183="zákl. přenesená",N183,0)</f>
        <v>0</v>
      </c>
      <c r="BH183" s="139">
        <f>IF(U183="sníž. přenesená",N183,0)</f>
        <v>0</v>
      </c>
      <c r="BI183" s="139">
        <f>IF(U183="nulová",N183,0)</f>
        <v>0</v>
      </c>
      <c r="BJ183" s="23" t="s">
        <v>122</v>
      </c>
      <c r="BK183" s="139">
        <f>ROUND(L183*K183,2)</f>
        <v>0</v>
      </c>
      <c r="BL183" s="23" t="s">
        <v>148</v>
      </c>
      <c r="BM183" s="23" t="s">
        <v>247</v>
      </c>
    </row>
    <row r="184" s="9" customFormat="1" ht="29.88" customHeight="1">
      <c r="B184" s="202"/>
      <c r="C184" s="203"/>
      <c r="D184" s="213" t="s">
        <v>113</v>
      </c>
      <c r="E184" s="213"/>
      <c r="F184" s="213"/>
      <c r="G184" s="213"/>
      <c r="H184" s="213"/>
      <c r="I184" s="213"/>
      <c r="J184" s="213"/>
      <c r="K184" s="213"/>
      <c r="L184" s="213"/>
      <c r="M184" s="213"/>
      <c r="N184" s="264">
        <f>BK184</f>
        <v>0</v>
      </c>
      <c r="O184" s="265"/>
      <c r="P184" s="265"/>
      <c r="Q184" s="265"/>
      <c r="R184" s="206"/>
      <c r="T184" s="207"/>
      <c r="U184" s="203"/>
      <c r="V184" s="203"/>
      <c r="W184" s="208">
        <f>W185</f>
        <v>0</v>
      </c>
      <c r="X184" s="203"/>
      <c r="Y184" s="208">
        <f>Y185</f>
        <v>0</v>
      </c>
      <c r="Z184" s="203"/>
      <c r="AA184" s="209">
        <f>AA185</f>
        <v>0</v>
      </c>
      <c r="AR184" s="210" t="s">
        <v>84</v>
      </c>
      <c r="AT184" s="211" t="s">
        <v>75</v>
      </c>
      <c r="AU184" s="211" t="s">
        <v>84</v>
      </c>
      <c r="AY184" s="210" t="s">
        <v>143</v>
      </c>
      <c r="BK184" s="212">
        <f>BK185</f>
        <v>0</v>
      </c>
    </row>
    <row r="185" s="1" customFormat="1" ht="25.5" customHeight="1">
      <c r="B185" s="47"/>
      <c r="C185" s="216" t="s">
        <v>248</v>
      </c>
      <c r="D185" s="216" t="s">
        <v>144</v>
      </c>
      <c r="E185" s="217" t="s">
        <v>249</v>
      </c>
      <c r="F185" s="218" t="s">
        <v>250</v>
      </c>
      <c r="G185" s="218"/>
      <c r="H185" s="218"/>
      <c r="I185" s="218"/>
      <c r="J185" s="219" t="s">
        <v>234</v>
      </c>
      <c r="K185" s="220">
        <v>3.262</v>
      </c>
      <c r="L185" s="221">
        <v>0</v>
      </c>
      <c r="M185" s="222"/>
      <c r="N185" s="223">
        <f>ROUND(L185*K185,2)</f>
        <v>0</v>
      </c>
      <c r="O185" s="223"/>
      <c r="P185" s="223"/>
      <c r="Q185" s="223"/>
      <c r="R185" s="49"/>
      <c r="T185" s="224" t="s">
        <v>22</v>
      </c>
      <c r="U185" s="57" t="s">
        <v>43</v>
      </c>
      <c r="V185" s="48"/>
      <c r="W185" s="225">
        <f>V185*K185</f>
        <v>0</v>
      </c>
      <c r="X185" s="225">
        <v>0</v>
      </c>
      <c r="Y185" s="225">
        <f>X185*K185</f>
        <v>0</v>
      </c>
      <c r="Z185" s="225">
        <v>0</v>
      </c>
      <c r="AA185" s="226">
        <f>Z185*K185</f>
        <v>0</v>
      </c>
      <c r="AR185" s="23" t="s">
        <v>148</v>
      </c>
      <c r="AT185" s="23" t="s">
        <v>144</v>
      </c>
      <c r="AU185" s="23" t="s">
        <v>122</v>
      </c>
      <c r="AY185" s="23" t="s">
        <v>143</v>
      </c>
      <c r="BE185" s="139">
        <f>IF(U185="základní",N185,0)</f>
        <v>0</v>
      </c>
      <c r="BF185" s="139">
        <f>IF(U185="snížená",N185,0)</f>
        <v>0</v>
      </c>
      <c r="BG185" s="139">
        <f>IF(U185="zákl. přenesená",N185,0)</f>
        <v>0</v>
      </c>
      <c r="BH185" s="139">
        <f>IF(U185="sníž. přenesená",N185,0)</f>
        <v>0</v>
      </c>
      <c r="BI185" s="139">
        <f>IF(U185="nulová",N185,0)</f>
        <v>0</v>
      </c>
      <c r="BJ185" s="23" t="s">
        <v>122</v>
      </c>
      <c r="BK185" s="139">
        <f>ROUND(L185*K185,2)</f>
        <v>0</v>
      </c>
      <c r="BL185" s="23" t="s">
        <v>148</v>
      </c>
      <c r="BM185" s="23" t="s">
        <v>251</v>
      </c>
    </row>
    <row r="186" s="9" customFormat="1" ht="37.44001" customHeight="1">
      <c r="B186" s="202"/>
      <c r="C186" s="203"/>
      <c r="D186" s="204" t="s">
        <v>114</v>
      </c>
      <c r="E186" s="204"/>
      <c r="F186" s="204"/>
      <c r="G186" s="204"/>
      <c r="H186" s="204"/>
      <c r="I186" s="204"/>
      <c r="J186" s="204"/>
      <c r="K186" s="204"/>
      <c r="L186" s="204"/>
      <c r="M186" s="204"/>
      <c r="N186" s="266">
        <f>BK186</f>
        <v>0</v>
      </c>
      <c r="O186" s="267"/>
      <c r="P186" s="267"/>
      <c r="Q186" s="267"/>
      <c r="R186" s="206"/>
      <c r="T186" s="207"/>
      <c r="U186" s="203"/>
      <c r="V186" s="203"/>
      <c r="W186" s="208">
        <f>W187+W192+W217+W227</f>
        <v>0</v>
      </c>
      <c r="X186" s="203"/>
      <c r="Y186" s="208">
        <f>Y187+Y192+Y217+Y227</f>
        <v>1.7089608799999998</v>
      </c>
      <c r="Z186" s="203"/>
      <c r="AA186" s="209">
        <f>AA187+AA192+AA217+AA227</f>
        <v>0.17100000000000001</v>
      </c>
      <c r="AR186" s="210" t="s">
        <v>122</v>
      </c>
      <c r="AT186" s="211" t="s">
        <v>75</v>
      </c>
      <c r="AU186" s="211" t="s">
        <v>76</v>
      </c>
      <c r="AY186" s="210" t="s">
        <v>143</v>
      </c>
      <c r="BK186" s="212">
        <f>BK187+BK192+BK217+BK227</f>
        <v>0</v>
      </c>
    </row>
    <row r="187" s="9" customFormat="1" ht="19.92" customHeight="1">
      <c r="B187" s="202"/>
      <c r="C187" s="203"/>
      <c r="D187" s="213" t="s">
        <v>115</v>
      </c>
      <c r="E187" s="213"/>
      <c r="F187" s="213"/>
      <c r="G187" s="213"/>
      <c r="H187" s="213"/>
      <c r="I187" s="213"/>
      <c r="J187" s="213"/>
      <c r="K187" s="213"/>
      <c r="L187" s="213"/>
      <c r="M187" s="213"/>
      <c r="N187" s="214">
        <f>BK187</f>
        <v>0</v>
      </c>
      <c r="O187" s="215"/>
      <c r="P187" s="215"/>
      <c r="Q187" s="215"/>
      <c r="R187" s="206"/>
      <c r="T187" s="207"/>
      <c r="U187" s="203"/>
      <c r="V187" s="203"/>
      <c r="W187" s="208">
        <f>SUM(W188:W191)</f>
        <v>0</v>
      </c>
      <c r="X187" s="203"/>
      <c r="Y187" s="208">
        <f>SUM(Y188:Y191)</f>
        <v>0.033857999999999999</v>
      </c>
      <c r="Z187" s="203"/>
      <c r="AA187" s="209">
        <f>SUM(AA188:AA191)</f>
        <v>0</v>
      </c>
      <c r="AR187" s="210" t="s">
        <v>122</v>
      </c>
      <c r="AT187" s="211" t="s">
        <v>75</v>
      </c>
      <c r="AU187" s="211" t="s">
        <v>84</v>
      </c>
      <c r="AY187" s="210" t="s">
        <v>143</v>
      </c>
      <c r="BK187" s="212">
        <f>SUM(BK188:BK191)</f>
        <v>0</v>
      </c>
    </row>
    <row r="188" s="1" customFormat="1" ht="38.25" customHeight="1">
      <c r="B188" s="47"/>
      <c r="C188" s="216" t="s">
        <v>252</v>
      </c>
      <c r="D188" s="216" t="s">
        <v>144</v>
      </c>
      <c r="E188" s="217" t="s">
        <v>253</v>
      </c>
      <c r="F188" s="218" t="s">
        <v>254</v>
      </c>
      <c r="G188" s="218"/>
      <c r="H188" s="218"/>
      <c r="I188" s="218"/>
      <c r="J188" s="219" t="s">
        <v>158</v>
      </c>
      <c r="K188" s="220">
        <v>59.399999999999999</v>
      </c>
      <c r="L188" s="221">
        <v>0</v>
      </c>
      <c r="M188" s="222"/>
      <c r="N188" s="223">
        <f>ROUND(L188*K188,2)</f>
        <v>0</v>
      </c>
      <c r="O188" s="223"/>
      <c r="P188" s="223"/>
      <c r="Q188" s="223"/>
      <c r="R188" s="49"/>
      <c r="T188" s="224" t="s">
        <v>22</v>
      </c>
      <c r="U188" s="57" t="s">
        <v>43</v>
      </c>
      <c r="V188" s="48"/>
      <c r="W188" s="225">
        <f>V188*K188</f>
        <v>0</v>
      </c>
      <c r="X188" s="225">
        <v>0.00056999999999999998</v>
      </c>
      <c r="Y188" s="225">
        <f>X188*K188</f>
        <v>0.033857999999999999</v>
      </c>
      <c r="Z188" s="225">
        <v>0</v>
      </c>
      <c r="AA188" s="226">
        <f>Z188*K188</f>
        <v>0</v>
      </c>
      <c r="AR188" s="23" t="s">
        <v>236</v>
      </c>
      <c r="AT188" s="23" t="s">
        <v>144</v>
      </c>
      <c r="AU188" s="23" t="s">
        <v>122</v>
      </c>
      <c r="AY188" s="23" t="s">
        <v>143</v>
      </c>
      <c r="BE188" s="139">
        <f>IF(U188="základní",N188,0)</f>
        <v>0</v>
      </c>
      <c r="BF188" s="139">
        <f>IF(U188="snížená",N188,0)</f>
        <v>0</v>
      </c>
      <c r="BG188" s="139">
        <f>IF(U188="zákl. přenesená",N188,0)</f>
        <v>0</v>
      </c>
      <c r="BH188" s="139">
        <f>IF(U188="sníž. přenesená",N188,0)</f>
        <v>0</v>
      </c>
      <c r="BI188" s="139">
        <f>IF(U188="nulová",N188,0)</f>
        <v>0</v>
      </c>
      <c r="BJ188" s="23" t="s">
        <v>122</v>
      </c>
      <c r="BK188" s="139">
        <f>ROUND(L188*K188,2)</f>
        <v>0</v>
      </c>
      <c r="BL188" s="23" t="s">
        <v>236</v>
      </c>
      <c r="BM188" s="23" t="s">
        <v>255</v>
      </c>
    </row>
    <row r="189" s="10" customFormat="1" ht="16.5" customHeight="1">
      <c r="B189" s="227"/>
      <c r="C189" s="228"/>
      <c r="D189" s="228"/>
      <c r="E189" s="229" t="s">
        <v>22</v>
      </c>
      <c r="F189" s="230" t="s">
        <v>256</v>
      </c>
      <c r="G189" s="231"/>
      <c r="H189" s="231"/>
      <c r="I189" s="231"/>
      <c r="J189" s="228"/>
      <c r="K189" s="232">
        <v>59.399999999999999</v>
      </c>
      <c r="L189" s="228"/>
      <c r="M189" s="228"/>
      <c r="N189" s="228"/>
      <c r="O189" s="228"/>
      <c r="P189" s="228"/>
      <c r="Q189" s="228"/>
      <c r="R189" s="233"/>
      <c r="T189" s="234"/>
      <c r="U189" s="228"/>
      <c r="V189" s="228"/>
      <c r="W189" s="228"/>
      <c r="X189" s="228"/>
      <c r="Y189" s="228"/>
      <c r="Z189" s="228"/>
      <c r="AA189" s="235"/>
      <c r="AT189" s="236" t="s">
        <v>151</v>
      </c>
      <c r="AU189" s="236" t="s">
        <v>122</v>
      </c>
      <c r="AV189" s="10" t="s">
        <v>122</v>
      </c>
      <c r="AW189" s="10" t="s">
        <v>34</v>
      </c>
      <c r="AX189" s="10" t="s">
        <v>76</v>
      </c>
      <c r="AY189" s="236" t="s">
        <v>143</v>
      </c>
    </row>
    <row r="190" s="11" customFormat="1" ht="16.5" customHeight="1">
      <c r="B190" s="238"/>
      <c r="C190" s="239"/>
      <c r="D190" s="239"/>
      <c r="E190" s="240" t="s">
        <v>22</v>
      </c>
      <c r="F190" s="241" t="s">
        <v>155</v>
      </c>
      <c r="G190" s="239"/>
      <c r="H190" s="239"/>
      <c r="I190" s="239"/>
      <c r="J190" s="239"/>
      <c r="K190" s="242">
        <v>59.399999999999999</v>
      </c>
      <c r="L190" s="239"/>
      <c r="M190" s="239"/>
      <c r="N190" s="239"/>
      <c r="O190" s="239"/>
      <c r="P190" s="239"/>
      <c r="Q190" s="239"/>
      <c r="R190" s="243"/>
      <c r="T190" s="244"/>
      <c r="U190" s="239"/>
      <c r="V190" s="239"/>
      <c r="W190" s="239"/>
      <c r="X190" s="239"/>
      <c r="Y190" s="239"/>
      <c r="Z190" s="239"/>
      <c r="AA190" s="245"/>
      <c r="AT190" s="246" t="s">
        <v>151</v>
      </c>
      <c r="AU190" s="246" t="s">
        <v>122</v>
      </c>
      <c r="AV190" s="11" t="s">
        <v>148</v>
      </c>
      <c r="AW190" s="11" t="s">
        <v>34</v>
      </c>
      <c r="AX190" s="11" t="s">
        <v>84</v>
      </c>
      <c r="AY190" s="246" t="s">
        <v>143</v>
      </c>
    </row>
    <row r="191" s="1" customFormat="1" ht="25.5" customHeight="1">
      <c r="B191" s="47"/>
      <c r="C191" s="216" t="s">
        <v>10</v>
      </c>
      <c r="D191" s="216" t="s">
        <v>144</v>
      </c>
      <c r="E191" s="217" t="s">
        <v>257</v>
      </c>
      <c r="F191" s="218" t="s">
        <v>258</v>
      </c>
      <c r="G191" s="218"/>
      <c r="H191" s="218"/>
      <c r="I191" s="218"/>
      <c r="J191" s="219" t="s">
        <v>259</v>
      </c>
      <c r="K191" s="268">
        <v>0</v>
      </c>
      <c r="L191" s="221">
        <v>0</v>
      </c>
      <c r="M191" s="222"/>
      <c r="N191" s="223">
        <f>ROUND(L191*K191,2)</f>
        <v>0</v>
      </c>
      <c r="O191" s="223"/>
      <c r="P191" s="223"/>
      <c r="Q191" s="223"/>
      <c r="R191" s="49"/>
      <c r="T191" s="224" t="s">
        <v>22</v>
      </c>
      <c r="U191" s="57" t="s">
        <v>43</v>
      </c>
      <c r="V191" s="48"/>
      <c r="W191" s="225">
        <f>V191*K191</f>
        <v>0</v>
      </c>
      <c r="X191" s="225">
        <v>0</v>
      </c>
      <c r="Y191" s="225">
        <f>X191*K191</f>
        <v>0</v>
      </c>
      <c r="Z191" s="225">
        <v>0</v>
      </c>
      <c r="AA191" s="226">
        <f>Z191*K191</f>
        <v>0</v>
      </c>
      <c r="AR191" s="23" t="s">
        <v>236</v>
      </c>
      <c r="AT191" s="23" t="s">
        <v>144</v>
      </c>
      <c r="AU191" s="23" t="s">
        <v>122</v>
      </c>
      <c r="AY191" s="23" t="s">
        <v>143</v>
      </c>
      <c r="BE191" s="139">
        <f>IF(U191="základní",N191,0)</f>
        <v>0</v>
      </c>
      <c r="BF191" s="139">
        <f>IF(U191="snížená",N191,0)</f>
        <v>0</v>
      </c>
      <c r="BG191" s="139">
        <f>IF(U191="zákl. přenesená",N191,0)</f>
        <v>0</v>
      </c>
      <c r="BH191" s="139">
        <f>IF(U191="sníž. přenesená",N191,0)</f>
        <v>0</v>
      </c>
      <c r="BI191" s="139">
        <f>IF(U191="nulová",N191,0)</f>
        <v>0</v>
      </c>
      <c r="BJ191" s="23" t="s">
        <v>122</v>
      </c>
      <c r="BK191" s="139">
        <f>ROUND(L191*K191,2)</f>
        <v>0</v>
      </c>
      <c r="BL191" s="23" t="s">
        <v>236</v>
      </c>
      <c r="BM191" s="23" t="s">
        <v>260</v>
      </c>
    </row>
    <row r="192" s="9" customFormat="1" ht="29.88" customHeight="1">
      <c r="B192" s="202"/>
      <c r="C192" s="203"/>
      <c r="D192" s="213" t="s">
        <v>116</v>
      </c>
      <c r="E192" s="213"/>
      <c r="F192" s="213"/>
      <c r="G192" s="213"/>
      <c r="H192" s="213"/>
      <c r="I192" s="213"/>
      <c r="J192" s="213"/>
      <c r="K192" s="213"/>
      <c r="L192" s="213"/>
      <c r="M192" s="213"/>
      <c r="N192" s="264">
        <f>BK192</f>
        <v>0</v>
      </c>
      <c r="O192" s="265"/>
      <c r="P192" s="265"/>
      <c r="Q192" s="265"/>
      <c r="R192" s="206"/>
      <c r="T192" s="207"/>
      <c r="U192" s="203"/>
      <c r="V192" s="203"/>
      <c r="W192" s="208">
        <f>SUM(W193:W216)</f>
        <v>0</v>
      </c>
      <c r="X192" s="203"/>
      <c r="Y192" s="208">
        <f>SUM(Y193:Y216)</f>
        <v>1.5935641999999999</v>
      </c>
      <c r="Z192" s="203"/>
      <c r="AA192" s="209">
        <f>SUM(AA193:AA216)</f>
        <v>0.17100000000000001</v>
      </c>
      <c r="AR192" s="210" t="s">
        <v>122</v>
      </c>
      <c r="AT192" s="211" t="s">
        <v>75</v>
      </c>
      <c r="AU192" s="211" t="s">
        <v>84</v>
      </c>
      <c r="AY192" s="210" t="s">
        <v>143</v>
      </c>
      <c r="BK192" s="212">
        <f>SUM(BK193:BK216)</f>
        <v>0</v>
      </c>
    </row>
    <row r="193" s="1" customFormat="1" ht="38.25" customHeight="1">
      <c r="B193" s="47"/>
      <c r="C193" s="216" t="s">
        <v>261</v>
      </c>
      <c r="D193" s="216" t="s">
        <v>144</v>
      </c>
      <c r="E193" s="217" t="s">
        <v>262</v>
      </c>
      <c r="F193" s="218" t="s">
        <v>263</v>
      </c>
      <c r="G193" s="218"/>
      <c r="H193" s="218"/>
      <c r="I193" s="218"/>
      <c r="J193" s="219" t="s">
        <v>264</v>
      </c>
      <c r="K193" s="220">
        <v>12</v>
      </c>
      <c r="L193" s="221">
        <v>0</v>
      </c>
      <c r="M193" s="222"/>
      <c r="N193" s="223">
        <f>ROUND(L193*K193,2)</f>
        <v>0</v>
      </c>
      <c r="O193" s="223"/>
      <c r="P193" s="223"/>
      <c r="Q193" s="223"/>
      <c r="R193" s="49"/>
      <c r="T193" s="224" t="s">
        <v>22</v>
      </c>
      <c r="U193" s="57" t="s">
        <v>43</v>
      </c>
      <c r="V193" s="48"/>
      <c r="W193" s="225">
        <f>V193*K193</f>
        <v>0</v>
      </c>
      <c r="X193" s="225">
        <v>0</v>
      </c>
      <c r="Y193" s="225">
        <f>X193*K193</f>
        <v>0</v>
      </c>
      <c r="Z193" s="225">
        <v>0.0030000000000000001</v>
      </c>
      <c r="AA193" s="226">
        <f>Z193*K193</f>
        <v>0.036000000000000004</v>
      </c>
      <c r="AR193" s="23" t="s">
        <v>236</v>
      </c>
      <c r="AT193" s="23" t="s">
        <v>144</v>
      </c>
      <c r="AU193" s="23" t="s">
        <v>122</v>
      </c>
      <c r="AY193" s="23" t="s">
        <v>143</v>
      </c>
      <c r="BE193" s="139">
        <f>IF(U193="základní",N193,0)</f>
        <v>0</v>
      </c>
      <c r="BF193" s="139">
        <f>IF(U193="snížená",N193,0)</f>
        <v>0</v>
      </c>
      <c r="BG193" s="139">
        <f>IF(U193="zákl. přenesená",N193,0)</f>
        <v>0</v>
      </c>
      <c r="BH193" s="139">
        <f>IF(U193="sníž. přenesená",N193,0)</f>
        <v>0</v>
      </c>
      <c r="BI193" s="139">
        <f>IF(U193="nulová",N193,0)</f>
        <v>0</v>
      </c>
      <c r="BJ193" s="23" t="s">
        <v>122</v>
      </c>
      <c r="BK193" s="139">
        <f>ROUND(L193*K193,2)</f>
        <v>0</v>
      </c>
      <c r="BL193" s="23" t="s">
        <v>236</v>
      </c>
      <c r="BM193" s="23" t="s">
        <v>265</v>
      </c>
    </row>
    <row r="194" s="10" customFormat="1" ht="16.5" customHeight="1">
      <c r="B194" s="227"/>
      <c r="C194" s="228"/>
      <c r="D194" s="228"/>
      <c r="E194" s="229" t="s">
        <v>22</v>
      </c>
      <c r="F194" s="230" t="s">
        <v>266</v>
      </c>
      <c r="G194" s="231"/>
      <c r="H194" s="231"/>
      <c r="I194" s="231"/>
      <c r="J194" s="228"/>
      <c r="K194" s="232">
        <v>12</v>
      </c>
      <c r="L194" s="228"/>
      <c r="M194" s="228"/>
      <c r="N194" s="228"/>
      <c r="O194" s="228"/>
      <c r="P194" s="228"/>
      <c r="Q194" s="228"/>
      <c r="R194" s="233"/>
      <c r="T194" s="234"/>
      <c r="U194" s="228"/>
      <c r="V194" s="228"/>
      <c r="W194" s="228"/>
      <c r="X194" s="228"/>
      <c r="Y194" s="228"/>
      <c r="Z194" s="228"/>
      <c r="AA194" s="235"/>
      <c r="AT194" s="236" t="s">
        <v>151</v>
      </c>
      <c r="AU194" s="236" t="s">
        <v>122</v>
      </c>
      <c r="AV194" s="10" t="s">
        <v>122</v>
      </c>
      <c r="AW194" s="10" t="s">
        <v>34</v>
      </c>
      <c r="AX194" s="10" t="s">
        <v>76</v>
      </c>
      <c r="AY194" s="236" t="s">
        <v>143</v>
      </c>
    </row>
    <row r="195" s="11" customFormat="1" ht="16.5" customHeight="1">
      <c r="B195" s="238"/>
      <c r="C195" s="239"/>
      <c r="D195" s="239"/>
      <c r="E195" s="240" t="s">
        <v>22</v>
      </c>
      <c r="F195" s="241" t="s">
        <v>155</v>
      </c>
      <c r="G195" s="239"/>
      <c r="H195" s="239"/>
      <c r="I195" s="239"/>
      <c r="J195" s="239"/>
      <c r="K195" s="242">
        <v>12</v>
      </c>
      <c r="L195" s="239"/>
      <c r="M195" s="239"/>
      <c r="N195" s="239"/>
      <c r="O195" s="239"/>
      <c r="P195" s="239"/>
      <c r="Q195" s="239"/>
      <c r="R195" s="243"/>
      <c r="T195" s="244"/>
      <c r="U195" s="239"/>
      <c r="V195" s="239"/>
      <c r="W195" s="239"/>
      <c r="X195" s="239"/>
      <c r="Y195" s="239"/>
      <c r="Z195" s="239"/>
      <c r="AA195" s="245"/>
      <c r="AT195" s="246" t="s">
        <v>151</v>
      </c>
      <c r="AU195" s="246" t="s">
        <v>122</v>
      </c>
      <c r="AV195" s="11" t="s">
        <v>148</v>
      </c>
      <c r="AW195" s="11" t="s">
        <v>34</v>
      </c>
      <c r="AX195" s="11" t="s">
        <v>84</v>
      </c>
      <c r="AY195" s="246" t="s">
        <v>143</v>
      </c>
    </row>
    <row r="196" s="1" customFormat="1" ht="38.25" customHeight="1">
      <c r="B196" s="47"/>
      <c r="C196" s="216" t="s">
        <v>267</v>
      </c>
      <c r="D196" s="216" t="s">
        <v>144</v>
      </c>
      <c r="E196" s="217" t="s">
        <v>268</v>
      </c>
      <c r="F196" s="218" t="s">
        <v>269</v>
      </c>
      <c r="G196" s="218"/>
      <c r="H196" s="218"/>
      <c r="I196" s="218"/>
      <c r="J196" s="219" t="s">
        <v>264</v>
      </c>
      <c r="K196" s="220">
        <v>27</v>
      </c>
      <c r="L196" s="221">
        <v>0</v>
      </c>
      <c r="M196" s="222"/>
      <c r="N196" s="223">
        <f>ROUND(L196*K196,2)</f>
        <v>0</v>
      </c>
      <c r="O196" s="223"/>
      <c r="P196" s="223"/>
      <c r="Q196" s="223"/>
      <c r="R196" s="49"/>
      <c r="T196" s="224" t="s">
        <v>22</v>
      </c>
      <c r="U196" s="57" t="s">
        <v>43</v>
      </c>
      <c r="V196" s="48"/>
      <c r="W196" s="225">
        <f>V196*K196</f>
        <v>0</v>
      </c>
      <c r="X196" s="225">
        <v>0</v>
      </c>
      <c r="Y196" s="225">
        <f>X196*K196</f>
        <v>0</v>
      </c>
      <c r="Z196" s="225">
        <v>0.0050000000000000001</v>
      </c>
      <c r="AA196" s="226">
        <f>Z196*K196</f>
        <v>0.13500000000000001</v>
      </c>
      <c r="AR196" s="23" t="s">
        <v>236</v>
      </c>
      <c r="AT196" s="23" t="s">
        <v>144</v>
      </c>
      <c r="AU196" s="23" t="s">
        <v>122</v>
      </c>
      <c r="AY196" s="23" t="s">
        <v>143</v>
      </c>
      <c r="BE196" s="139">
        <f>IF(U196="základní",N196,0)</f>
        <v>0</v>
      </c>
      <c r="BF196" s="139">
        <f>IF(U196="snížená",N196,0)</f>
        <v>0</v>
      </c>
      <c r="BG196" s="139">
        <f>IF(U196="zákl. přenesená",N196,0)</f>
        <v>0</v>
      </c>
      <c r="BH196" s="139">
        <f>IF(U196="sníž. přenesená",N196,0)</f>
        <v>0</v>
      </c>
      <c r="BI196" s="139">
        <f>IF(U196="nulová",N196,0)</f>
        <v>0</v>
      </c>
      <c r="BJ196" s="23" t="s">
        <v>122</v>
      </c>
      <c r="BK196" s="139">
        <f>ROUND(L196*K196,2)</f>
        <v>0</v>
      </c>
      <c r="BL196" s="23" t="s">
        <v>236</v>
      </c>
      <c r="BM196" s="23" t="s">
        <v>270</v>
      </c>
    </row>
    <row r="197" s="10" customFormat="1" ht="16.5" customHeight="1">
      <c r="B197" s="227"/>
      <c r="C197" s="228"/>
      <c r="D197" s="228"/>
      <c r="E197" s="229" t="s">
        <v>22</v>
      </c>
      <c r="F197" s="230" t="s">
        <v>271</v>
      </c>
      <c r="G197" s="231"/>
      <c r="H197" s="231"/>
      <c r="I197" s="231"/>
      <c r="J197" s="228"/>
      <c r="K197" s="232">
        <v>27</v>
      </c>
      <c r="L197" s="228"/>
      <c r="M197" s="228"/>
      <c r="N197" s="228"/>
      <c r="O197" s="228"/>
      <c r="P197" s="228"/>
      <c r="Q197" s="228"/>
      <c r="R197" s="233"/>
      <c r="T197" s="234"/>
      <c r="U197" s="228"/>
      <c r="V197" s="228"/>
      <c r="W197" s="228"/>
      <c r="X197" s="228"/>
      <c r="Y197" s="228"/>
      <c r="Z197" s="228"/>
      <c r="AA197" s="235"/>
      <c r="AT197" s="236" t="s">
        <v>151</v>
      </c>
      <c r="AU197" s="236" t="s">
        <v>122</v>
      </c>
      <c r="AV197" s="10" t="s">
        <v>122</v>
      </c>
      <c r="AW197" s="10" t="s">
        <v>34</v>
      </c>
      <c r="AX197" s="10" t="s">
        <v>84</v>
      </c>
      <c r="AY197" s="236" t="s">
        <v>143</v>
      </c>
    </row>
    <row r="198" s="1" customFormat="1" ht="38.25" customHeight="1">
      <c r="B198" s="47"/>
      <c r="C198" s="216" t="s">
        <v>272</v>
      </c>
      <c r="D198" s="216" t="s">
        <v>144</v>
      </c>
      <c r="E198" s="217" t="s">
        <v>273</v>
      </c>
      <c r="F198" s="218" t="s">
        <v>274</v>
      </c>
      <c r="G198" s="218"/>
      <c r="H198" s="218"/>
      <c r="I198" s="218"/>
      <c r="J198" s="219" t="s">
        <v>147</v>
      </c>
      <c r="K198" s="220">
        <v>80.459999999999994</v>
      </c>
      <c r="L198" s="221">
        <v>0</v>
      </c>
      <c r="M198" s="222"/>
      <c r="N198" s="223">
        <f>ROUND(L198*K198,2)</f>
        <v>0</v>
      </c>
      <c r="O198" s="223"/>
      <c r="P198" s="223"/>
      <c r="Q198" s="223"/>
      <c r="R198" s="49"/>
      <c r="T198" s="224" t="s">
        <v>22</v>
      </c>
      <c r="U198" s="57" t="s">
        <v>43</v>
      </c>
      <c r="V198" s="48"/>
      <c r="W198" s="225">
        <f>V198*K198</f>
        <v>0</v>
      </c>
      <c r="X198" s="225">
        <v>0.00027</v>
      </c>
      <c r="Y198" s="225">
        <f>X198*K198</f>
        <v>0.021724199999999999</v>
      </c>
      <c r="Z198" s="225">
        <v>0</v>
      </c>
      <c r="AA198" s="226">
        <f>Z198*K198</f>
        <v>0</v>
      </c>
      <c r="AR198" s="23" t="s">
        <v>236</v>
      </c>
      <c r="AT198" s="23" t="s">
        <v>144</v>
      </c>
      <c r="AU198" s="23" t="s">
        <v>122</v>
      </c>
      <c r="AY198" s="23" t="s">
        <v>143</v>
      </c>
      <c r="BE198" s="139">
        <f>IF(U198="základní",N198,0)</f>
        <v>0</v>
      </c>
      <c r="BF198" s="139">
        <f>IF(U198="snížená",N198,0)</f>
        <v>0</v>
      </c>
      <c r="BG198" s="139">
        <f>IF(U198="zákl. přenesená",N198,0)</f>
        <v>0</v>
      </c>
      <c r="BH198" s="139">
        <f>IF(U198="sníž. přenesená",N198,0)</f>
        <v>0</v>
      </c>
      <c r="BI198" s="139">
        <f>IF(U198="nulová",N198,0)</f>
        <v>0</v>
      </c>
      <c r="BJ198" s="23" t="s">
        <v>122</v>
      </c>
      <c r="BK198" s="139">
        <f>ROUND(L198*K198,2)</f>
        <v>0</v>
      </c>
      <c r="BL198" s="23" t="s">
        <v>236</v>
      </c>
      <c r="BM198" s="23" t="s">
        <v>275</v>
      </c>
    </row>
    <row r="199" s="10" customFormat="1" ht="16.5" customHeight="1">
      <c r="B199" s="227"/>
      <c r="C199" s="228"/>
      <c r="D199" s="228"/>
      <c r="E199" s="229" t="s">
        <v>22</v>
      </c>
      <c r="F199" s="230" t="s">
        <v>230</v>
      </c>
      <c r="G199" s="231"/>
      <c r="H199" s="231"/>
      <c r="I199" s="231"/>
      <c r="J199" s="228"/>
      <c r="K199" s="232">
        <v>70.200000000000003</v>
      </c>
      <c r="L199" s="228"/>
      <c r="M199" s="228"/>
      <c r="N199" s="228"/>
      <c r="O199" s="228"/>
      <c r="P199" s="228"/>
      <c r="Q199" s="228"/>
      <c r="R199" s="233"/>
      <c r="T199" s="234"/>
      <c r="U199" s="228"/>
      <c r="V199" s="228"/>
      <c r="W199" s="228"/>
      <c r="X199" s="228"/>
      <c r="Y199" s="228"/>
      <c r="Z199" s="228"/>
      <c r="AA199" s="235"/>
      <c r="AT199" s="236" t="s">
        <v>151</v>
      </c>
      <c r="AU199" s="236" t="s">
        <v>122</v>
      </c>
      <c r="AV199" s="10" t="s">
        <v>122</v>
      </c>
      <c r="AW199" s="10" t="s">
        <v>34</v>
      </c>
      <c r="AX199" s="10" t="s">
        <v>76</v>
      </c>
      <c r="AY199" s="236" t="s">
        <v>143</v>
      </c>
    </row>
    <row r="200" s="10" customFormat="1" ht="16.5" customHeight="1">
      <c r="B200" s="227"/>
      <c r="C200" s="228"/>
      <c r="D200" s="228"/>
      <c r="E200" s="229" t="s">
        <v>22</v>
      </c>
      <c r="F200" s="237" t="s">
        <v>225</v>
      </c>
      <c r="G200" s="228"/>
      <c r="H200" s="228"/>
      <c r="I200" s="228"/>
      <c r="J200" s="228"/>
      <c r="K200" s="232">
        <v>8.0999999999999996</v>
      </c>
      <c r="L200" s="228"/>
      <c r="M200" s="228"/>
      <c r="N200" s="228"/>
      <c r="O200" s="228"/>
      <c r="P200" s="228"/>
      <c r="Q200" s="228"/>
      <c r="R200" s="233"/>
      <c r="T200" s="234"/>
      <c r="U200" s="228"/>
      <c r="V200" s="228"/>
      <c r="W200" s="228"/>
      <c r="X200" s="228"/>
      <c r="Y200" s="228"/>
      <c r="Z200" s="228"/>
      <c r="AA200" s="235"/>
      <c r="AT200" s="236" t="s">
        <v>151</v>
      </c>
      <c r="AU200" s="236" t="s">
        <v>122</v>
      </c>
      <c r="AV200" s="10" t="s">
        <v>122</v>
      </c>
      <c r="AW200" s="10" t="s">
        <v>34</v>
      </c>
      <c r="AX200" s="10" t="s">
        <v>76</v>
      </c>
      <c r="AY200" s="236" t="s">
        <v>143</v>
      </c>
    </row>
    <row r="201" s="10" customFormat="1" ht="16.5" customHeight="1">
      <c r="B201" s="227"/>
      <c r="C201" s="228"/>
      <c r="D201" s="228"/>
      <c r="E201" s="229" t="s">
        <v>22</v>
      </c>
      <c r="F201" s="237" t="s">
        <v>231</v>
      </c>
      <c r="G201" s="228"/>
      <c r="H201" s="228"/>
      <c r="I201" s="228"/>
      <c r="J201" s="228"/>
      <c r="K201" s="232">
        <v>2.1600000000000001</v>
      </c>
      <c r="L201" s="228"/>
      <c r="M201" s="228"/>
      <c r="N201" s="228"/>
      <c r="O201" s="228"/>
      <c r="P201" s="228"/>
      <c r="Q201" s="228"/>
      <c r="R201" s="233"/>
      <c r="T201" s="234"/>
      <c r="U201" s="228"/>
      <c r="V201" s="228"/>
      <c r="W201" s="228"/>
      <c r="X201" s="228"/>
      <c r="Y201" s="228"/>
      <c r="Z201" s="228"/>
      <c r="AA201" s="235"/>
      <c r="AT201" s="236" t="s">
        <v>151</v>
      </c>
      <c r="AU201" s="236" t="s">
        <v>122</v>
      </c>
      <c r="AV201" s="10" t="s">
        <v>122</v>
      </c>
      <c r="AW201" s="10" t="s">
        <v>34</v>
      </c>
      <c r="AX201" s="10" t="s">
        <v>76</v>
      </c>
      <c r="AY201" s="236" t="s">
        <v>143</v>
      </c>
    </row>
    <row r="202" s="11" customFormat="1" ht="16.5" customHeight="1">
      <c r="B202" s="238"/>
      <c r="C202" s="239"/>
      <c r="D202" s="239"/>
      <c r="E202" s="240" t="s">
        <v>22</v>
      </c>
      <c r="F202" s="241" t="s">
        <v>155</v>
      </c>
      <c r="G202" s="239"/>
      <c r="H202" s="239"/>
      <c r="I202" s="239"/>
      <c r="J202" s="239"/>
      <c r="K202" s="242">
        <v>80.459999999999994</v>
      </c>
      <c r="L202" s="239"/>
      <c r="M202" s="239"/>
      <c r="N202" s="239"/>
      <c r="O202" s="239"/>
      <c r="P202" s="239"/>
      <c r="Q202" s="239"/>
      <c r="R202" s="243"/>
      <c r="T202" s="244"/>
      <c r="U202" s="239"/>
      <c r="V202" s="239"/>
      <c r="W202" s="239"/>
      <c r="X202" s="239"/>
      <c r="Y202" s="239"/>
      <c r="Z202" s="239"/>
      <c r="AA202" s="245"/>
      <c r="AT202" s="246" t="s">
        <v>151</v>
      </c>
      <c r="AU202" s="246" t="s">
        <v>122</v>
      </c>
      <c r="AV202" s="11" t="s">
        <v>148</v>
      </c>
      <c r="AW202" s="11" t="s">
        <v>34</v>
      </c>
      <c r="AX202" s="11" t="s">
        <v>84</v>
      </c>
      <c r="AY202" s="246" t="s">
        <v>143</v>
      </c>
    </row>
    <row r="203" s="1" customFormat="1" ht="25.5" customHeight="1">
      <c r="B203" s="47"/>
      <c r="C203" s="247" t="s">
        <v>276</v>
      </c>
      <c r="D203" s="247" t="s">
        <v>165</v>
      </c>
      <c r="E203" s="248" t="s">
        <v>277</v>
      </c>
      <c r="F203" s="249" t="s">
        <v>278</v>
      </c>
      <c r="G203" s="249"/>
      <c r="H203" s="249"/>
      <c r="I203" s="249"/>
      <c r="J203" s="250" t="s">
        <v>264</v>
      </c>
      <c r="K203" s="251">
        <v>6</v>
      </c>
      <c r="L203" s="252">
        <v>0</v>
      </c>
      <c r="M203" s="253"/>
      <c r="N203" s="254">
        <f>ROUND(L203*K203,2)</f>
        <v>0</v>
      </c>
      <c r="O203" s="223"/>
      <c r="P203" s="223"/>
      <c r="Q203" s="223"/>
      <c r="R203" s="49"/>
      <c r="T203" s="224" t="s">
        <v>22</v>
      </c>
      <c r="U203" s="57" t="s">
        <v>43</v>
      </c>
      <c r="V203" s="48"/>
      <c r="W203" s="225">
        <f>V203*K203</f>
        <v>0</v>
      </c>
      <c r="X203" s="225">
        <v>0.021000000000000001</v>
      </c>
      <c r="Y203" s="225">
        <f>X203*K203</f>
        <v>0.126</v>
      </c>
      <c r="Z203" s="225">
        <v>0</v>
      </c>
      <c r="AA203" s="226">
        <f>Z203*K203</f>
        <v>0</v>
      </c>
      <c r="AR203" s="23" t="s">
        <v>279</v>
      </c>
      <c r="AT203" s="23" t="s">
        <v>165</v>
      </c>
      <c r="AU203" s="23" t="s">
        <v>122</v>
      </c>
      <c r="AY203" s="23" t="s">
        <v>143</v>
      </c>
      <c r="BE203" s="139">
        <f>IF(U203="základní",N203,0)</f>
        <v>0</v>
      </c>
      <c r="BF203" s="139">
        <f>IF(U203="snížená",N203,0)</f>
        <v>0</v>
      </c>
      <c r="BG203" s="139">
        <f>IF(U203="zákl. přenesená",N203,0)</f>
        <v>0</v>
      </c>
      <c r="BH203" s="139">
        <f>IF(U203="sníž. přenesená",N203,0)</f>
        <v>0</v>
      </c>
      <c r="BI203" s="139">
        <f>IF(U203="nulová",N203,0)</f>
        <v>0</v>
      </c>
      <c r="BJ203" s="23" t="s">
        <v>122</v>
      </c>
      <c r="BK203" s="139">
        <f>ROUND(L203*K203,2)</f>
        <v>0</v>
      </c>
      <c r="BL203" s="23" t="s">
        <v>236</v>
      </c>
      <c r="BM203" s="23" t="s">
        <v>280</v>
      </c>
    </row>
    <row r="204" s="1" customFormat="1" ht="25.5" customHeight="1">
      <c r="B204" s="47"/>
      <c r="C204" s="247" t="s">
        <v>281</v>
      </c>
      <c r="D204" s="247" t="s">
        <v>165</v>
      </c>
      <c r="E204" s="248" t="s">
        <v>282</v>
      </c>
      <c r="F204" s="249" t="s">
        <v>283</v>
      </c>
      <c r="G204" s="249"/>
      <c r="H204" s="249"/>
      <c r="I204" s="249"/>
      <c r="J204" s="250" t="s">
        <v>264</v>
      </c>
      <c r="K204" s="251">
        <v>26</v>
      </c>
      <c r="L204" s="252">
        <v>0</v>
      </c>
      <c r="M204" s="253"/>
      <c r="N204" s="254">
        <f>ROUND(L204*K204,2)</f>
        <v>0</v>
      </c>
      <c r="O204" s="223"/>
      <c r="P204" s="223"/>
      <c r="Q204" s="223"/>
      <c r="R204" s="49"/>
      <c r="T204" s="224" t="s">
        <v>22</v>
      </c>
      <c r="U204" s="57" t="s">
        <v>43</v>
      </c>
      <c r="V204" s="48"/>
      <c r="W204" s="225">
        <f>V204*K204</f>
        <v>0</v>
      </c>
      <c r="X204" s="225">
        <v>0.046699999999999998</v>
      </c>
      <c r="Y204" s="225">
        <f>X204*K204</f>
        <v>1.2142</v>
      </c>
      <c r="Z204" s="225">
        <v>0</v>
      </c>
      <c r="AA204" s="226">
        <f>Z204*K204</f>
        <v>0</v>
      </c>
      <c r="AR204" s="23" t="s">
        <v>279</v>
      </c>
      <c r="AT204" s="23" t="s">
        <v>165</v>
      </c>
      <c r="AU204" s="23" t="s">
        <v>122</v>
      </c>
      <c r="AY204" s="23" t="s">
        <v>143</v>
      </c>
      <c r="BE204" s="139">
        <f>IF(U204="základní",N204,0)</f>
        <v>0</v>
      </c>
      <c r="BF204" s="139">
        <f>IF(U204="snížená",N204,0)</f>
        <v>0</v>
      </c>
      <c r="BG204" s="139">
        <f>IF(U204="zákl. přenesená",N204,0)</f>
        <v>0</v>
      </c>
      <c r="BH204" s="139">
        <f>IF(U204="sníž. přenesená",N204,0)</f>
        <v>0</v>
      </c>
      <c r="BI204" s="139">
        <f>IF(U204="nulová",N204,0)</f>
        <v>0</v>
      </c>
      <c r="BJ204" s="23" t="s">
        <v>122</v>
      </c>
      <c r="BK204" s="139">
        <f>ROUND(L204*K204,2)</f>
        <v>0</v>
      </c>
      <c r="BL204" s="23" t="s">
        <v>236</v>
      </c>
      <c r="BM204" s="23" t="s">
        <v>284</v>
      </c>
    </row>
    <row r="205" s="1" customFormat="1" ht="25.5" customHeight="1">
      <c r="B205" s="47"/>
      <c r="C205" s="247" t="s">
        <v>285</v>
      </c>
      <c r="D205" s="247" t="s">
        <v>165</v>
      </c>
      <c r="E205" s="248" t="s">
        <v>286</v>
      </c>
      <c r="F205" s="249" t="s">
        <v>287</v>
      </c>
      <c r="G205" s="249"/>
      <c r="H205" s="249"/>
      <c r="I205" s="249"/>
      <c r="J205" s="250" t="s">
        <v>264</v>
      </c>
      <c r="K205" s="251">
        <v>1</v>
      </c>
      <c r="L205" s="252">
        <v>0</v>
      </c>
      <c r="M205" s="253"/>
      <c r="N205" s="254">
        <f>ROUND(L205*K205,2)</f>
        <v>0</v>
      </c>
      <c r="O205" s="223"/>
      <c r="P205" s="223"/>
      <c r="Q205" s="223"/>
      <c r="R205" s="49"/>
      <c r="T205" s="224" t="s">
        <v>22</v>
      </c>
      <c r="U205" s="57" t="s">
        <v>43</v>
      </c>
      <c r="V205" s="48"/>
      <c r="W205" s="225">
        <f>V205*K205</f>
        <v>0</v>
      </c>
      <c r="X205" s="225">
        <v>0.0373</v>
      </c>
      <c r="Y205" s="225">
        <f>X205*K205</f>
        <v>0.0373</v>
      </c>
      <c r="Z205" s="225">
        <v>0</v>
      </c>
      <c r="AA205" s="226">
        <f>Z205*K205</f>
        <v>0</v>
      </c>
      <c r="AR205" s="23" t="s">
        <v>279</v>
      </c>
      <c r="AT205" s="23" t="s">
        <v>165</v>
      </c>
      <c r="AU205" s="23" t="s">
        <v>122</v>
      </c>
      <c r="AY205" s="23" t="s">
        <v>143</v>
      </c>
      <c r="BE205" s="139">
        <f>IF(U205="základní",N205,0)</f>
        <v>0</v>
      </c>
      <c r="BF205" s="139">
        <f>IF(U205="snížená",N205,0)</f>
        <v>0</v>
      </c>
      <c r="BG205" s="139">
        <f>IF(U205="zákl. přenesená",N205,0)</f>
        <v>0</v>
      </c>
      <c r="BH205" s="139">
        <f>IF(U205="sníž. přenesená",N205,0)</f>
        <v>0</v>
      </c>
      <c r="BI205" s="139">
        <f>IF(U205="nulová",N205,0)</f>
        <v>0</v>
      </c>
      <c r="BJ205" s="23" t="s">
        <v>122</v>
      </c>
      <c r="BK205" s="139">
        <f>ROUND(L205*K205,2)</f>
        <v>0</v>
      </c>
      <c r="BL205" s="23" t="s">
        <v>236</v>
      </c>
      <c r="BM205" s="23" t="s">
        <v>288</v>
      </c>
    </row>
    <row r="206" s="1" customFormat="1" ht="25.5" customHeight="1">
      <c r="B206" s="47"/>
      <c r="C206" s="216" t="s">
        <v>289</v>
      </c>
      <c r="D206" s="216" t="s">
        <v>144</v>
      </c>
      <c r="E206" s="217" t="s">
        <v>290</v>
      </c>
      <c r="F206" s="218" t="s">
        <v>291</v>
      </c>
      <c r="G206" s="218"/>
      <c r="H206" s="218"/>
      <c r="I206" s="218"/>
      <c r="J206" s="219" t="s">
        <v>264</v>
      </c>
      <c r="K206" s="220">
        <v>6</v>
      </c>
      <c r="L206" s="221">
        <v>0</v>
      </c>
      <c r="M206" s="222"/>
      <c r="N206" s="223">
        <f>ROUND(L206*K206,2)</f>
        <v>0</v>
      </c>
      <c r="O206" s="223"/>
      <c r="P206" s="223"/>
      <c r="Q206" s="223"/>
      <c r="R206" s="49"/>
      <c r="T206" s="224" t="s">
        <v>22</v>
      </c>
      <c r="U206" s="57" t="s">
        <v>43</v>
      </c>
      <c r="V206" s="48"/>
      <c r="W206" s="225">
        <f>V206*K206</f>
        <v>0</v>
      </c>
      <c r="X206" s="225">
        <v>0.00027</v>
      </c>
      <c r="Y206" s="225">
        <f>X206*K206</f>
        <v>0.0016199999999999999</v>
      </c>
      <c r="Z206" s="225">
        <v>0</v>
      </c>
      <c r="AA206" s="226">
        <f>Z206*K206</f>
        <v>0</v>
      </c>
      <c r="AR206" s="23" t="s">
        <v>236</v>
      </c>
      <c r="AT206" s="23" t="s">
        <v>144</v>
      </c>
      <c r="AU206" s="23" t="s">
        <v>122</v>
      </c>
      <c r="AY206" s="23" t="s">
        <v>143</v>
      </c>
      <c r="BE206" s="139">
        <f>IF(U206="základní",N206,0)</f>
        <v>0</v>
      </c>
      <c r="BF206" s="139">
        <f>IF(U206="snížená",N206,0)</f>
        <v>0</v>
      </c>
      <c r="BG206" s="139">
        <f>IF(U206="zákl. přenesená",N206,0)</f>
        <v>0</v>
      </c>
      <c r="BH206" s="139">
        <f>IF(U206="sníž. přenesená",N206,0)</f>
        <v>0</v>
      </c>
      <c r="BI206" s="139">
        <f>IF(U206="nulová",N206,0)</f>
        <v>0</v>
      </c>
      <c r="BJ206" s="23" t="s">
        <v>122</v>
      </c>
      <c r="BK206" s="139">
        <f>ROUND(L206*K206,2)</f>
        <v>0</v>
      </c>
      <c r="BL206" s="23" t="s">
        <v>236</v>
      </c>
      <c r="BM206" s="23" t="s">
        <v>292</v>
      </c>
    </row>
    <row r="207" s="1" customFormat="1" ht="25.5" customHeight="1">
      <c r="B207" s="47"/>
      <c r="C207" s="247" t="s">
        <v>293</v>
      </c>
      <c r="D207" s="247" t="s">
        <v>165</v>
      </c>
      <c r="E207" s="248" t="s">
        <v>294</v>
      </c>
      <c r="F207" s="249" t="s">
        <v>295</v>
      </c>
      <c r="G207" s="249"/>
      <c r="H207" s="249"/>
      <c r="I207" s="249"/>
      <c r="J207" s="250" t="s">
        <v>264</v>
      </c>
      <c r="K207" s="251">
        <v>6</v>
      </c>
      <c r="L207" s="252">
        <v>0</v>
      </c>
      <c r="M207" s="253"/>
      <c r="N207" s="254">
        <f>ROUND(L207*K207,2)</f>
        <v>0</v>
      </c>
      <c r="O207" s="223"/>
      <c r="P207" s="223"/>
      <c r="Q207" s="223"/>
      <c r="R207" s="49"/>
      <c r="T207" s="224" t="s">
        <v>22</v>
      </c>
      <c r="U207" s="57" t="s">
        <v>43</v>
      </c>
      <c r="V207" s="48"/>
      <c r="W207" s="225">
        <f>V207*K207</f>
        <v>0</v>
      </c>
      <c r="X207" s="225">
        <v>0.012999999999999999</v>
      </c>
      <c r="Y207" s="225">
        <f>X207*K207</f>
        <v>0.078</v>
      </c>
      <c r="Z207" s="225">
        <v>0</v>
      </c>
      <c r="AA207" s="226">
        <f>Z207*K207</f>
        <v>0</v>
      </c>
      <c r="AR207" s="23" t="s">
        <v>279</v>
      </c>
      <c r="AT207" s="23" t="s">
        <v>165</v>
      </c>
      <c r="AU207" s="23" t="s">
        <v>122</v>
      </c>
      <c r="AY207" s="23" t="s">
        <v>143</v>
      </c>
      <c r="BE207" s="139">
        <f>IF(U207="základní",N207,0)</f>
        <v>0</v>
      </c>
      <c r="BF207" s="139">
        <f>IF(U207="snížená",N207,0)</f>
        <v>0</v>
      </c>
      <c r="BG207" s="139">
        <f>IF(U207="zákl. přenesená",N207,0)</f>
        <v>0</v>
      </c>
      <c r="BH207" s="139">
        <f>IF(U207="sníž. přenesená",N207,0)</f>
        <v>0</v>
      </c>
      <c r="BI207" s="139">
        <f>IF(U207="nulová",N207,0)</f>
        <v>0</v>
      </c>
      <c r="BJ207" s="23" t="s">
        <v>122</v>
      </c>
      <c r="BK207" s="139">
        <f>ROUND(L207*K207,2)</f>
        <v>0</v>
      </c>
      <c r="BL207" s="23" t="s">
        <v>236</v>
      </c>
      <c r="BM207" s="23" t="s">
        <v>296</v>
      </c>
    </row>
    <row r="208" s="1" customFormat="1" ht="38.25" customHeight="1">
      <c r="B208" s="47"/>
      <c r="C208" s="216" t="s">
        <v>297</v>
      </c>
      <c r="D208" s="216" t="s">
        <v>144</v>
      </c>
      <c r="E208" s="217" t="s">
        <v>298</v>
      </c>
      <c r="F208" s="218" t="s">
        <v>299</v>
      </c>
      <c r="G208" s="218"/>
      <c r="H208" s="218"/>
      <c r="I208" s="218"/>
      <c r="J208" s="219" t="s">
        <v>264</v>
      </c>
      <c r="K208" s="220">
        <v>12</v>
      </c>
      <c r="L208" s="221">
        <v>0</v>
      </c>
      <c r="M208" s="222"/>
      <c r="N208" s="223">
        <f>ROUND(L208*K208,2)</f>
        <v>0</v>
      </c>
      <c r="O208" s="223"/>
      <c r="P208" s="223"/>
      <c r="Q208" s="223"/>
      <c r="R208" s="49"/>
      <c r="T208" s="224" t="s">
        <v>22</v>
      </c>
      <c r="U208" s="57" t="s">
        <v>43</v>
      </c>
      <c r="V208" s="48"/>
      <c r="W208" s="225">
        <f>V208*K208</f>
        <v>0</v>
      </c>
      <c r="X208" s="225">
        <v>0</v>
      </c>
      <c r="Y208" s="225">
        <f>X208*K208</f>
        <v>0</v>
      </c>
      <c r="Z208" s="225">
        <v>0</v>
      </c>
      <c r="AA208" s="226">
        <f>Z208*K208</f>
        <v>0</v>
      </c>
      <c r="AR208" s="23" t="s">
        <v>236</v>
      </c>
      <c r="AT208" s="23" t="s">
        <v>144</v>
      </c>
      <c r="AU208" s="23" t="s">
        <v>122</v>
      </c>
      <c r="AY208" s="23" t="s">
        <v>143</v>
      </c>
      <c r="BE208" s="139">
        <f>IF(U208="základní",N208,0)</f>
        <v>0</v>
      </c>
      <c r="BF208" s="139">
        <f>IF(U208="snížená",N208,0)</f>
        <v>0</v>
      </c>
      <c r="BG208" s="139">
        <f>IF(U208="zákl. přenesená",N208,0)</f>
        <v>0</v>
      </c>
      <c r="BH208" s="139">
        <f>IF(U208="sníž. přenesená",N208,0)</f>
        <v>0</v>
      </c>
      <c r="BI208" s="139">
        <f>IF(U208="nulová",N208,0)</f>
        <v>0</v>
      </c>
      <c r="BJ208" s="23" t="s">
        <v>122</v>
      </c>
      <c r="BK208" s="139">
        <f>ROUND(L208*K208,2)</f>
        <v>0</v>
      </c>
      <c r="BL208" s="23" t="s">
        <v>236</v>
      </c>
      <c r="BM208" s="23" t="s">
        <v>300</v>
      </c>
    </row>
    <row r="209" s="10" customFormat="1" ht="16.5" customHeight="1">
      <c r="B209" s="227"/>
      <c r="C209" s="228"/>
      <c r="D209" s="228"/>
      <c r="E209" s="229" t="s">
        <v>22</v>
      </c>
      <c r="F209" s="230" t="s">
        <v>266</v>
      </c>
      <c r="G209" s="231"/>
      <c r="H209" s="231"/>
      <c r="I209" s="231"/>
      <c r="J209" s="228"/>
      <c r="K209" s="232">
        <v>12</v>
      </c>
      <c r="L209" s="228"/>
      <c r="M209" s="228"/>
      <c r="N209" s="228"/>
      <c r="O209" s="228"/>
      <c r="P209" s="228"/>
      <c r="Q209" s="228"/>
      <c r="R209" s="233"/>
      <c r="T209" s="234"/>
      <c r="U209" s="228"/>
      <c r="V209" s="228"/>
      <c r="W209" s="228"/>
      <c r="X209" s="228"/>
      <c r="Y209" s="228"/>
      <c r="Z209" s="228"/>
      <c r="AA209" s="235"/>
      <c r="AT209" s="236" t="s">
        <v>151</v>
      </c>
      <c r="AU209" s="236" t="s">
        <v>122</v>
      </c>
      <c r="AV209" s="10" t="s">
        <v>122</v>
      </c>
      <c r="AW209" s="10" t="s">
        <v>34</v>
      </c>
      <c r="AX209" s="10" t="s">
        <v>84</v>
      </c>
      <c r="AY209" s="236" t="s">
        <v>143</v>
      </c>
    </row>
    <row r="210" s="1" customFormat="1" ht="38.25" customHeight="1">
      <c r="B210" s="47"/>
      <c r="C210" s="216" t="s">
        <v>301</v>
      </c>
      <c r="D210" s="216" t="s">
        <v>144</v>
      </c>
      <c r="E210" s="217" t="s">
        <v>302</v>
      </c>
      <c r="F210" s="218" t="s">
        <v>303</v>
      </c>
      <c r="G210" s="218"/>
      <c r="H210" s="218"/>
      <c r="I210" s="218"/>
      <c r="J210" s="219" t="s">
        <v>264</v>
      </c>
      <c r="K210" s="220">
        <v>27</v>
      </c>
      <c r="L210" s="221">
        <v>0</v>
      </c>
      <c r="M210" s="222"/>
      <c r="N210" s="223">
        <f>ROUND(L210*K210,2)</f>
        <v>0</v>
      </c>
      <c r="O210" s="223"/>
      <c r="P210" s="223"/>
      <c r="Q210" s="223"/>
      <c r="R210" s="49"/>
      <c r="T210" s="224" t="s">
        <v>22</v>
      </c>
      <c r="U210" s="57" t="s">
        <v>43</v>
      </c>
      <c r="V210" s="48"/>
      <c r="W210" s="225">
        <f>V210*K210</f>
        <v>0</v>
      </c>
      <c r="X210" s="225">
        <v>0</v>
      </c>
      <c r="Y210" s="225">
        <f>X210*K210</f>
        <v>0</v>
      </c>
      <c r="Z210" s="225">
        <v>0</v>
      </c>
      <c r="AA210" s="226">
        <f>Z210*K210</f>
        <v>0</v>
      </c>
      <c r="AR210" s="23" t="s">
        <v>236</v>
      </c>
      <c r="AT210" s="23" t="s">
        <v>144</v>
      </c>
      <c r="AU210" s="23" t="s">
        <v>122</v>
      </c>
      <c r="AY210" s="23" t="s">
        <v>143</v>
      </c>
      <c r="BE210" s="139">
        <f>IF(U210="základní",N210,0)</f>
        <v>0</v>
      </c>
      <c r="BF210" s="139">
        <f>IF(U210="snížená",N210,0)</f>
        <v>0</v>
      </c>
      <c r="BG210" s="139">
        <f>IF(U210="zákl. přenesená",N210,0)</f>
        <v>0</v>
      </c>
      <c r="BH210" s="139">
        <f>IF(U210="sníž. přenesená",N210,0)</f>
        <v>0</v>
      </c>
      <c r="BI210" s="139">
        <f>IF(U210="nulová",N210,0)</f>
        <v>0</v>
      </c>
      <c r="BJ210" s="23" t="s">
        <v>122</v>
      </c>
      <c r="BK210" s="139">
        <f>ROUND(L210*K210,2)</f>
        <v>0</v>
      </c>
      <c r="BL210" s="23" t="s">
        <v>236</v>
      </c>
      <c r="BM210" s="23" t="s">
        <v>304</v>
      </c>
    </row>
    <row r="211" s="10" customFormat="1" ht="16.5" customHeight="1">
      <c r="B211" s="227"/>
      <c r="C211" s="228"/>
      <c r="D211" s="228"/>
      <c r="E211" s="229" t="s">
        <v>22</v>
      </c>
      <c r="F211" s="230" t="s">
        <v>271</v>
      </c>
      <c r="G211" s="231"/>
      <c r="H211" s="231"/>
      <c r="I211" s="231"/>
      <c r="J211" s="228"/>
      <c r="K211" s="232">
        <v>27</v>
      </c>
      <c r="L211" s="228"/>
      <c r="M211" s="228"/>
      <c r="N211" s="228"/>
      <c r="O211" s="228"/>
      <c r="P211" s="228"/>
      <c r="Q211" s="228"/>
      <c r="R211" s="233"/>
      <c r="T211" s="234"/>
      <c r="U211" s="228"/>
      <c r="V211" s="228"/>
      <c r="W211" s="228"/>
      <c r="X211" s="228"/>
      <c r="Y211" s="228"/>
      <c r="Z211" s="228"/>
      <c r="AA211" s="235"/>
      <c r="AT211" s="236" t="s">
        <v>151</v>
      </c>
      <c r="AU211" s="236" t="s">
        <v>122</v>
      </c>
      <c r="AV211" s="10" t="s">
        <v>122</v>
      </c>
      <c r="AW211" s="10" t="s">
        <v>34</v>
      </c>
      <c r="AX211" s="10" t="s">
        <v>84</v>
      </c>
      <c r="AY211" s="236" t="s">
        <v>143</v>
      </c>
    </row>
    <row r="212" s="1" customFormat="1" ht="16.5" customHeight="1">
      <c r="B212" s="47"/>
      <c r="C212" s="247" t="s">
        <v>279</v>
      </c>
      <c r="D212" s="247" t="s">
        <v>165</v>
      </c>
      <c r="E212" s="248" t="s">
        <v>305</v>
      </c>
      <c r="F212" s="249" t="s">
        <v>306</v>
      </c>
      <c r="G212" s="249"/>
      <c r="H212" s="249"/>
      <c r="I212" s="249"/>
      <c r="J212" s="250" t="s">
        <v>158</v>
      </c>
      <c r="K212" s="251">
        <v>59.399999999999999</v>
      </c>
      <c r="L212" s="252">
        <v>0</v>
      </c>
      <c r="M212" s="253"/>
      <c r="N212" s="254">
        <f>ROUND(L212*K212,2)</f>
        <v>0</v>
      </c>
      <c r="O212" s="223"/>
      <c r="P212" s="223"/>
      <c r="Q212" s="223"/>
      <c r="R212" s="49"/>
      <c r="T212" s="224" t="s">
        <v>22</v>
      </c>
      <c r="U212" s="57" t="s">
        <v>43</v>
      </c>
      <c r="V212" s="48"/>
      <c r="W212" s="225">
        <f>V212*K212</f>
        <v>0</v>
      </c>
      <c r="X212" s="225">
        <v>0.0018</v>
      </c>
      <c r="Y212" s="225">
        <f>X212*K212</f>
        <v>0.10692</v>
      </c>
      <c r="Z212" s="225">
        <v>0</v>
      </c>
      <c r="AA212" s="226">
        <f>Z212*K212</f>
        <v>0</v>
      </c>
      <c r="AR212" s="23" t="s">
        <v>279</v>
      </c>
      <c r="AT212" s="23" t="s">
        <v>165</v>
      </c>
      <c r="AU212" s="23" t="s">
        <v>122</v>
      </c>
      <c r="AY212" s="23" t="s">
        <v>143</v>
      </c>
      <c r="BE212" s="139">
        <f>IF(U212="základní",N212,0)</f>
        <v>0</v>
      </c>
      <c r="BF212" s="139">
        <f>IF(U212="snížená",N212,0)</f>
        <v>0</v>
      </c>
      <c r="BG212" s="139">
        <f>IF(U212="zákl. přenesená",N212,0)</f>
        <v>0</v>
      </c>
      <c r="BH212" s="139">
        <f>IF(U212="sníž. přenesená",N212,0)</f>
        <v>0</v>
      </c>
      <c r="BI212" s="139">
        <f>IF(U212="nulová",N212,0)</f>
        <v>0</v>
      </c>
      <c r="BJ212" s="23" t="s">
        <v>122</v>
      </c>
      <c r="BK212" s="139">
        <f>ROUND(L212*K212,2)</f>
        <v>0</v>
      </c>
      <c r="BL212" s="23" t="s">
        <v>236</v>
      </c>
      <c r="BM212" s="23" t="s">
        <v>307</v>
      </c>
    </row>
    <row r="213" s="10" customFormat="1" ht="16.5" customHeight="1">
      <c r="B213" s="227"/>
      <c r="C213" s="228"/>
      <c r="D213" s="228"/>
      <c r="E213" s="229" t="s">
        <v>22</v>
      </c>
      <c r="F213" s="230" t="s">
        <v>308</v>
      </c>
      <c r="G213" s="231"/>
      <c r="H213" s="231"/>
      <c r="I213" s="231"/>
      <c r="J213" s="228"/>
      <c r="K213" s="232">
        <v>59.399999999999999</v>
      </c>
      <c r="L213" s="228"/>
      <c r="M213" s="228"/>
      <c r="N213" s="228"/>
      <c r="O213" s="228"/>
      <c r="P213" s="228"/>
      <c r="Q213" s="228"/>
      <c r="R213" s="233"/>
      <c r="T213" s="234"/>
      <c r="U213" s="228"/>
      <c r="V213" s="228"/>
      <c r="W213" s="228"/>
      <c r="X213" s="228"/>
      <c r="Y213" s="228"/>
      <c r="Z213" s="228"/>
      <c r="AA213" s="235"/>
      <c r="AT213" s="236" t="s">
        <v>151</v>
      </c>
      <c r="AU213" s="236" t="s">
        <v>122</v>
      </c>
      <c r="AV213" s="10" t="s">
        <v>122</v>
      </c>
      <c r="AW213" s="10" t="s">
        <v>34</v>
      </c>
      <c r="AX213" s="10" t="s">
        <v>84</v>
      </c>
      <c r="AY213" s="236" t="s">
        <v>143</v>
      </c>
    </row>
    <row r="214" s="1" customFormat="1" ht="25.5" customHeight="1">
      <c r="B214" s="47"/>
      <c r="C214" s="247" t="s">
        <v>309</v>
      </c>
      <c r="D214" s="247" t="s">
        <v>165</v>
      </c>
      <c r="E214" s="248" t="s">
        <v>310</v>
      </c>
      <c r="F214" s="249" t="s">
        <v>311</v>
      </c>
      <c r="G214" s="249"/>
      <c r="H214" s="249"/>
      <c r="I214" s="249"/>
      <c r="J214" s="250" t="s">
        <v>312</v>
      </c>
      <c r="K214" s="251">
        <v>39</v>
      </c>
      <c r="L214" s="252">
        <v>0</v>
      </c>
      <c r="M214" s="253"/>
      <c r="N214" s="254">
        <f>ROUND(L214*K214,2)</f>
        <v>0</v>
      </c>
      <c r="O214" s="223"/>
      <c r="P214" s="223"/>
      <c r="Q214" s="223"/>
      <c r="R214" s="49"/>
      <c r="T214" s="224" t="s">
        <v>22</v>
      </c>
      <c r="U214" s="57" t="s">
        <v>43</v>
      </c>
      <c r="V214" s="48"/>
      <c r="W214" s="225">
        <f>V214*K214</f>
        <v>0</v>
      </c>
      <c r="X214" s="225">
        <v>0.00020000000000000001</v>
      </c>
      <c r="Y214" s="225">
        <f>X214*K214</f>
        <v>0.0078000000000000005</v>
      </c>
      <c r="Z214" s="225">
        <v>0</v>
      </c>
      <c r="AA214" s="226">
        <f>Z214*K214</f>
        <v>0</v>
      </c>
      <c r="AR214" s="23" t="s">
        <v>279</v>
      </c>
      <c r="AT214" s="23" t="s">
        <v>165</v>
      </c>
      <c r="AU214" s="23" t="s">
        <v>122</v>
      </c>
      <c r="AY214" s="23" t="s">
        <v>143</v>
      </c>
      <c r="BE214" s="139">
        <f>IF(U214="základní",N214,0)</f>
        <v>0</v>
      </c>
      <c r="BF214" s="139">
        <f>IF(U214="snížená",N214,0)</f>
        <v>0</v>
      </c>
      <c r="BG214" s="139">
        <f>IF(U214="zákl. přenesená",N214,0)</f>
        <v>0</v>
      </c>
      <c r="BH214" s="139">
        <f>IF(U214="sníž. přenesená",N214,0)</f>
        <v>0</v>
      </c>
      <c r="BI214" s="139">
        <f>IF(U214="nulová",N214,0)</f>
        <v>0</v>
      </c>
      <c r="BJ214" s="23" t="s">
        <v>122</v>
      </c>
      <c r="BK214" s="139">
        <f>ROUND(L214*K214,2)</f>
        <v>0</v>
      </c>
      <c r="BL214" s="23" t="s">
        <v>236</v>
      </c>
      <c r="BM214" s="23" t="s">
        <v>313</v>
      </c>
    </row>
    <row r="215" s="10" customFormat="1" ht="16.5" customHeight="1">
      <c r="B215" s="227"/>
      <c r="C215" s="228"/>
      <c r="D215" s="228"/>
      <c r="E215" s="229" t="s">
        <v>22</v>
      </c>
      <c r="F215" s="230" t="s">
        <v>314</v>
      </c>
      <c r="G215" s="231"/>
      <c r="H215" s="231"/>
      <c r="I215" s="231"/>
      <c r="J215" s="228"/>
      <c r="K215" s="232">
        <v>39</v>
      </c>
      <c r="L215" s="228"/>
      <c r="M215" s="228"/>
      <c r="N215" s="228"/>
      <c r="O215" s="228"/>
      <c r="P215" s="228"/>
      <c r="Q215" s="228"/>
      <c r="R215" s="233"/>
      <c r="T215" s="234"/>
      <c r="U215" s="228"/>
      <c r="V215" s="228"/>
      <c r="W215" s="228"/>
      <c r="X215" s="228"/>
      <c r="Y215" s="228"/>
      <c r="Z215" s="228"/>
      <c r="AA215" s="235"/>
      <c r="AT215" s="236" t="s">
        <v>151</v>
      </c>
      <c r="AU215" s="236" t="s">
        <v>122</v>
      </c>
      <c r="AV215" s="10" t="s">
        <v>122</v>
      </c>
      <c r="AW215" s="10" t="s">
        <v>34</v>
      </c>
      <c r="AX215" s="10" t="s">
        <v>84</v>
      </c>
      <c r="AY215" s="236" t="s">
        <v>143</v>
      </c>
    </row>
    <row r="216" s="1" customFormat="1" ht="25.5" customHeight="1">
      <c r="B216" s="47"/>
      <c r="C216" s="216" t="s">
        <v>315</v>
      </c>
      <c r="D216" s="216" t="s">
        <v>144</v>
      </c>
      <c r="E216" s="217" t="s">
        <v>316</v>
      </c>
      <c r="F216" s="218" t="s">
        <v>317</v>
      </c>
      <c r="G216" s="218"/>
      <c r="H216" s="218"/>
      <c r="I216" s="218"/>
      <c r="J216" s="219" t="s">
        <v>259</v>
      </c>
      <c r="K216" s="268">
        <v>0</v>
      </c>
      <c r="L216" s="221">
        <v>0</v>
      </c>
      <c r="M216" s="222"/>
      <c r="N216" s="223">
        <f>ROUND(L216*K216,2)</f>
        <v>0</v>
      </c>
      <c r="O216" s="223"/>
      <c r="P216" s="223"/>
      <c r="Q216" s="223"/>
      <c r="R216" s="49"/>
      <c r="T216" s="224" t="s">
        <v>22</v>
      </c>
      <c r="U216" s="57" t="s">
        <v>43</v>
      </c>
      <c r="V216" s="48"/>
      <c r="W216" s="225">
        <f>V216*K216</f>
        <v>0</v>
      </c>
      <c r="X216" s="225">
        <v>0</v>
      </c>
      <c r="Y216" s="225">
        <f>X216*K216</f>
        <v>0</v>
      </c>
      <c r="Z216" s="225">
        <v>0</v>
      </c>
      <c r="AA216" s="226">
        <f>Z216*K216</f>
        <v>0</v>
      </c>
      <c r="AR216" s="23" t="s">
        <v>236</v>
      </c>
      <c r="AT216" s="23" t="s">
        <v>144</v>
      </c>
      <c r="AU216" s="23" t="s">
        <v>122</v>
      </c>
      <c r="AY216" s="23" t="s">
        <v>143</v>
      </c>
      <c r="BE216" s="139">
        <f>IF(U216="základní",N216,0)</f>
        <v>0</v>
      </c>
      <c r="BF216" s="139">
        <f>IF(U216="snížená",N216,0)</f>
        <v>0</v>
      </c>
      <c r="BG216" s="139">
        <f>IF(U216="zákl. přenesená",N216,0)</f>
        <v>0</v>
      </c>
      <c r="BH216" s="139">
        <f>IF(U216="sníž. přenesená",N216,0)</f>
        <v>0</v>
      </c>
      <c r="BI216" s="139">
        <f>IF(U216="nulová",N216,0)</f>
        <v>0</v>
      </c>
      <c r="BJ216" s="23" t="s">
        <v>122</v>
      </c>
      <c r="BK216" s="139">
        <f>ROUND(L216*K216,2)</f>
        <v>0</v>
      </c>
      <c r="BL216" s="23" t="s">
        <v>236</v>
      </c>
      <c r="BM216" s="23" t="s">
        <v>318</v>
      </c>
    </row>
    <row r="217" s="9" customFormat="1" ht="29.88" customHeight="1">
      <c r="B217" s="202"/>
      <c r="C217" s="203"/>
      <c r="D217" s="213" t="s">
        <v>117</v>
      </c>
      <c r="E217" s="213"/>
      <c r="F217" s="213"/>
      <c r="G217" s="213"/>
      <c r="H217" s="213"/>
      <c r="I217" s="213"/>
      <c r="J217" s="213"/>
      <c r="K217" s="213"/>
      <c r="L217" s="213"/>
      <c r="M217" s="213"/>
      <c r="N217" s="264">
        <f>BK217</f>
        <v>0</v>
      </c>
      <c r="O217" s="265"/>
      <c r="P217" s="265"/>
      <c r="Q217" s="265"/>
      <c r="R217" s="206"/>
      <c r="T217" s="207"/>
      <c r="U217" s="203"/>
      <c r="V217" s="203"/>
      <c r="W217" s="208">
        <f>SUM(W218:W226)</f>
        <v>0</v>
      </c>
      <c r="X217" s="203"/>
      <c r="Y217" s="208">
        <f>SUM(Y218:Y226)</f>
        <v>0.025678680000000002</v>
      </c>
      <c r="Z217" s="203"/>
      <c r="AA217" s="209">
        <f>SUM(AA218:AA226)</f>
        <v>0</v>
      </c>
      <c r="AR217" s="210" t="s">
        <v>122</v>
      </c>
      <c r="AT217" s="211" t="s">
        <v>75</v>
      </c>
      <c r="AU217" s="211" t="s">
        <v>84</v>
      </c>
      <c r="AY217" s="210" t="s">
        <v>143</v>
      </c>
      <c r="BK217" s="212">
        <f>SUM(BK218:BK226)</f>
        <v>0</v>
      </c>
    </row>
    <row r="218" s="1" customFormat="1" ht="25.5" customHeight="1">
      <c r="B218" s="47"/>
      <c r="C218" s="216" t="s">
        <v>319</v>
      </c>
      <c r="D218" s="216" t="s">
        <v>144</v>
      </c>
      <c r="E218" s="217" t="s">
        <v>320</v>
      </c>
      <c r="F218" s="218" t="s">
        <v>321</v>
      </c>
      <c r="G218" s="218"/>
      <c r="H218" s="218"/>
      <c r="I218" s="218"/>
      <c r="J218" s="219" t="s">
        <v>147</v>
      </c>
      <c r="K218" s="220">
        <v>19.602</v>
      </c>
      <c r="L218" s="221">
        <v>0</v>
      </c>
      <c r="M218" s="222"/>
      <c r="N218" s="223">
        <f>ROUND(L218*K218,2)</f>
        <v>0</v>
      </c>
      <c r="O218" s="223"/>
      <c r="P218" s="223"/>
      <c r="Q218" s="223"/>
      <c r="R218" s="49"/>
      <c r="T218" s="224" t="s">
        <v>22</v>
      </c>
      <c r="U218" s="57" t="s">
        <v>43</v>
      </c>
      <c r="V218" s="48"/>
      <c r="W218" s="225">
        <f>V218*K218</f>
        <v>0</v>
      </c>
      <c r="X218" s="225">
        <v>0.00013999999999999999</v>
      </c>
      <c r="Y218" s="225">
        <f>X218*K218</f>
        <v>0.00274428</v>
      </c>
      <c r="Z218" s="225">
        <v>0</v>
      </c>
      <c r="AA218" s="226">
        <f>Z218*K218</f>
        <v>0</v>
      </c>
      <c r="AR218" s="23" t="s">
        <v>236</v>
      </c>
      <c r="AT218" s="23" t="s">
        <v>144</v>
      </c>
      <c r="AU218" s="23" t="s">
        <v>122</v>
      </c>
      <c r="AY218" s="23" t="s">
        <v>143</v>
      </c>
      <c r="BE218" s="139">
        <f>IF(U218="základní",N218,0)</f>
        <v>0</v>
      </c>
      <c r="BF218" s="139">
        <f>IF(U218="snížená",N218,0)</f>
        <v>0</v>
      </c>
      <c r="BG218" s="139">
        <f>IF(U218="zákl. přenesená",N218,0)</f>
        <v>0</v>
      </c>
      <c r="BH218" s="139">
        <f>IF(U218="sníž. přenesená",N218,0)</f>
        <v>0</v>
      </c>
      <c r="BI218" s="139">
        <f>IF(U218="nulová",N218,0)</f>
        <v>0</v>
      </c>
      <c r="BJ218" s="23" t="s">
        <v>122</v>
      </c>
      <c r="BK218" s="139">
        <f>ROUND(L218*K218,2)</f>
        <v>0</v>
      </c>
      <c r="BL218" s="23" t="s">
        <v>236</v>
      </c>
      <c r="BM218" s="23" t="s">
        <v>322</v>
      </c>
    </row>
    <row r="219" s="10" customFormat="1" ht="16.5" customHeight="1">
      <c r="B219" s="227"/>
      <c r="C219" s="228"/>
      <c r="D219" s="228"/>
      <c r="E219" s="229" t="s">
        <v>22</v>
      </c>
      <c r="F219" s="230" t="s">
        <v>323</v>
      </c>
      <c r="G219" s="231"/>
      <c r="H219" s="231"/>
      <c r="I219" s="231"/>
      <c r="J219" s="228"/>
      <c r="K219" s="232">
        <v>19.602</v>
      </c>
      <c r="L219" s="228"/>
      <c r="M219" s="228"/>
      <c r="N219" s="228"/>
      <c r="O219" s="228"/>
      <c r="P219" s="228"/>
      <c r="Q219" s="228"/>
      <c r="R219" s="233"/>
      <c r="T219" s="234"/>
      <c r="U219" s="228"/>
      <c r="V219" s="228"/>
      <c r="W219" s="228"/>
      <c r="X219" s="228"/>
      <c r="Y219" s="228"/>
      <c r="Z219" s="228"/>
      <c r="AA219" s="235"/>
      <c r="AT219" s="236" t="s">
        <v>151</v>
      </c>
      <c r="AU219" s="236" t="s">
        <v>122</v>
      </c>
      <c r="AV219" s="10" t="s">
        <v>122</v>
      </c>
      <c r="AW219" s="10" t="s">
        <v>34</v>
      </c>
      <c r="AX219" s="10" t="s">
        <v>76</v>
      </c>
      <c r="AY219" s="236" t="s">
        <v>143</v>
      </c>
    </row>
    <row r="220" s="11" customFormat="1" ht="16.5" customHeight="1">
      <c r="B220" s="238"/>
      <c r="C220" s="239"/>
      <c r="D220" s="239"/>
      <c r="E220" s="240" t="s">
        <v>22</v>
      </c>
      <c r="F220" s="241" t="s">
        <v>155</v>
      </c>
      <c r="G220" s="239"/>
      <c r="H220" s="239"/>
      <c r="I220" s="239"/>
      <c r="J220" s="239"/>
      <c r="K220" s="242">
        <v>19.602</v>
      </c>
      <c r="L220" s="239"/>
      <c r="M220" s="239"/>
      <c r="N220" s="239"/>
      <c r="O220" s="239"/>
      <c r="P220" s="239"/>
      <c r="Q220" s="239"/>
      <c r="R220" s="243"/>
      <c r="T220" s="244"/>
      <c r="U220" s="239"/>
      <c r="V220" s="239"/>
      <c r="W220" s="239"/>
      <c r="X220" s="239"/>
      <c r="Y220" s="239"/>
      <c r="Z220" s="239"/>
      <c r="AA220" s="245"/>
      <c r="AT220" s="246" t="s">
        <v>151</v>
      </c>
      <c r="AU220" s="246" t="s">
        <v>122</v>
      </c>
      <c r="AV220" s="11" t="s">
        <v>148</v>
      </c>
      <c r="AW220" s="11" t="s">
        <v>34</v>
      </c>
      <c r="AX220" s="11" t="s">
        <v>84</v>
      </c>
      <c r="AY220" s="246" t="s">
        <v>143</v>
      </c>
    </row>
    <row r="221" s="1" customFormat="1" ht="25.5" customHeight="1">
      <c r="B221" s="47"/>
      <c r="C221" s="216" t="s">
        <v>324</v>
      </c>
      <c r="D221" s="216" t="s">
        <v>144</v>
      </c>
      <c r="E221" s="217" t="s">
        <v>325</v>
      </c>
      <c r="F221" s="218" t="s">
        <v>326</v>
      </c>
      <c r="G221" s="218"/>
      <c r="H221" s="218"/>
      <c r="I221" s="218"/>
      <c r="J221" s="219" t="s">
        <v>147</v>
      </c>
      <c r="K221" s="220">
        <v>19.602</v>
      </c>
      <c r="L221" s="221">
        <v>0</v>
      </c>
      <c r="M221" s="222"/>
      <c r="N221" s="223">
        <f>ROUND(L221*K221,2)</f>
        <v>0</v>
      </c>
      <c r="O221" s="223"/>
      <c r="P221" s="223"/>
      <c r="Q221" s="223"/>
      <c r="R221" s="49"/>
      <c r="T221" s="224" t="s">
        <v>22</v>
      </c>
      <c r="U221" s="57" t="s">
        <v>43</v>
      </c>
      <c r="V221" s="48"/>
      <c r="W221" s="225">
        <f>V221*K221</f>
        <v>0</v>
      </c>
      <c r="X221" s="225">
        <v>0.00012999999999999999</v>
      </c>
      <c r="Y221" s="225">
        <f>X221*K221</f>
        <v>0.0025482599999999997</v>
      </c>
      <c r="Z221" s="225">
        <v>0</v>
      </c>
      <c r="AA221" s="226">
        <f>Z221*K221</f>
        <v>0</v>
      </c>
      <c r="AR221" s="23" t="s">
        <v>236</v>
      </c>
      <c r="AT221" s="23" t="s">
        <v>144</v>
      </c>
      <c r="AU221" s="23" t="s">
        <v>122</v>
      </c>
      <c r="AY221" s="23" t="s">
        <v>143</v>
      </c>
      <c r="BE221" s="139">
        <f>IF(U221="základní",N221,0)</f>
        <v>0</v>
      </c>
      <c r="BF221" s="139">
        <f>IF(U221="snížená",N221,0)</f>
        <v>0</v>
      </c>
      <c r="BG221" s="139">
        <f>IF(U221="zákl. přenesená",N221,0)</f>
        <v>0</v>
      </c>
      <c r="BH221" s="139">
        <f>IF(U221="sníž. přenesená",N221,0)</f>
        <v>0</v>
      </c>
      <c r="BI221" s="139">
        <f>IF(U221="nulová",N221,0)</f>
        <v>0</v>
      </c>
      <c r="BJ221" s="23" t="s">
        <v>122</v>
      </c>
      <c r="BK221" s="139">
        <f>ROUND(L221*K221,2)</f>
        <v>0</v>
      </c>
      <c r="BL221" s="23" t="s">
        <v>236</v>
      </c>
      <c r="BM221" s="23" t="s">
        <v>327</v>
      </c>
    </row>
    <row r="222" s="1" customFormat="1" ht="25.5" customHeight="1">
      <c r="B222" s="47"/>
      <c r="C222" s="216" t="s">
        <v>328</v>
      </c>
      <c r="D222" s="216" t="s">
        <v>144</v>
      </c>
      <c r="E222" s="217" t="s">
        <v>329</v>
      </c>
      <c r="F222" s="218" t="s">
        <v>330</v>
      </c>
      <c r="G222" s="218"/>
      <c r="H222" s="218"/>
      <c r="I222" s="218"/>
      <c r="J222" s="219" t="s">
        <v>147</v>
      </c>
      <c r="K222" s="220">
        <v>19.602</v>
      </c>
      <c r="L222" s="221">
        <v>0</v>
      </c>
      <c r="M222" s="222"/>
      <c r="N222" s="223">
        <f>ROUND(L222*K222,2)</f>
        <v>0</v>
      </c>
      <c r="O222" s="223"/>
      <c r="P222" s="223"/>
      <c r="Q222" s="223"/>
      <c r="R222" s="49"/>
      <c r="T222" s="224" t="s">
        <v>22</v>
      </c>
      <c r="U222" s="57" t="s">
        <v>43</v>
      </c>
      <c r="V222" s="48"/>
      <c r="W222" s="225">
        <f>V222*K222</f>
        <v>0</v>
      </c>
      <c r="X222" s="225">
        <v>0.00012999999999999999</v>
      </c>
      <c r="Y222" s="225">
        <f>X222*K222</f>
        <v>0.0025482599999999997</v>
      </c>
      <c r="Z222" s="225">
        <v>0</v>
      </c>
      <c r="AA222" s="226">
        <f>Z222*K222</f>
        <v>0</v>
      </c>
      <c r="AR222" s="23" t="s">
        <v>236</v>
      </c>
      <c r="AT222" s="23" t="s">
        <v>144</v>
      </c>
      <c r="AU222" s="23" t="s">
        <v>122</v>
      </c>
      <c r="AY222" s="23" t="s">
        <v>143</v>
      </c>
      <c r="BE222" s="139">
        <f>IF(U222="základní",N222,0)</f>
        <v>0</v>
      </c>
      <c r="BF222" s="139">
        <f>IF(U222="snížená",N222,0)</f>
        <v>0</v>
      </c>
      <c r="BG222" s="139">
        <f>IF(U222="zákl. přenesená",N222,0)</f>
        <v>0</v>
      </c>
      <c r="BH222" s="139">
        <f>IF(U222="sníž. přenesená",N222,0)</f>
        <v>0</v>
      </c>
      <c r="BI222" s="139">
        <f>IF(U222="nulová",N222,0)</f>
        <v>0</v>
      </c>
      <c r="BJ222" s="23" t="s">
        <v>122</v>
      </c>
      <c r="BK222" s="139">
        <f>ROUND(L222*K222,2)</f>
        <v>0</v>
      </c>
      <c r="BL222" s="23" t="s">
        <v>236</v>
      </c>
      <c r="BM222" s="23" t="s">
        <v>331</v>
      </c>
    </row>
    <row r="223" s="1" customFormat="1" ht="38.25" customHeight="1">
      <c r="B223" s="47"/>
      <c r="C223" s="216" t="s">
        <v>332</v>
      </c>
      <c r="D223" s="216" t="s">
        <v>144</v>
      </c>
      <c r="E223" s="217" t="s">
        <v>333</v>
      </c>
      <c r="F223" s="218" t="s">
        <v>334</v>
      </c>
      <c r="G223" s="218"/>
      <c r="H223" s="218"/>
      <c r="I223" s="218"/>
      <c r="J223" s="219" t="s">
        <v>147</v>
      </c>
      <c r="K223" s="220">
        <v>38.777999999999999</v>
      </c>
      <c r="L223" s="221">
        <v>0</v>
      </c>
      <c r="M223" s="222"/>
      <c r="N223" s="223">
        <f>ROUND(L223*K223,2)</f>
        <v>0</v>
      </c>
      <c r="O223" s="223"/>
      <c r="P223" s="223"/>
      <c r="Q223" s="223"/>
      <c r="R223" s="49"/>
      <c r="T223" s="224" t="s">
        <v>22</v>
      </c>
      <c r="U223" s="57" t="s">
        <v>43</v>
      </c>
      <c r="V223" s="48"/>
      <c r="W223" s="225">
        <f>V223*K223</f>
        <v>0</v>
      </c>
      <c r="X223" s="225">
        <v>0.00010000000000000001</v>
      </c>
      <c r="Y223" s="225">
        <f>X223*K223</f>
        <v>0.0038778000000000003</v>
      </c>
      <c r="Z223" s="225">
        <v>0</v>
      </c>
      <c r="AA223" s="226">
        <f>Z223*K223</f>
        <v>0</v>
      </c>
      <c r="AR223" s="23" t="s">
        <v>236</v>
      </c>
      <c r="AT223" s="23" t="s">
        <v>144</v>
      </c>
      <c r="AU223" s="23" t="s">
        <v>122</v>
      </c>
      <c r="AY223" s="23" t="s">
        <v>143</v>
      </c>
      <c r="BE223" s="139">
        <f>IF(U223="základní",N223,0)</f>
        <v>0</v>
      </c>
      <c r="BF223" s="139">
        <f>IF(U223="snížená",N223,0)</f>
        <v>0</v>
      </c>
      <c r="BG223" s="139">
        <f>IF(U223="zákl. přenesená",N223,0)</f>
        <v>0</v>
      </c>
      <c r="BH223" s="139">
        <f>IF(U223="sníž. přenesená",N223,0)</f>
        <v>0</v>
      </c>
      <c r="BI223" s="139">
        <f>IF(U223="nulová",N223,0)</f>
        <v>0</v>
      </c>
      <c r="BJ223" s="23" t="s">
        <v>122</v>
      </c>
      <c r="BK223" s="139">
        <f>ROUND(L223*K223,2)</f>
        <v>0</v>
      </c>
      <c r="BL223" s="23" t="s">
        <v>236</v>
      </c>
      <c r="BM223" s="23" t="s">
        <v>335</v>
      </c>
    </row>
    <row r="224" s="12" customFormat="1" ht="16.5" customHeight="1">
      <c r="B224" s="255"/>
      <c r="C224" s="256"/>
      <c r="D224" s="256"/>
      <c r="E224" s="257" t="s">
        <v>22</v>
      </c>
      <c r="F224" s="258" t="s">
        <v>336</v>
      </c>
      <c r="G224" s="259"/>
      <c r="H224" s="259"/>
      <c r="I224" s="259"/>
      <c r="J224" s="256"/>
      <c r="K224" s="257" t="s">
        <v>22</v>
      </c>
      <c r="L224" s="256"/>
      <c r="M224" s="256"/>
      <c r="N224" s="256"/>
      <c r="O224" s="256"/>
      <c r="P224" s="256"/>
      <c r="Q224" s="256"/>
      <c r="R224" s="260"/>
      <c r="T224" s="261"/>
      <c r="U224" s="256"/>
      <c r="V224" s="256"/>
      <c r="W224" s="256"/>
      <c r="X224" s="256"/>
      <c r="Y224" s="256"/>
      <c r="Z224" s="256"/>
      <c r="AA224" s="262"/>
      <c r="AT224" s="263" t="s">
        <v>151</v>
      </c>
      <c r="AU224" s="263" t="s">
        <v>122</v>
      </c>
      <c r="AV224" s="12" t="s">
        <v>84</v>
      </c>
      <c r="AW224" s="12" t="s">
        <v>34</v>
      </c>
      <c r="AX224" s="12" t="s">
        <v>76</v>
      </c>
      <c r="AY224" s="263" t="s">
        <v>143</v>
      </c>
    </row>
    <row r="225" s="10" customFormat="1" ht="16.5" customHeight="1">
      <c r="B225" s="227"/>
      <c r="C225" s="228"/>
      <c r="D225" s="228"/>
      <c r="E225" s="229" t="s">
        <v>22</v>
      </c>
      <c r="F225" s="237" t="s">
        <v>337</v>
      </c>
      <c r="G225" s="228"/>
      <c r="H225" s="228"/>
      <c r="I225" s="228"/>
      <c r="J225" s="228"/>
      <c r="K225" s="232">
        <v>38.777999999999999</v>
      </c>
      <c r="L225" s="228"/>
      <c r="M225" s="228"/>
      <c r="N225" s="228"/>
      <c r="O225" s="228"/>
      <c r="P225" s="228"/>
      <c r="Q225" s="228"/>
      <c r="R225" s="233"/>
      <c r="T225" s="234"/>
      <c r="U225" s="228"/>
      <c r="V225" s="228"/>
      <c r="W225" s="228"/>
      <c r="X225" s="228"/>
      <c r="Y225" s="228"/>
      <c r="Z225" s="228"/>
      <c r="AA225" s="235"/>
      <c r="AT225" s="236" t="s">
        <v>151</v>
      </c>
      <c r="AU225" s="236" t="s">
        <v>122</v>
      </c>
      <c r="AV225" s="10" t="s">
        <v>122</v>
      </c>
      <c r="AW225" s="10" t="s">
        <v>34</v>
      </c>
      <c r="AX225" s="10" t="s">
        <v>84</v>
      </c>
      <c r="AY225" s="236" t="s">
        <v>143</v>
      </c>
    </row>
    <row r="226" s="1" customFormat="1" ht="25.5" customHeight="1">
      <c r="B226" s="47"/>
      <c r="C226" s="216" t="s">
        <v>338</v>
      </c>
      <c r="D226" s="216" t="s">
        <v>144</v>
      </c>
      <c r="E226" s="217" t="s">
        <v>339</v>
      </c>
      <c r="F226" s="218" t="s">
        <v>340</v>
      </c>
      <c r="G226" s="218"/>
      <c r="H226" s="218"/>
      <c r="I226" s="218"/>
      <c r="J226" s="219" t="s">
        <v>147</v>
      </c>
      <c r="K226" s="220">
        <v>38.777999999999999</v>
      </c>
      <c r="L226" s="221">
        <v>0</v>
      </c>
      <c r="M226" s="222"/>
      <c r="N226" s="223">
        <f>ROUND(L226*K226,2)</f>
        <v>0</v>
      </c>
      <c r="O226" s="223"/>
      <c r="P226" s="223"/>
      <c r="Q226" s="223"/>
      <c r="R226" s="49"/>
      <c r="T226" s="224" t="s">
        <v>22</v>
      </c>
      <c r="U226" s="57" t="s">
        <v>43</v>
      </c>
      <c r="V226" s="48"/>
      <c r="W226" s="225">
        <f>V226*K226</f>
        <v>0</v>
      </c>
      <c r="X226" s="225">
        <v>0.00036000000000000002</v>
      </c>
      <c r="Y226" s="225">
        <f>X226*K226</f>
        <v>0.01396008</v>
      </c>
      <c r="Z226" s="225">
        <v>0</v>
      </c>
      <c r="AA226" s="226">
        <f>Z226*K226</f>
        <v>0</v>
      </c>
      <c r="AR226" s="23" t="s">
        <v>236</v>
      </c>
      <c r="AT226" s="23" t="s">
        <v>144</v>
      </c>
      <c r="AU226" s="23" t="s">
        <v>122</v>
      </c>
      <c r="AY226" s="23" t="s">
        <v>143</v>
      </c>
      <c r="BE226" s="139">
        <f>IF(U226="základní",N226,0)</f>
        <v>0</v>
      </c>
      <c r="BF226" s="139">
        <f>IF(U226="snížená",N226,0)</f>
        <v>0</v>
      </c>
      <c r="BG226" s="139">
        <f>IF(U226="zákl. přenesená",N226,0)</f>
        <v>0</v>
      </c>
      <c r="BH226" s="139">
        <f>IF(U226="sníž. přenesená",N226,0)</f>
        <v>0</v>
      </c>
      <c r="BI226" s="139">
        <f>IF(U226="nulová",N226,0)</f>
        <v>0</v>
      </c>
      <c r="BJ226" s="23" t="s">
        <v>122</v>
      </c>
      <c r="BK226" s="139">
        <f>ROUND(L226*K226,2)</f>
        <v>0</v>
      </c>
      <c r="BL226" s="23" t="s">
        <v>236</v>
      </c>
      <c r="BM226" s="23" t="s">
        <v>341</v>
      </c>
    </row>
    <row r="227" s="9" customFormat="1" ht="29.88" customHeight="1">
      <c r="B227" s="202"/>
      <c r="C227" s="203"/>
      <c r="D227" s="213" t="s">
        <v>118</v>
      </c>
      <c r="E227" s="213"/>
      <c r="F227" s="213"/>
      <c r="G227" s="213"/>
      <c r="H227" s="213"/>
      <c r="I227" s="213"/>
      <c r="J227" s="213"/>
      <c r="K227" s="213"/>
      <c r="L227" s="213"/>
      <c r="M227" s="213"/>
      <c r="N227" s="264">
        <f>BK227</f>
        <v>0</v>
      </c>
      <c r="O227" s="265"/>
      <c r="P227" s="265"/>
      <c r="Q227" s="265"/>
      <c r="R227" s="206"/>
      <c r="T227" s="207"/>
      <c r="U227" s="203"/>
      <c r="V227" s="203"/>
      <c r="W227" s="208">
        <f>SUM(W228:W235)</f>
        <v>0</v>
      </c>
      <c r="X227" s="203"/>
      <c r="Y227" s="208">
        <f>SUM(Y228:Y235)</f>
        <v>0.05586</v>
      </c>
      <c r="Z227" s="203"/>
      <c r="AA227" s="209">
        <f>SUM(AA228:AA235)</f>
        <v>0</v>
      </c>
      <c r="AR227" s="210" t="s">
        <v>122</v>
      </c>
      <c r="AT227" s="211" t="s">
        <v>75</v>
      </c>
      <c r="AU227" s="211" t="s">
        <v>84</v>
      </c>
      <c r="AY227" s="210" t="s">
        <v>143</v>
      </c>
      <c r="BK227" s="212">
        <f>SUM(BK228:BK235)</f>
        <v>0</v>
      </c>
    </row>
    <row r="228" s="1" customFormat="1" ht="25.5" customHeight="1">
      <c r="B228" s="47"/>
      <c r="C228" s="216" t="s">
        <v>342</v>
      </c>
      <c r="D228" s="216" t="s">
        <v>144</v>
      </c>
      <c r="E228" s="217" t="s">
        <v>343</v>
      </c>
      <c r="F228" s="218" t="s">
        <v>344</v>
      </c>
      <c r="G228" s="218"/>
      <c r="H228" s="218"/>
      <c r="I228" s="218"/>
      <c r="J228" s="219" t="s">
        <v>147</v>
      </c>
      <c r="K228" s="220">
        <v>114</v>
      </c>
      <c r="L228" s="221">
        <v>0</v>
      </c>
      <c r="M228" s="222"/>
      <c r="N228" s="223">
        <f>ROUND(L228*K228,2)</f>
        <v>0</v>
      </c>
      <c r="O228" s="223"/>
      <c r="P228" s="223"/>
      <c r="Q228" s="223"/>
      <c r="R228" s="49"/>
      <c r="T228" s="224" t="s">
        <v>22</v>
      </c>
      <c r="U228" s="57" t="s">
        <v>43</v>
      </c>
      <c r="V228" s="48"/>
      <c r="W228" s="225">
        <f>V228*K228</f>
        <v>0</v>
      </c>
      <c r="X228" s="225">
        <v>0.00020000000000000001</v>
      </c>
      <c r="Y228" s="225">
        <f>X228*K228</f>
        <v>0.022800000000000001</v>
      </c>
      <c r="Z228" s="225">
        <v>0</v>
      </c>
      <c r="AA228" s="226">
        <f>Z228*K228</f>
        <v>0</v>
      </c>
      <c r="AR228" s="23" t="s">
        <v>236</v>
      </c>
      <c r="AT228" s="23" t="s">
        <v>144</v>
      </c>
      <c r="AU228" s="23" t="s">
        <v>122</v>
      </c>
      <c r="AY228" s="23" t="s">
        <v>143</v>
      </c>
      <c r="BE228" s="139">
        <f>IF(U228="základní",N228,0)</f>
        <v>0</v>
      </c>
      <c r="BF228" s="139">
        <f>IF(U228="snížená",N228,0)</f>
        <v>0</v>
      </c>
      <c r="BG228" s="139">
        <f>IF(U228="zákl. přenesená",N228,0)</f>
        <v>0</v>
      </c>
      <c r="BH228" s="139">
        <f>IF(U228="sníž. přenesená",N228,0)</f>
        <v>0</v>
      </c>
      <c r="BI228" s="139">
        <f>IF(U228="nulová",N228,0)</f>
        <v>0</v>
      </c>
      <c r="BJ228" s="23" t="s">
        <v>122</v>
      </c>
      <c r="BK228" s="139">
        <f>ROUND(L228*K228,2)</f>
        <v>0</v>
      </c>
      <c r="BL228" s="23" t="s">
        <v>236</v>
      </c>
      <c r="BM228" s="23" t="s">
        <v>345</v>
      </c>
    </row>
    <row r="229" s="10" customFormat="1" ht="16.5" customHeight="1">
      <c r="B229" s="227"/>
      <c r="C229" s="228"/>
      <c r="D229" s="228"/>
      <c r="E229" s="229" t="s">
        <v>22</v>
      </c>
      <c r="F229" s="230" t="s">
        <v>346</v>
      </c>
      <c r="G229" s="231"/>
      <c r="H229" s="231"/>
      <c r="I229" s="231"/>
      <c r="J229" s="228"/>
      <c r="K229" s="232">
        <v>85.799999999999997</v>
      </c>
      <c r="L229" s="228"/>
      <c r="M229" s="228"/>
      <c r="N229" s="228"/>
      <c r="O229" s="228"/>
      <c r="P229" s="228"/>
      <c r="Q229" s="228"/>
      <c r="R229" s="233"/>
      <c r="T229" s="234"/>
      <c r="U229" s="228"/>
      <c r="V229" s="228"/>
      <c r="W229" s="228"/>
      <c r="X229" s="228"/>
      <c r="Y229" s="228"/>
      <c r="Z229" s="228"/>
      <c r="AA229" s="235"/>
      <c r="AT229" s="236" t="s">
        <v>151</v>
      </c>
      <c r="AU229" s="236" t="s">
        <v>122</v>
      </c>
      <c r="AV229" s="10" t="s">
        <v>122</v>
      </c>
      <c r="AW229" s="10" t="s">
        <v>34</v>
      </c>
      <c r="AX229" s="10" t="s">
        <v>76</v>
      </c>
      <c r="AY229" s="236" t="s">
        <v>143</v>
      </c>
    </row>
    <row r="230" s="10" customFormat="1" ht="16.5" customHeight="1">
      <c r="B230" s="227"/>
      <c r="C230" s="228"/>
      <c r="D230" s="228"/>
      <c r="E230" s="229" t="s">
        <v>22</v>
      </c>
      <c r="F230" s="237" t="s">
        <v>347</v>
      </c>
      <c r="G230" s="228"/>
      <c r="H230" s="228"/>
      <c r="I230" s="228"/>
      <c r="J230" s="228"/>
      <c r="K230" s="232">
        <v>14.4</v>
      </c>
      <c r="L230" s="228"/>
      <c r="M230" s="228"/>
      <c r="N230" s="228"/>
      <c r="O230" s="228"/>
      <c r="P230" s="228"/>
      <c r="Q230" s="228"/>
      <c r="R230" s="233"/>
      <c r="T230" s="234"/>
      <c r="U230" s="228"/>
      <c r="V230" s="228"/>
      <c r="W230" s="228"/>
      <c r="X230" s="228"/>
      <c r="Y230" s="228"/>
      <c r="Z230" s="228"/>
      <c r="AA230" s="235"/>
      <c r="AT230" s="236" t="s">
        <v>151</v>
      </c>
      <c r="AU230" s="236" t="s">
        <v>122</v>
      </c>
      <c r="AV230" s="10" t="s">
        <v>122</v>
      </c>
      <c r="AW230" s="10" t="s">
        <v>34</v>
      </c>
      <c r="AX230" s="10" t="s">
        <v>76</v>
      </c>
      <c r="AY230" s="236" t="s">
        <v>143</v>
      </c>
    </row>
    <row r="231" s="10" customFormat="1" ht="16.5" customHeight="1">
      <c r="B231" s="227"/>
      <c r="C231" s="228"/>
      <c r="D231" s="228"/>
      <c r="E231" s="229" t="s">
        <v>22</v>
      </c>
      <c r="F231" s="237" t="s">
        <v>348</v>
      </c>
      <c r="G231" s="228"/>
      <c r="H231" s="228"/>
      <c r="I231" s="228"/>
      <c r="J231" s="228"/>
      <c r="K231" s="232">
        <v>10.800000000000001</v>
      </c>
      <c r="L231" s="228"/>
      <c r="M231" s="228"/>
      <c r="N231" s="228"/>
      <c r="O231" s="228"/>
      <c r="P231" s="228"/>
      <c r="Q231" s="228"/>
      <c r="R231" s="233"/>
      <c r="T231" s="234"/>
      <c r="U231" s="228"/>
      <c r="V231" s="228"/>
      <c r="W231" s="228"/>
      <c r="X231" s="228"/>
      <c r="Y231" s="228"/>
      <c r="Z231" s="228"/>
      <c r="AA231" s="235"/>
      <c r="AT231" s="236" t="s">
        <v>151</v>
      </c>
      <c r="AU231" s="236" t="s">
        <v>122</v>
      </c>
      <c r="AV231" s="10" t="s">
        <v>122</v>
      </c>
      <c r="AW231" s="10" t="s">
        <v>34</v>
      </c>
      <c r="AX231" s="10" t="s">
        <v>76</v>
      </c>
      <c r="AY231" s="236" t="s">
        <v>143</v>
      </c>
    </row>
    <row r="232" s="10" customFormat="1" ht="16.5" customHeight="1">
      <c r="B232" s="227"/>
      <c r="C232" s="228"/>
      <c r="D232" s="228"/>
      <c r="E232" s="229" t="s">
        <v>22</v>
      </c>
      <c r="F232" s="237" t="s">
        <v>349</v>
      </c>
      <c r="G232" s="228"/>
      <c r="H232" s="228"/>
      <c r="I232" s="228"/>
      <c r="J232" s="228"/>
      <c r="K232" s="232">
        <v>3</v>
      </c>
      <c r="L232" s="228"/>
      <c r="M232" s="228"/>
      <c r="N232" s="228"/>
      <c r="O232" s="228"/>
      <c r="P232" s="228"/>
      <c r="Q232" s="228"/>
      <c r="R232" s="233"/>
      <c r="T232" s="234"/>
      <c r="U232" s="228"/>
      <c r="V232" s="228"/>
      <c r="W232" s="228"/>
      <c r="X232" s="228"/>
      <c r="Y232" s="228"/>
      <c r="Z232" s="228"/>
      <c r="AA232" s="235"/>
      <c r="AT232" s="236" t="s">
        <v>151</v>
      </c>
      <c r="AU232" s="236" t="s">
        <v>122</v>
      </c>
      <c r="AV232" s="10" t="s">
        <v>122</v>
      </c>
      <c r="AW232" s="10" t="s">
        <v>34</v>
      </c>
      <c r="AX232" s="10" t="s">
        <v>76</v>
      </c>
      <c r="AY232" s="236" t="s">
        <v>143</v>
      </c>
    </row>
    <row r="233" s="11" customFormat="1" ht="16.5" customHeight="1">
      <c r="B233" s="238"/>
      <c r="C233" s="239"/>
      <c r="D233" s="239"/>
      <c r="E233" s="240" t="s">
        <v>22</v>
      </c>
      <c r="F233" s="241" t="s">
        <v>155</v>
      </c>
      <c r="G233" s="239"/>
      <c r="H233" s="239"/>
      <c r="I233" s="239"/>
      <c r="J233" s="239"/>
      <c r="K233" s="242">
        <v>114</v>
      </c>
      <c r="L233" s="239"/>
      <c r="M233" s="239"/>
      <c r="N233" s="239"/>
      <c r="O233" s="239"/>
      <c r="P233" s="239"/>
      <c r="Q233" s="239"/>
      <c r="R233" s="243"/>
      <c r="T233" s="244"/>
      <c r="U233" s="239"/>
      <c r="V233" s="239"/>
      <c r="W233" s="239"/>
      <c r="X233" s="239"/>
      <c r="Y233" s="239"/>
      <c r="Z233" s="239"/>
      <c r="AA233" s="245"/>
      <c r="AT233" s="246" t="s">
        <v>151</v>
      </c>
      <c r="AU233" s="246" t="s">
        <v>122</v>
      </c>
      <c r="AV233" s="11" t="s">
        <v>148</v>
      </c>
      <c r="AW233" s="11" t="s">
        <v>34</v>
      </c>
      <c r="AX233" s="11" t="s">
        <v>84</v>
      </c>
      <c r="AY233" s="246" t="s">
        <v>143</v>
      </c>
    </row>
    <row r="234" s="1" customFormat="1" ht="38.25" customHeight="1">
      <c r="B234" s="47"/>
      <c r="C234" s="216" t="s">
        <v>350</v>
      </c>
      <c r="D234" s="216" t="s">
        <v>144</v>
      </c>
      <c r="E234" s="217" t="s">
        <v>351</v>
      </c>
      <c r="F234" s="218" t="s">
        <v>352</v>
      </c>
      <c r="G234" s="218"/>
      <c r="H234" s="218"/>
      <c r="I234" s="218"/>
      <c r="J234" s="219" t="s">
        <v>147</v>
      </c>
      <c r="K234" s="220">
        <v>114</v>
      </c>
      <c r="L234" s="221">
        <v>0</v>
      </c>
      <c r="M234" s="222"/>
      <c r="N234" s="223">
        <f>ROUND(L234*K234,2)</f>
        <v>0</v>
      </c>
      <c r="O234" s="223"/>
      <c r="P234" s="223"/>
      <c r="Q234" s="223"/>
      <c r="R234" s="49"/>
      <c r="T234" s="224" t="s">
        <v>22</v>
      </c>
      <c r="U234" s="57" t="s">
        <v>43</v>
      </c>
      <c r="V234" s="48"/>
      <c r="W234" s="225">
        <f>V234*K234</f>
        <v>0</v>
      </c>
      <c r="X234" s="225">
        <v>0.00029</v>
      </c>
      <c r="Y234" s="225">
        <f>X234*K234</f>
        <v>0.033059999999999999</v>
      </c>
      <c r="Z234" s="225">
        <v>0</v>
      </c>
      <c r="AA234" s="226">
        <f>Z234*K234</f>
        <v>0</v>
      </c>
      <c r="AR234" s="23" t="s">
        <v>236</v>
      </c>
      <c r="AT234" s="23" t="s">
        <v>144</v>
      </c>
      <c r="AU234" s="23" t="s">
        <v>122</v>
      </c>
      <c r="AY234" s="23" t="s">
        <v>143</v>
      </c>
      <c r="BE234" s="139">
        <f>IF(U234="základní",N234,0)</f>
        <v>0</v>
      </c>
      <c r="BF234" s="139">
        <f>IF(U234="snížená",N234,0)</f>
        <v>0</v>
      </c>
      <c r="BG234" s="139">
        <f>IF(U234="zákl. přenesená",N234,0)</f>
        <v>0</v>
      </c>
      <c r="BH234" s="139">
        <f>IF(U234="sníž. přenesená",N234,0)</f>
        <v>0</v>
      </c>
      <c r="BI234" s="139">
        <f>IF(U234="nulová",N234,0)</f>
        <v>0</v>
      </c>
      <c r="BJ234" s="23" t="s">
        <v>122</v>
      </c>
      <c r="BK234" s="139">
        <f>ROUND(L234*K234,2)</f>
        <v>0</v>
      </c>
      <c r="BL234" s="23" t="s">
        <v>236</v>
      </c>
      <c r="BM234" s="23" t="s">
        <v>353</v>
      </c>
    </row>
    <row r="235" s="1" customFormat="1" ht="38.25" customHeight="1">
      <c r="B235" s="47"/>
      <c r="C235" s="216" t="s">
        <v>354</v>
      </c>
      <c r="D235" s="216" t="s">
        <v>144</v>
      </c>
      <c r="E235" s="217" t="s">
        <v>355</v>
      </c>
      <c r="F235" s="218" t="s">
        <v>356</v>
      </c>
      <c r="G235" s="218"/>
      <c r="H235" s="218"/>
      <c r="I235" s="218"/>
      <c r="J235" s="219" t="s">
        <v>147</v>
      </c>
      <c r="K235" s="220">
        <v>114</v>
      </c>
      <c r="L235" s="221">
        <v>0</v>
      </c>
      <c r="M235" s="222"/>
      <c r="N235" s="223">
        <f>ROUND(L235*K235,2)</f>
        <v>0</v>
      </c>
      <c r="O235" s="223"/>
      <c r="P235" s="223"/>
      <c r="Q235" s="223"/>
      <c r="R235" s="49"/>
      <c r="T235" s="224" t="s">
        <v>22</v>
      </c>
      <c r="U235" s="57" t="s">
        <v>43</v>
      </c>
      <c r="V235" s="48"/>
      <c r="W235" s="225">
        <f>V235*K235</f>
        <v>0</v>
      </c>
      <c r="X235" s="225">
        <v>0</v>
      </c>
      <c r="Y235" s="225">
        <f>X235*K235</f>
        <v>0</v>
      </c>
      <c r="Z235" s="225">
        <v>0</v>
      </c>
      <c r="AA235" s="226">
        <f>Z235*K235</f>
        <v>0</v>
      </c>
      <c r="AR235" s="23" t="s">
        <v>236</v>
      </c>
      <c r="AT235" s="23" t="s">
        <v>144</v>
      </c>
      <c r="AU235" s="23" t="s">
        <v>122</v>
      </c>
      <c r="AY235" s="23" t="s">
        <v>143</v>
      </c>
      <c r="BE235" s="139">
        <f>IF(U235="základní",N235,0)</f>
        <v>0</v>
      </c>
      <c r="BF235" s="139">
        <f>IF(U235="snížená",N235,0)</f>
        <v>0</v>
      </c>
      <c r="BG235" s="139">
        <f>IF(U235="zákl. přenesená",N235,0)</f>
        <v>0</v>
      </c>
      <c r="BH235" s="139">
        <f>IF(U235="sníž. přenesená",N235,0)</f>
        <v>0</v>
      </c>
      <c r="BI235" s="139">
        <f>IF(U235="nulová",N235,0)</f>
        <v>0</v>
      </c>
      <c r="BJ235" s="23" t="s">
        <v>122</v>
      </c>
      <c r="BK235" s="139">
        <f>ROUND(L235*K235,2)</f>
        <v>0</v>
      </c>
      <c r="BL235" s="23" t="s">
        <v>236</v>
      </c>
      <c r="BM235" s="23" t="s">
        <v>357</v>
      </c>
    </row>
    <row r="236" s="1" customFormat="1" ht="49.92" customHeight="1">
      <c r="B236" s="47"/>
      <c r="C236" s="48"/>
      <c r="D236" s="204" t="s">
        <v>358</v>
      </c>
      <c r="E236" s="48"/>
      <c r="F236" s="48"/>
      <c r="G236" s="48"/>
      <c r="H236" s="48"/>
      <c r="I236" s="48"/>
      <c r="J236" s="48"/>
      <c r="K236" s="48"/>
      <c r="L236" s="48"/>
      <c r="M236" s="48"/>
      <c r="N236" s="266">
        <f>BK236</f>
        <v>0</v>
      </c>
      <c r="O236" s="267"/>
      <c r="P236" s="267"/>
      <c r="Q236" s="267"/>
      <c r="R236" s="49"/>
      <c r="T236" s="190"/>
      <c r="U236" s="73"/>
      <c r="V236" s="73"/>
      <c r="W236" s="73"/>
      <c r="X236" s="73"/>
      <c r="Y236" s="73"/>
      <c r="Z236" s="73"/>
      <c r="AA236" s="75"/>
      <c r="AT236" s="23" t="s">
        <v>75</v>
      </c>
      <c r="AU236" s="23" t="s">
        <v>76</v>
      </c>
      <c r="AY236" s="23" t="s">
        <v>359</v>
      </c>
      <c r="BK236" s="139">
        <v>0</v>
      </c>
    </row>
    <row r="237" s="1" customFormat="1" ht="6.96" customHeight="1">
      <c r="B237" s="76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8"/>
    </row>
  </sheetData>
  <sheetProtection sheet="1" formatColumns="0" formatRows="0" objects="1" scenarios="1" spinCount="10" saltValue="92cyIAYypfon0V8i/K8ogO9fIT3UDsshpJR6rueJf9n2pQfxWYdpAXbI2cHoWNA5HB+Q/zw8uaHFEURHk/7J/g==" hashValue="WjCqIaLPnIbUCGYwfT9vuSdywD0m0mNYGPGw3pu9DYzD9gboJAayoa8nlf64QvFL2tEl521A4Y2OX9EyTEGxtg==" algorithmName="SHA-512" password="CC35"/>
  <mergeCells count="268">
    <mergeCell ref="F235:I235"/>
    <mergeCell ref="F232:I232"/>
    <mergeCell ref="F233:I233"/>
    <mergeCell ref="F234:I234"/>
    <mergeCell ref="L234:M234"/>
    <mergeCell ref="N234:Q234"/>
    <mergeCell ref="L235:M235"/>
    <mergeCell ref="N235:Q235"/>
    <mergeCell ref="N236:Q236"/>
    <mergeCell ref="F193:I193"/>
    <mergeCell ref="F196:I196"/>
    <mergeCell ref="L193:M193"/>
    <mergeCell ref="N193:Q193"/>
    <mergeCell ref="F194:I194"/>
    <mergeCell ref="F195:I195"/>
    <mergeCell ref="L196:M196"/>
    <mergeCell ref="N196:Q196"/>
    <mergeCell ref="F197:I197"/>
    <mergeCell ref="F198:I198"/>
    <mergeCell ref="L198:M198"/>
    <mergeCell ref="N198:Q198"/>
    <mergeCell ref="F199:I199"/>
    <mergeCell ref="N192:Q192"/>
    <mergeCell ref="L214:M214"/>
    <mergeCell ref="L210:M210"/>
    <mergeCell ref="L207:M207"/>
    <mergeCell ref="L208:M208"/>
    <mergeCell ref="L212:M212"/>
    <mergeCell ref="L216:M216"/>
    <mergeCell ref="L218:M218"/>
    <mergeCell ref="L221:M221"/>
    <mergeCell ref="F200:I200"/>
    <mergeCell ref="F203:I203"/>
    <mergeCell ref="F201:I201"/>
    <mergeCell ref="F202:I202"/>
    <mergeCell ref="L203:M203"/>
    <mergeCell ref="N203:Q203"/>
    <mergeCell ref="L204:M204"/>
    <mergeCell ref="N204:Q204"/>
    <mergeCell ref="L205:M205"/>
    <mergeCell ref="N205:Q205"/>
    <mergeCell ref="L206:M206"/>
    <mergeCell ref="N206:Q206"/>
    <mergeCell ref="N207:Q207"/>
    <mergeCell ref="N208:Q208"/>
    <mergeCell ref="N210:Q210"/>
    <mergeCell ref="N212:Q212"/>
    <mergeCell ref="N214:Q214"/>
    <mergeCell ref="N216:Q216"/>
    <mergeCell ref="N218:Q218"/>
    <mergeCell ref="N217:Q217"/>
    <mergeCell ref="F204:I204"/>
    <mergeCell ref="F207:I207"/>
    <mergeCell ref="F205:I205"/>
    <mergeCell ref="F206:I206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8:I218"/>
    <mergeCell ref="F219:I219"/>
    <mergeCell ref="F220:I220"/>
    <mergeCell ref="F221:I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F225:I225"/>
    <mergeCell ref="F228:I228"/>
    <mergeCell ref="F226:I226"/>
    <mergeCell ref="L226:M226"/>
    <mergeCell ref="N226:Q226"/>
    <mergeCell ref="L228:M228"/>
    <mergeCell ref="N228:Q228"/>
    <mergeCell ref="F229:I229"/>
    <mergeCell ref="F230:I230"/>
    <mergeCell ref="F231:I231"/>
    <mergeCell ref="N227:Q227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L108:Q108"/>
    <mergeCell ref="D101:H101"/>
    <mergeCell ref="D105:H105"/>
    <mergeCell ref="D102:H102"/>
    <mergeCell ref="D103:H103"/>
    <mergeCell ref="D104:H104"/>
    <mergeCell ref="C114:Q114"/>
    <mergeCell ref="F116:P116"/>
    <mergeCell ref="F117:P117"/>
    <mergeCell ref="M119:P119"/>
    <mergeCell ref="M121:Q121"/>
    <mergeCell ref="M122:Q122"/>
    <mergeCell ref="F124:I124"/>
    <mergeCell ref="F128:I128"/>
    <mergeCell ref="L124:M124"/>
    <mergeCell ref="N124:Q124"/>
    <mergeCell ref="L128:M128"/>
    <mergeCell ref="N128:Q128"/>
    <mergeCell ref="F129:I129"/>
    <mergeCell ref="F130:I130"/>
    <mergeCell ref="F131:I131"/>
    <mergeCell ref="F132:I132"/>
    <mergeCell ref="F133:I133"/>
    <mergeCell ref="L134:M134"/>
    <mergeCell ref="N134:Q134"/>
    <mergeCell ref="N125:Q125"/>
    <mergeCell ref="N126:Q126"/>
    <mergeCell ref="N127:Q127"/>
    <mergeCell ref="F134:I134"/>
    <mergeCell ref="F137:I137"/>
    <mergeCell ref="F135:I135"/>
    <mergeCell ref="F136:I136"/>
    <mergeCell ref="F138:I138"/>
    <mergeCell ref="F139:I139"/>
    <mergeCell ref="F140:I140"/>
    <mergeCell ref="L140:M140"/>
    <mergeCell ref="N140:Q140"/>
    <mergeCell ref="F141:I141"/>
    <mergeCell ref="F144:I144"/>
    <mergeCell ref="F142:I142"/>
    <mergeCell ref="L142:M142"/>
    <mergeCell ref="N142:Q142"/>
    <mergeCell ref="F143:I143"/>
    <mergeCell ref="L143:M143"/>
    <mergeCell ref="N143:Q143"/>
    <mergeCell ref="F145:I145"/>
    <mergeCell ref="F146:I146"/>
    <mergeCell ref="F147:I147"/>
    <mergeCell ref="F148:I148"/>
    <mergeCell ref="F151:I151"/>
    <mergeCell ref="F149:I149"/>
    <mergeCell ref="L149:M149"/>
    <mergeCell ref="N149:Q149"/>
    <mergeCell ref="F150:I150"/>
    <mergeCell ref="F152:I152"/>
    <mergeCell ref="F153:I153"/>
    <mergeCell ref="F154:I154"/>
    <mergeCell ref="F157:I157"/>
    <mergeCell ref="F155:I155"/>
    <mergeCell ref="L155:M155"/>
    <mergeCell ref="N155:Q155"/>
    <mergeCell ref="F156:I156"/>
    <mergeCell ref="L156:M156"/>
    <mergeCell ref="N156:Q156"/>
    <mergeCell ref="L157:M157"/>
    <mergeCell ref="N157:Q157"/>
    <mergeCell ref="F158:I158"/>
    <mergeCell ref="F159:I159"/>
    <mergeCell ref="F160:I160"/>
    <mergeCell ref="F163:I163"/>
    <mergeCell ref="F161:I161"/>
    <mergeCell ref="F162:I162"/>
    <mergeCell ref="L163:M163"/>
    <mergeCell ref="N163:Q163"/>
    <mergeCell ref="F164:I164"/>
    <mergeCell ref="F165:I165"/>
    <mergeCell ref="F166:I166"/>
    <mergeCell ref="F168:I168"/>
    <mergeCell ref="F171:I171"/>
    <mergeCell ref="L168:M168"/>
    <mergeCell ref="N168:Q168"/>
    <mergeCell ref="F169:I169"/>
    <mergeCell ref="L169:M169"/>
    <mergeCell ref="N169:Q169"/>
    <mergeCell ref="F170:I170"/>
    <mergeCell ref="F172:I172"/>
    <mergeCell ref="L172:M172"/>
    <mergeCell ref="N172:Q172"/>
    <mergeCell ref="N167:Q167"/>
    <mergeCell ref="F173:I173"/>
    <mergeCell ref="F176:I176"/>
    <mergeCell ref="F174:I174"/>
    <mergeCell ref="F175:I175"/>
    <mergeCell ref="L175:M175"/>
    <mergeCell ref="N175:Q175"/>
    <mergeCell ref="F177:I177"/>
    <mergeCell ref="F178:I178"/>
    <mergeCell ref="F180:I180"/>
    <mergeCell ref="F182:I182"/>
    <mergeCell ref="L180:M180"/>
    <mergeCell ref="N180:Q180"/>
    <mergeCell ref="F181:I181"/>
    <mergeCell ref="L181:M181"/>
    <mergeCell ref="N181:Q181"/>
    <mergeCell ref="L182:M182"/>
    <mergeCell ref="N182:Q182"/>
    <mergeCell ref="F183:I183"/>
    <mergeCell ref="L183:M183"/>
    <mergeCell ref="N183:Q183"/>
    <mergeCell ref="N179:Q179"/>
    <mergeCell ref="N184:Q184"/>
    <mergeCell ref="F185:I185"/>
    <mergeCell ref="F188:I188"/>
    <mergeCell ref="L185:M185"/>
    <mergeCell ref="N185:Q185"/>
    <mergeCell ref="L188:M188"/>
    <mergeCell ref="N188:Q188"/>
    <mergeCell ref="F189:I189"/>
    <mergeCell ref="F190:I190"/>
    <mergeCell ref="F191:I191"/>
    <mergeCell ref="L191:M191"/>
    <mergeCell ref="N191:Q191"/>
    <mergeCell ref="N186:Q186"/>
    <mergeCell ref="N187:Q187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mgrundelova</dc:creator>
  <cp:lastModifiedBy>mgrundelova</cp:lastModifiedBy>
  <dcterms:created xsi:type="dcterms:W3CDTF">2018-11-12T11:24:36Z</dcterms:created>
  <dcterms:modified xsi:type="dcterms:W3CDTF">2018-11-12T11:24:38Z</dcterms:modified>
</cp:coreProperties>
</file>