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Y:\Vnitro\e-aukce\2019\VŘ (e-poptávka) - Hasičská zbrojnice (DOTACE)\Výzva + přílohy\"/>
    </mc:Choice>
  </mc:AlternateContent>
  <xr:revisionPtr revIDLastSave="0" documentId="8_{88C6B166-5D0A-421C-A855-32BDE4AB4575}" xr6:coauthVersionLast="41" xr6:coauthVersionMax="41" xr10:uidLastSave="{00000000-0000-0000-0000-000000000000}"/>
  <bookViews>
    <workbookView xWindow="-120" yWindow="-120" windowWidth="29040" windowHeight="15840" activeTab="4" xr2:uid="{00000000-000D-0000-FFFF-FFFF00000000}"/>
  </bookViews>
  <sheets>
    <sheet name="Rekapitulace stavby" sheetId="1" r:id="rId1"/>
    <sheet name="04 - Oprava podlahy " sheetId="5" r:id="rId2"/>
    <sheet name="05 - Výměna ocelových vra..." sheetId="6" r:id="rId3"/>
    <sheet name="06 - Odsávání výfukových ..." sheetId="7" r:id="rId4"/>
    <sheet name="07 - VRN" sheetId="8" r:id="rId5"/>
  </sheets>
  <definedNames>
    <definedName name="_xlnm.Print_Titles" localSheetId="1">'04 - Oprava podlahy '!$117:$117</definedName>
    <definedName name="_xlnm.Print_Titles" localSheetId="2">'05 - Výměna ocelových vra...'!$118:$118</definedName>
    <definedName name="_xlnm.Print_Titles" localSheetId="3">'06 - Odsávání výfukových ...'!$118:$118</definedName>
    <definedName name="_xlnm.Print_Titles" localSheetId="4">'07 - VRN'!$112:$112</definedName>
    <definedName name="_xlnm.Print_Titles" localSheetId="0">'Rekapitulace stavby'!$85:$85</definedName>
    <definedName name="_xlnm.Print_Area" localSheetId="1">'04 - Oprava podlahy '!$C$4:$Q$70,'04 - Oprava podlahy '!$C$76:$Q$101,'04 - Oprava podlahy '!$C$107:$Q$180</definedName>
    <definedName name="_xlnm.Print_Area" localSheetId="2">'05 - Výměna ocelových vra...'!$C$4:$Q$70,'05 - Výměna ocelových vra...'!$C$76:$Q$102,'05 - Výměna ocelových vra...'!$C$108:$Q$182</definedName>
    <definedName name="_xlnm.Print_Area" localSheetId="3">'06 - Odsávání výfukových ...'!$C$4:$Q$70,'06 - Odsávání výfukových ...'!$C$76:$Q$102,'06 - Odsávání výfukových ...'!$C$108:$Q$155</definedName>
    <definedName name="_xlnm.Print_Area" localSheetId="4">'07 - VRN'!$C$4:$Q$70,'07 - VRN'!$C$76:$Q$96,'07 - VRN'!$C$102:$Q$120</definedName>
    <definedName name="_xlnm.Print_Area" localSheetId="0">'Rekapitulace stavby'!$C$4:$AP$70,'Rekapitulace stavby'!$C$76:$AP$95</definedName>
  </definedNames>
  <calcPr calcId="181029"/>
</workbook>
</file>

<file path=xl/calcChain.xml><?xml version="1.0" encoding="utf-8"?>
<calcChain xmlns="http://schemas.openxmlformats.org/spreadsheetml/2006/main">
  <c r="O9" i="8" l="1"/>
  <c r="AY91" i="1" l="1"/>
  <c r="AX91" i="1"/>
  <c r="BI120" i="8"/>
  <c r="BH120" i="8"/>
  <c r="BG120" i="8"/>
  <c r="BF120" i="8"/>
  <c r="AA120" i="8"/>
  <c r="AA119" i="8" s="1"/>
  <c r="Y120" i="8"/>
  <c r="Y119" i="8" s="1"/>
  <c r="W120" i="8"/>
  <c r="W119" i="8" s="1"/>
  <c r="BK120" i="8"/>
  <c r="BK119" i="8" s="1"/>
  <c r="N119" i="8" s="1"/>
  <c r="N92" i="8" s="1"/>
  <c r="N120" i="8"/>
  <c r="BE120" i="8" s="1"/>
  <c r="BI118" i="8"/>
  <c r="BH118" i="8"/>
  <c r="BG118" i="8"/>
  <c r="BF118" i="8"/>
  <c r="AA118" i="8"/>
  <c r="AA117" i="8" s="1"/>
  <c r="Y118" i="8"/>
  <c r="Y117" i="8" s="1"/>
  <c r="W118" i="8"/>
  <c r="W117" i="8" s="1"/>
  <c r="BK118" i="8"/>
  <c r="BK117" i="8" s="1"/>
  <c r="N118" i="8"/>
  <c r="BE118" i="8" s="1"/>
  <c r="BI116" i="8"/>
  <c r="BH116" i="8"/>
  <c r="BG116" i="8"/>
  <c r="BF116" i="8"/>
  <c r="AA116" i="8"/>
  <c r="AA115" i="8" s="1"/>
  <c r="Y116" i="8"/>
  <c r="Y115" i="8" s="1"/>
  <c r="W116" i="8"/>
  <c r="W115" i="8" s="1"/>
  <c r="BK116" i="8"/>
  <c r="BK115" i="8" s="1"/>
  <c r="BE116" i="8"/>
  <c r="M110" i="8"/>
  <c r="M109" i="8"/>
  <c r="F109" i="8"/>
  <c r="F107" i="8"/>
  <c r="F105" i="8"/>
  <c r="AS91" i="1"/>
  <c r="M84" i="8"/>
  <c r="M83" i="8"/>
  <c r="F83" i="8"/>
  <c r="F81" i="8"/>
  <c r="F79" i="8"/>
  <c r="O15" i="8"/>
  <c r="E15" i="8"/>
  <c r="F110" i="8" s="1"/>
  <c r="O14" i="8"/>
  <c r="F6" i="8"/>
  <c r="AY90" i="1"/>
  <c r="AX90" i="1"/>
  <c r="BI153" i="7"/>
  <c r="BH153" i="7"/>
  <c r="BG153" i="7"/>
  <c r="BF153" i="7"/>
  <c r="AA153" i="7"/>
  <c r="AA152" i="7" s="1"/>
  <c r="Y153" i="7"/>
  <c r="Y152" i="7" s="1"/>
  <c r="W153" i="7"/>
  <c r="W152" i="7" s="1"/>
  <c r="BK153" i="7"/>
  <c r="BK152" i="7" s="1"/>
  <c r="N152" i="7" s="1"/>
  <c r="N98" i="7" s="1"/>
  <c r="N153" i="7"/>
  <c r="BE153" i="7" s="1"/>
  <c r="BI151" i="7"/>
  <c r="BH151" i="7"/>
  <c r="BG151" i="7"/>
  <c r="BF151" i="7"/>
  <c r="AA151" i="7"/>
  <c r="Y151" i="7"/>
  <c r="W151" i="7"/>
  <c r="BK151" i="7"/>
  <c r="N151" i="7"/>
  <c r="BE151" i="7" s="1"/>
  <c r="BI149" i="7"/>
  <c r="BH149" i="7"/>
  <c r="BG149" i="7"/>
  <c r="BF149" i="7"/>
  <c r="AA149" i="7"/>
  <c r="Y149" i="7"/>
  <c r="W149" i="7"/>
  <c r="BK149" i="7"/>
  <c r="N149" i="7"/>
  <c r="BE149" i="7" s="1"/>
  <c r="BI148" i="7"/>
  <c r="BH148" i="7"/>
  <c r="BG148" i="7"/>
  <c r="BF148" i="7"/>
  <c r="AA148" i="7"/>
  <c r="Y148" i="7"/>
  <c r="W148" i="7"/>
  <c r="BK148" i="7"/>
  <c r="N148" i="7"/>
  <c r="BE148" i="7" s="1"/>
  <c r="BI147" i="7"/>
  <c r="BH147" i="7"/>
  <c r="BG147" i="7"/>
  <c r="BF147" i="7"/>
  <c r="AA147" i="7"/>
  <c r="Y147" i="7"/>
  <c r="W147" i="7"/>
  <c r="BK147" i="7"/>
  <c r="N147" i="7"/>
  <c r="BE147" i="7" s="1"/>
  <c r="BI145" i="7"/>
  <c r="BH145" i="7"/>
  <c r="BG145" i="7"/>
  <c r="BF145" i="7"/>
  <c r="AA145" i="7"/>
  <c r="Y145" i="7"/>
  <c r="W145" i="7"/>
  <c r="BK145" i="7"/>
  <c r="N145" i="7"/>
  <c r="BE145" i="7" s="1"/>
  <c r="BI144" i="7"/>
  <c r="BH144" i="7"/>
  <c r="BG144" i="7"/>
  <c r="BF144" i="7"/>
  <c r="AA144" i="7"/>
  <c r="Y144" i="7"/>
  <c r="W144" i="7"/>
  <c r="BK144" i="7"/>
  <c r="N144" i="7"/>
  <c r="BE144" i="7" s="1"/>
  <c r="BI141" i="7"/>
  <c r="BH141" i="7"/>
  <c r="BG141" i="7"/>
  <c r="BF141" i="7"/>
  <c r="AA141" i="7"/>
  <c r="AA140" i="7" s="1"/>
  <c r="Y141" i="7"/>
  <c r="Y140" i="7" s="1"/>
  <c r="W141" i="7"/>
  <c r="W140" i="7" s="1"/>
  <c r="BK141" i="7"/>
  <c r="BK140" i="7" s="1"/>
  <c r="N140" i="7" s="1"/>
  <c r="N94" i="7" s="1"/>
  <c r="N141" i="7"/>
  <c r="BE141" i="7" s="1"/>
  <c r="BI139" i="7"/>
  <c r="BH139" i="7"/>
  <c r="BG139" i="7"/>
  <c r="BF139" i="7"/>
  <c r="AA139" i="7"/>
  <c r="Y139" i="7"/>
  <c r="W139" i="7"/>
  <c r="BK139" i="7"/>
  <c r="N139" i="7"/>
  <c r="BE139" i="7" s="1"/>
  <c r="BI137" i="7"/>
  <c r="BH137" i="7"/>
  <c r="BG137" i="7"/>
  <c r="BF137" i="7"/>
  <c r="AA137" i="7"/>
  <c r="Y137" i="7"/>
  <c r="W137" i="7"/>
  <c r="BK137" i="7"/>
  <c r="N137" i="7"/>
  <c r="BE137" i="7" s="1"/>
  <c r="BI136" i="7"/>
  <c r="BH136" i="7"/>
  <c r="BG136" i="7"/>
  <c r="BF136" i="7"/>
  <c r="AA136" i="7"/>
  <c r="Y136" i="7"/>
  <c r="W136" i="7"/>
  <c r="BK136" i="7"/>
  <c r="N136" i="7"/>
  <c r="BE136" i="7" s="1"/>
  <c r="BI135" i="7"/>
  <c r="BH135" i="7"/>
  <c r="BG135" i="7"/>
  <c r="BF135" i="7"/>
  <c r="AA135" i="7"/>
  <c r="Y135" i="7"/>
  <c r="W135" i="7"/>
  <c r="BK135" i="7"/>
  <c r="N135" i="7"/>
  <c r="BE135" i="7" s="1"/>
  <c r="BI132" i="7"/>
  <c r="BH132" i="7"/>
  <c r="BG132" i="7"/>
  <c r="BF132" i="7"/>
  <c r="AA132" i="7"/>
  <c r="AA131" i="7" s="1"/>
  <c r="Y132" i="7"/>
  <c r="Y131" i="7" s="1"/>
  <c r="W132" i="7"/>
  <c r="W131" i="7" s="1"/>
  <c r="BK132" i="7"/>
  <c r="BK131" i="7" s="1"/>
  <c r="N132" i="7"/>
  <c r="BE132" i="7" s="1"/>
  <c r="BI130" i="7"/>
  <c r="BH130" i="7"/>
  <c r="BG130" i="7"/>
  <c r="BF130" i="7"/>
  <c r="AA130" i="7"/>
  <c r="Y130" i="7"/>
  <c r="W130" i="7"/>
  <c r="BK130" i="7"/>
  <c r="N130" i="7"/>
  <c r="BE130" i="7" s="1"/>
  <c r="BI127" i="7"/>
  <c r="BH127" i="7"/>
  <c r="BG127" i="7"/>
  <c r="BF127" i="7"/>
  <c r="AA127" i="7"/>
  <c r="Y127" i="7"/>
  <c r="W127" i="7"/>
  <c r="BK127" i="7"/>
  <c r="N127" i="7"/>
  <c r="BE127" i="7" s="1"/>
  <c r="BI126" i="7"/>
  <c r="BH126" i="7"/>
  <c r="BG126" i="7"/>
  <c r="BF126" i="7"/>
  <c r="AA126" i="7"/>
  <c r="Y126" i="7"/>
  <c r="W126" i="7"/>
  <c r="BK126" i="7"/>
  <c r="N126" i="7"/>
  <c r="BE126" i="7" s="1"/>
  <c r="BI122" i="7"/>
  <c r="BH122" i="7"/>
  <c r="BG122" i="7"/>
  <c r="BF122" i="7"/>
  <c r="AA122" i="7"/>
  <c r="Y122" i="7"/>
  <c r="W122" i="7"/>
  <c r="BK122" i="7"/>
  <c r="N122" i="7"/>
  <c r="BE122" i="7" s="1"/>
  <c r="M116" i="7"/>
  <c r="M115" i="7"/>
  <c r="F115" i="7"/>
  <c r="F113" i="7"/>
  <c r="F111" i="7"/>
  <c r="AS90" i="1"/>
  <c r="M84" i="7"/>
  <c r="M83" i="7"/>
  <c r="F83" i="7"/>
  <c r="F81" i="7"/>
  <c r="F79" i="7"/>
  <c r="O15" i="7"/>
  <c r="E15" i="7"/>
  <c r="F116" i="7" s="1"/>
  <c r="O14" i="7"/>
  <c r="O9" i="7"/>
  <c r="M113" i="7" s="1"/>
  <c r="F6" i="7"/>
  <c r="F78" i="7" s="1"/>
  <c r="AY89" i="1"/>
  <c r="AX89" i="1"/>
  <c r="BI182" i="6"/>
  <c r="BH182" i="6"/>
  <c r="BG182" i="6"/>
  <c r="BF182" i="6"/>
  <c r="AA182" i="6"/>
  <c r="Y182" i="6"/>
  <c r="W182" i="6"/>
  <c r="BK182" i="6"/>
  <c r="N182" i="6"/>
  <c r="BE182" i="6" s="1"/>
  <c r="BI179" i="6"/>
  <c r="BH179" i="6"/>
  <c r="BG179" i="6"/>
  <c r="BF179" i="6"/>
  <c r="AA179" i="6"/>
  <c r="Y179" i="6"/>
  <c r="W179" i="6"/>
  <c r="BK179" i="6"/>
  <c r="N179" i="6"/>
  <c r="BE179" i="6" s="1"/>
  <c r="BI178" i="6"/>
  <c r="BH178" i="6"/>
  <c r="BG178" i="6"/>
  <c r="BF178" i="6"/>
  <c r="AA178" i="6"/>
  <c r="Y178" i="6"/>
  <c r="W178" i="6"/>
  <c r="BK178" i="6"/>
  <c r="N178" i="6"/>
  <c r="BE178" i="6" s="1"/>
  <c r="BI175" i="6"/>
  <c r="BH175" i="6"/>
  <c r="BG175" i="6"/>
  <c r="BF175" i="6"/>
  <c r="AA175" i="6"/>
  <c r="Y175" i="6"/>
  <c r="W175" i="6"/>
  <c r="BK175" i="6"/>
  <c r="N175" i="6"/>
  <c r="BE175" i="6" s="1"/>
  <c r="BI173" i="6"/>
  <c r="BH173" i="6"/>
  <c r="BG173" i="6"/>
  <c r="BF173" i="6"/>
  <c r="AA173" i="6"/>
  <c r="Y173" i="6"/>
  <c r="W173" i="6"/>
  <c r="BK173" i="6"/>
  <c r="N173" i="6"/>
  <c r="BE173" i="6" s="1"/>
  <c r="BI171" i="6"/>
  <c r="BH171" i="6"/>
  <c r="BG171" i="6"/>
  <c r="BF171" i="6"/>
  <c r="AA171" i="6"/>
  <c r="Y171" i="6"/>
  <c r="W171" i="6"/>
  <c r="BK171" i="6"/>
  <c r="N171" i="6"/>
  <c r="BE171" i="6" s="1"/>
  <c r="BI165" i="6"/>
  <c r="BH165" i="6"/>
  <c r="BG165" i="6"/>
  <c r="BF165" i="6"/>
  <c r="AA165" i="6"/>
  <c r="Y165" i="6"/>
  <c r="W165" i="6"/>
  <c r="BK165" i="6"/>
  <c r="N165" i="6"/>
  <c r="BE165" i="6" s="1"/>
  <c r="BI159" i="6"/>
  <c r="BH159" i="6"/>
  <c r="BG159" i="6"/>
  <c r="BF159" i="6"/>
  <c r="AA159" i="6"/>
  <c r="Y159" i="6"/>
  <c r="W159" i="6"/>
  <c r="BK159" i="6"/>
  <c r="N159" i="6"/>
  <c r="BE159" i="6" s="1"/>
  <c r="BI158" i="6"/>
  <c r="BH158" i="6"/>
  <c r="BG158" i="6"/>
  <c r="BF158" i="6"/>
  <c r="AA158" i="6"/>
  <c r="AA157" i="6" s="1"/>
  <c r="Y158" i="6"/>
  <c r="W158" i="6"/>
  <c r="BK158" i="6"/>
  <c r="N158" i="6"/>
  <c r="BE158" i="6" s="1"/>
  <c r="BI156" i="6"/>
  <c r="BH156" i="6"/>
  <c r="BG156" i="6"/>
  <c r="BF156" i="6"/>
  <c r="AA156" i="6"/>
  <c r="Y156" i="6"/>
  <c r="W156" i="6"/>
  <c r="BK156" i="6"/>
  <c r="N156" i="6"/>
  <c r="BE156" i="6" s="1"/>
  <c r="BI153" i="6"/>
  <c r="BH153" i="6"/>
  <c r="BG153" i="6"/>
  <c r="BF153" i="6"/>
  <c r="AA153" i="6"/>
  <c r="Y153" i="6"/>
  <c r="W153" i="6"/>
  <c r="BK153" i="6"/>
  <c r="N153" i="6"/>
  <c r="BE153" i="6" s="1"/>
  <c r="BI152" i="6"/>
  <c r="BH152" i="6"/>
  <c r="BG152" i="6"/>
  <c r="BF152" i="6"/>
  <c r="AA152" i="6"/>
  <c r="Y152" i="6"/>
  <c r="W152" i="6"/>
  <c r="BK152" i="6"/>
  <c r="N152" i="6"/>
  <c r="BE152" i="6" s="1"/>
  <c r="BI151" i="6"/>
  <c r="BH151" i="6"/>
  <c r="BG151" i="6"/>
  <c r="BF151" i="6"/>
  <c r="AA151" i="6"/>
  <c r="Y151" i="6"/>
  <c r="W151" i="6"/>
  <c r="BK151" i="6"/>
  <c r="N151" i="6"/>
  <c r="BE151" i="6" s="1"/>
  <c r="BI150" i="6"/>
  <c r="BH150" i="6"/>
  <c r="BG150" i="6"/>
  <c r="BF150" i="6"/>
  <c r="AA150" i="6"/>
  <c r="Y150" i="6"/>
  <c r="W150" i="6"/>
  <c r="BK150" i="6"/>
  <c r="N150" i="6"/>
  <c r="BE150" i="6" s="1"/>
  <c r="BI148" i="6"/>
  <c r="BH148" i="6"/>
  <c r="BG148" i="6"/>
  <c r="BF148" i="6"/>
  <c r="AA148" i="6"/>
  <c r="AA147" i="6"/>
  <c r="Y148" i="6"/>
  <c r="Y147" i="6" s="1"/>
  <c r="W148" i="6"/>
  <c r="W147" i="6" s="1"/>
  <c r="BK148" i="6"/>
  <c r="BK147" i="6" s="1"/>
  <c r="N148" i="6"/>
  <c r="BE148" i="6" s="1"/>
  <c r="BI145" i="6"/>
  <c r="BH145" i="6"/>
  <c r="BG145" i="6"/>
  <c r="BF145" i="6"/>
  <c r="AA145" i="6"/>
  <c r="AA144" i="6" s="1"/>
  <c r="Y145" i="6"/>
  <c r="Y144" i="6" s="1"/>
  <c r="W145" i="6"/>
  <c r="W144" i="6" s="1"/>
  <c r="BK145" i="6"/>
  <c r="BK144" i="6" s="1"/>
  <c r="N144" i="6" s="1"/>
  <c r="N93" i="6" s="1"/>
  <c r="N145" i="6"/>
  <c r="BE145" i="6" s="1"/>
  <c r="BI143" i="6"/>
  <c r="BH143" i="6"/>
  <c r="BG143" i="6"/>
  <c r="BF143" i="6"/>
  <c r="AA143" i="6"/>
  <c r="Y143" i="6"/>
  <c r="W143" i="6"/>
  <c r="BK143" i="6"/>
  <c r="N143" i="6"/>
  <c r="BE143" i="6" s="1"/>
  <c r="BI141" i="6"/>
  <c r="BH141" i="6"/>
  <c r="BG141" i="6"/>
  <c r="BF141" i="6"/>
  <c r="AA141" i="6"/>
  <c r="Y141" i="6"/>
  <c r="W141" i="6"/>
  <c r="BK141" i="6"/>
  <c r="N141" i="6"/>
  <c r="BE141" i="6" s="1"/>
  <c r="BI140" i="6"/>
  <c r="BH140" i="6"/>
  <c r="BG140" i="6"/>
  <c r="BF140" i="6"/>
  <c r="AA140" i="6"/>
  <c r="Y140" i="6"/>
  <c r="W140" i="6"/>
  <c r="BK140" i="6"/>
  <c r="N140" i="6"/>
  <c r="BE140" i="6" s="1"/>
  <c r="BI139" i="6"/>
  <c r="BH139" i="6"/>
  <c r="BG139" i="6"/>
  <c r="BF139" i="6"/>
  <c r="AA139" i="6"/>
  <c r="Y139" i="6"/>
  <c r="W139" i="6"/>
  <c r="BK139" i="6"/>
  <c r="N139" i="6"/>
  <c r="BE139" i="6" s="1"/>
  <c r="BI136" i="6"/>
  <c r="BH136" i="6"/>
  <c r="BG136" i="6"/>
  <c r="BF136" i="6"/>
  <c r="AA136" i="6"/>
  <c r="AA135" i="6" s="1"/>
  <c r="Y136" i="6"/>
  <c r="Y135" i="6"/>
  <c r="W136" i="6"/>
  <c r="W135" i="6" s="1"/>
  <c r="BK136" i="6"/>
  <c r="BK135" i="6" s="1"/>
  <c r="N135" i="6" s="1"/>
  <c r="N91" i="6" s="1"/>
  <c r="N136" i="6"/>
  <c r="BE136" i="6" s="1"/>
  <c r="BI128" i="6"/>
  <c r="BH128" i="6"/>
  <c r="BG128" i="6"/>
  <c r="BF128" i="6"/>
  <c r="AA128" i="6"/>
  <c r="Y128" i="6"/>
  <c r="W128" i="6"/>
  <c r="BK128" i="6"/>
  <c r="N128" i="6"/>
  <c r="BE128" i="6" s="1"/>
  <c r="BI125" i="6"/>
  <c r="BH125" i="6"/>
  <c r="BG125" i="6"/>
  <c r="BF125" i="6"/>
  <c r="AA125" i="6"/>
  <c r="Y125" i="6"/>
  <c r="W125" i="6"/>
  <c r="BK125" i="6"/>
  <c r="N125" i="6"/>
  <c r="BE125" i="6" s="1"/>
  <c r="BI122" i="6"/>
  <c r="BH122" i="6"/>
  <c r="BG122" i="6"/>
  <c r="BF122" i="6"/>
  <c r="AA122" i="6"/>
  <c r="Y122" i="6"/>
  <c r="W122" i="6"/>
  <c r="BK122" i="6"/>
  <c r="N122" i="6"/>
  <c r="BE122" i="6" s="1"/>
  <c r="M116" i="6"/>
  <c r="M115" i="6"/>
  <c r="F115" i="6"/>
  <c r="F113" i="6"/>
  <c r="F111" i="6"/>
  <c r="AS89" i="1"/>
  <c r="M84" i="6"/>
  <c r="M83" i="6"/>
  <c r="F83" i="6"/>
  <c r="F81" i="6"/>
  <c r="F79" i="6"/>
  <c r="O15" i="6"/>
  <c r="E15" i="6"/>
  <c r="O14" i="6"/>
  <c r="O9" i="6"/>
  <c r="M113" i="6" s="1"/>
  <c r="F6" i="6"/>
  <c r="AY88" i="1"/>
  <c r="AX88" i="1"/>
  <c r="BI176" i="5"/>
  <c r="BH176" i="5"/>
  <c r="BG176" i="5"/>
  <c r="BF176" i="5"/>
  <c r="AA176" i="5"/>
  <c r="AA175" i="5" s="1"/>
  <c r="Y176" i="5"/>
  <c r="Y175" i="5" s="1"/>
  <c r="W176" i="5"/>
  <c r="W175" i="5" s="1"/>
  <c r="BK176" i="5"/>
  <c r="BK175" i="5" s="1"/>
  <c r="N175" i="5" s="1"/>
  <c r="N97" i="5" s="1"/>
  <c r="N176" i="5"/>
  <c r="BE176" i="5" s="1"/>
  <c r="BI174" i="5"/>
  <c r="BH174" i="5"/>
  <c r="BG174" i="5"/>
  <c r="BF174" i="5"/>
  <c r="AA174" i="5"/>
  <c r="Y174" i="5"/>
  <c r="W174" i="5"/>
  <c r="BK174" i="5"/>
  <c r="N174" i="5"/>
  <c r="BE174" i="5" s="1"/>
  <c r="BI171" i="5"/>
  <c r="BH171" i="5"/>
  <c r="BG171" i="5"/>
  <c r="BF171" i="5"/>
  <c r="AA171" i="5"/>
  <c r="Y171" i="5"/>
  <c r="W171" i="5"/>
  <c r="BK171" i="5"/>
  <c r="N171" i="5"/>
  <c r="BE171" i="5" s="1"/>
  <c r="BI166" i="5"/>
  <c r="BH166" i="5"/>
  <c r="BG166" i="5"/>
  <c r="BF166" i="5"/>
  <c r="AA166" i="5"/>
  <c r="Y166" i="5"/>
  <c r="W166" i="5"/>
  <c r="BK166" i="5"/>
  <c r="N166" i="5"/>
  <c r="BE166" i="5" s="1"/>
  <c r="BI165" i="5"/>
  <c r="BH165" i="5"/>
  <c r="BG165" i="5"/>
  <c r="BF165" i="5"/>
  <c r="AA165" i="5"/>
  <c r="Y165" i="5"/>
  <c r="W165" i="5"/>
  <c r="BK165" i="5"/>
  <c r="N165" i="5"/>
  <c r="BE165" i="5" s="1"/>
  <c r="BI160" i="5"/>
  <c r="BH160" i="5"/>
  <c r="BG160" i="5"/>
  <c r="BF160" i="5"/>
  <c r="AA160" i="5"/>
  <c r="Y160" i="5"/>
  <c r="W160" i="5"/>
  <c r="BK160" i="5"/>
  <c r="N160" i="5"/>
  <c r="BE160" i="5" s="1"/>
  <c r="BI155" i="5"/>
  <c r="BH155" i="5"/>
  <c r="BG155" i="5"/>
  <c r="BF155" i="5"/>
  <c r="AA155" i="5"/>
  <c r="Y155" i="5"/>
  <c r="W155" i="5"/>
  <c r="BK155" i="5"/>
  <c r="N155" i="5"/>
  <c r="BE155" i="5" s="1"/>
  <c r="BI150" i="5"/>
  <c r="BH150" i="5"/>
  <c r="BG150" i="5"/>
  <c r="BF150" i="5"/>
  <c r="AA150" i="5"/>
  <c r="Y150" i="5"/>
  <c r="W150" i="5"/>
  <c r="BK150" i="5"/>
  <c r="N150" i="5"/>
  <c r="BE150" i="5" s="1"/>
  <c r="BI147" i="5"/>
  <c r="BH147" i="5"/>
  <c r="BG147" i="5"/>
  <c r="BF147" i="5"/>
  <c r="AA147" i="5"/>
  <c r="Y147" i="5"/>
  <c r="W147" i="5"/>
  <c r="BK147" i="5"/>
  <c r="N147" i="5"/>
  <c r="BE147" i="5" s="1"/>
  <c r="BI144" i="5"/>
  <c r="BH144" i="5"/>
  <c r="BG144" i="5"/>
  <c r="BF144" i="5"/>
  <c r="AA144" i="5"/>
  <c r="AA143" i="5" s="1"/>
  <c r="Y144" i="5"/>
  <c r="Y143" i="5" s="1"/>
  <c r="W144" i="5"/>
  <c r="W143" i="5" s="1"/>
  <c r="BK144" i="5"/>
  <c r="BK143" i="5" s="1"/>
  <c r="N144" i="5"/>
  <c r="BE144" i="5" s="1"/>
  <c r="BI141" i="5"/>
  <c r="BH141" i="5"/>
  <c r="BG141" i="5"/>
  <c r="BF141" i="5"/>
  <c r="AA141" i="5"/>
  <c r="AA140" i="5" s="1"/>
  <c r="Y141" i="5"/>
  <c r="Y140" i="5" s="1"/>
  <c r="W141" i="5"/>
  <c r="W140" i="5" s="1"/>
  <c r="BK141" i="5"/>
  <c r="BK140" i="5" s="1"/>
  <c r="N140" i="5" s="1"/>
  <c r="N93" i="5" s="1"/>
  <c r="N141" i="5"/>
  <c r="BE141" i="5" s="1"/>
  <c r="BI139" i="5"/>
  <c r="BH139" i="5"/>
  <c r="BG139" i="5"/>
  <c r="BF139" i="5"/>
  <c r="AA139" i="5"/>
  <c r="Y139" i="5"/>
  <c r="W139" i="5"/>
  <c r="BK139" i="5"/>
  <c r="N139" i="5"/>
  <c r="BE139" i="5" s="1"/>
  <c r="BI137" i="5"/>
  <c r="BH137" i="5"/>
  <c r="BG137" i="5"/>
  <c r="BF137" i="5"/>
  <c r="AA137" i="5"/>
  <c r="Y137" i="5"/>
  <c r="W137" i="5"/>
  <c r="BK137" i="5"/>
  <c r="N137" i="5"/>
  <c r="BE137" i="5" s="1"/>
  <c r="BI136" i="5"/>
  <c r="BH136" i="5"/>
  <c r="BG136" i="5"/>
  <c r="BF136" i="5"/>
  <c r="AA136" i="5"/>
  <c r="Y136" i="5"/>
  <c r="W136" i="5"/>
  <c r="BK136" i="5"/>
  <c r="N136" i="5"/>
  <c r="BE136" i="5" s="1"/>
  <c r="BI135" i="5"/>
  <c r="BH135" i="5"/>
  <c r="BG135" i="5"/>
  <c r="BF135" i="5"/>
  <c r="AA135" i="5"/>
  <c r="Y135" i="5"/>
  <c r="W135" i="5"/>
  <c r="BK135" i="5"/>
  <c r="N135" i="5"/>
  <c r="BE135" i="5" s="1"/>
  <c r="BI133" i="5"/>
  <c r="BH133" i="5"/>
  <c r="BG133" i="5"/>
  <c r="BF133" i="5"/>
  <c r="AA133" i="5"/>
  <c r="AA132" i="5" s="1"/>
  <c r="Y133" i="5"/>
  <c r="Y132" i="5" s="1"/>
  <c r="W133" i="5"/>
  <c r="W132" i="5" s="1"/>
  <c r="BK133" i="5"/>
  <c r="BK132" i="5" s="1"/>
  <c r="N132" i="5" s="1"/>
  <c r="N91" i="5" s="1"/>
  <c r="N133" i="5"/>
  <c r="BE133" i="5" s="1"/>
  <c r="BI127" i="5"/>
  <c r="BH127" i="5"/>
  <c r="BG127" i="5"/>
  <c r="BF127" i="5"/>
  <c r="AA127" i="5"/>
  <c r="Y127" i="5"/>
  <c r="W127" i="5"/>
  <c r="BK127" i="5"/>
  <c r="N127" i="5"/>
  <c r="BE127" i="5" s="1"/>
  <c r="BI124" i="5"/>
  <c r="BH124" i="5"/>
  <c r="BG124" i="5"/>
  <c r="BF124" i="5"/>
  <c r="AA124" i="5"/>
  <c r="Y124" i="5"/>
  <c r="W124" i="5"/>
  <c r="BK124" i="5"/>
  <c r="N124" i="5"/>
  <c r="BE124" i="5" s="1"/>
  <c r="BI121" i="5"/>
  <c r="BH121" i="5"/>
  <c r="BG121" i="5"/>
  <c r="BF121" i="5"/>
  <c r="AA121" i="5"/>
  <c r="Y121" i="5"/>
  <c r="W121" i="5"/>
  <c r="BK121" i="5"/>
  <c r="N121" i="5"/>
  <c r="BE121" i="5" s="1"/>
  <c r="M115" i="5"/>
  <c r="M114" i="5"/>
  <c r="F114" i="5"/>
  <c r="F112" i="5"/>
  <c r="F110" i="5"/>
  <c r="AS88" i="1"/>
  <c r="M84" i="5"/>
  <c r="M83" i="5"/>
  <c r="F83" i="5"/>
  <c r="F81" i="5"/>
  <c r="F79" i="5"/>
  <c r="O15" i="5"/>
  <c r="E15" i="5"/>
  <c r="O14" i="5"/>
  <c r="O9" i="5"/>
  <c r="M112" i="5" s="1"/>
  <c r="F6" i="5"/>
  <c r="AM83" i="1"/>
  <c r="L83" i="1"/>
  <c r="AM82" i="1"/>
  <c r="L82" i="1"/>
  <c r="AM80" i="1"/>
  <c r="L80" i="1"/>
  <c r="L78" i="1"/>
  <c r="L77" i="1"/>
  <c r="AA138" i="6" l="1"/>
  <c r="Y121" i="6"/>
  <c r="W157" i="6"/>
  <c r="Y134" i="5"/>
  <c r="Y149" i="6"/>
  <c r="H33" i="7"/>
  <c r="BA90" i="1" s="1"/>
  <c r="Y114" i="8"/>
  <c r="Y113" i="8" s="1"/>
  <c r="AA114" i="8"/>
  <c r="AA113" i="8" s="1"/>
  <c r="Y120" i="5"/>
  <c r="AA134" i="5"/>
  <c r="AA146" i="5"/>
  <c r="W174" i="6"/>
  <c r="BK146" i="5"/>
  <c r="N146" i="5" s="1"/>
  <c r="N96" i="5" s="1"/>
  <c r="Y138" i="6"/>
  <c r="Y157" i="6"/>
  <c r="Y174" i="6"/>
  <c r="M81" i="7"/>
  <c r="W125" i="7"/>
  <c r="W134" i="7"/>
  <c r="AA143" i="7"/>
  <c r="Y143" i="7"/>
  <c r="H35" i="8"/>
  <c r="BC91" i="1" s="1"/>
  <c r="H36" i="8"/>
  <c r="BD91" i="1" s="1"/>
  <c r="M32" i="8"/>
  <c r="AV91" i="1" s="1"/>
  <c r="BK146" i="7"/>
  <c r="BK143" i="7"/>
  <c r="N143" i="7" s="1"/>
  <c r="N96" i="7" s="1"/>
  <c r="H35" i="7"/>
  <c r="BC90" i="1" s="1"/>
  <c r="BK174" i="6"/>
  <c r="N174" i="6" s="1"/>
  <c r="N98" i="6" s="1"/>
  <c r="BK157" i="6"/>
  <c r="N157" i="6" s="1"/>
  <c r="N97" i="6" s="1"/>
  <c r="BK149" i="6"/>
  <c r="N149" i="6" s="1"/>
  <c r="N96" i="6" s="1"/>
  <c r="BK138" i="6"/>
  <c r="N138" i="6" s="1"/>
  <c r="N92" i="6" s="1"/>
  <c r="H36" i="6"/>
  <c r="BD89" i="1" s="1"/>
  <c r="BK121" i="6"/>
  <c r="H34" i="6"/>
  <c r="BB89" i="1" s="1"/>
  <c r="BK134" i="5"/>
  <c r="N134" i="5" s="1"/>
  <c r="N92" i="5" s="1"/>
  <c r="BK120" i="5"/>
  <c r="H36" i="5"/>
  <c r="BD88" i="1" s="1"/>
  <c r="H34" i="5"/>
  <c r="BB88" i="1" s="1"/>
  <c r="F110" i="7"/>
  <c r="W121" i="6"/>
  <c r="F109" i="5"/>
  <c r="F78" i="5"/>
  <c r="AA120" i="5"/>
  <c r="AA119" i="5" s="1"/>
  <c r="H35" i="5"/>
  <c r="BC88" i="1" s="1"/>
  <c r="Y146" i="5"/>
  <c r="Y142" i="5" s="1"/>
  <c r="F110" i="6"/>
  <c r="F78" i="6"/>
  <c r="AA121" i="6"/>
  <c r="AA120" i="6" s="1"/>
  <c r="H35" i="6"/>
  <c r="BC89" i="1" s="1"/>
  <c r="Y146" i="7"/>
  <c r="Y142" i="7" s="1"/>
  <c r="F104" i="8"/>
  <c r="F78" i="8"/>
  <c r="AA149" i="6"/>
  <c r="M107" i="8"/>
  <c r="M81" i="8"/>
  <c r="W120" i="5"/>
  <c r="M33" i="7"/>
  <c r="AW90" i="1" s="1"/>
  <c r="H36" i="7"/>
  <c r="BD90" i="1" s="1"/>
  <c r="M33" i="8"/>
  <c r="AW91" i="1" s="1"/>
  <c r="H33" i="8"/>
  <c r="BA91" i="1" s="1"/>
  <c r="F115" i="5"/>
  <c r="F84" i="5"/>
  <c r="Y119" i="5"/>
  <c r="W134" i="5"/>
  <c r="AA142" i="5"/>
  <c r="W146" i="5"/>
  <c r="W142" i="5" s="1"/>
  <c r="F116" i="6"/>
  <c r="F84" i="6"/>
  <c r="Y120" i="6"/>
  <c r="W138" i="6"/>
  <c r="W149" i="6"/>
  <c r="W146" i="6" s="1"/>
  <c r="AA174" i="6"/>
  <c r="AA146" i="6" s="1"/>
  <c r="M32" i="7"/>
  <c r="AV90" i="1" s="1"/>
  <c r="AA125" i="7"/>
  <c r="AA134" i="7"/>
  <c r="M33" i="6"/>
  <c r="AW89" i="1" s="1"/>
  <c r="Y146" i="6"/>
  <c r="W121" i="7"/>
  <c r="W120" i="7" s="1"/>
  <c r="BK125" i="7"/>
  <c r="N125" i="7" s="1"/>
  <c r="N91" i="7" s="1"/>
  <c r="Y134" i="7"/>
  <c r="AA146" i="7"/>
  <c r="AA142" i="7" s="1"/>
  <c r="H34" i="8"/>
  <c r="BB91" i="1" s="1"/>
  <c r="M33" i="5"/>
  <c r="AW88" i="1" s="1"/>
  <c r="H34" i="7"/>
  <c r="BB90" i="1" s="1"/>
  <c r="Y125" i="7"/>
  <c r="BK134" i="7"/>
  <c r="N134" i="7" s="1"/>
  <c r="N93" i="7" s="1"/>
  <c r="W143" i="7"/>
  <c r="W146" i="7"/>
  <c r="W114" i="8"/>
  <c r="W113" i="8" s="1"/>
  <c r="AU91" i="1" s="1"/>
  <c r="F84" i="7"/>
  <c r="M81" i="5"/>
  <c r="M81" i="6"/>
  <c r="F84" i="8"/>
  <c r="AS87" i="1"/>
  <c r="M32" i="5"/>
  <c r="AV88" i="1" s="1"/>
  <c r="H32" i="5"/>
  <c r="AZ88" i="1" s="1"/>
  <c r="M32" i="6"/>
  <c r="AV89" i="1" s="1"/>
  <c r="H32" i="6"/>
  <c r="AZ89" i="1" s="1"/>
  <c r="N131" i="7"/>
  <c r="N92" i="7" s="1"/>
  <c r="BK119" i="5"/>
  <c r="N120" i="5"/>
  <c r="N90" i="5" s="1"/>
  <c r="BK142" i="5"/>
  <c r="N142" i="5" s="1"/>
  <c r="N94" i="5" s="1"/>
  <c r="N143" i="5"/>
  <c r="N95" i="5" s="1"/>
  <c r="N121" i="6"/>
  <c r="N90" i="6" s="1"/>
  <c r="N147" i="6"/>
  <c r="N95" i="6" s="1"/>
  <c r="N146" i="7"/>
  <c r="N97" i="7" s="1"/>
  <c r="N117" i="8"/>
  <c r="N91" i="8" s="1"/>
  <c r="BK114" i="8"/>
  <c r="H33" i="6"/>
  <c r="BA89" i="1" s="1"/>
  <c r="H32" i="7"/>
  <c r="AZ90" i="1" s="1"/>
  <c r="H33" i="5"/>
  <c r="BA88" i="1" s="1"/>
  <c r="H32" i="8"/>
  <c r="AZ91" i="1" s="1"/>
  <c r="BK142" i="7" l="1"/>
  <c r="N142" i="7" s="1"/>
  <c r="N95" i="7" s="1"/>
  <c r="Y121" i="7"/>
  <c r="Y120" i="7" s="1"/>
  <c r="Y119" i="7" s="1"/>
  <c r="W142" i="7"/>
  <c r="AA121" i="7"/>
  <c r="AA120" i="7" s="1"/>
  <c r="AA119" i="7" s="1"/>
  <c r="Y119" i="6"/>
  <c r="AT91" i="1"/>
  <c r="BK146" i="6"/>
  <c r="N146" i="6" s="1"/>
  <c r="N94" i="6" s="1"/>
  <c r="BK120" i="6"/>
  <c r="N120" i="6" s="1"/>
  <c r="N89" i="6" s="1"/>
  <c r="BC87" i="1"/>
  <c r="W34" i="1" s="1"/>
  <c r="AT89" i="1"/>
  <c r="AT90" i="1"/>
  <c r="BB87" i="1"/>
  <c r="W33" i="1" s="1"/>
  <c r="AT88" i="1"/>
  <c r="BD87" i="1"/>
  <c r="W35" i="1" s="1"/>
  <c r="BK121" i="7"/>
  <c r="BK120" i="7" s="1"/>
  <c r="W119" i="7"/>
  <c r="AU90" i="1" s="1"/>
  <c r="AA119" i="6"/>
  <c r="Y118" i="5"/>
  <c r="AA118" i="5"/>
  <c r="W120" i="6"/>
  <c r="W119" i="6" s="1"/>
  <c r="AU89" i="1" s="1"/>
  <c r="W119" i="5"/>
  <c r="W118" i="5" s="1"/>
  <c r="AU88" i="1" s="1"/>
  <c r="BK118" i="5"/>
  <c r="N118" i="5" s="1"/>
  <c r="N88" i="5" s="1"/>
  <c r="N119" i="5"/>
  <c r="N89" i="5" s="1"/>
  <c r="AZ87" i="1"/>
  <c r="N114" i="8"/>
  <c r="N89" i="8" s="1"/>
  <c r="BK113" i="8"/>
  <c r="N113" i="8" s="1"/>
  <c r="N88" i="8" s="1"/>
  <c r="BA87" i="1"/>
  <c r="N121" i="7" l="1"/>
  <c r="N90" i="7" s="1"/>
  <c r="BK119" i="6"/>
  <c r="N119" i="6" s="1"/>
  <c r="N88" i="6" s="1"/>
  <c r="L102" i="6" s="1"/>
  <c r="AY87" i="1"/>
  <c r="AX87" i="1"/>
  <c r="AU87" i="1"/>
  <c r="M27" i="6"/>
  <c r="M30" i="6" s="1"/>
  <c r="W31" i="1"/>
  <c r="AV87" i="1"/>
  <c r="BK119" i="7"/>
  <c r="N119" i="7" s="1"/>
  <c r="N88" i="7" s="1"/>
  <c r="N120" i="7"/>
  <c r="N89" i="7" s="1"/>
  <c r="L101" i="5"/>
  <c r="M27" i="5"/>
  <c r="M30" i="5" s="1"/>
  <c r="M27" i="8"/>
  <c r="M30" i="8" s="1"/>
  <c r="L96" i="8"/>
  <c r="W32" i="1"/>
  <c r="AW87" i="1"/>
  <c r="AK32" i="1" s="1"/>
  <c r="L102" i="7" l="1"/>
  <c r="M27" i="7"/>
  <c r="M30" i="7" s="1"/>
  <c r="L38" i="6"/>
  <c r="AG89" i="1"/>
  <c r="AN89" i="1" s="1"/>
  <c r="L38" i="8"/>
  <c r="AG91" i="1"/>
  <c r="AN91" i="1" s="1"/>
  <c r="AG88" i="1"/>
  <c r="AN88" i="1" s="1"/>
  <c r="L38" i="5"/>
  <c r="AK31" i="1"/>
  <c r="AT87" i="1"/>
  <c r="AG90" i="1" l="1"/>
  <c r="AN90" i="1" s="1"/>
  <c r="L38" i="7"/>
  <c r="AG87" i="1" l="1"/>
  <c r="AG95" i="1" s="1"/>
  <c r="AN87" i="1" l="1"/>
  <c r="AN95" i="1" s="1"/>
  <c r="AK26" i="1"/>
  <c r="AK29" i="1" s="1"/>
  <c r="AK37" i="1" s="1"/>
</calcChain>
</file>

<file path=xl/sharedStrings.xml><?xml version="1.0" encoding="utf-8"?>
<sst xmlns="http://schemas.openxmlformats.org/spreadsheetml/2006/main" count="2295" uniqueCount="379">
  <si>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</si>
  <si>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</si>
  <si>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</si>
  <si>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</si>
  <si>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</si>
  <si>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</si>
  <si>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</si>
  <si>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</si>
  <si>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</si>
  <si>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</si>
  <si>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</si>
  <si>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</si>
  <si>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</si>
  <si>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</si>
  <si>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</si>
  <si>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</si>
  <si>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Stavba:</t>
  </si>
  <si>
    <t>Stavební úpravy objektru hasiščské zbrojnice v BpH</t>
  </si>
  <si>
    <t>JKSO:</t>
  </si>
  <si>
    <t>CC-CZ:</t>
  </si>
  <si>
    <t>Místo:</t>
  </si>
  <si>
    <t xml:space="preserve">Bystřice pod Hostýnem </t>
  </si>
  <si>
    <t>Datum:</t>
  </si>
  <si>
    <t>Objednatel:</t>
  </si>
  <si>
    <t>IČ:</t>
  </si>
  <si>
    <t>00287113</t>
  </si>
  <si>
    <t xml:space="preserve">Město Bystřice pod Hostýnem </t>
  </si>
  <si>
    <t>DIČ:</t>
  </si>
  <si>
    <t>Zhotovitel:</t>
  </si>
  <si>
    <t>Projektant:</t>
  </si>
  <si>
    <t>29254710</t>
  </si>
  <si>
    <t>Stanislav Ondroušek s.r.o.</t>
  </si>
  <si>
    <t>True</t>
  </si>
  <si>
    <t>Zpracovatel:</t>
  </si>
  <si>
    <t>Dominika Lukášová</t>
  </si>
  <si>
    <t>Poznámka:</t>
  </si>
  <si>
    <t>Náklady z rozpočtů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</si>
  <si>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</si>
  <si>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</si>
  <si>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</si>
  <si>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</si>
  <si>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</si>
  <si>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</si>
  <si>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</si>
  <si>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</si>
  <si>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</si>
  <si>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</si>
  <si>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</si>
  <si>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</si>
  <si>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</si>
  <si>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</si>
  <si>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</si>
  <si>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</si>
  <si>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</si>
  <si>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</si>
  <si>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</si>
  <si>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</si>
  <si>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</si>
  <si>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</si>
  <si>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</si>
  <si>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</si>
  <si>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</si>
  <si>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</si>
  <si>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</si>
  <si>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</si>
  <si>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</si>
  <si>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</si>
  <si>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</si>
  <si>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</si>
  <si>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</si>
  <si>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</si>
  <si>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</si>
  <si>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D</t>
  </si>
  <si>
    <t>0</t>
  </si>
  <si>
    <t>###NOIMPORT###</t>
  </si>
  <si>
    <t>IMPORT</t>
  </si>
  <si>
    <t>{62327904-02be-457e-9498-28e9d308605f}</t>
  </si>
  <si>
    <t>{00000000-0000-0000-0000-000000000000}</t>
  </si>
  <si>
    <t>/</t>
  </si>
  <si>
    <t>1</t>
  </si>
  <si>
    <t>04</t>
  </si>
  <si>
    <t xml:space="preserve">Oprava podlahy </t>
  </si>
  <si>
    <t>{1b6abfff-9a94-42ab-a171-6f6da1fc0d6f}</t>
  </si>
  <si>
    <t>05</t>
  </si>
  <si>
    <t>Výměna ocelových vrat za sekční</t>
  </si>
  <si>
    <t>{c320d23f-1c62-4636-b0d7-24aec7c585b4}</t>
  </si>
  <si>
    <t>06</t>
  </si>
  <si>
    <t>Odsávání výfukových plynů</t>
  </si>
  <si>
    <t>{0eec33c8-a2d4-4430-a8ca-35956f1e5760}</t>
  </si>
  <si>
    <t>07</t>
  </si>
  <si>
    <t>VRN</t>
  </si>
  <si>
    <t>{ed5d01a2-d33c-4bda-b4d8-7cf55435524e}</t>
  </si>
  <si>
    <t>Procent. zadání_x000D_
[% nákladů rozpočtu]</t>
  </si>
  <si>
    <t>Zařazení nákladů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</si>
  <si>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</si>
  <si>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</si>
  <si>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</si>
  <si>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</si>
  <si>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</si>
  <si>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</si>
  <si>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</si>
  <si>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</si>
  <si>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Náklady z rozpočtu</t>
  </si>
  <si>
    <t>REKAPITULACE ROZPOČTU</t>
  </si>
  <si>
    <t>Kód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</si>
  <si>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</si>
  <si>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</si>
  <si>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</si>
  <si>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</si>
  <si>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</si>
  <si>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</si>
  <si>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</si>
  <si>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</si>
  <si>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</si>
  <si>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</si>
  <si>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751 - Vzduchotechnika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</si>
  <si>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</si>
  <si>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</si>
  <si>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</si>
  <si>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</si>
  <si>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</si>
  <si>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</si>
  <si>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</si>
  <si>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</si>
  <si>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</si>
  <si>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</si>
  <si>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</si>
  <si>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</si>
  <si>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</si>
  <si>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</si>
  <si>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</si>
  <si>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</si>
  <si>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</si>
  <si>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</si>
  <si>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</si>
  <si>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</si>
  <si>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kus</t>
  </si>
  <si>
    <t>4</t>
  </si>
  <si>
    <t>VV</t>
  </si>
  <si>
    <t>m2</t>
  </si>
  <si>
    <t>3</t>
  </si>
  <si>
    <t>Součet</t>
  </si>
  <si>
    <t>5</t>
  </si>
  <si>
    <t>6</t>
  </si>
  <si>
    <t>7</t>
  </si>
  <si>
    <t>8</t>
  </si>
  <si>
    <t>9</t>
  </si>
  <si>
    <t>612321111</t>
  </si>
  <si>
    <t>Vápenocementová omítka hrubá jednovrstvá zatřená vnitřních stěn nanášená ručně</t>
  </si>
  <si>
    <t>10</t>
  </si>
  <si>
    <t>612325402</t>
  </si>
  <si>
    <t>Oprava vnitřní vápenocementové hrubé omítky stěn v rozsahu plochy do 30%</t>
  </si>
  <si>
    <t>11</t>
  </si>
  <si>
    <t>m</t>
  </si>
  <si>
    <t>12</t>
  </si>
  <si>
    <t>M</t>
  </si>
  <si>
    <t>13</t>
  </si>
  <si>
    <t>14</t>
  </si>
  <si>
    <t>16</t>
  </si>
  <si>
    <t>17</t>
  </si>
  <si>
    <t>18</t>
  </si>
  <si>
    <t>19</t>
  </si>
  <si>
    <t>20</t>
  </si>
  <si>
    <t>22</t>
  </si>
  <si>
    <t>hod</t>
  </si>
  <si>
    <t>23</t>
  </si>
  <si>
    <t>24</t>
  </si>
  <si>
    <t>949101111</t>
  </si>
  <si>
    <t>Lešení pomocné pro objekty pozemních staveb s lešeňovou podlahou v do 1,9 m zatížení do 150 kg/m2</t>
  </si>
  <si>
    <t>997013213</t>
  </si>
  <si>
    <t>Vnitrostaveništní doprava suti a vybouraných hmot pro budovy v do 12 m ručně</t>
  </si>
  <si>
    <t>t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</si>
  <si>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</si>
  <si>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</si>
  <si>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</si>
  <si>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</si>
  <si>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997013831</t>
  </si>
  <si>
    <t>Poplatek za uložení stavebního směsného odpadu na skládce (skládkovné)</t>
  </si>
  <si>
    <t>998018002</t>
  </si>
  <si>
    <t>Přesun hmot ruční pro budovy v do 12 m</t>
  </si>
  <si>
    <t>32</t>
  </si>
  <si>
    <t>751_01</t>
  </si>
  <si>
    <t>%</t>
  </si>
  <si>
    <t>781471810</t>
  </si>
  <si>
    <t>Demontáž obkladů z obkladaček keramických kladených do malty</t>
  </si>
  <si>
    <t>781495111</t>
  </si>
  <si>
    <t>Penetrace podkladu vnitřních obkladů</t>
  </si>
  <si>
    <t>998781202</t>
  </si>
  <si>
    <t>Přesun hmot procentní pro obklady keramické v objektech v do 12 m</t>
  </si>
  <si>
    <t>784121001</t>
  </si>
  <si>
    <t>Oškrabání malby v mísnostech výšky do 3,80 m</t>
  </si>
  <si>
    <t>784181101</t>
  </si>
  <si>
    <t>Základní akrylátová jednonásobná penetrace podkladu v místnostech výšky do 3,80m</t>
  </si>
  <si>
    <t>784211101</t>
  </si>
  <si>
    <t>Dvojnásobné bílé malby ze směsí za mokra výborně otěruvzdorných v místnostech výšky do 3,80 m</t>
  </si>
  <si>
    <t>612135101</t>
  </si>
  <si>
    <t>Hrubá výplň rýh ve stěnách maltou jakékoli šířky rýhy</t>
  </si>
  <si>
    <t>974032143</t>
  </si>
  <si>
    <t>Vysekání rýh ve stěnách nebo příčkách z dutých cihel nebo tvárnic hl do 70 mm š do 100 mm</t>
  </si>
  <si>
    <t>soub</t>
  </si>
  <si>
    <t>998741202</t>
  </si>
  <si>
    <t>Přesun hmot procentní pro silnoproud v objektech v do 12 m</t>
  </si>
  <si>
    <t xml:space="preserve">04 - Oprava podlahy </t>
  </si>
  <si>
    <t xml:space="preserve">    777 - Podlahy lité</t>
  </si>
  <si>
    <t>39077395</t>
  </si>
  <si>
    <t>vyrovnání po demontáži soklíku</t>
  </si>
  <si>
    <t>(4,12+3,6+3+1,5+6,2+0,7+0,3+0,3+1+0,1+5)*0,12</t>
  </si>
  <si>
    <t>632683111</t>
  </si>
  <si>
    <t>Sešívání trhlin v betonových podlahách ocelovými sponkami  ve  vzdálenosti do 10 cm</t>
  </si>
  <si>
    <t>-1420638285</t>
  </si>
  <si>
    <t>předpoklad</t>
  </si>
  <si>
    <t>10,58*4</t>
  </si>
  <si>
    <t>633992111</t>
  </si>
  <si>
    <t>Odmaštění betonových podlah od olejových nánosů</t>
  </si>
  <si>
    <t>-927534995</t>
  </si>
  <si>
    <t>5,6*7,35</t>
  </si>
  <si>
    <t>4,12*2,97</t>
  </si>
  <si>
    <t>0,3*3,1</t>
  </si>
  <si>
    <t>900_02</t>
  </si>
  <si>
    <t xml:space="preserve">Hrubý úklidy </t>
  </si>
  <si>
    <t>1866527577</t>
  </si>
  <si>
    <t>1856947423</t>
  </si>
  <si>
    <t>1197971517</t>
  </si>
  <si>
    <t>1161384602</t>
  </si>
  <si>
    <t>0,244*2</t>
  </si>
  <si>
    <t>991308695</t>
  </si>
  <si>
    <t>-883434370</t>
  </si>
  <si>
    <t>771471810</t>
  </si>
  <si>
    <t>Demontáž soklíků z dlaždic keramických kladených do malty rovných</t>
  </si>
  <si>
    <t>-1953749359</t>
  </si>
  <si>
    <t>4,12+3,6+3+1,5+6,2+0,7+0,3+0,3+1+0,1+5</t>
  </si>
  <si>
    <t>777111121</t>
  </si>
  <si>
    <t>Ruční broušení podkladu před provedením lité podlahy ( v místě styku se stěnou, v rozích apod.)</t>
  </si>
  <si>
    <t>1681051078</t>
  </si>
  <si>
    <t>SOKL</t>
  </si>
  <si>
    <t>777111131</t>
  </si>
  <si>
    <t>Frézování podkladu před provedením lité podlahy</t>
  </si>
  <si>
    <t>-1204313004</t>
  </si>
  <si>
    <t>777121115</t>
  </si>
  <si>
    <t>Vyrovnání podkladu podlah epoxidovou stěrkou plněnou pískem plochy přes 1,0 m2 tl do 5 mm</t>
  </si>
  <si>
    <t>1216557477</t>
  </si>
  <si>
    <t>777131111</t>
  </si>
  <si>
    <t>Penetrační epoxidový nátěr podlahy plněný pískem</t>
  </si>
  <si>
    <t>-1898472205</t>
  </si>
  <si>
    <t>777511145</t>
  </si>
  <si>
    <t>Krycí epoxidová stěrka tloušťky přes 2 do 3 mm chemicky odolné lité podlahy</t>
  </si>
  <si>
    <t>-1908646279</t>
  </si>
  <si>
    <t>777612103</t>
  </si>
  <si>
    <t>Uzavírací epoxidový transparentní nátěr podlahy</t>
  </si>
  <si>
    <t>1974965201</t>
  </si>
  <si>
    <t>777911113</t>
  </si>
  <si>
    <t>Napojení lité podlahy na stěnu nebo sokl</t>
  </si>
  <si>
    <t>-384957765</t>
  </si>
  <si>
    <t>998777202</t>
  </si>
  <si>
    <t>Přesun hmot procentní pro podlahy lité v objektech v do 12 m</t>
  </si>
  <si>
    <t>514497529</t>
  </si>
  <si>
    <t>783906861</t>
  </si>
  <si>
    <t>Odstranění nátěrů z betonových podlah otryskáním</t>
  </si>
  <si>
    <t>484896512</t>
  </si>
  <si>
    <t>05 - Výměna ocelových vrat za sekční</t>
  </si>
  <si>
    <t xml:space="preserve">    741 - Elektroinstalace</t>
  </si>
  <si>
    <t xml:space="preserve">    767 - Konstrukce zámečnické</t>
  </si>
  <si>
    <t>612325302</t>
  </si>
  <si>
    <t>Vápenocementová štuková omítka ostění nebo nadpraží</t>
  </si>
  <si>
    <t>302929376</t>
  </si>
  <si>
    <t>zapravení špalety po montáži vrat</t>
  </si>
  <si>
    <t>(4+2,9+4)*0,5</t>
  </si>
  <si>
    <t>-161976660</t>
  </si>
  <si>
    <t>622135001</t>
  </si>
  <si>
    <t>Vyrovnání podkladu vnějších stěn maltou vápenocementovou tl do 10 mm</t>
  </si>
  <si>
    <t>-1202183748</t>
  </si>
  <si>
    <t xml:space="preserve">po odbourání obkladu </t>
  </si>
  <si>
    <t>úprava po demontáži háků</t>
  </si>
  <si>
    <t>0,5*2</t>
  </si>
  <si>
    <t>oprava po montáži vrat- odhad</t>
  </si>
  <si>
    <t>(2,9+4+2,9)*0,2</t>
  </si>
  <si>
    <t>-1579937718</t>
  </si>
  <si>
    <t>1,5*4</t>
  </si>
  <si>
    <t>-1169605662</t>
  </si>
  <si>
    <t>1714028786</t>
  </si>
  <si>
    <t>1323285796</t>
  </si>
  <si>
    <t>0,179*2</t>
  </si>
  <si>
    <t>-2023857828</t>
  </si>
  <si>
    <t>-521672305</t>
  </si>
  <si>
    <t>741_01</t>
  </si>
  <si>
    <t>-421081652</t>
  </si>
  <si>
    <t>767_01</t>
  </si>
  <si>
    <t xml:space="preserve">D+M průmyslových sekčních vrat 4000x2900 s nadsvětlíkem, sekce izolované 40 mm PU pěnou, RAL červená/stříbrná, včetně elektrického pohonu, kování vrat žárově zinkováno </t>
  </si>
  <si>
    <t>1107340766</t>
  </si>
  <si>
    <t>767_02</t>
  </si>
  <si>
    <t xml:space="preserve">Dálkové ovládání k sekčním vratům </t>
  </si>
  <si>
    <t>-1549379655</t>
  </si>
  <si>
    <t>767651823</t>
  </si>
  <si>
    <t>Demontáž vrat garážových otvíravých plochy do 13 m2</t>
  </si>
  <si>
    <t>2012901531</t>
  </si>
  <si>
    <t>767996701.1</t>
  </si>
  <si>
    <t>Demontáž atypických zámečnických konstrukcí řezáním hmotnosti jednotlivých dílů do 50 kg- háky pro uchycení vrat</t>
  </si>
  <si>
    <t>-1594561924</t>
  </si>
  <si>
    <t>odstranění háků na fasádě</t>
  </si>
  <si>
    <t>998767202</t>
  </si>
  <si>
    <t>Přesun hmot procentní pro zámečnické konstrukce v objektech v do 12 m</t>
  </si>
  <si>
    <t>-458337819</t>
  </si>
  <si>
    <t>-1843304205</t>
  </si>
  <si>
    <t>-1737659325</t>
  </si>
  <si>
    <t>781771115</t>
  </si>
  <si>
    <t>Montáž obkladů vnějších z dlaždic keramických do 22 ks/m2 kladených do malty</t>
  </si>
  <si>
    <t>-1812220401</t>
  </si>
  <si>
    <t>781_01</t>
  </si>
  <si>
    <t>obklad dle stávajícího obkladu soklu ( Kabřinec 25x6,5x1,5cm)</t>
  </si>
  <si>
    <t>1443994763</t>
  </si>
  <si>
    <t>2,96*1,15</t>
  </si>
  <si>
    <t>659577939</t>
  </si>
  <si>
    <t>-589407106</t>
  </si>
  <si>
    <t>vystražná malba v ostění vrat</t>
  </si>
  <si>
    <t>(2,9+2,9)*0,6</t>
  </si>
  <si>
    <t>857496739</t>
  </si>
  <si>
    <t>784631011</t>
  </si>
  <si>
    <t>Šablonování šířky do 0,5 m barvou v místnostech výšky do 3,80 m</t>
  </si>
  <si>
    <t>-1703304855</t>
  </si>
  <si>
    <t>15*2*0,6*2</t>
  </si>
  <si>
    <t>784660111</t>
  </si>
  <si>
    <t>Linkrustace s vrchním nátěrem syntetickým v místnosti výšky do 3,80 m</t>
  </si>
  <si>
    <t>-757238392</t>
  </si>
  <si>
    <t>06 - Odsávání výfukových plynů</t>
  </si>
  <si>
    <t xml:space="preserve">      9 - Ostatní konstrukce a práce, bourání</t>
  </si>
  <si>
    <t xml:space="preserve">      94 - Lešení a stavební výtahy</t>
  </si>
  <si>
    <t xml:space="preserve">      997 - Přesun sutě</t>
  </si>
  <si>
    <t xml:space="preserve">      998 - Přesun hmot</t>
  </si>
  <si>
    <t>597671973</t>
  </si>
  <si>
    <t>el. přívod k ventilátoru</t>
  </si>
  <si>
    <t>8*0,1</t>
  </si>
  <si>
    <t xml:space="preserve">Zapravení po jádrovém vrtání </t>
  </si>
  <si>
    <t>1005026413</t>
  </si>
  <si>
    <t>777256732</t>
  </si>
  <si>
    <t xml:space="preserve">el přívod k ventilátoru </t>
  </si>
  <si>
    <t>5+3</t>
  </si>
  <si>
    <t>977151127</t>
  </si>
  <si>
    <t>Jádrové vrty diamantovými korunkami do D 250 mm do stavebních materiálů</t>
  </si>
  <si>
    <t>-1165304311</t>
  </si>
  <si>
    <t>-889773601</t>
  </si>
  <si>
    <t>-49860667</t>
  </si>
  <si>
    <t>669407864</t>
  </si>
  <si>
    <t>-700906860</t>
  </si>
  <si>
    <t>0,178*2</t>
  </si>
  <si>
    <t>-1422746880</t>
  </si>
  <si>
    <t>513340786</t>
  </si>
  <si>
    <t>Elektro napojení ventilátoru potřebného k odsávacímu zařízení, 3x400V</t>
  </si>
  <si>
    <t>-771169373</t>
  </si>
  <si>
    <t>-2031313240</t>
  </si>
  <si>
    <t>D+M ventilátoru1.5kW, 230/400V, 3-fáze, 50Hz, včetně manuálního řízení 1- fáze 50/60Hz 110-120/220-240V transf 24V/20W, Sytkač 3-fáze, ochrana proti přetížení 1-5A</t>
  </si>
  <si>
    <t>-412671295</t>
  </si>
  <si>
    <t>751_02</t>
  </si>
  <si>
    <t xml:space="preserve">D+M odsávání výfukových plynů, včetně kolejnice délky 9 m ( např. Magna Snack-verticalsystem)- horizontální jednotka </t>
  </si>
  <si>
    <t>-1144981754</t>
  </si>
  <si>
    <t>751512163.1</t>
  </si>
  <si>
    <t>D+M potrubí plech skupiny  přírubou tloušťky plechu 1,0 mm D do 300 mm</t>
  </si>
  <si>
    <t>1728558064</t>
  </si>
  <si>
    <t>6+4+9</t>
  </si>
  <si>
    <t>998751201</t>
  </si>
  <si>
    <t>Přesun hmot procentní pro vzduchotechniku v objektech v do 12 m</t>
  </si>
  <si>
    <t>-1106310631</t>
  </si>
  <si>
    <t>-1646887601</t>
  </si>
  <si>
    <t>stěa u napojeného ventilátoru</t>
  </si>
  <si>
    <t>4*(5+5)</t>
  </si>
  <si>
    <t>07 - VRN</t>
  </si>
  <si>
    <t>VRN - Vedlejší rozpočtové náklady</t>
  </si>
  <si>
    <t xml:space="preserve">    VRN3 - Zařízení staveniště</t>
  </si>
  <si>
    <t xml:space="preserve">    VRN7 - Provozní vlivy</t>
  </si>
  <si>
    <t>1024</t>
  </si>
  <si>
    <t>-1117583778</t>
  </si>
  <si>
    <t>030001001</t>
  </si>
  <si>
    <t xml:space="preserve">Zařízení staveniště </t>
  </si>
  <si>
    <t>341782559</t>
  </si>
  <si>
    <t>070001000</t>
  </si>
  <si>
    <t xml:space="preserve">Provozní vlivy </t>
  </si>
  <si>
    <t>-1819708278</t>
  </si>
  <si>
    <t>Celkové náklady za stavbu</t>
  </si>
  <si>
    <t xml:space="preserve">Celkové náklady za stavbu </t>
  </si>
  <si>
    <t>Přivod elektrovedení k montáži sekčních vrat včetně zpracování revize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</si>
</sst>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1" applyFont="1" applyFill="1" applyAlignment="1">
      <alignment vertical="center"/>
    </xf>
    <xf numFmtId="0" fontId="0" fillId="2" borderId="0" xfId="0" applyFill="1"/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0" fillId="0" borderId="6" xfId="0" applyBorder="1"/>
    <xf numFmtId="0" fontId="18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9" xfId="0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2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7" fillId="0" borderId="4" xfId="0" applyFont="1" applyBorder="1"/>
    <xf numFmtId="0" fontId="5" fillId="0" borderId="0" xfId="0" applyFont="1" applyAlignment="1">
      <alignment horizontal="left"/>
    </xf>
    <xf numFmtId="0" fontId="7" fillId="0" borderId="5" xfId="0" applyFont="1" applyBorder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5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4" fontId="19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31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32" fillId="0" borderId="0" xfId="0" applyNumberFormat="1" applyFont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4" fillId="2" borderId="0" xfId="1" applyFont="1" applyFill="1" applyAlignment="1">
      <alignment horizontal="center" vertical="center"/>
    </xf>
    <xf numFmtId="4" fontId="25" fillId="0" borderId="12" xfId="0" applyNumberFormat="1" applyFont="1" applyBorder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/>
    <xf numFmtId="4" fontId="6" fillId="0" borderId="17" xfId="0" applyNumberFormat="1" applyFont="1" applyBorder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/>
    <xf numFmtId="4" fontId="5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6"/>
  <sheetViews>
    <sheetView showGridLines="0" workbookViewId="0">
      <pane ySplit="1" topLeftCell="A42" activePane="bottomLeft" state="frozen"/>
      <selection pane="bottomLeft" activeCell="AR9" sqref="AR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3" t="s">
        <v>4</v>
      </c>
      <c r="BB1" s="13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8" t="s">
        <v>6</v>
      </c>
      <c r="BU1" s="18" t="s">
        <v>6</v>
      </c>
    </row>
    <row r="2" spans="1:73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R2" s="197" t="s">
        <v>8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3" ht="36.950000000000003" customHeight="1">
      <c r="B4" s="24"/>
      <c r="C4" s="174" t="s">
        <v>12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25"/>
      <c r="AS4" s="19" t="s">
        <v>13</v>
      </c>
      <c r="BS4" s="20" t="s">
        <v>14</v>
      </c>
    </row>
    <row r="5" spans="1:73" ht="14.45" customHeight="1">
      <c r="B5" s="24"/>
      <c r="D5" s="26" t="s">
        <v>15</v>
      </c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Q5" s="25"/>
      <c r="BS5" s="20" t="s">
        <v>9</v>
      </c>
    </row>
    <row r="6" spans="1:73" ht="36.950000000000003" customHeight="1">
      <c r="B6" s="24"/>
      <c r="D6" s="28" t="s">
        <v>16</v>
      </c>
      <c r="K6" s="178" t="s">
        <v>17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Q6" s="25"/>
      <c r="BS6" s="20" t="s">
        <v>9</v>
      </c>
    </row>
    <row r="7" spans="1:73" ht="14.45" customHeight="1">
      <c r="B7" s="24"/>
      <c r="D7" s="29" t="s">
        <v>18</v>
      </c>
      <c r="K7" s="27" t="s">
        <v>5</v>
      </c>
      <c r="AK7" s="29" t="s">
        <v>19</v>
      </c>
      <c r="AN7" s="27" t="s">
        <v>5</v>
      </c>
      <c r="AQ7" s="25"/>
      <c r="BS7" s="20" t="s">
        <v>9</v>
      </c>
    </row>
    <row r="8" spans="1:73" ht="14.45" customHeight="1">
      <c r="B8" s="24"/>
      <c r="D8" s="29" t="s">
        <v>20</v>
      </c>
      <c r="K8" s="27" t="s">
        <v>21</v>
      </c>
      <c r="AK8" s="29" t="s">
        <v>22</v>
      </c>
      <c r="AN8" s="27"/>
      <c r="AQ8" s="25"/>
      <c r="BS8" s="20" t="s">
        <v>9</v>
      </c>
    </row>
    <row r="9" spans="1:73" ht="14.45" customHeight="1">
      <c r="B9" s="24"/>
      <c r="AQ9" s="25"/>
      <c r="BS9" s="20" t="s">
        <v>9</v>
      </c>
    </row>
    <row r="10" spans="1:73" ht="14.45" customHeight="1">
      <c r="B10" s="24"/>
      <c r="D10" s="29" t="s">
        <v>23</v>
      </c>
      <c r="AK10" s="29" t="s">
        <v>24</v>
      </c>
      <c r="AN10" s="27" t="s">
        <v>25</v>
      </c>
      <c r="AQ10" s="25"/>
      <c r="BS10" s="20" t="s">
        <v>9</v>
      </c>
    </row>
    <row r="11" spans="1:73" ht="18.399999999999999" customHeight="1">
      <c r="B11" s="24"/>
      <c r="E11" s="27" t="s">
        <v>26</v>
      </c>
      <c r="AK11" s="29" t="s">
        <v>27</v>
      </c>
      <c r="AN11" s="27" t="s">
        <v>5</v>
      </c>
      <c r="AQ11" s="25"/>
      <c r="BS11" s="20" t="s">
        <v>9</v>
      </c>
    </row>
    <row r="12" spans="1:73" ht="6.95" customHeight="1">
      <c r="B12" s="24"/>
      <c r="AQ12" s="25"/>
      <c r="BS12" s="20" t="s">
        <v>9</v>
      </c>
    </row>
    <row r="13" spans="1:73" ht="14.45" customHeight="1">
      <c r="B13" s="24"/>
      <c r="D13" s="29" t="s">
        <v>28</v>
      </c>
      <c r="AK13" s="29" t="s">
        <v>24</v>
      </c>
      <c r="AN13" s="27" t="s">
        <v>5</v>
      </c>
      <c r="AQ13" s="25"/>
      <c r="BS13" s="20" t="s">
        <v>9</v>
      </c>
    </row>
    <row r="14" spans="1:73" ht="15">
      <c r="B14" s="24"/>
      <c r="E14" s="27"/>
      <c r="AK14" s="29" t="s">
        <v>27</v>
      </c>
      <c r="AN14" s="27" t="s">
        <v>5</v>
      </c>
      <c r="AQ14" s="25"/>
      <c r="BS14" s="20" t="s">
        <v>9</v>
      </c>
    </row>
    <row r="15" spans="1:73" ht="6.95" customHeight="1">
      <c r="B15" s="24"/>
      <c r="AQ15" s="25"/>
      <c r="BS15" s="20" t="s">
        <v>6</v>
      </c>
    </row>
    <row r="16" spans="1:73" ht="14.45" customHeight="1">
      <c r="B16" s="24"/>
      <c r="D16" s="29" t="s">
        <v>29</v>
      </c>
      <c r="AK16" s="29" t="s">
        <v>24</v>
      </c>
      <c r="AN16" s="27" t="s">
        <v>30</v>
      </c>
      <c r="AQ16" s="25"/>
      <c r="BS16" s="20" t="s">
        <v>6</v>
      </c>
    </row>
    <row r="17" spans="2:71" ht="18.399999999999999" customHeight="1">
      <c r="B17" s="24"/>
      <c r="E17" s="27" t="s">
        <v>31</v>
      </c>
      <c r="AK17" s="29" t="s">
        <v>27</v>
      </c>
      <c r="AN17" s="27" t="s">
        <v>5</v>
      </c>
      <c r="AQ17" s="25"/>
      <c r="BS17" s="20" t="s">
        <v>32</v>
      </c>
    </row>
    <row r="18" spans="2:71" ht="6.95" customHeight="1">
      <c r="B18" s="24"/>
      <c r="AQ18" s="25"/>
      <c r="BS18" s="20" t="s">
        <v>9</v>
      </c>
    </row>
    <row r="19" spans="2:71" ht="14.45" customHeight="1">
      <c r="B19" s="24"/>
      <c r="D19" s="29" t="s">
        <v>33</v>
      </c>
      <c r="AK19" s="29" t="s">
        <v>24</v>
      </c>
      <c r="AN19" s="27" t="s">
        <v>5</v>
      </c>
      <c r="AQ19" s="25"/>
      <c r="BS19" s="20" t="s">
        <v>9</v>
      </c>
    </row>
    <row r="20" spans="2:71" ht="18.399999999999999" customHeight="1">
      <c r="B20" s="24"/>
      <c r="E20" s="27" t="s">
        <v>34</v>
      </c>
      <c r="AK20" s="29" t="s">
        <v>27</v>
      </c>
      <c r="AN20" s="27" t="s">
        <v>5</v>
      </c>
      <c r="AQ20" s="25"/>
    </row>
    <row r="21" spans="2:71" ht="6.95" customHeight="1">
      <c r="B21" s="24"/>
      <c r="AQ21" s="25"/>
    </row>
    <row r="22" spans="2:71" ht="15">
      <c r="B22" s="24"/>
      <c r="D22" s="29" t="s">
        <v>35</v>
      </c>
      <c r="AQ22" s="25"/>
    </row>
    <row r="23" spans="2:71" ht="16.5" customHeight="1">
      <c r="B23" s="24"/>
      <c r="E23" s="179" t="s">
        <v>5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Q23" s="25"/>
    </row>
    <row r="24" spans="2:71" ht="6.95" customHeight="1">
      <c r="B24" s="24"/>
      <c r="AQ24" s="25"/>
    </row>
    <row r="25" spans="2:71" ht="6.95" customHeight="1">
      <c r="B25" s="24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Q25" s="25"/>
    </row>
    <row r="26" spans="2:71" ht="14.45" customHeight="1">
      <c r="B26" s="24"/>
      <c r="D26" s="31" t="s">
        <v>36</v>
      </c>
      <c r="AK26" s="202">
        <f>ROUND(AG87,2)</f>
        <v>0</v>
      </c>
      <c r="AL26" s="177"/>
      <c r="AM26" s="177"/>
      <c r="AN26" s="177"/>
      <c r="AO26" s="177"/>
      <c r="AQ26" s="25"/>
    </row>
    <row r="27" spans="2:71" ht="14.45" customHeight="1">
      <c r="B27" s="24"/>
      <c r="D27" s="31"/>
      <c r="AK27" s="202"/>
      <c r="AL27" s="202"/>
      <c r="AM27" s="202"/>
      <c r="AN27" s="202"/>
      <c r="AO27" s="202"/>
      <c r="AQ27" s="25"/>
    </row>
    <row r="28" spans="2:71" s="1" customFormat="1" ht="6.95" customHeight="1">
      <c r="B28" s="32"/>
      <c r="AQ28" s="33"/>
    </row>
    <row r="29" spans="2:71" s="1" customFormat="1" ht="25.9" customHeight="1">
      <c r="B29" s="32"/>
      <c r="D29" s="34" t="s">
        <v>37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03">
        <f>ROUND(AK26+AK27,2)</f>
        <v>0</v>
      </c>
      <c r="AL29" s="204"/>
      <c r="AM29" s="204"/>
      <c r="AN29" s="204"/>
      <c r="AO29" s="204"/>
      <c r="AQ29" s="33"/>
    </row>
    <row r="30" spans="2:71" s="1" customFormat="1" ht="6.95" customHeight="1">
      <c r="B30" s="32"/>
      <c r="AQ30" s="33"/>
    </row>
    <row r="31" spans="2:71" s="2" customFormat="1" ht="14.45" customHeight="1">
      <c r="B31" s="36"/>
      <c r="D31" s="37" t="s">
        <v>38</v>
      </c>
      <c r="F31" s="37" t="s">
        <v>39</v>
      </c>
      <c r="L31" s="169">
        <v>0.21</v>
      </c>
      <c r="M31" s="170"/>
      <c r="N31" s="170"/>
      <c r="O31" s="170"/>
      <c r="T31" s="39" t="s">
        <v>40</v>
      </c>
      <c r="W31" s="171">
        <f>ROUND(AZ87+SUM(CD94),2)</f>
        <v>0</v>
      </c>
      <c r="X31" s="170"/>
      <c r="Y31" s="170"/>
      <c r="Z31" s="170"/>
      <c r="AA31" s="170"/>
      <c r="AB31" s="170"/>
      <c r="AC31" s="170"/>
      <c r="AD31" s="170"/>
      <c r="AE31" s="170"/>
      <c r="AK31" s="171">
        <f>ROUND(AV87+SUM(BY94),2)</f>
        <v>0</v>
      </c>
      <c r="AL31" s="170"/>
      <c r="AM31" s="170"/>
      <c r="AN31" s="170"/>
      <c r="AO31" s="170"/>
      <c r="AQ31" s="40"/>
    </row>
    <row r="32" spans="2:71" s="2" customFormat="1" ht="14.45" customHeight="1">
      <c r="B32" s="36"/>
      <c r="F32" s="37" t="s">
        <v>41</v>
      </c>
      <c r="L32" s="169">
        <v>0.15</v>
      </c>
      <c r="M32" s="170"/>
      <c r="N32" s="170"/>
      <c r="O32" s="170"/>
      <c r="T32" s="39" t="s">
        <v>40</v>
      </c>
      <c r="W32" s="171">
        <f>ROUND(BA87+SUM(CE94),2)</f>
        <v>0</v>
      </c>
      <c r="X32" s="170"/>
      <c r="Y32" s="170"/>
      <c r="Z32" s="170"/>
      <c r="AA32" s="170"/>
      <c r="AB32" s="170"/>
      <c r="AC32" s="170"/>
      <c r="AD32" s="170"/>
      <c r="AE32" s="170"/>
      <c r="AK32" s="171">
        <f>ROUND(AW87+SUM(BZ94),2)</f>
        <v>0</v>
      </c>
      <c r="AL32" s="170"/>
      <c r="AM32" s="170"/>
      <c r="AN32" s="170"/>
      <c r="AO32" s="170"/>
      <c r="AQ32" s="40"/>
    </row>
    <row r="33" spans="2:43" s="2" customFormat="1" ht="14.45" hidden="1" customHeight="1">
      <c r="B33" s="36"/>
      <c r="F33" s="37" t="s">
        <v>42</v>
      </c>
      <c r="L33" s="169">
        <v>0.21</v>
      </c>
      <c r="M33" s="170"/>
      <c r="N33" s="170"/>
      <c r="O33" s="170"/>
      <c r="T33" s="39" t="s">
        <v>40</v>
      </c>
      <c r="W33" s="171">
        <f>ROUND(BB87+SUM(CF94),2)</f>
        <v>0</v>
      </c>
      <c r="X33" s="170"/>
      <c r="Y33" s="170"/>
      <c r="Z33" s="170"/>
      <c r="AA33" s="170"/>
      <c r="AB33" s="170"/>
      <c r="AC33" s="170"/>
      <c r="AD33" s="170"/>
      <c r="AE33" s="170"/>
      <c r="AK33" s="171">
        <v>0</v>
      </c>
      <c r="AL33" s="170"/>
      <c r="AM33" s="170"/>
      <c r="AN33" s="170"/>
      <c r="AO33" s="170"/>
      <c r="AQ33" s="40"/>
    </row>
    <row r="34" spans="2:43" s="2" customFormat="1" ht="14.45" hidden="1" customHeight="1">
      <c r="B34" s="36"/>
      <c r="F34" s="37" t="s">
        <v>43</v>
      </c>
      <c r="L34" s="169">
        <v>0.15</v>
      </c>
      <c r="M34" s="170"/>
      <c r="N34" s="170"/>
      <c r="O34" s="170"/>
      <c r="T34" s="39" t="s">
        <v>40</v>
      </c>
      <c r="W34" s="171">
        <f>ROUND(BC87+SUM(CG94),2)</f>
        <v>0</v>
      </c>
      <c r="X34" s="170"/>
      <c r="Y34" s="170"/>
      <c r="Z34" s="170"/>
      <c r="AA34" s="170"/>
      <c r="AB34" s="170"/>
      <c r="AC34" s="170"/>
      <c r="AD34" s="170"/>
      <c r="AE34" s="170"/>
      <c r="AK34" s="171">
        <v>0</v>
      </c>
      <c r="AL34" s="170"/>
      <c r="AM34" s="170"/>
      <c r="AN34" s="170"/>
      <c r="AO34" s="170"/>
      <c r="AQ34" s="40"/>
    </row>
    <row r="35" spans="2:43" s="2" customFormat="1" ht="14.45" hidden="1" customHeight="1">
      <c r="B35" s="36"/>
      <c r="F35" s="37" t="s">
        <v>44</v>
      </c>
      <c r="L35" s="169">
        <v>0</v>
      </c>
      <c r="M35" s="170"/>
      <c r="N35" s="170"/>
      <c r="O35" s="170"/>
      <c r="T35" s="39" t="s">
        <v>40</v>
      </c>
      <c r="W35" s="171">
        <f>ROUND(BD87+SUM(CH94),2)</f>
        <v>0</v>
      </c>
      <c r="X35" s="170"/>
      <c r="Y35" s="170"/>
      <c r="Z35" s="170"/>
      <c r="AA35" s="170"/>
      <c r="AB35" s="170"/>
      <c r="AC35" s="170"/>
      <c r="AD35" s="170"/>
      <c r="AE35" s="170"/>
      <c r="AK35" s="171">
        <v>0</v>
      </c>
      <c r="AL35" s="170"/>
      <c r="AM35" s="170"/>
      <c r="AN35" s="170"/>
      <c r="AO35" s="170"/>
      <c r="AQ35" s="40"/>
    </row>
    <row r="36" spans="2:43" s="1" customFormat="1" ht="6.95" customHeight="1">
      <c r="B36" s="32"/>
      <c r="AQ36" s="33"/>
    </row>
    <row r="37" spans="2:43" s="1" customFormat="1" ht="25.9" customHeight="1">
      <c r="B37" s="32"/>
      <c r="C37" s="41"/>
      <c r="D37" s="42" t="s">
        <v>45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 t="s">
        <v>46</v>
      </c>
      <c r="U37" s="43"/>
      <c r="V37" s="43"/>
      <c r="W37" s="43"/>
      <c r="X37" s="184" t="s">
        <v>47</v>
      </c>
      <c r="Y37" s="185"/>
      <c r="Z37" s="185"/>
      <c r="AA37" s="185"/>
      <c r="AB37" s="185"/>
      <c r="AC37" s="43"/>
      <c r="AD37" s="43"/>
      <c r="AE37" s="43"/>
      <c r="AF37" s="43"/>
      <c r="AG37" s="43"/>
      <c r="AH37" s="43"/>
      <c r="AI37" s="43"/>
      <c r="AJ37" s="43"/>
      <c r="AK37" s="186">
        <f>SUM(AK29:AK35)</f>
        <v>0</v>
      </c>
      <c r="AL37" s="185"/>
      <c r="AM37" s="185"/>
      <c r="AN37" s="185"/>
      <c r="AO37" s="187"/>
      <c r="AP37" s="41"/>
      <c r="AQ37" s="33"/>
    </row>
    <row r="38" spans="2:43" s="1" customFormat="1" ht="14.45" customHeight="1">
      <c r="B38" s="32"/>
      <c r="AQ38" s="33"/>
    </row>
    <row r="39" spans="2:43">
      <c r="B39" s="24"/>
      <c r="AQ39" s="25"/>
    </row>
    <row r="40" spans="2:43">
      <c r="B40" s="24"/>
      <c r="AQ40" s="25"/>
    </row>
    <row r="41" spans="2:43">
      <c r="B41" s="24"/>
      <c r="AQ41" s="25"/>
    </row>
    <row r="42" spans="2:43">
      <c r="B42" s="24"/>
      <c r="AQ42" s="25"/>
    </row>
    <row r="43" spans="2:43">
      <c r="B43" s="24"/>
      <c r="AQ43" s="25"/>
    </row>
    <row r="44" spans="2:43">
      <c r="B44" s="24"/>
      <c r="AQ44" s="25"/>
    </row>
    <row r="45" spans="2:43">
      <c r="B45" s="24"/>
      <c r="AQ45" s="25"/>
    </row>
    <row r="46" spans="2:43">
      <c r="B46" s="24"/>
      <c r="AQ46" s="25"/>
    </row>
    <row r="47" spans="2:43">
      <c r="B47" s="24"/>
      <c r="AQ47" s="25"/>
    </row>
    <row r="48" spans="2:43">
      <c r="B48" s="24"/>
      <c r="AQ48" s="25"/>
    </row>
    <row r="49" spans="2:43" s="1" customFormat="1" ht="15">
      <c r="B49" s="32"/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7"/>
      <c r="AC49" s="45" t="s">
        <v>49</v>
      </c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7"/>
      <c r="AQ49" s="33"/>
    </row>
    <row r="50" spans="2:43">
      <c r="B50" s="24"/>
      <c r="D50" s="48"/>
      <c r="Z50" s="49"/>
      <c r="AC50" s="48"/>
      <c r="AO50" s="49"/>
      <c r="AQ50" s="25"/>
    </row>
    <row r="51" spans="2:43">
      <c r="B51" s="24"/>
      <c r="D51" s="48"/>
      <c r="Z51" s="49"/>
      <c r="AC51" s="48"/>
      <c r="AO51" s="49"/>
      <c r="AQ51" s="25"/>
    </row>
    <row r="52" spans="2:43">
      <c r="B52" s="24"/>
      <c r="D52" s="48"/>
      <c r="Z52" s="49"/>
      <c r="AC52" s="48"/>
      <c r="AO52" s="49"/>
      <c r="AQ52" s="25"/>
    </row>
    <row r="53" spans="2:43">
      <c r="B53" s="24"/>
      <c r="D53" s="48"/>
      <c r="Z53" s="49"/>
      <c r="AC53" s="48"/>
      <c r="AO53" s="49"/>
      <c r="AQ53" s="25"/>
    </row>
    <row r="54" spans="2:43">
      <c r="B54" s="24"/>
      <c r="D54" s="48"/>
      <c r="Z54" s="49"/>
      <c r="AC54" s="48"/>
      <c r="AO54" s="49"/>
      <c r="AQ54" s="25"/>
    </row>
    <row r="55" spans="2:43">
      <c r="B55" s="24"/>
      <c r="D55" s="48"/>
      <c r="Z55" s="49"/>
      <c r="AC55" s="48"/>
      <c r="AO55" s="49"/>
      <c r="AQ55" s="25"/>
    </row>
    <row r="56" spans="2:43">
      <c r="B56" s="24"/>
      <c r="D56" s="48"/>
      <c r="Z56" s="49"/>
      <c r="AC56" s="48"/>
      <c r="AO56" s="49"/>
      <c r="AQ56" s="25"/>
    </row>
    <row r="57" spans="2:43">
      <c r="B57" s="24"/>
      <c r="D57" s="48"/>
      <c r="Z57" s="49"/>
      <c r="AC57" s="48"/>
      <c r="AO57" s="49"/>
      <c r="AQ57" s="25"/>
    </row>
    <row r="58" spans="2:43" s="1" customFormat="1" ht="15">
      <c r="B58" s="32"/>
      <c r="D58" s="50" t="s">
        <v>50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 t="s">
        <v>51</v>
      </c>
      <c r="S58" s="51"/>
      <c r="T58" s="51"/>
      <c r="U58" s="51"/>
      <c r="V58" s="51"/>
      <c r="W58" s="51"/>
      <c r="X58" s="51"/>
      <c r="Y58" s="51"/>
      <c r="Z58" s="53"/>
      <c r="AC58" s="50" t="s">
        <v>50</v>
      </c>
      <c r="AD58" s="51"/>
      <c r="AE58" s="51"/>
      <c r="AF58" s="51"/>
      <c r="AG58" s="51"/>
      <c r="AH58" s="51"/>
      <c r="AI58" s="51"/>
      <c r="AJ58" s="51"/>
      <c r="AK58" s="51"/>
      <c r="AL58" s="51"/>
      <c r="AM58" s="52" t="s">
        <v>51</v>
      </c>
      <c r="AN58" s="51"/>
      <c r="AO58" s="53"/>
      <c r="AQ58" s="33"/>
    </row>
    <row r="59" spans="2:43">
      <c r="B59" s="24"/>
      <c r="AQ59" s="25"/>
    </row>
    <row r="60" spans="2:43" s="1" customFormat="1" ht="15">
      <c r="B60" s="32"/>
      <c r="D60" s="45" t="s">
        <v>52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/>
      <c r="AC60" s="45" t="s">
        <v>53</v>
      </c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7"/>
      <c r="AQ60" s="33"/>
    </row>
    <row r="61" spans="2:43">
      <c r="B61" s="24"/>
      <c r="D61" s="48"/>
      <c r="Z61" s="49"/>
      <c r="AC61" s="48"/>
      <c r="AO61" s="49"/>
      <c r="AQ61" s="25"/>
    </row>
    <row r="62" spans="2:43">
      <c r="B62" s="24"/>
      <c r="D62" s="48"/>
      <c r="Z62" s="49"/>
      <c r="AC62" s="48"/>
      <c r="AO62" s="49"/>
      <c r="AQ62" s="25"/>
    </row>
    <row r="63" spans="2:43">
      <c r="B63" s="24"/>
      <c r="D63" s="48"/>
      <c r="Z63" s="49"/>
      <c r="AC63" s="48"/>
      <c r="AO63" s="49"/>
      <c r="AQ63" s="25"/>
    </row>
    <row r="64" spans="2:43">
      <c r="B64" s="24"/>
      <c r="D64" s="48"/>
      <c r="Z64" s="49"/>
      <c r="AC64" s="48"/>
      <c r="AO64" s="49"/>
      <c r="AQ64" s="25"/>
    </row>
    <row r="65" spans="2:43">
      <c r="B65" s="24"/>
      <c r="D65" s="48"/>
      <c r="Z65" s="49"/>
      <c r="AC65" s="48"/>
      <c r="AO65" s="49"/>
      <c r="AQ65" s="25"/>
    </row>
    <row r="66" spans="2:43">
      <c r="B66" s="24"/>
      <c r="D66" s="48"/>
      <c r="Z66" s="49"/>
      <c r="AC66" s="48"/>
      <c r="AO66" s="49"/>
      <c r="AQ66" s="25"/>
    </row>
    <row r="67" spans="2:43">
      <c r="B67" s="24"/>
      <c r="D67" s="48"/>
      <c r="Z67" s="49"/>
      <c r="AC67" s="48"/>
      <c r="AO67" s="49"/>
      <c r="AQ67" s="25"/>
    </row>
    <row r="68" spans="2:43">
      <c r="B68" s="24"/>
      <c r="D68" s="48"/>
      <c r="Z68" s="49"/>
      <c r="AC68" s="48"/>
      <c r="AO68" s="49"/>
      <c r="AQ68" s="25"/>
    </row>
    <row r="69" spans="2:43" s="1" customFormat="1" ht="15">
      <c r="B69" s="32"/>
      <c r="D69" s="50" t="s">
        <v>50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 t="s">
        <v>51</v>
      </c>
      <c r="S69" s="51"/>
      <c r="T69" s="51"/>
      <c r="U69" s="51"/>
      <c r="V69" s="51"/>
      <c r="W69" s="51"/>
      <c r="X69" s="51"/>
      <c r="Y69" s="51"/>
      <c r="Z69" s="53"/>
      <c r="AC69" s="50" t="s">
        <v>50</v>
      </c>
      <c r="AD69" s="51"/>
      <c r="AE69" s="51"/>
      <c r="AF69" s="51"/>
      <c r="AG69" s="51"/>
      <c r="AH69" s="51"/>
      <c r="AI69" s="51"/>
      <c r="AJ69" s="51"/>
      <c r="AK69" s="51"/>
      <c r="AL69" s="51"/>
      <c r="AM69" s="52" t="s">
        <v>51</v>
      </c>
      <c r="AN69" s="51"/>
      <c r="AO69" s="53"/>
      <c r="AQ69" s="33"/>
    </row>
    <row r="70" spans="2:43" s="1" customFormat="1" ht="6.95" customHeight="1">
      <c r="B70" s="32"/>
      <c r="AQ70" s="33"/>
    </row>
    <row r="71" spans="2:43" s="1" customFormat="1" ht="6.9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6"/>
    </row>
    <row r="75" spans="2:43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9"/>
    </row>
    <row r="76" spans="2:43" s="1" customFormat="1" ht="36.950000000000003" customHeight="1">
      <c r="B76" s="32"/>
      <c r="C76" s="174" t="s">
        <v>54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33"/>
    </row>
    <row r="77" spans="2:43" s="3" customFormat="1" ht="14.45" customHeight="1">
      <c r="B77" s="60"/>
      <c r="C77" s="29" t="s">
        <v>15</v>
      </c>
      <c r="L77" s="3">
        <f>K5</f>
        <v>0</v>
      </c>
      <c r="AQ77" s="61"/>
    </row>
    <row r="78" spans="2:43" s="4" customFormat="1" ht="36.950000000000003" customHeight="1">
      <c r="B78" s="62"/>
      <c r="C78" s="63" t="s">
        <v>16</v>
      </c>
      <c r="L78" s="188" t="str">
        <f>K6</f>
        <v>Stavební úpravy objektru hasiščské zbrojnice v BpH</v>
      </c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Q78" s="64"/>
    </row>
    <row r="79" spans="2:43" s="1" customFormat="1" ht="6.95" customHeight="1">
      <c r="B79" s="32"/>
      <c r="AQ79" s="33"/>
    </row>
    <row r="80" spans="2:43" s="1" customFormat="1" ht="15">
      <c r="B80" s="32"/>
      <c r="C80" s="29" t="s">
        <v>20</v>
      </c>
      <c r="L80" s="65" t="str">
        <f>IF(K8="","",K8)</f>
        <v xml:space="preserve">Bystřice pod Hostýnem </v>
      </c>
      <c r="AI80" s="29" t="s">
        <v>22</v>
      </c>
      <c r="AM80" s="66" t="str">
        <f>IF(AN8= "","",AN8)</f>
        <v/>
      </c>
      <c r="AQ80" s="33"/>
    </row>
    <row r="81" spans="1:76" s="1" customFormat="1" ht="6.95" customHeight="1">
      <c r="B81" s="32"/>
      <c r="AQ81" s="33"/>
    </row>
    <row r="82" spans="1:76" s="1" customFormat="1" ht="15">
      <c r="B82" s="32"/>
      <c r="C82" s="29" t="s">
        <v>23</v>
      </c>
      <c r="L82" s="3" t="str">
        <f>IF(E11= "","",E11)</f>
        <v xml:space="preserve">Město Bystřice pod Hostýnem </v>
      </c>
      <c r="AI82" s="29" t="s">
        <v>29</v>
      </c>
      <c r="AM82" s="190" t="str">
        <f>IF(E17="","",E17)</f>
        <v>Stanislav Ondroušek s.r.o.</v>
      </c>
      <c r="AN82" s="190"/>
      <c r="AO82" s="190"/>
      <c r="AP82" s="190"/>
      <c r="AQ82" s="33"/>
      <c r="AS82" s="198" t="s">
        <v>55</v>
      </c>
      <c r="AT82" s="199"/>
      <c r="AU82" s="46"/>
      <c r="AV82" s="46"/>
      <c r="AW82" s="46"/>
      <c r="AX82" s="46"/>
      <c r="AY82" s="46"/>
      <c r="AZ82" s="46"/>
      <c r="BA82" s="46"/>
      <c r="BB82" s="46"/>
      <c r="BC82" s="46"/>
      <c r="BD82" s="47"/>
    </row>
    <row r="83" spans="1:76" s="1" customFormat="1" ht="15">
      <c r="B83" s="32"/>
      <c r="C83" s="29" t="s">
        <v>28</v>
      </c>
      <c r="L83" s="3" t="str">
        <f>IF(E14="","",E14)</f>
        <v/>
      </c>
      <c r="AI83" s="29" t="s">
        <v>33</v>
      </c>
      <c r="AM83" s="190" t="str">
        <f>IF(E20="","",E20)</f>
        <v>Dominika Lukášová</v>
      </c>
      <c r="AN83" s="190"/>
      <c r="AO83" s="190"/>
      <c r="AP83" s="190"/>
      <c r="AQ83" s="33"/>
      <c r="AS83" s="200"/>
      <c r="AT83" s="201"/>
      <c r="BD83" s="67"/>
    </row>
    <row r="84" spans="1:76" s="1" customFormat="1" ht="10.9" customHeight="1">
      <c r="B84" s="32"/>
      <c r="AQ84" s="33"/>
      <c r="AS84" s="200"/>
      <c r="AT84" s="201"/>
      <c r="BD84" s="67"/>
    </row>
    <row r="85" spans="1:76" s="1" customFormat="1" ht="29.25" customHeight="1">
      <c r="B85" s="32"/>
      <c r="C85" s="180" t="s">
        <v>56</v>
      </c>
      <c r="D85" s="181"/>
      <c r="E85" s="181"/>
      <c r="F85" s="181"/>
      <c r="G85" s="181"/>
      <c r="H85" s="68"/>
      <c r="I85" s="182" t="s">
        <v>57</v>
      </c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2" t="s">
        <v>58</v>
      </c>
      <c r="AH85" s="181"/>
      <c r="AI85" s="181"/>
      <c r="AJ85" s="181"/>
      <c r="AK85" s="181"/>
      <c r="AL85" s="181"/>
      <c r="AM85" s="181"/>
      <c r="AN85" s="182" t="s">
        <v>59</v>
      </c>
      <c r="AO85" s="181"/>
      <c r="AP85" s="183"/>
      <c r="AQ85" s="33"/>
      <c r="AS85" s="69" t="s">
        <v>60</v>
      </c>
      <c r="AT85" s="70" t="s">
        <v>61</v>
      </c>
      <c r="AU85" s="70" t="s">
        <v>62</v>
      </c>
      <c r="AV85" s="70" t="s">
        <v>63</v>
      </c>
      <c r="AW85" s="70" t="s">
        <v>64</v>
      </c>
      <c r="AX85" s="70" t="s">
        <v>65</v>
      </c>
      <c r="AY85" s="70" t="s">
        <v>66</v>
      </c>
      <c r="AZ85" s="70" t="s">
        <v>67</v>
      </c>
      <c r="BA85" s="70" t="s">
        <v>68</v>
      </c>
      <c r="BB85" s="70" t="s">
        <v>69</v>
      </c>
      <c r="BC85" s="70" t="s">
        <v>70</v>
      </c>
      <c r="BD85" s="71" t="s">
        <v>71</v>
      </c>
    </row>
    <row r="86" spans="1:76" s="1" customFormat="1" ht="10.9" customHeight="1">
      <c r="B86" s="32"/>
      <c r="AQ86" s="33"/>
      <c r="AS86" s="72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7"/>
    </row>
    <row r="87" spans="1:76" s="4" customFormat="1" ht="32.450000000000003" customHeight="1">
      <c r="B87" s="62"/>
      <c r="C87" s="73" t="s">
        <v>36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192">
        <f>ROUND(SUM(AG88:AG91),2)</f>
        <v>0</v>
      </c>
      <c r="AH87" s="192"/>
      <c r="AI87" s="192"/>
      <c r="AJ87" s="192"/>
      <c r="AK87" s="192"/>
      <c r="AL87" s="192"/>
      <c r="AM87" s="192"/>
      <c r="AN87" s="193">
        <f t="shared" ref="AN87:AN91" si="0">SUM(AG87,AT87)</f>
        <v>0</v>
      </c>
      <c r="AO87" s="193"/>
      <c r="AP87" s="193"/>
      <c r="AQ87" s="64"/>
      <c r="AS87" s="75">
        <f>ROUND(SUM(AS88:AS91),2)</f>
        <v>0</v>
      </c>
      <c r="AT87" s="76">
        <f t="shared" ref="AT87:AT91" si="1">ROUND(SUM(AV87:AW87),2)</f>
        <v>0</v>
      </c>
      <c r="AU87" s="77">
        <f>ROUND(SUM(AU88:AU91),5)</f>
        <v>214.57263</v>
      </c>
      <c r="AV87" s="76">
        <f>ROUND(AZ87*L31,2)</f>
        <v>0</v>
      </c>
      <c r="AW87" s="76">
        <f>ROUND(BA87*L32,2)</f>
        <v>0</v>
      </c>
      <c r="AX87" s="76">
        <f>ROUND(BB87*L31,2)</f>
        <v>0</v>
      </c>
      <c r="AY87" s="76">
        <f>ROUND(BC87*L32,2)</f>
        <v>0</v>
      </c>
      <c r="AZ87" s="76">
        <f>ROUND(SUM(AZ88:AZ91),2)</f>
        <v>0</v>
      </c>
      <c r="BA87" s="76">
        <f>ROUND(SUM(BA88:BA91),2)</f>
        <v>0</v>
      </c>
      <c r="BB87" s="76">
        <f>ROUND(SUM(BB88:BB91),2)</f>
        <v>0</v>
      </c>
      <c r="BC87" s="76">
        <f>ROUND(SUM(BC88:BC91),2)</f>
        <v>0</v>
      </c>
      <c r="BD87" s="78">
        <f>ROUND(SUM(BD88:BD91),2)</f>
        <v>0</v>
      </c>
      <c r="BS87" s="63" t="s">
        <v>72</v>
      </c>
      <c r="BT87" s="63" t="s">
        <v>73</v>
      </c>
      <c r="BU87" s="79" t="s">
        <v>74</v>
      </c>
      <c r="BV87" s="63" t="s">
        <v>75</v>
      </c>
      <c r="BW87" s="63" t="s">
        <v>76</v>
      </c>
      <c r="BX87" s="63" t="s">
        <v>77</v>
      </c>
    </row>
    <row r="88" spans="1:76" s="5" customFormat="1" ht="16.5" customHeight="1">
      <c r="A88" s="80" t="s">
        <v>78</v>
      </c>
      <c r="B88" s="81"/>
      <c r="C88" s="82"/>
      <c r="D88" s="191" t="s">
        <v>80</v>
      </c>
      <c r="E88" s="191"/>
      <c r="F88" s="191"/>
      <c r="G88" s="191"/>
      <c r="H88" s="191"/>
      <c r="I88" s="83"/>
      <c r="J88" s="191" t="s">
        <v>81</v>
      </c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4">
        <f>'04 - Oprava podlahy '!M30</f>
        <v>0</v>
      </c>
      <c r="AH88" s="195"/>
      <c r="AI88" s="195"/>
      <c r="AJ88" s="195"/>
      <c r="AK88" s="195"/>
      <c r="AL88" s="195"/>
      <c r="AM88" s="195"/>
      <c r="AN88" s="194">
        <f t="shared" si="0"/>
        <v>0</v>
      </c>
      <c r="AO88" s="195"/>
      <c r="AP88" s="195"/>
      <c r="AQ88" s="84"/>
      <c r="AS88" s="85">
        <f>'04 - Oprava podlahy '!M28</f>
        <v>0</v>
      </c>
      <c r="AT88" s="86">
        <f t="shared" si="1"/>
        <v>0</v>
      </c>
      <c r="AU88" s="87">
        <f>'04 - Oprava podlahy '!W118</f>
        <v>158.08417700000001</v>
      </c>
      <c r="AV88" s="86">
        <f>'04 - Oprava podlahy '!M32</f>
        <v>0</v>
      </c>
      <c r="AW88" s="86">
        <f>'04 - Oprava podlahy '!M33</f>
        <v>0</v>
      </c>
      <c r="AX88" s="86">
        <f>'04 - Oprava podlahy '!M34</f>
        <v>0</v>
      </c>
      <c r="AY88" s="86">
        <f>'04 - Oprava podlahy '!M35</f>
        <v>0</v>
      </c>
      <c r="AZ88" s="86">
        <f>'04 - Oprava podlahy '!H32</f>
        <v>0</v>
      </c>
      <c r="BA88" s="86">
        <f>'04 - Oprava podlahy '!H33</f>
        <v>0</v>
      </c>
      <c r="BB88" s="86">
        <f>'04 - Oprava podlahy '!H34</f>
        <v>0</v>
      </c>
      <c r="BC88" s="86">
        <f>'04 - Oprava podlahy '!H35</f>
        <v>0</v>
      </c>
      <c r="BD88" s="88">
        <f>'04 - Oprava podlahy '!H36</f>
        <v>0</v>
      </c>
      <c r="BT88" s="89" t="s">
        <v>79</v>
      </c>
      <c r="BV88" s="89" t="s">
        <v>75</v>
      </c>
      <c r="BW88" s="89" t="s">
        <v>82</v>
      </c>
      <c r="BX88" s="89" t="s">
        <v>76</v>
      </c>
    </row>
    <row r="89" spans="1:76" s="5" customFormat="1" ht="16.5" customHeight="1">
      <c r="A89" s="80" t="s">
        <v>78</v>
      </c>
      <c r="B89" s="81"/>
      <c r="C89" s="82"/>
      <c r="D89" s="191" t="s">
        <v>83</v>
      </c>
      <c r="E89" s="191"/>
      <c r="F89" s="191"/>
      <c r="G89" s="191"/>
      <c r="H89" s="191"/>
      <c r="I89" s="83"/>
      <c r="J89" s="191" t="s">
        <v>84</v>
      </c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4">
        <f>'05 - Výměna ocelových vra...'!M30</f>
        <v>0</v>
      </c>
      <c r="AH89" s="195"/>
      <c r="AI89" s="195"/>
      <c r="AJ89" s="195"/>
      <c r="AK89" s="195"/>
      <c r="AL89" s="195"/>
      <c r="AM89" s="195"/>
      <c r="AN89" s="194">
        <f t="shared" si="0"/>
        <v>0</v>
      </c>
      <c r="AO89" s="195"/>
      <c r="AP89" s="195"/>
      <c r="AQ89" s="84"/>
      <c r="AS89" s="85">
        <f>'05 - Výměna ocelových vra...'!M28</f>
        <v>0</v>
      </c>
      <c r="AT89" s="86">
        <f t="shared" si="1"/>
        <v>0</v>
      </c>
      <c r="AU89" s="87">
        <f>'05 - Výměna ocelových vra...'!W119</f>
        <v>31.660398000000001</v>
      </c>
      <c r="AV89" s="86">
        <f>'05 - Výměna ocelových vra...'!M32</f>
        <v>0</v>
      </c>
      <c r="AW89" s="86">
        <f>'05 - Výměna ocelových vra...'!M33</f>
        <v>0</v>
      </c>
      <c r="AX89" s="86">
        <f>'05 - Výměna ocelových vra...'!M34</f>
        <v>0</v>
      </c>
      <c r="AY89" s="86">
        <f>'05 - Výměna ocelových vra...'!M35</f>
        <v>0</v>
      </c>
      <c r="AZ89" s="86">
        <f>'05 - Výměna ocelových vra...'!H32</f>
        <v>0</v>
      </c>
      <c r="BA89" s="86">
        <f>'05 - Výměna ocelových vra...'!H33</f>
        <v>0</v>
      </c>
      <c r="BB89" s="86">
        <f>'05 - Výměna ocelových vra...'!H34</f>
        <v>0</v>
      </c>
      <c r="BC89" s="86">
        <f>'05 - Výměna ocelových vra...'!H35</f>
        <v>0</v>
      </c>
      <c r="BD89" s="88">
        <f>'05 - Výměna ocelových vra...'!H36</f>
        <v>0</v>
      </c>
      <c r="BT89" s="89" t="s">
        <v>79</v>
      </c>
      <c r="BV89" s="89" t="s">
        <v>75</v>
      </c>
      <c r="BW89" s="89" t="s">
        <v>85</v>
      </c>
      <c r="BX89" s="89" t="s">
        <v>76</v>
      </c>
    </row>
    <row r="90" spans="1:76" s="5" customFormat="1" ht="16.5" customHeight="1">
      <c r="A90" s="80" t="s">
        <v>78</v>
      </c>
      <c r="B90" s="81"/>
      <c r="C90" s="82"/>
      <c r="D90" s="191" t="s">
        <v>86</v>
      </c>
      <c r="E90" s="191"/>
      <c r="F90" s="191"/>
      <c r="G90" s="191"/>
      <c r="H90" s="191"/>
      <c r="I90" s="83"/>
      <c r="J90" s="191" t="s">
        <v>87</v>
      </c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4">
        <f>'06 - Odsávání výfukových ...'!M30</f>
        <v>0</v>
      </c>
      <c r="AH90" s="195"/>
      <c r="AI90" s="195"/>
      <c r="AJ90" s="195"/>
      <c r="AK90" s="195"/>
      <c r="AL90" s="195"/>
      <c r="AM90" s="195"/>
      <c r="AN90" s="194">
        <f t="shared" si="0"/>
        <v>0</v>
      </c>
      <c r="AO90" s="195"/>
      <c r="AP90" s="195"/>
      <c r="AQ90" s="84"/>
      <c r="AS90" s="85">
        <f>'06 - Odsávání výfukových ...'!M28</f>
        <v>0</v>
      </c>
      <c r="AT90" s="86">
        <f t="shared" si="1"/>
        <v>0</v>
      </c>
      <c r="AU90" s="87">
        <f>'06 - Odsávání výfukových ...'!W119</f>
        <v>24.828056</v>
      </c>
      <c r="AV90" s="86">
        <f>'06 - Odsávání výfukových ...'!M32</f>
        <v>0</v>
      </c>
      <c r="AW90" s="86">
        <f>'06 - Odsávání výfukových ...'!M33</f>
        <v>0</v>
      </c>
      <c r="AX90" s="86">
        <f>'06 - Odsávání výfukových ...'!M34</f>
        <v>0</v>
      </c>
      <c r="AY90" s="86">
        <f>'06 - Odsávání výfukových ...'!M35</f>
        <v>0</v>
      </c>
      <c r="AZ90" s="86">
        <f>'06 - Odsávání výfukových ...'!H32</f>
        <v>0</v>
      </c>
      <c r="BA90" s="86">
        <f>'06 - Odsávání výfukových ...'!H33</f>
        <v>0</v>
      </c>
      <c r="BB90" s="86">
        <f>'06 - Odsávání výfukových ...'!H34</f>
        <v>0</v>
      </c>
      <c r="BC90" s="86">
        <f>'06 - Odsávání výfukových ...'!H35</f>
        <v>0</v>
      </c>
      <c r="BD90" s="88">
        <f>'06 - Odsávání výfukových ...'!H36</f>
        <v>0</v>
      </c>
      <c r="BT90" s="89" t="s">
        <v>79</v>
      </c>
      <c r="BV90" s="89" t="s">
        <v>75</v>
      </c>
      <c r="BW90" s="89" t="s">
        <v>88</v>
      </c>
      <c r="BX90" s="89" t="s">
        <v>76</v>
      </c>
    </row>
    <row r="91" spans="1:76" s="5" customFormat="1" ht="16.5" customHeight="1">
      <c r="A91" s="80" t="s">
        <v>78</v>
      </c>
      <c r="B91" s="81"/>
      <c r="C91" s="82"/>
      <c r="D91" s="191" t="s">
        <v>89</v>
      </c>
      <c r="E91" s="191"/>
      <c r="F91" s="191"/>
      <c r="G91" s="191"/>
      <c r="H91" s="191"/>
      <c r="I91" s="83"/>
      <c r="J91" s="191" t="s">
        <v>90</v>
      </c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4">
        <f>'07 - VRN'!M30</f>
        <v>0</v>
      </c>
      <c r="AH91" s="195"/>
      <c r="AI91" s="195"/>
      <c r="AJ91" s="195"/>
      <c r="AK91" s="195"/>
      <c r="AL91" s="195"/>
      <c r="AM91" s="195"/>
      <c r="AN91" s="194">
        <f t="shared" si="0"/>
        <v>0</v>
      </c>
      <c r="AO91" s="195"/>
      <c r="AP91" s="195"/>
      <c r="AQ91" s="84"/>
      <c r="AS91" s="90">
        <f>'07 - VRN'!M28</f>
        <v>0</v>
      </c>
      <c r="AT91" s="91">
        <f t="shared" si="1"/>
        <v>0</v>
      </c>
      <c r="AU91" s="92">
        <f>'07 - VRN'!W113</f>
        <v>0</v>
      </c>
      <c r="AV91" s="91">
        <f>'07 - VRN'!M32</f>
        <v>0</v>
      </c>
      <c r="AW91" s="91">
        <f>'07 - VRN'!M33</f>
        <v>0</v>
      </c>
      <c r="AX91" s="91">
        <f>'07 - VRN'!M34</f>
        <v>0</v>
      </c>
      <c r="AY91" s="91">
        <f>'07 - VRN'!M35</f>
        <v>0</v>
      </c>
      <c r="AZ91" s="91">
        <f>'07 - VRN'!H32</f>
        <v>0</v>
      </c>
      <c r="BA91" s="91">
        <f>'07 - VRN'!H33</f>
        <v>0</v>
      </c>
      <c r="BB91" s="91">
        <f>'07 - VRN'!H34</f>
        <v>0</v>
      </c>
      <c r="BC91" s="91">
        <f>'07 - VRN'!H35</f>
        <v>0</v>
      </c>
      <c r="BD91" s="93">
        <f>'07 - VRN'!H36</f>
        <v>0</v>
      </c>
      <c r="BT91" s="89" t="s">
        <v>79</v>
      </c>
      <c r="BV91" s="89" t="s">
        <v>75</v>
      </c>
      <c r="BW91" s="89" t="s">
        <v>91</v>
      </c>
      <c r="BX91" s="89" t="s">
        <v>76</v>
      </c>
    </row>
    <row r="92" spans="1:76">
      <c r="B92" s="24"/>
      <c r="AQ92" s="25"/>
    </row>
    <row r="93" spans="1:76" s="1" customFormat="1" ht="30" customHeight="1">
      <c r="B93" s="32"/>
      <c r="C93" s="7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33"/>
      <c r="AS93" s="69" t="s">
        <v>92</v>
      </c>
      <c r="AT93" s="70" t="s">
        <v>93</v>
      </c>
      <c r="AU93" s="70" t="s">
        <v>38</v>
      </c>
      <c r="AV93" s="71" t="s">
        <v>61</v>
      </c>
    </row>
    <row r="94" spans="1:76" s="1" customFormat="1" ht="10.9" customHeight="1">
      <c r="B94" s="32"/>
      <c r="AQ94" s="33"/>
      <c r="AS94" s="94"/>
      <c r="AT94" s="51"/>
      <c r="AU94" s="51"/>
      <c r="AV94" s="53"/>
    </row>
    <row r="95" spans="1:76" s="1" customFormat="1" ht="30" customHeight="1">
      <c r="B95" s="32"/>
      <c r="C95" s="95" t="s">
        <v>376</v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196">
        <f>ROUND(AG87+AG93,2)</f>
        <v>0</v>
      </c>
      <c r="AH95" s="196"/>
      <c r="AI95" s="196"/>
      <c r="AJ95" s="196"/>
      <c r="AK95" s="196"/>
      <c r="AL95" s="196"/>
      <c r="AM95" s="196"/>
      <c r="AN95" s="196">
        <f>AN87+AN93</f>
        <v>0</v>
      </c>
      <c r="AO95" s="196"/>
      <c r="AP95" s="196"/>
      <c r="AQ95" s="33"/>
    </row>
    <row r="96" spans="1:76" s="1" customFormat="1" ht="6.95" customHeight="1">
      <c r="B96" s="54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6"/>
    </row>
  </sheetData>
  <mergeCells count="57">
    <mergeCell ref="AG93:AM93"/>
    <mergeCell ref="AN93:AP93"/>
    <mergeCell ref="AG95:AM95"/>
    <mergeCell ref="AN95:AP95"/>
    <mergeCell ref="AR2:BE2"/>
    <mergeCell ref="AN91:AP91"/>
    <mergeCell ref="AG91:AM91"/>
    <mergeCell ref="AN88:AP88"/>
    <mergeCell ref="AG88:AM88"/>
    <mergeCell ref="AS82:AT84"/>
    <mergeCell ref="AM83:AP83"/>
    <mergeCell ref="AK26:AO26"/>
    <mergeCell ref="AK27:AO27"/>
    <mergeCell ref="AK29:AO29"/>
    <mergeCell ref="D91:H91"/>
    <mergeCell ref="J91:AF91"/>
    <mergeCell ref="AG87:AM87"/>
    <mergeCell ref="AN87:AP87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D88:H88"/>
    <mergeCell ref="J88:AF88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04 - Oprava podlahy '!C2" display="/" xr:uid="{00000000-0004-0000-0000-000002000000}"/>
    <hyperlink ref="A89" location="'05 - Výměna ocelových vra...'!C2" display="/" xr:uid="{00000000-0004-0000-0000-000003000000}"/>
    <hyperlink ref="A90" location="'06 - Odsávání výfukových ...'!C2" display="/" xr:uid="{00000000-0004-0000-0000-000004000000}"/>
    <hyperlink ref="A91" location="'07 - VRN'!C2" display="/" xr:uid="{00000000-0004-0000-0000-000005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81"/>
  <sheetViews>
    <sheetView showGridLines="0" workbookViewId="0">
      <pane ySplit="1" topLeftCell="A142" activePane="bottomLeft" state="frozen"/>
      <selection pane="bottomLeft" activeCell="O9" sqref="O9:P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7"/>
      <c r="B1" s="14"/>
      <c r="C1" s="14"/>
      <c r="D1" s="15" t="s">
        <v>1</v>
      </c>
      <c r="E1" s="14"/>
      <c r="F1" s="16" t="s">
        <v>94</v>
      </c>
      <c r="G1" s="16"/>
      <c r="H1" s="233" t="s">
        <v>95</v>
      </c>
      <c r="I1" s="233"/>
      <c r="J1" s="233"/>
      <c r="K1" s="233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S2" s="197" t="s">
        <v>8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T2" s="20" t="s">
        <v>82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99</v>
      </c>
    </row>
    <row r="4" spans="1:66" ht="36.950000000000003" customHeight="1">
      <c r="B4" s="24"/>
      <c r="C4" s="174" t="s">
        <v>100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5"/>
      <c r="T4" s="19" t="s">
        <v>13</v>
      </c>
      <c r="AT4" s="20" t="s">
        <v>6</v>
      </c>
    </row>
    <row r="5" spans="1:66" ht="6.95" customHeight="1">
      <c r="B5" s="24"/>
      <c r="R5" s="25"/>
    </row>
    <row r="6" spans="1:66" ht="25.35" customHeight="1">
      <c r="B6" s="24"/>
      <c r="D6" s="29" t="s">
        <v>16</v>
      </c>
      <c r="F6" s="205" t="str">
        <f>'Rekapitulace stavby'!K6</f>
        <v>Stavební úpravy objektru hasiščské zbrojnice v BpH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R6" s="25"/>
    </row>
    <row r="7" spans="1:66" s="1" customFormat="1" ht="32.85" customHeight="1">
      <c r="B7" s="32"/>
      <c r="D7" s="28" t="s">
        <v>101</v>
      </c>
      <c r="F7" s="178" t="s">
        <v>202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R7" s="33"/>
    </row>
    <row r="8" spans="1:66" s="1" customFormat="1" ht="14.45" customHeight="1">
      <c r="B8" s="32"/>
      <c r="D8" s="29" t="s">
        <v>18</v>
      </c>
      <c r="F8" s="27" t="s">
        <v>5</v>
      </c>
      <c r="M8" s="29" t="s">
        <v>19</v>
      </c>
      <c r="O8" s="27" t="s">
        <v>5</v>
      </c>
      <c r="R8" s="33"/>
    </row>
    <row r="9" spans="1:66" s="1" customFormat="1" ht="14.45" customHeight="1">
      <c r="B9" s="32"/>
      <c r="D9" s="29" t="s">
        <v>20</v>
      </c>
      <c r="F9" s="27" t="s">
        <v>21</v>
      </c>
      <c r="M9" s="29" t="s">
        <v>22</v>
      </c>
      <c r="O9" s="208">
        <f>'Rekapitulace stavby'!AN8</f>
        <v>0</v>
      </c>
      <c r="P9" s="208"/>
      <c r="R9" s="33"/>
    </row>
    <row r="10" spans="1:66" s="1" customFormat="1" ht="10.9" customHeight="1">
      <c r="B10" s="32"/>
      <c r="R10" s="33"/>
    </row>
    <row r="11" spans="1:66" s="1" customFormat="1" ht="14.45" customHeight="1">
      <c r="B11" s="32"/>
      <c r="D11" s="29" t="s">
        <v>23</v>
      </c>
      <c r="M11" s="29" t="s">
        <v>24</v>
      </c>
      <c r="O11" s="176" t="s">
        <v>25</v>
      </c>
      <c r="P11" s="176"/>
      <c r="R11" s="33"/>
    </row>
    <row r="12" spans="1:66" s="1" customFormat="1" ht="18" customHeight="1">
      <c r="B12" s="32"/>
      <c r="E12" s="27" t="s">
        <v>26</v>
      </c>
      <c r="M12" s="29" t="s">
        <v>27</v>
      </c>
      <c r="O12" s="176" t="s">
        <v>5</v>
      </c>
      <c r="P12" s="176"/>
      <c r="R12" s="33"/>
    </row>
    <row r="13" spans="1:66" s="1" customFormat="1" ht="6.95" customHeight="1">
      <c r="B13" s="32"/>
      <c r="R13" s="33"/>
    </row>
    <row r="14" spans="1:66" s="1" customFormat="1" ht="14.45" customHeight="1">
      <c r="B14" s="32"/>
      <c r="D14" s="29" t="s">
        <v>28</v>
      </c>
      <c r="M14" s="29" t="s">
        <v>24</v>
      </c>
      <c r="O14" s="176" t="str">
        <f>IF('Rekapitulace stavby'!AN13="","",'Rekapitulace stavby'!AN13)</f>
        <v/>
      </c>
      <c r="P14" s="176"/>
      <c r="R14" s="33"/>
    </row>
    <row r="15" spans="1:66" s="1" customFormat="1" ht="18" customHeight="1">
      <c r="B15" s="32"/>
      <c r="E15" s="27" t="str">
        <f>IF('Rekapitulace stavby'!E14="","",'Rekapitulace stavby'!E14)</f>
        <v/>
      </c>
      <c r="M15" s="29" t="s">
        <v>27</v>
      </c>
      <c r="O15" s="176" t="str">
        <f>IF('Rekapitulace stavby'!AN14="","",'Rekapitulace stavby'!AN14)</f>
        <v/>
      </c>
      <c r="P15" s="176"/>
      <c r="R15" s="33"/>
    </row>
    <row r="16" spans="1:66" s="1" customFormat="1" ht="6.95" customHeight="1">
      <c r="B16" s="32"/>
      <c r="R16" s="33"/>
    </row>
    <row r="17" spans="2:18" s="1" customFormat="1" ht="14.45" customHeight="1">
      <c r="B17" s="32"/>
      <c r="D17" s="29" t="s">
        <v>29</v>
      </c>
      <c r="M17" s="29" t="s">
        <v>24</v>
      </c>
      <c r="O17" s="176" t="s">
        <v>30</v>
      </c>
      <c r="P17" s="176"/>
      <c r="R17" s="33"/>
    </row>
    <row r="18" spans="2:18" s="1" customFormat="1" ht="18" customHeight="1">
      <c r="B18" s="32"/>
      <c r="E18" s="27" t="s">
        <v>31</v>
      </c>
      <c r="M18" s="29" t="s">
        <v>27</v>
      </c>
      <c r="O18" s="176" t="s">
        <v>5</v>
      </c>
      <c r="P18" s="176"/>
      <c r="R18" s="33"/>
    </row>
    <row r="19" spans="2:18" s="1" customFormat="1" ht="6.95" customHeight="1">
      <c r="B19" s="32"/>
      <c r="R19" s="33"/>
    </row>
    <row r="20" spans="2:18" s="1" customFormat="1" ht="14.45" customHeight="1">
      <c r="B20" s="32"/>
      <c r="D20" s="29" t="s">
        <v>33</v>
      </c>
      <c r="M20" s="29" t="s">
        <v>24</v>
      </c>
      <c r="O20" s="176" t="s">
        <v>5</v>
      </c>
      <c r="P20" s="176"/>
      <c r="R20" s="33"/>
    </row>
    <row r="21" spans="2:18" s="1" customFormat="1" ht="18" customHeight="1">
      <c r="B21" s="32"/>
      <c r="E21" s="27" t="s">
        <v>34</v>
      </c>
      <c r="M21" s="29" t="s">
        <v>27</v>
      </c>
      <c r="O21" s="176" t="s">
        <v>5</v>
      </c>
      <c r="P21" s="176"/>
      <c r="R21" s="33"/>
    </row>
    <row r="22" spans="2:18" s="1" customFormat="1" ht="6.95" customHeight="1">
      <c r="B22" s="32"/>
      <c r="R22" s="33"/>
    </row>
    <row r="23" spans="2:18" s="1" customFormat="1" ht="14.45" customHeight="1">
      <c r="B23" s="32"/>
      <c r="D23" s="29" t="s">
        <v>35</v>
      </c>
      <c r="R23" s="33"/>
    </row>
    <row r="24" spans="2:18" s="1" customFormat="1" ht="16.5" customHeight="1">
      <c r="B24" s="32"/>
      <c r="E24" s="179" t="s">
        <v>5</v>
      </c>
      <c r="F24" s="179"/>
      <c r="G24" s="179"/>
      <c r="H24" s="179"/>
      <c r="I24" s="179"/>
      <c r="J24" s="179"/>
      <c r="K24" s="179"/>
      <c r="L24" s="179"/>
      <c r="R24" s="33"/>
    </row>
    <row r="25" spans="2:18" s="1" customFormat="1" ht="6.95" customHeight="1">
      <c r="B25" s="32"/>
      <c r="R25" s="33"/>
    </row>
    <row r="26" spans="2:18" s="1" customFormat="1" ht="6.95" customHeight="1">
      <c r="B26" s="3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R26" s="33"/>
    </row>
    <row r="27" spans="2:18" s="1" customFormat="1" ht="14.45" customHeight="1">
      <c r="B27" s="32"/>
      <c r="D27" s="97" t="s">
        <v>102</v>
      </c>
      <c r="M27" s="202">
        <f>N88</f>
        <v>0</v>
      </c>
      <c r="N27" s="202"/>
      <c r="O27" s="202"/>
      <c r="P27" s="202"/>
      <c r="R27" s="33"/>
    </row>
    <row r="28" spans="2:18" s="1" customFormat="1" ht="14.45" customHeight="1">
      <c r="B28" s="32"/>
      <c r="D28" s="31"/>
      <c r="M28" s="202"/>
      <c r="N28" s="202"/>
      <c r="O28" s="202"/>
      <c r="P28" s="202"/>
      <c r="R28" s="33"/>
    </row>
    <row r="29" spans="2:18" s="1" customFormat="1" ht="6.95" customHeight="1">
      <c r="B29" s="32"/>
      <c r="R29" s="33"/>
    </row>
    <row r="30" spans="2:18" s="1" customFormat="1" ht="25.35" customHeight="1">
      <c r="B30" s="32"/>
      <c r="D30" s="98" t="s">
        <v>37</v>
      </c>
      <c r="M30" s="209">
        <f>ROUND(M27+M28,2)</f>
        <v>0</v>
      </c>
      <c r="N30" s="207"/>
      <c r="O30" s="207"/>
      <c r="P30" s="207"/>
      <c r="R30" s="33"/>
    </row>
    <row r="31" spans="2:18" s="1" customFormat="1" ht="6.95" customHeight="1">
      <c r="B31" s="3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33"/>
    </row>
    <row r="32" spans="2:18" s="1" customFormat="1" ht="14.45" customHeight="1">
      <c r="B32" s="32"/>
      <c r="D32" s="37" t="s">
        <v>38</v>
      </c>
      <c r="E32" s="37" t="s">
        <v>39</v>
      </c>
      <c r="F32" s="38">
        <v>0.21</v>
      </c>
      <c r="G32" s="99" t="s">
        <v>40</v>
      </c>
      <c r="H32" s="210">
        <f>ROUND((SUM(BE99:BE100)+SUM(BE118:BE180)), 2)</f>
        <v>0</v>
      </c>
      <c r="I32" s="207"/>
      <c r="J32" s="207"/>
      <c r="M32" s="210">
        <f>ROUND(ROUND((SUM(BE99:BE100)+SUM(BE118:BE180)), 2)*F32, 2)</f>
        <v>0</v>
      </c>
      <c r="N32" s="207"/>
      <c r="O32" s="207"/>
      <c r="P32" s="207"/>
      <c r="R32" s="33"/>
    </row>
    <row r="33" spans="2:18" s="1" customFormat="1" ht="14.45" customHeight="1">
      <c r="B33" s="32"/>
      <c r="E33" s="37" t="s">
        <v>41</v>
      </c>
      <c r="F33" s="38">
        <v>0.15</v>
      </c>
      <c r="G33" s="99" t="s">
        <v>40</v>
      </c>
      <c r="H33" s="210">
        <f>ROUND((SUM(BF99:BF100)+SUM(BF118:BF180)), 2)</f>
        <v>0</v>
      </c>
      <c r="I33" s="207"/>
      <c r="J33" s="207"/>
      <c r="M33" s="210">
        <f>ROUND(ROUND((SUM(BF99:BF100)+SUM(BF118:BF180)), 2)*F33, 2)</f>
        <v>0</v>
      </c>
      <c r="N33" s="207"/>
      <c r="O33" s="207"/>
      <c r="P33" s="207"/>
      <c r="R33" s="33"/>
    </row>
    <row r="34" spans="2:18" s="1" customFormat="1" ht="14.45" hidden="1" customHeight="1">
      <c r="B34" s="32"/>
      <c r="E34" s="37" t="s">
        <v>42</v>
      </c>
      <c r="F34" s="38">
        <v>0.21</v>
      </c>
      <c r="G34" s="99" t="s">
        <v>40</v>
      </c>
      <c r="H34" s="210">
        <f>ROUND((SUM(BG99:BG100)+SUM(BG118:BG180)), 2)</f>
        <v>0</v>
      </c>
      <c r="I34" s="207"/>
      <c r="J34" s="207"/>
      <c r="M34" s="210">
        <v>0</v>
      </c>
      <c r="N34" s="207"/>
      <c r="O34" s="207"/>
      <c r="P34" s="207"/>
      <c r="R34" s="33"/>
    </row>
    <row r="35" spans="2:18" s="1" customFormat="1" ht="14.45" hidden="1" customHeight="1">
      <c r="B35" s="32"/>
      <c r="E35" s="37" t="s">
        <v>43</v>
      </c>
      <c r="F35" s="38">
        <v>0.15</v>
      </c>
      <c r="G35" s="99" t="s">
        <v>40</v>
      </c>
      <c r="H35" s="210">
        <f>ROUND((SUM(BH99:BH100)+SUM(BH118:BH180)), 2)</f>
        <v>0</v>
      </c>
      <c r="I35" s="207"/>
      <c r="J35" s="207"/>
      <c r="M35" s="210">
        <v>0</v>
      </c>
      <c r="N35" s="207"/>
      <c r="O35" s="207"/>
      <c r="P35" s="207"/>
      <c r="R35" s="33"/>
    </row>
    <row r="36" spans="2:18" s="1" customFormat="1" ht="14.45" hidden="1" customHeight="1">
      <c r="B36" s="32"/>
      <c r="E36" s="37" t="s">
        <v>44</v>
      </c>
      <c r="F36" s="38">
        <v>0</v>
      </c>
      <c r="G36" s="99" t="s">
        <v>40</v>
      </c>
      <c r="H36" s="210">
        <f>ROUND((SUM(BI99:BI100)+SUM(BI118:BI180)), 2)</f>
        <v>0</v>
      </c>
      <c r="I36" s="207"/>
      <c r="J36" s="207"/>
      <c r="M36" s="210">
        <v>0</v>
      </c>
      <c r="N36" s="207"/>
      <c r="O36" s="207"/>
      <c r="P36" s="207"/>
      <c r="R36" s="33"/>
    </row>
    <row r="37" spans="2:18" s="1" customFormat="1" ht="6.95" customHeight="1">
      <c r="B37" s="32"/>
      <c r="R37" s="33"/>
    </row>
    <row r="38" spans="2:18" s="1" customFormat="1" ht="25.35" customHeight="1">
      <c r="B38" s="32"/>
      <c r="C38" s="96"/>
      <c r="D38" s="100" t="s">
        <v>45</v>
      </c>
      <c r="E38" s="68"/>
      <c r="F38" s="68"/>
      <c r="G38" s="101" t="s">
        <v>46</v>
      </c>
      <c r="H38" s="102" t="s">
        <v>47</v>
      </c>
      <c r="I38" s="68"/>
      <c r="J38" s="68"/>
      <c r="K38" s="68"/>
      <c r="L38" s="211">
        <f>SUM(M30:M36)</f>
        <v>0</v>
      </c>
      <c r="M38" s="211"/>
      <c r="N38" s="211"/>
      <c r="O38" s="211"/>
      <c r="P38" s="212"/>
      <c r="Q38" s="96"/>
      <c r="R38" s="33"/>
    </row>
    <row r="39" spans="2:18" s="1" customFormat="1" ht="14.45" customHeight="1">
      <c r="B39" s="32"/>
      <c r="R39" s="33"/>
    </row>
    <row r="40" spans="2:18" s="1" customFormat="1" ht="14.45" customHeight="1">
      <c r="B40" s="32"/>
      <c r="R40" s="33"/>
    </row>
    <row r="41" spans="2:18">
      <c r="B41" s="24"/>
      <c r="R41" s="25"/>
    </row>
    <row r="42" spans="2:18">
      <c r="B42" s="24"/>
      <c r="R42" s="25"/>
    </row>
    <row r="43" spans="2:18">
      <c r="B43" s="24"/>
      <c r="R43" s="25"/>
    </row>
    <row r="44" spans="2:18">
      <c r="B44" s="24"/>
      <c r="R44" s="25"/>
    </row>
    <row r="45" spans="2:18">
      <c r="B45" s="24"/>
      <c r="R45" s="25"/>
    </row>
    <row r="46" spans="2:18">
      <c r="B46" s="24"/>
      <c r="R46" s="25"/>
    </row>
    <row r="47" spans="2:18">
      <c r="B47" s="24"/>
      <c r="R47" s="25"/>
    </row>
    <row r="48" spans="2:18">
      <c r="B48" s="24"/>
      <c r="R48" s="25"/>
    </row>
    <row r="49" spans="2:18">
      <c r="B49" s="24"/>
      <c r="R49" s="25"/>
    </row>
    <row r="50" spans="2:18" s="1" customFormat="1" ht="15">
      <c r="B50" s="32"/>
      <c r="D50" s="45" t="s">
        <v>48</v>
      </c>
      <c r="E50" s="46"/>
      <c r="F50" s="46"/>
      <c r="G50" s="46"/>
      <c r="H50" s="47"/>
      <c r="J50" s="45" t="s">
        <v>49</v>
      </c>
      <c r="K50" s="46"/>
      <c r="L50" s="46"/>
      <c r="M50" s="46"/>
      <c r="N50" s="46"/>
      <c r="O50" s="46"/>
      <c r="P50" s="47"/>
      <c r="R50" s="33"/>
    </row>
    <row r="51" spans="2:18">
      <c r="B51" s="24"/>
      <c r="D51" s="48"/>
      <c r="H51" s="49"/>
      <c r="J51" s="48"/>
      <c r="P51" s="49"/>
      <c r="R51" s="25"/>
    </row>
    <row r="52" spans="2:18">
      <c r="B52" s="24"/>
      <c r="D52" s="48"/>
      <c r="H52" s="49"/>
      <c r="J52" s="48"/>
      <c r="P52" s="49"/>
      <c r="R52" s="25"/>
    </row>
    <row r="53" spans="2:18">
      <c r="B53" s="24"/>
      <c r="D53" s="48"/>
      <c r="H53" s="49"/>
      <c r="J53" s="48"/>
      <c r="P53" s="49"/>
      <c r="R53" s="25"/>
    </row>
    <row r="54" spans="2:18">
      <c r="B54" s="24"/>
      <c r="D54" s="48"/>
      <c r="H54" s="49"/>
      <c r="J54" s="48"/>
      <c r="P54" s="49"/>
      <c r="R54" s="25"/>
    </row>
    <row r="55" spans="2:18">
      <c r="B55" s="24"/>
      <c r="D55" s="48"/>
      <c r="H55" s="49"/>
      <c r="J55" s="48"/>
      <c r="P55" s="49"/>
      <c r="R55" s="25"/>
    </row>
    <row r="56" spans="2:18">
      <c r="B56" s="24"/>
      <c r="D56" s="48"/>
      <c r="H56" s="49"/>
      <c r="J56" s="48"/>
      <c r="P56" s="49"/>
      <c r="R56" s="25"/>
    </row>
    <row r="57" spans="2:18">
      <c r="B57" s="24"/>
      <c r="D57" s="48"/>
      <c r="H57" s="49"/>
      <c r="J57" s="48"/>
      <c r="P57" s="49"/>
      <c r="R57" s="25"/>
    </row>
    <row r="58" spans="2:18">
      <c r="B58" s="24"/>
      <c r="D58" s="48"/>
      <c r="H58" s="49"/>
      <c r="J58" s="48"/>
      <c r="P58" s="49"/>
      <c r="R58" s="25"/>
    </row>
    <row r="59" spans="2:18" s="1" customFormat="1" ht="15">
      <c r="B59" s="32"/>
      <c r="D59" s="50" t="s">
        <v>50</v>
      </c>
      <c r="E59" s="51"/>
      <c r="F59" s="51"/>
      <c r="G59" s="52" t="s">
        <v>51</v>
      </c>
      <c r="H59" s="53"/>
      <c r="J59" s="50" t="s">
        <v>50</v>
      </c>
      <c r="K59" s="51"/>
      <c r="L59" s="51"/>
      <c r="M59" s="51"/>
      <c r="N59" s="52" t="s">
        <v>51</v>
      </c>
      <c r="O59" s="51"/>
      <c r="P59" s="53"/>
      <c r="R59" s="33"/>
    </row>
    <row r="60" spans="2:18">
      <c r="B60" s="24"/>
      <c r="R60" s="25"/>
    </row>
    <row r="61" spans="2:18" s="1" customFormat="1" ht="15">
      <c r="B61" s="32"/>
      <c r="D61" s="45" t="s">
        <v>52</v>
      </c>
      <c r="E61" s="46"/>
      <c r="F61" s="46"/>
      <c r="G61" s="46"/>
      <c r="H61" s="47"/>
      <c r="J61" s="45" t="s">
        <v>53</v>
      </c>
      <c r="K61" s="46"/>
      <c r="L61" s="46"/>
      <c r="M61" s="46"/>
      <c r="N61" s="46"/>
      <c r="O61" s="46"/>
      <c r="P61" s="47"/>
      <c r="R61" s="33"/>
    </row>
    <row r="62" spans="2:18">
      <c r="B62" s="24"/>
      <c r="D62" s="48"/>
      <c r="H62" s="49"/>
      <c r="J62" s="48"/>
      <c r="P62" s="49"/>
      <c r="R62" s="25"/>
    </row>
    <row r="63" spans="2:18">
      <c r="B63" s="24"/>
      <c r="D63" s="48"/>
      <c r="H63" s="49"/>
      <c r="J63" s="48"/>
      <c r="P63" s="49"/>
      <c r="R63" s="25"/>
    </row>
    <row r="64" spans="2:18">
      <c r="B64" s="24"/>
      <c r="D64" s="48"/>
      <c r="H64" s="49"/>
      <c r="J64" s="48"/>
      <c r="P64" s="49"/>
      <c r="R64" s="25"/>
    </row>
    <row r="65" spans="2:18">
      <c r="B65" s="24"/>
      <c r="D65" s="48"/>
      <c r="H65" s="49"/>
      <c r="J65" s="48"/>
      <c r="P65" s="49"/>
      <c r="R65" s="25"/>
    </row>
    <row r="66" spans="2:18">
      <c r="B66" s="24"/>
      <c r="D66" s="48"/>
      <c r="H66" s="49"/>
      <c r="J66" s="48"/>
      <c r="P66" s="49"/>
      <c r="R66" s="25"/>
    </row>
    <row r="67" spans="2:18">
      <c r="B67" s="24"/>
      <c r="D67" s="48"/>
      <c r="H67" s="49"/>
      <c r="J67" s="48"/>
      <c r="P67" s="49"/>
      <c r="R67" s="25"/>
    </row>
    <row r="68" spans="2:18">
      <c r="B68" s="24"/>
      <c r="D68" s="48"/>
      <c r="H68" s="49"/>
      <c r="J68" s="48"/>
      <c r="P68" s="49"/>
      <c r="R68" s="25"/>
    </row>
    <row r="69" spans="2:18">
      <c r="B69" s="24"/>
      <c r="D69" s="48"/>
      <c r="H69" s="49"/>
      <c r="J69" s="48"/>
      <c r="P69" s="49"/>
      <c r="R69" s="25"/>
    </row>
    <row r="70" spans="2:18" s="1" customFormat="1" ht="15">
      <c r="B70" s="32"/>
      <c r="D70" s="50" t="s">
        <v>50</v>
      </c>
      <c r="E70" s="51"/>
      <c r="F70" s="51"/>
      <c r="G70" s="52" t="s">
        <v>51</v>
      </c>
      <c r="H70" s="53"/>
      <c r="J70" s="50" t="s">
        <v>50</v>
      </c>
      <c r="K70" s="51"/>
      <c r="L70" s="51"/>
      <c r="M70" s="51"/>
      <c r="N70" s="52" t="s">
        <v>51</v>
      </c>
      <c r="O70" s="51"/>
      <c r="P70" s="53"/>
      <c r="R70" s="33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2"/>
      <c r="C76" s="174" t="s">
        <v>103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33"/>
    </row>
    <row r="77" spans="2:18" s="1" customFormat="1" ht="6.95" customHeight="1">
      <c r="B77" s="32"/>
      <c r="R77" s="33"/>
    </row>
    <row r="78" spans="2:18" s="1" customFormat="1" ht="30" customHeight="1">
      <c r="B78" s="32"/>
      <c r="C78" s="29" t="s">
        <v>16</v>
      </c>
      <c r="F78" s="205" t="str">
        <f>F6</f>
        <v>Stavební úpravy objektru hasiščské zbrojnice v BpH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R78" s="33"/>
    </row>
    <row r="79" spans="2:18" s="1" customFormat="1" ht="36.950000000000003" customHeight="1">
      <c r="B79" s="32"/>
      <c r="C79" s="63" t="s">
        <v>101</v>
      </c>
      <c r="F79" s="188" t="str">
        <f>F7</f>
        <v xml:space="preserve">04 - Oprava podlahy 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R79" s="33"/>
    </row>
    <row r="80" spans="2:18" s="1" customFormat="1" ht="6.95" customHeight="1">
      <c r="B80" s="32"/>
      <c r="R80" s="33"/>
    </row>
    <row r="81" spans="2:47" s="1" customFormat="1" ht="18" customHeight="1">
      <c r="B81" s="32"/>
      <c r="C81" s="29" t="s">
        <v>20</v>
      </c>
      <c r="F81" s="27" t="str">
        <f>F9</f>
        <v xml:space="preserve">Bystřice pod Hostýnem </v>
      </c>
      <c r="K81" s="29" t="s">
        <v>22</v>
      </c>
      <c r="M81" s="208">
        <f>IF(O9="","",O9)</f>
        <v>0</v>
      </c>
      <c r="N81" s="208"/>
      <c r="O81" s="208"/>
      <c r="P81" s="208"/>
      <c r="R81" s="33"/>
    </row>
    <row r="82" spans="2:47" s="1" customFormat="1" ht="6.95" customHeight="1">
      <c r="B82" s="32"/>
      <c r="R82" s="33"/>
    </row>
    <row r="83" spans="2:47" s="1" customFormat="1" ht="15">
      <c r="B83" s="32"/>
      <c r="C83" s="29" t="s">
        <v>23</v>
      </c>
      <c r="F83" s="27" t="str">
        <f>E12</f>
        <v xml:space="preserve">Město Bystřice pod Hostýnem </v>
      </c>
      <c r="K83" s="29" t="s">
        <v>29</v>
      </c>
      <c r="M83" s="176" t="str">
        <f>E18</f>
        <v>Stanislav Ondroušek s.r.o.</v>
      </c>
      <c r="N83" s="176"/>
      <c r="O83" s="176"/>
      <c r="P83" s="176"/>
      <c r="Q83" s="176"/>
      <c r="R83" s="33"/>
    </row>
    <row r="84" spans="2:47" s="1" customFormat="1" ht="14.45" customHeight="1">
      <c r="B84" s="32"/>
      <c r="C84" s="29" t="s">
        <v>28</v>
      </c>
      <c r="F84" s="27" t="str">
        <f>IF(E15="","",E15)</f>
        <v/>
      </c>
      <c r="K84" s="29" t="s">
        <v>33</v>
      </c>
      <c r="M84" s="176" t="str">
        <f>E21</f>
        <v>Dominika Lukášová</v>
      </c>
      <c r="N84" s="176"/>
      <c r="O84" s="176"/>
      <c r="P84" s="176"/>
      <c r="Q84" s="176"/>
      <c r="R84" s="33"/>
    </row>
    <row r="85" spans="2:47" s="1" customFormat="1" ht="10.35" customHeight="1">
      <c r="B85" s="32"/>
      <c r="R85" s="33"/>
    </row>
    <row r="86" spans="2:47" s="1" customFormat="1" ht="29.25" customHeight="1">
      <c r="B86" s="32"/>
      <c r="C86" s="213" t="s">
        <v>104</v>
      </c>
      <c r="D86" s="214"/>
      <c r="E86" s="214"/>
      <c r="F86" s="214"/>
      <c r="G86" s="214"/>
      <c r="H86" s="96"/>
      <c r="I86" s="96"/>
      <c r="J86" s="96"/>
      <c r="K86" s="96"/>
      <c r="L86" s="96"/>
      <c r="M86" s="96"/>
      <c r="N86" s="213" t="s">
        <v>105</v>
      </c>
      <c r="O86" s="214"/>
      <c r="P86" s="214"/>
      <c r="Q86" s="214"/>
      <c r="R86" s="33"/>
    </row>
    <row r="87" spans="2:47" s="1" customFormat="1" ht="10.35" customHeight="1">
      <c r="B87" s="32"/>
      <c r="R87" s="33"/>
    </row>
    <row r="88" spans="2:47" s="1" customFormat="1" ht="29.25" customHeight="1">
      <c r="B88" s="32"/>
      <c r="C88" s="103" t="s">
        <v>102</v>
      </c>
      <c r="N88" s="193">
        <f>N118</f>
        <v>0</v>
      </c>
      <c r="O88" s="215"/>
      <c r="P88" s="215"/>
      <c r="Q88" s="215"/>
      <c r="R88" s="33"/>
      <c r="AU88" s="20" t="s">
        <v>106</v>
      </c>
    </row>
    <row r="89" spans="2:47" s="6" customFormat="1" ht="24.95" customHeight="1">
      <c r="B89" s="104"/>
      <c r="D89" s="105" t="s">
        <v>107</v>
      </c>
      <c r="N89" s="216">
        <f>N119</f>
        <v>0</v>
      </c>
      <c r="O89" s="217"/>
      <c r="P89" s="217"/>
      <c r="Q89" s="217"/>
      <c r="R89" s="106"/>
    </row>
    <row r="90" spans="2:47" s="7" customFormat="1" ht="19.899999999999999" customHeight="1">
      <c r="B90" s="107"/>
      <c r="D90" s="108" t="s">
        <v>108</v>
      </c>
      <c r="N90" s="218">
        <f>N120</f>
        <v>0</v>
      </c>
      <c r="O90" s="219"/>
      <c r="P90" s="219"/>
      <c r="Q90" s="219"/>
      <c r="R90" s="109"/>
    </row>
    <row r="91" spans="2:47" s="7" customFormat="1" ht="19.899999999999999" customHeight="1">
      <c r="B91" s="107"/>
      <c r="D91" s="108" t="s">
        <v>109</v>
      </c>
      <c r="N91" s="218">
        <f>N132</f>
        <v>0</v>
      </c>
      <c r="O91" s="219"/>
      <c r="P91" s="219"/>
      <c r="Q91" s="219"/>
      <c r="R91" s="109"/>
    </row>
    <row r="92" spans="2:47" s="7" customFormat="1" ht="19.899999999999999" customHeight="1">
      <c r="B92" s="107"/>
      <c r="D92" s="108" t="s">
        <v>111</v>
      </c>
      <c r="N92" s="218">
        <f>N134</f>
        <v>0</v>
      </c>
      <c r="O92" s="219"/>
      <c r="P92" s="219"/>
      <c r="Q92" s="219"/>
      <c r="R92" s="109"/>
    </row>
    <row r="93" spans="2:47" s="7" customFormat="1" ht="19.899999999999999" customHeight="1">
      <c r="B93" s="107"/>
      <c r="D93" s="108" t="s">
        <v>112</v>
      </c>
      <c r="N93" s="218">
        <f>N140</f>
        <v>0</v>
      </c>
      <c r="O93" s="219"/>
      <c r="P93" s="219"/>
      <c r="Q93" s="219"/>
      <c r="R93" s="109"/>
    </row>
    <row r="94" spans="2:47" s="6" customFormat="1" ht="24.95" customHeight="1">
      <c r="B94" s="104"/>
      <c r="D94" s="105" t="s">
        <v>113</v>
      </c>
      <c r="N94" s="216">
        <f>N142</f>
        <v>0</v>
      </c>
      <c r="O94" s="217"/>
      <c r="P94" s="217"/>
      <c r="Q94" s="217"/>
      <c r="R94" s="106"/>
    </row>
    <row r="95" spans="2:47" s="7" customFormat="1" ht="19.899999999999999" customHeight="1">
      <c r="B95" s="107"/>
      <c r="D95" s="108" t="s">
        <v>116</v>
      </c>
      <c r="N95" s="218">
        <f>N143</f>
        <v>0</v>
      </c>
      <c r="O95" s="219"/>
      <c r="P95" s="219"/>
      <c r="Q95" s="219"/>
      <c r="R95" s="109"/>
    </row>
    <row r="96" spans="2:47" s="7" customFormat="1" ht="19.899999999999999" customHeight="1">
      <c r="B96" s="107"/>
      <c r="D96" s="108" t="s">
        <v>203</v>
      </c>
      <c r="N96" s="218">
        <f>N146</f>
        <v>0</v>
      </c>
      <c r="O96" s="219"/>
      <c r="P96" s="219"/>
      <c r="Q96" s="219"/>
      <c r="R96" s="109"/>
    </row>
    <row r="97" spans="2:21" s="7" customFormat="1" ht="19.899999999999999" customHeight="1">
      <c r="B97" s="107"/>
      <c r="D97" s="108" t="s">
        <v>118</v>
      </c>
      <c r="N97" s="218">
        <f>N175</f>
        <v>0</v>
      </c>
      <c r="O97" s="219"/>
      <c r="P97" s="219"/>
      <c r="Q97" s="219"/>
      <c r="R97" s="109"/>
    </row>
    <row r="98" spans="2:21" s="1" customFormat="1" ht="21.75" customHeight="1">
      <c r="B98" s="32"/>
      <c r="R98" s="33"/>
    </row>
    <row r="99" spans="2:21" s="1" customFormat="1" ht="29.25" customHeight="1">
      <c r="B99" s="32"/>
      <c r="C99" s="103"/>
      <c r="N99" s="215"/>
      <c r="O99" s="220"/>
      <c r="P99" s="220"/>
      <c r="Q99" s="220"/>
      <c r="R99" s="33"/>
      <c r="T99" s="110"/>
      <c r="U99" s="111" t="s">
        <v>38</v>
      </c>
    </row>
    <row r="100" spans="2:21" s="1" customFormat="1" ht="18" customHeight="1">
      <c r="B100" s="32"/>
      <c r="R100" s="33"/>
    </row>
    <row r="101" spans="2:21" s="1" customFormat="1" ht="29.25" customHeight="1">
      <c r="B101" s="32"/>
      <c r="C101" s="95" t="s">
        <v>377</v>
      </c>
      <c r="D101" s="96"/>
      <c r="E101" s="96"/>
      <c r="F101" s="96"/>
      <c r="G101" s="96"/>
      <c r="H101" s="96"/>
      <c r="I101" s="96"/>
      <c r="J101" s="96"/>
      <c r="K101" s="96"/>
      <c r="L101" s="196">
        <f>ROUND(SUM(N88+N99),2)</f>
        <v>0</v>
      </c>
      <c r="M101" s="196"/>
      <c r="N101" s="196"/>
      <c r="O101" s="196"/>
      <c r="P101" s="196"/>
      <c r="Q101" s="196"/>
      <c r="R101" s="33"/>
    </row>
    <row r="102" spans="2:21" s="1" customFormat="1" ht="6.95" customHeight="1"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6"/>
    </row>
    <row r="106" spans="2:21" s="1" customFormat="1" ht="6.95" customHeight="1"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9"/>
    </row>
    <row r="107" spans="2:21" s="1" customFormat="1" ht="36.950000000000003" customHeight="1">
      <c r="B107" s="32"/>
      <c r="C107" s="174" t="s">
        <v>120</v>
      </c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33"/>
    </row>
    <row r="108" spans="2:21" s="1" customFormat="1" ht="6.95" customHeight="1">
      <c r="B108" s="32"/>
      <c r="R108" s="33"/>
    </row>
    <row r="109" spans="2:21" s="1" customFormat="1" ht="30" customHeight="1">
      <c r="B109" s="32"/>
      <c r="C109" s="29" t="s">
        <v>16</v>
      </c>
      <c r="F109" s="205" t="str">
        <f>F6</f>
        <v>Stavební úpravy objektru hasiščské zbrojnice v BpH</v>
      </c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R109" s="33"/>
    </row>
    <row r="110" spans="2:21" s="1" customFormat="1" ht="36.950000000000003" customHeight="1">
      <c r="B110" s="32"/>
      <c r="C110" s="63" t="s">
        <v>101</v>
      </c>
      <c r="F110" s="188" t="str">
        <f>F7</f>
        <v xml:space="preserve">04 - Oprava podlahy </v>
      </c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R110" s="33"/>
    </row>
    <row r="111" spans="2:21" s="1" customFormat="1" ht="6.95" customHeight="1">
      <c r="B111" s="32"/>
      <c r="R111" s="33"/>
    </row>
    <row r="112" spans="2:21" s="1" customFormat="1" ht="18" customHeight="1">
      <c r="B112" s="32"/>
      <c r="C112" s="29" t="s">
        <v>20</v>
      </c>
      <c r="F112" s="27" t="str">
        <f>F9</f>
        <v xml:space="preserve">Bystřice pod Hostýnem </v>
      </c>
      <c r="K112" s="29" t="s">
        <v>22</v>
      </c>
      <c r="M112" s="208">
        <f>IF(O9="","",O9)</f>
        <v>0</v>
      </c>
      <c r="N112" s="208"/>
      <c r="O112" s="208"/>
      <c r="P112" s="208"/>
      <c r="R112" s="33"/>
    </row>
    <row r="113" spans="2:65" s="1" customFormat="1" ht="6.95" customHeight="1">
      <c r="B113" s="32"/>
      <c r="R113" s="33"/>
    </row>
    <row r="114" spans="2:65" s="1" customFormat="1" ht="15">
      <c r="B114" s="32"/>
      <c r="C114" s="29" t="s">
        <v>23</v>
      </c>
      <c r="F114" s="27" t="str">
        <f>E12</f>
        <v xml:space="preserve">Město Bystřice pod Hostýnem </v>
      </c>
      <c r="K114" s="29" t="s">
        <v>29</v>
      </c>
      <c r="M114" s="176" t="str">
        <f>E18</f>
        <v>Stanislav Ondroušek s.r.o.</v>
      </c>
      <c r="N114" s="176"/>
      <c r="O114" s="176"/>
      <c r="P114" s="176"/>
      <c r="Q114" s="176"/>
      <c r="R114" s="33"/>
    </row>
    <row r="115" spans="2:65" s="1" customFormat="1" ht="14.45" customHeight="1">
      <c r="B115" s="32"/>
      <c r="C115" s="29" t="s">
        <v>28</v>
      </c>
      <c r="F115" s="27" t="str">
        <f>IF(E15="","",E15)</f>
        <v/>
      </c>
      <c r="K115" s="29" t="s">
        <v>33</v>
      </c>
      <c r="M115" s="176" t="str">
        <f>E21</f>
        <v>Dominika Lukášová</v>
      </c>
      <c r="N115" s="176"/>
      <c r="O115" s="176"/>
      <c r="P115" s="176"/>
      <c r="Q115" s="176"/>
      <c r="R115" s="33"/>
    </row>
    <row r="116" spans="2:65" s="1" customFormat="1" ht="10.35" customHeight="1">
      <c r="B116" s="32"/>
      <c r="R116" s="33"/>
    </row>
    <row r="117" spans="2:65" s="8" customFormat="1" ht="29.25" customHeight="1">
      <c r="B117" s="112"/>
      <c r="C117" s="113" t="s">
        <v>121</v>
      </c>
      <c r="D117" s="114" t="s">
        <v>122</v>
      </c>
      <c r="E117" s="114" t="s">
        <v>56</v>
      </c>
      <c r="F117" s="221" t="s">
        <v>123</v>
      </c>
      <c r="G117" s="221"/>
      <c r="H117" s="221"/>
      <c r="I117" s="221"/>
      <c r="J117" s="114" t="s">
        <v>124</v>
      </c>
      <c r="K117" s="114" t="s">
        <v>125</v>
      </c>
      <c r="L117" s="221" t="s">
        <v>126</v>
      </c>
      <c r="M117" s="221"/>
      <c r="N117" s="221" t="s">
        <v>105</v>
      </c>
      <c r="O117" s="221"/>
      <c r="P117" s="221"/>
      <c r="Q117" s="222"/>
      <c r="R117" s="115"/>
      <c r="T117" s="69" t="s">
        <v>127</v>
      </c>
      <c r="U117" s="70" t="s">
        <v>38</v>
      </c>
      <c r="V117" s="70" t="s">
        <v>128</v>
      </c>
      <c r="W117" s="70" t="s">
        <v>129</v>
      </c>
      <c r="X117" s="70" t="s">
        <v>130</v>
      </c>
      <c r="Y117" s="70" t="s">
        <v>131</v>
      </c>
      <c r="Z117" s="70" t="s">
        <v>132</v>
      </c>
      <c r="AA117" s="71" t="s">
        <v>133</v>
      </c>
    </row>
    <row r="118" spans="2:65" s="1" customFormat="1" ht="29.25" customHeight="1">
      <c r="B118" s="32"/>
      <c r="C118" s="73" t="s">
        <v>102</v>
      </c>
      <c r="N118" s="234">
        <f>BK118</f>
        <v>0</v>
      </c>
      <c r="O118" s="235"/>
      <c r="P118" s="235"/>
      <c r="Q118" s="235"/>
      <c r="R118" s="33"/>
      <c r="T118" s="72"/>
      <c r="U118" s="46"/>
      <c r="V118" s="46"/>
      <c r="W118" s="116">
        <f>W119+W142</f>
        <v>158.08417700000001</v>
      </c>
      <c r="X118" s="46"/>
      <c r="Y118" s="116">
        <f>Y119+Y142</f>
        <v>3.8825125800000002</v>
      </c>
      <c r="Z118" s="46"/>
      <c r="AA118" s="117">
        <f>AA119+AA142</f>
        <v>0.30312680000000003</v>
      </c>
      <c r="AT118" s="20" t="s">
        <v>72</v>
      </c>
      <c r="AU118" s="20" t="s">
        <v>106</v>
      </c>
      <c r="BK118" s="118">
        <f>BK119+BK142</f>
        <v>0</v>
      </c>
    </row>
    <row r="119" spans="2:65" s="9" customFormat="1" ht="37.35" customHeight="1">
      <c r="B119" s="119"/>
      <c r="D119" s="120" t="s">
        <v>107</v>
      </c>
      <c r="E119" s="120"/>
      <c r="F119" s="120"/>
      <c r="G119" s="120"/>
      <c r="H119" s="120"/>
      <c r="I119" s="120"/>
      <c r="J119" s="120"/>
      <c r="K119" s="120"/>
      <c r="L119" s="120"/>
      <c r="M119" s="120"/>
      <c r="N119" s="236">
        <f>BK119</f>
        <v>0</v>
      </c>
      <c r="O119" s="216"/>
      <c r="P119" s="216"/>
      <c r="Q119" s="216"/>
      <c r="R119" s="121"/>
      <c r="T119" s="122"/>
      <c r="W119" s="123">
        <f>W120+W132+W134+W140</f>
        <v>62.253726999999998</v>
      </c>
      <c r="Y119" s="123">
        <f>Y120+Y132+Y134+Y140</f>
        <v>0.20985927999999998</v>
      </c>
      <c r="AA119" s="124">
        <f>AA120+AA132+AA134+AA140</f>
        <v>0</v>
      </c>
      <c r="AR119" s="125" t="s">
        <v>79</v>
      </c>
      <c r="AT119" s="126" t="s">
        <v>72</v>
      </c>
      <c r="AU119" s="126" t="s">
        <v>73</v>
      </c>
      <c r="AY119" s="125" t="s">
        <v>134</v>
      </c>
      <c r="BK119" s="127">
        <f>BK120+BK132+BK134+BK140</f>
        <v>0</v>
      </c>
    </row>
    <row r="120" spans="2:65" s="9" customFormat="1" ht="19.899999999999999" customHeight="1">
      <c r="B120" s="119"/>
      <c r="D120" s="128" t="s">
        <v>108</v>
      </c>
      <c r="E120" s="128"/>
      <c r="F120" s="128"/>
      <c r="G120" s="128"/>
      <c r="H120" s="128"/>
      <c r="I120" s="128"/>
      <c r="J120" s="128"/>
      <c r="K120" s="128"/>
      <c r="L120" s="128"/>
      <c r="M120" s="128"/>
      <c r="N120" s="237">
        <f>BK120</f>
        <v>0</v>
      </c>
      <c r="O120" s="238"/>
      <c r="P120" s="238"/>
      <c r="Q120" s="238"/>
      <c r="R120" s="121"/>
      <c r="T120" s="122"/>
      <c r="W120" s="123">
        <f>SUM(W121:W131)</f>
        <v>59.691243999999998</v>
      </c>
      <c r="Y120" s="123">
        <f>SUM(Y121:Y131)</f>
        <v>0.20985927999999998</v>
      </c>
      <c r="AA120" s="124">
        <f>SUM(AA121:AA131)</f>
        <v>0</v>
      </c>
      <c r="AR120" s="125" t="s">
        <v>79</v>
      </c>
      <c r="AT120" s="126" t="s">
        <v>72</v>
      </c>
      <c r="AU120" s="126" t="s">
        <v>79</v>
      </c>
      <c r="AY120" s="125" t="s">
        <v>134</v>
      </c>
      <c r="BK120" s="127">
        <f>SUM(BK121:BK131)</f>
        <v>0</v>
      </c>
    </row>
    <row r="121" spans="2:65" s="1" customFormat="1" ht="25.5" customHeight="1">
      <c r="B121" s="129"/>
      <c r="C121" s="130" t="s">
        <v>79</v>
      </c>
      <c r="D121" s="130" t="s">
        <v>135</v>
      </c>
      <c r="E121" s="131" t="s">
        <v>147</v>
      </c>
      <c r="F121" s="223" t="s">
        <v>148</v>
      </c>
      <c r="G121" s="223"/>
      <c r="H121" s="223"/>
      <c r="I121" s="223"/>
      <c r="J121" s="132" t="s">
        <v>139</v>
      </c>
      <c r="K121" s="133">
        <v>3.0979999999999999</v>
      </c>
      <c r="L121" s="224">
        <v>0</v>
      </c>
      <c r="M121" s="224"/>
      <c r="N121" s="224">
        <f>ROUND(L121*K121,2)</f>
        <v>0</v>
      </c>
      <c r="O121" s="224"/>
      <c r="P121" s="224"/>
      <c r="Q121" s="224"/>
      <c r="R121" s="134"/>
      <c r="T121" s="135" t="s">
        <v>5</v>
      </c>
      <c r="U121" s="39" t="s">
        <v>39</v>
      </c>
      <c r="V121" s="136">
        <v>0.35</v>
      </c>
      <c r="W121" s="136">
        <f>V121*K121</f>
        <v>1.0842999999999998</v>
      </c>
      <c r="X121" s="136">
        <v>1.575E-2</v>
      </c>
      <c r="Y121" s="136">
        <f>X121*K121</f>
        <v>4.8793499999999997E-2</v>
      </c>
      <c r="Z121" s="136">
        <v>0</v>
      </c>
      <c r="AA121" s="137">
        <f>Z121*K121</f>
        <v>0</v>
      </c>
      <c r="AR121" s="20" t="s">
        <v>137</v>
      </c>
      <c r="AT121" s="20" t="s">
        <v>135</v>
      </c>
      <c r="AU121" s="20" t="s">
        <v>99</v>
      </c>
      <c r="AY121" s="20" t="s">
        <v>134</v>
      </c>
      <c r="BE121" s="138">
        <f>IF(U121="základní",N121,0)</f>
        <v>0</v>
      </c>
      <c r="BF121" s="138">
        <f>IF(U121="snížená",N121,0)</f>
        <v>0</v>
      </c>
      <c r="BG121" s="138">
        <f>IF(U121="zákl. přenesená",N121,0)</f>
        <v>0</v>
      </c>
      <c r="BH121" s="138">
        <f>IF(U121="sníž. přenesená",N121,0)</f>
        <v>0</v>
      </c>
      <c r="BI121" s="138">
        <f>IF(U121="nulová",N121,0)</f>
        <v>0</v>
      </c>
      <c r="BJ121" s="20" t="s">
        <v>79</v>
      </c>
      <c r="BK121" s="138">
        <f>ROUND(L121*K121,2)</f>
        <v>0</v>
      </c>
      <c r="BL121" s="20" t="s">
        <v>137</v>
      </c>
      <c r="BM121" s="20" t="s">
        <v>204</v>
      </c>
    </row>
    <row r="122" spans="2:65" s="10" customFormat="1" ht="16.5" customHeight="1">
      <c r="B122" s="139"/>
      <c r="E122" s="140" t="s">
        <v>5</v>
      </c>
      <c r="F122" s="225" t="s">
        <v>205</v>
      </c>
      <c r="G122" s="226"/>
      <c r="H122" s="226"/>
      <c r="I122" s="226"/>
      <c r="K122" s="140" t="s">
        <v>5</v>
      </c>
      <c r="R122" s="141"/>
      <c r="T122" s="142"/>
      <c r="AA122" s="143"/>
      <c r="AT122" s="140" t="s">
        <v>138</v>
      </c>
      <c r="AU122" s="140" t="s">
        <v>99</v>
      </c>
      <c r="AV122" s="10" t="s">
        <v>79</v>
      </c>
      <c r="AW122" s="10" t="s">
        <v>32</v>
      </c>
      <c r="AX122" s="10" t="s">
        <v>73</v>
      </c>
      <c r="AY122" s="140" t="s">
        <v>134</v>
      </c>
    </row>
    <row r="123" spans="2:65" s="11" customFormat="1" ht="25.5" customHeight="1">
      <c r="B123" s="144"/>
      <c r="E123" s="145" t="s">
        <v>5</v>
      </c>
      <c r="F123" s="227" t="s">
        <v>206</v>
      </c>
      <c r="G123" s="228"/>
      <c r="H123" s="228"/>
      <c r="I123" s="228"/>
      <c r="K123" s="146">
        <v>3.0979999999999999</v>
      </c>
      <c r="R123" s="147"/>
      <c r="T123" s="148"/>
      <c r="AA123" s="149"/>
      <c r="AT123" s="145" t="s">
        <v>138</v>
      </c>
      <c r="AU123" s="145" t="s">
        <v>99</v>
      </c>
      <c r="AV123" s="11" t="s">
        <v>99</v>
      </c>
      <c r="AW123" s="11" t="s">
        <v>32</v>
      </c>
      <c r="AX123" s="11" t="s">
        <v>79</v>
      </c>
      <c r="AY123" s="145" t="s">
        <v>134</v>
      </c>
    </row>
    <row r="124" spans="2:65" s="1" customFormat="1" ht="38.25" customHeight="1">
      <c r="B124" s="129"/>
      <c r="C124" s="130" t="s">
        <v>99</v>
      </c>
      <c r="D124" s="130" t="s">
        <v>135</v>
      </c>
      <c r="E124" s="131" t="s">
        <v>207</v>
      </c>
      <c r="F124" s="223" t="s">
        <v>208</v>
      </c>
      <c r="G124" s="223"/>
      <c r="H124" s="223"/>
      <c r="I124" s="223"/>
      <c r="J124" s="132" t="s">
        <v>153</v>
      </c>
      <c r="K124" s="133">
        <v>42.32</v>
      </c>
      <c r="L124" s="224">
        <v>0</v>
      </c>
      <c r="M124" s="224"/>
      <c r="N124" s="224">
        <f>ROUND(L124*K124,2)</f>
        <v>0</v>
      </c>
      <c r="O124" s="224"/>
      <c r="P124" s="224"/>
      <c r="Q124" s="224"/>
      <c r="R124" s="134"/>
      <c r="T124" s="135" t="s">
        <v>5</v>
      </c>
      <c r="U124" s="39" t="s">
        <v>39</v>
      </c>
      <c r="V124" s="136">
        <v>1.2</v>
      </c>
      <c r="W124" s="136">
        <f>V124*K124</f>
        <v>50.783999999999999</v>
      </c>
      <c r="X124" s="136">
        <v>1.1999999999999999E-3</v>
      </c>
      <c r="Y124" s="136">
        <f>X124*K124</f>
        <v>5.0783999999999996E-2</v>
      </c>
      <c r="Z124" s="136">
        <v>0</v>
      </c>
      <c r="AA124" s="137">
        <f>Z124*K124</f>
        <v>0</v>
      </c>
      <c r="AR124" s="20" t="s">
        <v>137</v>
      </c>
      <c r="AT124" s="20" t="s">
        <v>135</v>
      </c>
      <c r="AU124" s="20" t="s">
        <v>99</v>
      </c>
      <c r="AY124" s="20" t="s">
        <v>134</v>
      </c>
      <c r="BE124" s="138">
        <f>IF(U124="základní",N124,0)</f>
        <v>0</v>
      </c>
      <c r="BF124" s="138">
        <f>IF(U124="snížená",N124,0)</f>
        <v>0</v>
      </c>
      <c r="BG124" s="138">
        <f>IF(U124="zákl. přenesená",N124,0)</f>
        <v>0</v>
      </c>
      <c r="BH124" s="138">
        <f>IF(U124="sníž. přenesená",N124,0)</f>
        <v>0</v>
      </c>
      <c r="BI124" s="138">
        <f>IF(U124="nulová",N124,0)</f>
        <v>0</v>
      </c>
      <c r="BJ124" s="20" t="s">
        <v>79</v>
      </c>
      <c r="BK124" s="138">
        <f>ROUND(L124*K124,2)</f>
        <v>0</v>
      </c>
      <c r="BL124" s="20" t="s">
        <v>137</v>
      </c>
      <c r="BM124" s="20" t="s">
        <v>209</v>
      </c>
    </row>
    <row r="125" spans="2:65" s="10" customFormat="1" ht="16.5" customHeight="1">
      <c r="B125" s="139"/>
      <c r="E125" s="140" t="s">
        <v>5</v>
      </c>
      <c r="F125" s="225" t="s">
        <v>210</v>
      </c>
      <c r="G125" s="226"/>
      <c r="H125" s="226"/>
      <c r="I125" s="226"/>
      <c r="K125" s="140" t="s">
        <v>5</v>
      </c>
      <c r="R125" s="141"/>
      <c r="T125" s="142"/>
      <c r="AA125" s="143"/>
      <c r="AT125" s="140" t="s">
        <v>138</v>
      </c>
      <c r="AU125" s="140" t="s">
        <v>99</v>
      </c>
      <c r="AV125" s="10" t="s">
        <v>79</v>
      </c>
      <c r="AW125" s="10" t="s">
        <v>32</v>
      </c>
      <c r="AX125" s="10" t="s">
        <v>73</v>
      </c>
      <c r="AY125" s="140" t="s">
        <v>134</v>
      </c>
    </row>
    <row r="126" spans="2:65" s="11" customFormat="1" ht="16.5" customHeight="1">
      <c r="B126" s="144"/>
      <c r="E126" s="145" t="s">
        <v>5</v>
      </c>
      <c r="F126" s="227" t="s">
        <v>211</v>
      </c>
      <c r="G126" s="228"/>
      <c r="H126" s="228"/>
      <c r="I126" s="228"/>
      <c r="K126" s="146">
        <v>42.32</v>
      </c>
      <c r="R126" s="147"/>
      <c r="T126" s="148"/>
      <c r="AA126" s="149"/>
      <c r="AT126" s="145" t="s">
        <v>138</v>
      </c>
      <c r="AU126" s="145" t="s">
        <v>99</v>
      </c>
      <c r="AV126" s="11" t="s">
        <v>99</v>
      </c>
      <c r="AW126" s="11" t="s">
        <v>32</v>
      </c>
      <c r="AX126" s="11" t="s">
        <v>79</v>
      </c>
      <c r="AY126" s="145" t="s">
        <v>134</v>
      </c>
    </row>
    <row r="127" spans="2:65" s="1" customFormat="1" ht="25.5" customHeight="1">
      <c r="B127" s="129"/>
      <c r="C127" s="130" t="s">
        <v>140</v>
      </c>
      <c r="D127" s="130" t="s">
        <v>135</v>
      </c>
      <c r="E127" s="131" t="s">
        <v>212</v>
      </c>
      <c r="F127" s="223" t="s">
        <v>213</v>
      </c>
      <c r="G127" s="223"/>
      <c r="H127" s="223"/>
      <c r="I127" s="223"/>
      <c r="J127" s="132" t="s">
        <v>139</v>
      </c>
      <c r="K127" s="133">
        <v>54.326000000000001</v>
      </c>
      <c r="L127" s="224">
        <v>0</v>
      </c>
      <c r="M127" s="224"/>
      <c r="N127" s="224">
        <f>ROUND(L127*K127,2)</f>
        <v>0</v>
      </c>
      <c r="O127" s="224"/>
      <c r="P127" s="224"/>
      <c r="Q127" s="224"/>
      <c r="R127" s="134"/>
      <c r="T127" s="135" t="s">
        <v>5</v>
      </c>
      <c r="U127" s="39" t="s">
        <v>39</v>
      </c>
      <c r="V127" s="136">
        <v>0.14399999999999999</v>
      </c>
      <c r="W127" s="136">
        <f>V127*K127</f>
        <v>7.8229439999999997</v>
      </c>
      <c r="X127" s="136">
        <v>2.0300000000000001E-3</v>
      </c>
      <c r="Y127" s="136">
        <f>X127*K127</f>
        <v>0.11028178000000001</v>
      </c>
      <c r="Z127" s="136">
        <v>0</v>
      </c>
      <c r="AA127" s="137">
        <f>Z127*K127</f>
        <v>0</v>
      </c>
      <c r="AR127" s="20" t="s">
        <v>137</v>
      </c>
      <c r="AT127" s="20" t="s">
        <v>135</v>
      </c>
      <c r="AU127" s="20" t="s">
        <v>99</v>
      </c>
      <c r="AY127" s="20" t="s">
        <v>134</v>
      </c>
      <c r="BE127" s="138">
        <f>IF(U127="základní",N127,0)</f>
        <v>0</v>
      </c>
      <c r="BF127" s="138">
        <f>IF(U127="snížená",N127,0)</f>
        <v>0</v>
      </c>
      <c r="BG127" s="138">
        <f>IF(U127="zákl. přenesená",N127,0)</f>
        <v>0</v>
      </c>
      <c r="BH127" s="138">
        <f>IF(U127="sníž. přenesená",N127,0)</f>
        <v>0</v>
      </c>
      <c r="BI127" s="138">
        <f>IF(U127="nulová",N127,0)</f>
        <v>0</v>
      </c>
      <c r="BJ127" s="20" t="s">
        <v>79</v>
      </c>
      <c r="BK127" s="138">
        <f>ROUND(L127*K127,2)</f>
        <v>0</v>
      </c>
      <c r="BL127" s="20" t="s">
        <v>137</v>
      </c>
      <c r="BM127" s="20" t="s">
        <v>214</v>
      </c>
    </row>
    <row r="128" spans="2:65" s="11" customFormat="1" ht="16.5" customHeight="1">
      <c r="B128" s="144"/>
      <c r="E128" s="145" t="s">
        <v>5</v>
      </c>
      <c r="F128" s="229" t="s">
        <v>215</v>
      </c>
      <c r="G128" s="230"/>
      <c r="H128" s="230"/>
      <c r="I128" s="230"/>
      <c r="K128" s="146">
        <v>41.16</v>
      </c>
      <c r="R128" s="147"/>
      <c r="T128" s="148"/>
      <c r="AA128" s="149"/>
      <c r="AT128" s="145" t="s">
        <v>138</v>
      </c>
      <c r="AU128" s="145" t="s">
        <v>99</v>
      </c>
      <c r="AV128" s="11" t="s">
        <v>99</v>
      </c>
      <c r="AW128" s="11" t="s">
        <v>32</v>
      </c>
      <c r="AX128" s="11" t="s">
        <v>73</v>
      </c>
      <c r="AY128" s="145" t="s">
        <v>134</v>
      </c>
    </row>
    <row r="129" spans="2:65" s="11" customFormat="1" ht="16.5" customHeight="1">
      <c r="B129" s="144"/>
      <c r="E129" s="145" t="s">
        <v>5</v>
      </c>
      <c r="F129" s="227" t="s">
        <v>216</v>
      </c>
      <c r="G129" s="228"/>
      <c r="H129" s="228"/>
      <c r="I129" s="228"/>
      <c r="K129" s="146">
        <v>12.236000000000001</v>
      </c>
      <c r="R129" s="147"/>
      <c r="T129" s="148"/>
      <c r="AA129" s="149"/>
      <c r="AT129" s="145" t="s">
        <v>138</v>
      </c>
      <c r="AU129" s="145" t="s">
        <v>99</v>
      </c>
      <c r="AV129" s="11" t="s">
        <v>99</v>
      </c>
      <c r="AW129" s="11" t="s">
        <v>32</v>
      </c>
      <c r="AX129" s="11" t="s">
        <v>73</v>
      </c>
      <c r="AY129" s="145" t="s">
        <v>134</v>
      </c>
    </row>
    <row r="130" spans="2:65" s="11" customFormat="1" ht="16.5" customHeight="1">
      <c r="B130" s="144"/>
      <c r="E130" s="145" t="s">
        <v>5</v>
      </c>
      <c r="F130" s="227" t="s">
        <v>217</v>
      </c>
      <c r="G130" s="228"/>
      <c r="H130" s="228"/>
      <c r="I130" s="228"/>
      <c r="K130" s="146">
        <v>0.93</v>
      </c>
      <c r="R130" s="147"/>
      <c r="T130" s="148"/>
      <c r="AA130" s="149"/>
      <c r="AT130" s="145" t="s">
        <v>138</v>
      </c>
      <c r="AU130" s="145" t="s">
        <v>99</v>
      </c>
      <c r="AV130" s="11" t="s">
        <v>99</v>
      </c>
      <c r="AW130" s="11" t="s">
        <v>32</v>
      </c>
      <c r="AX130" s="11" t="s">
        <v>73</v>
      </c>
      <c r="AY130" s="145" t="s">
        <v>134</v>
      </c>
    </row>
    <row r="131" spans="2:65" s="12" customFormat="1" ht="16.5" customHeight="1">
      <c r="B131" s="150"/>
      <c r="E131" s="151" t="s">
        <v>5</v>
      </c>
      <c r="F131" s="231" t="s">
        <v>141</v>
      </c>
      <c r="G131" s="232"/>
      <c r="H131" s="232"/>
      <c r="I131" s="232"/>
      <c r="K131" s="152">
        <v>54.326000000000001</v>
      </c>
      <c r="R131" s="153"/>
      <c r="T131" s="154"/>
      <c r="AA131" s="155"/>
      <c r="AT131" s="151" t="s">
        <v>138</v>
      </c>
      <c r="AU131" s="151" t="s">
        <v>99</v>
      </c>
      <c r="AV131" s="12" t="s">
        <v>137</v>
      </c>
      <c r="AW131" s="12" t="s">
        <v>32</v>
      </c>
      <c r="AX131" s="12" t="s">
        <v>79</v>
      </c>
      <c r="AY131" s="151" t="s">
        <v>134</v>
      </c>
    </row>
    <row r="132" spans="2:65" s="9" customFormat="1" ht="29.85" customHeight="1">
      <c r="B132" s="119"/>
      <c r="D132" s="128" t="s">
        <v>109</v>
      </c>
      <c r="E132" s="128"/>
      <c r="F132" s="128"/>
      <c r="G132" s="128"/>
      <c r="H132" s="128"/>
      <c r="I132" s="128"/>
      <c r="J132" s="128"/>
      <c r="K132" s="128"/>
      <c r="L132" s="128"/>
      <c r="M132" s="128"/>
      <c r="N132" s="237">
        <f>BK132</f>
        <v>0</v>
      </c>
      <c r="O132" s="238"/>
      <c r="P132" s="238"/>
      <c r="Q132" s="238"/>
      <c r="R132" s="121"/>
      <c r="T132" s="122"/>
      <c r="W132" s="123">
        <f>W133</f>
        <v>0</v>
      </c>
      <c r="Y132" s="123">
        <f>Y133</f>
        <v>0</v>
      </c>
      <c r="AA132" s="124">
        <f>AA133</f>
        <v>0</v>
      </c>
      <c r="AR132" s="125" t="s">
        <v>79</v>
      </c>
      <c r="AT132" s="126" t="s">
        <v>72</v>
      </c>
      <c r="AU132" s="126" t="s">
        <v>79</v>
      </c>
      <c r="AY132" s="125" t="s">
        <v>134</v>
      </c>
      <c r="BK132" s="127">
        <f>BK133</f>
        <v>0</v>
      </c>
    </row>
    <row r="133" spans="2:65" s="1" customFormat="1" ht="16.5" customHeight="1">
      <c r="B133" s="129"/>
      <c r="C133" s="130" t="s">
        <v>137</v>
      </c>
      <c r="D133" s="130" t="s">
        <v>135</v>
      </c>
      <c r="E133" s="131" t="s">
        <v>218</v>
      </c>
      <c r="F133" s="223" t="s">
        <v>219</v>
      </c>
      <c r="G133" s="223"/>
      <c r="H133" s="223"/>
      <c r="I133" s="223"/>
      <c r="J133" s="132" t="s">
        <v>164</v>
      </c>
      <c r="K133" s="133">
        <v>20</v>
      </c>
      <c r="L133" s="224">
        <v>0</v>
      </c>
      <c r="M133" s="224"/>
      <c r="N133" s="224">
        <f>ROUND(L133*K133,2)</f>
        <v>0</v>
      </c>
      <c r="O133" s="224"/>
      <c r="P133" s="224"/>
      <c r="Q133" s="224"/>
      <c r="R133" s="134"/>
      <c r="T133" s="135" t="s">
        <v>5</v>
      </c>
      <c r="U133" s="39" t="s">
        <v>39</v>
      </c>
      <c r="V133" s="136">
        <v>0</v>
      </c>
      <c r="W133" s="136">
        <f>V133*K133</f>
        <v>0</v>
      </c>
      <c r="X133" s="136">
        <v>0</v>
      </c>
      <c r="Y133" s="136">
        <f>X133*K133</f>
        <v>0</v>
      </c>
      <c r="Z133" s="136">
        <v>0</v>
      </c>
      <c r="AA133" s="137">
        <f>Z133*K133</f>
        <v>0</v>
      </c>
      <c r="AR133" s="20" t="s">
        <v>137</v>
      </c>
      <c r="AT133" s="20" t="s">
        <v>135</v>
      </c>
      <c r="AU133" s="20" t="s">
        <v>99</v>
      </c>
      <c r="AY133" s="20" t="s">
        <v>134</v>
      </c>
      <c r="BE133" s="138">
        <f>IF(U133="základní",N133,0)</f>
        <v>0</v>
      </c>
      <c r="BF133" s="138">
        <f>IF(U133="snížená",N133,0)</f>
        <v>0</v>
      </c>
      <c r="BG133" s="138">
        <f>IF(U133="zákl. přenesená",N133,0)</f>
        <v>0</v>
      </c>
      <c r="BH133" s="138">
        <f>IF(U133="sníž. přenesená",N133,0)</f>
        <v>0</v>
      </c>
      <c r="BI133" s="138">
        <f>IF(U133="nulová",N133,0)</f>
        <v>0</v>
      </c>
      <c r="BJ133" s="20" t="s">
        <v>79</v>
      </c>
      <c r="BK133" s="138">
        <f>ROUND(L133*K133,2)</f>
        <v>0</v>
      </c>
      <c r="BL133" s="20" t="s">
        <v>137</v>
      </c>
      <c r="BM133" s="20" t="s">
        <v>220</v>
      </c>
    </row>
    <row r="134" spans="2:65" s="9" customFormat="1" ht="29.85" customHeight="1">
      <c r="B134" s="119"/>
      <c r="D134" s="128" t="s">
        <v>111</v>
      </c>
      <c r="E134" s="128"/>
      <c r="F134" s="128"/>
      <c r="G134" s="128"/>
      <c r="H134" s="128"/>
      <c r="I134" s="128"/>
      <c r="J134" s="128"/>
      <c r="K134" s="128"/>
      <c r="L134" s="128"/>
      <c r="M134" s="128"/>
      <c r="N134" s="239">
        <f>BK134</f>
        <v>0</v>
      </c>
      <c r="O134" s="240"/>
      <c r="P134" s="240"/>
      <c r="Q134" s="240"/>
      <c r="R134" s="121"/>
      <c r="T134" s="122"/>
      <c r="W134" s="123">
        <f>SUM(W135:W139)</f>
        <v>1.6951830000000001</v>
      </c>
      <c r="Y134" s="123">
        <f>SUM(Y135:Y139)</f>
        <v>0</v>
      </c>
      <c r="AA134" s="124">
        <f>SUM(AA135:AA139)</f>
        <v>0</v>
      </c>
      <c r="AR134" s="125" t="s">
        <v>79</v>
      </c>
      <c r="AT134" s="126" t="s">
        <v>72</v>
      </c>
      <c r="AU134" s="126" t="s">
        <v>79</v>
      </c>
      <c r="AY134" s="125" t="s">
        <v>134</v>
      </c>
      <c r="BK134" s="127">
        <f>SUM(BK135:BK139)</f>
        <v>0</v>
      </c>
    </row>
    <row r="135" spans="2:65" s="1" customFormat="1" ht="38.25" customHeight="1">
      <c r="B135" s="129"/>
      <c r="C135" s="130" t="s">
        <v>142</v>
      </c>
      <c r="D135" s="130" t="s">
        <v>135</v>
      </c>
      <c r="E135" s="131" t="s">
        <v>169</v>
      </c>
      <c r="F135" s="223" t="s">
        <v>170</v>
      </c>
      <c r="G135" s="223"/>
      <c r="H135" s="223"/>
      <c r="I135" s="223"/>
      <c r="J135" s="132" t="s">
        <v>171</v>
      </c>
      <c r="K135" s="133">
        <v>0.30299999999999999</v>
      </c>
      <c r="L135" s="224">
        <v>0</v>
      </c>
      <c r="M135" s="224"/>
      <c r="N135" s="224">
        <f>ROUND(L135*K135,2)</f>
        <v>0</v>
      </c>
      <c r="O135" s="224"/>
      <c r="P135" s="224"/>
      <c r="Q135" s="224"/>
      <c r="R135" s="134"/>
      <c r="T135" s="135" t="s">
        <v>5</v>
      </c>
      <c r="U135" s="39" t="s">
        <v>39</v>
      </c>
      <c r="V135" s="136">
        <v>5.46</v>
      </c>
      <c r="W135" s="136">
        <f>V135*K135</f>
        <v>1.65438</v>
      </c>
      <c r="X135" s="136">
        <v>0</v>
      </c>
      <c r="Y135" s="136">
        <f>X135*K135</f>
        <v>0</v>
      </c>
      <c r="Z135" s="136">
        <v>0</v>
      </c>
      <c r="AA135" s="137">
        <f>Z135*K135</f>
        <v>0</v>
      </c>
      <c r="AR135" s="20" t="s">
        <v>137</v>
      </c>
      <c r="AT135" s="20" t="s">
        <v>135</v>
      </c>
      <c r="AU135" s="20" t="s">
        <v>99</v>
      </c>
      <c r="AY135" s="20" t="s">
        <v>134</v>
      </c>
      <c r="BE135" s="138">
        <f>IF(U135="základní",N135,0)</f>
        <v>0</v>
      </c>
      <c r="BF135" s="138">
        <f>IF(U135="snížená",N135,0)</f>
        <v>0</v>
      </c>
      <c r="BG135" s="138">
        <f>IF(U135="zákl. přenesená",N135,0)</f>
        <v>0</v>
      </c>
      <c r="BH135" s="138">
        <f>IF(U135="sníž. přenesená",N135,0)</f>
        <v>0</v>
      </c>
      <c r="BI135" s="138">
        <f>IF(U135="nulová",N135,0)</f>
        <v>0</v>
      </c>
      <c r="BJ135" s="20" t="s">
        <v>79</v>
      </c>
      <c r="BK135" s="138">
        <f>ROUND(L135*K135,2)</f>
        <v>0</v>
      </c>
      <c r="BL135" s="20" t="s">
        <v>137</v>
      </c>
      <c r="BM135" s="20" t="s">
        <v>221</v>
      </c>
    </row>
    <row r="136" spans="2:65" s="1" customFormat="1" ht="38.25" customHeight="1">
      <c r="B136" s="129"/>
      <c r="C136" s="130" t="s">
        <v>143</v>
      </c>
      <c r="D136" s="130" t="s">
        <v>135</v>
      </c>
      <c r="E136" s="131" t="s">
        <v>172</v>
      </c>
      <c r="F136" s="223" t="s">
        <v>173</v>
      </c>
      <c r="G136" s="223"/>
      <c r="H136" s="223"/>
      <c r="I136" s="223"/>
      <c r="J136" s="132" t="s">
        <v>171</v>
      </c>
      <c r="K136" s="133">
        <v>0.30299999999999999</v>
      </c>
      <c r="L136" s="224">
        <v>0</v>
      </c>
      <c r="M136" s="224"/>
      <c r="N136" s="224">
        <f>ROUND(L136*K136,2)</f>
        <v>0</v>
      </c>
      <c r="O136" s="224"/>
      <c r="P136" s="224"/>
      <c r="Q136" s="224"/>
      <c r="R136" s="134"/>
      <c r="T136" s="135" t="s">
        <v>5</v>
      </c>
      <c r="U136" s="39" t="s">
        <v>39</v>
      </c>
      <c r="V136" s="136">
        <v>0.125</v>
      </c>
      <c r="W136" s="136">
        <f>V136*K136</f>
        <v>3.7874999999999999E-2</v>
      </c>
      <c r="X136" s="136">
        <v>0</v>
      </c>
      <c r="Y136" s="136">
        <f>X136*K136</f>
        <v>0</v>
      </c>
      <c r="Z136" s="136">
        <v>0</v>
      </c>
      <c r="AA136" s="137">
        <f>Z136*K136</f>
        <v>0</v>
      </c>
      <c r="AR136" s="20" t="s">
        <v>137</v>
      </c>
      <c r="AT136" s="20" t="s">
        <v>135</v>
      </c>
      <c r="AU136" s="20" t="s">
        <v>99</v>
      </c>
      <c r="AY136" s="20" t="s">
        <v>134</v>
      </c>
      <c r="BE136" s="138">
        <f>IF(U136="základní",N136,0)</f>
        <v>0</v>
      </c>
      <c r="BF136" s="138">
        <f>IF(U136="snížená",N136,0)</f>
        <v>0</v>
      </c>
      <c r="BG136" s="138">
        <f>IF(U136="zákl. přenesená",N136,0)</f>
        <v>0</v>
      </c>
      <c r="BH136" s="138">
        <f>IF(U136="sníž. přenesená",N136,0)</f>
        <v>0</v>
      </c>
      <c r="BI136" s="138">
        <f>IF(U136="nulová",N136,0)</f>
        <v>0</v>
      </c>
      <c r="BJ136" s="20" t="s">
        <v>79</v>
      </c>
      <c r="BK136" s="138">
        <f>ROUND(L136*K136,2)</f>
        <v>0</v>
      </c>
      <c r="BL136" s="20" t="s">
        <v>137</v>
      </c>
      <c r="BM136" s="20" t="s">
        <v>222</v>
      </c>
    </row>
    <row r="137" spans="2:65" s="1" customFormat="1" ht="25.5" customHeight="1">
      <c r="B137" s="129"/>
      <c r="C137" s="130" t="s">
        <v>144</v>
      </c>
      <c r="D137" s="130" t="s">
        <v>135</v>
      </c>
      <c r="E137" s="131" t="s">
        <v>174</v>
      </c>
      <c r="F137" s="223" t="s">
        <v>175</v>
      </c>
      <c r="G137" s="223"/>
      <c r="H137" s="223"/>
      <c r="I137" s="223"/>
      <c r="J137" s="132" t="s">
        <v>171</v>
      </c>
      <c r="K137" s="133">
        <v>0.48799999999999999</v>
      </c>
      <c r="L137" s="224">
        <v>0</v>
      </c>
      <c r="M137" s="224"/>
      <c r="N137" s="224">
        <f>ROUND(L137*K137,2)</f>
        <v>0</v>
      </c>
      <c r="O137" s="224"/>
      <c r="P137" s="224"/>
      <c r="Q137" s="224"/>
      <c r="R137" s="134"/>
      <c r="T137" s="135" t="s">
        <v>5</v>
      </c>
      <c r="U137" s="39" t="s">
        <v>39</v>
      </c>
      <c r="V137" s="136">
        <v>6.0000000000000001E-3</v>
      </c>
      <c r="W137" s="136">
        <f>V137*K137</f>
        <v>2.928E-3</v>
      </c>
      <c r="X137" s="136">
        <v>0</v>
      </c>
      <c r="Y137" s="136">
        <f>X137*K137</f>
        <v>0</v>
      </c>
      <c r="Z137" s="136">
        <v>0</v>
      </c>
      <c r="AA137" s="137">
        <f>Z137*K137</f>
        <v>0</v>
      </c>
      <c r="AR137" s="20" t="s">
        <v>137</v>
      </c>
      <c r="AT137" s="20" t="s">
        <v>135</v>
      </c>
      <c r="AU137" s="20" t="s">
        <v>99</v>
      </c>
      <c r="AY137" s="20" t="s">
        <v>134</v>
      </c>
      <c r="BE137" s="138">
        <f>IF(U137="základní",N137,0)</f>
        <v>0</v>
      </c>
      <c r="BF137" s="138">
        <f>IF(U137="snížená",N137,0)</f>
        <v>0</v>
      </c>
      <c r="BG137" s="138">
        <f>IF(U137="zákl. přenesená",N137,0)</f>
        <v>0</v>
      </c>
      <c r="BH137" s="138">
        <f>IF(U137="sníž. přenesená",N137,0)</f>
        <v>0</v>
      </c>
      <c r="BI137" s="138">
        <f>IF(U137="nulová",N137,0)</f>
        <v>0</v>
      </c>
      <c r="BJ137" s="20" t="s">
        <v>79</v>
      </c>
      <c r="BK137" s="138">
        <f>ROUND(L137*K137,2)</f>
        <v>0</v>
      </c>
      <c r="BL137" s="20" t="s">
        <v>137</v>
      </c>
      <c r="BM137" s="20" t="s">
        <v>223</v>
      </c>
    </row>
    <row r="138" spans="2:65" s="11" customFormat="1" ht="16.5" customHeight="1">
      <c r="B138" s="144"/>
      <c r="E138" s="145" t="s">
        <v>5</v>
      </c>
      <c r="F138" s="229" t="s">
        <v>224</v>
      </c>
      <c r="G138" s="230"/>
      <c r="H138" s="230"/>
      <c r="I138" s="230"/>
      <c r="K138" s="146">
        <v>0.48799999999999999</v>
      </c>
      <c r="R138" s="147"/>
      <c r="T138" s="148"/>
      <c r="AA138" s="149"/>
      <c r="AT138" s="145" t="s">
        <v>138</v>
      </c>
      <c r="AU138" s="145" t="s">
        <v>99</v>
      </c>
      <c r="AV138" s="11" t="s">
        <v>99</v>
      </c>
      <c r="AW138" s="11" t="s">
        <v>32</v>
      </c>
      <c r="AX138" s="11" t="s">
        <v>79</v>
      </c>
      <c r="AY138" s="145" t="s">
        <v>134</v>
      </c>
    </row>
    <row r="139" spans="2:65" s="1" customFormat="1" ht="25.5" customHeight="1">
      <c r="B139" s="129"/>
      <c r="C139" s="130" t="s">
        <v>145</v>
      </c>
      <c r="D139" s="130" t="s">
        <v>135</v>
      </c>
      <c r="E139" s="131" t="s">
        <v>176</v>
      </c>
      <c r="F139" s="223" t="s">
        <v>177</v>
      </c>
      <c r="G139" s="223"/>
      <c r="H139" s="223"/>
      <c r="I139" s="223"/>
      <c r="J139" s="132" t="s">
        <v>171</v>
      </c>
      <c r="K139" s="133">
        <v>0.30299999999999999</v>
      </c>
      <c r="L139" s="224">
        <v>0</v>
      </c>
      <c r="M139" s="224"/>
      <c r="N139" s="224">
        <f>ROUND(L139*K139,2)</f>
        <v>0</v>
      </c>
      <c r="O139" s="224"/>
      <c r="P139" s="224"/>
      <c r="Q139" s="224"/>
      <c r="R139" s="134"/>
      <c r="T139" s="135" t="s">
        <v>5</v>
      </c>
      <c r="U139" s="39" t="s">
        <v>39</v>
      </c>
      <c r="V139" s="136">
        <v>0</v>
      </c>
      <c r="W139" s="136">
        <f>V139*K139</f>
        <v>0</v>
      </c>
      <c r="X139" s="136">
        <v>0</v>
      </c>
      <c r="Y139" s="136">
        <f>X139*K139</f>
        <v>0</v>
      </c>
      <c r="Z139" s="136">
        <v>0</v>
      </c>
      <c r="AA139" s="137">
        <f>Z139*K139</f>
        <v>0</v>
      </c>
      <c r="AR139" s="20" t="s">
        <v>137</v>
      </c>
      <c r="AT139" s="20" t="s">
        <v>135</v>
      </c>
      <c r="AU139" s="20" t="s">
        <v>99</v>
      </c>
      <c r="AY139" s="20" t="s">
        <v>134</v>
      </c>
      <c r="BE139" s="138">
        <f>IF(U139="základní",N139,0)</f>
        <v>0</v>
      </c>
      <c r="BF139" s="138">
        <f>IF(U139="snížená",N139,0)</f>
        <v>0</v>
      </c>
      <c r="BG139" s="138">
        <f>IF(U139="zákl. přenesená",N139,0)</f>
        <v>0</v>
      </c>
      <c r="BH139" s="138">
        <f>IF(U139="sníž. přenesená",N139,0)</f>
        <v>0</v>
      </c>
      <c r="BI139" s="138">
        <f>IF(U139="nulová",N139,0)</f>
        <v>0</v>
      </c>
      <c r="BJ139" s="20" t="s">
        <v>79</v>
      </c>
      <c r="BK139" s="138">
        <f>ROUND(L139*K139,2)</f>
        <v>0</v>
      </c>
      <c r="BL139" s="20" t="s">
        <v>137</v>
      </c>
      <c r="BM139" s="20" t="s">
        <v>225</v>
      </c>
    </row>
    <row r="140" spans="2:65" s="9" customFormat="1" ht="29.85" customHeight="1">
      <c r="B140" s="119"/>
      <c r="D140" s="128" t="s">
        <v>112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239">
        <f>BK140</f>
        <v>0</v>
      </c>
      <c r="O140" s="240"/>
      <c r="P140" s="240"/>
      <c r="Q140" s="240"/>
      <c r="R140" s="121"/>
      <c r="T140" s="122"/>
      <c r="W140" s="123">
        <f>W141</f>
        <v>0.86729999999999996</v>
      </c>
      <c r="Y140" s="123">
        <f>Y141</f>
        <v>0</v>
      </c>
      <c r="AA140" s="124">
        <f>AA141</f>
        <v>0</v>
      </c>
      <c r="AR140" s="125" t="s">
        <v>79</v>
      </c>
      <c r="AT140" s="126" t="s">
        <v>72</v>
      </c>
      <c r="AU140" s="126" t="s">
        <v>79</v>
      </c>
      <c r="AY140" s="125" t="s">
        <v>134</v>
      </c>
      <c r="BK140" s="127">
        <f>BK141</f>
        <v>0</v>
      </c>
    </row>
    <row r="141" spans="2:65" s="1" customFormat="1" ht="25.5" customHeight="1">
      <c r="B141" s="129"/>
      <c r="C141" s="130" t="s">
        <v>146</v>
      </c>
      <c r="D141" s="130" t="s">
        <v>135</v>
      </c>
      <c r="E141" s="131" t="s">
        <v>178</v>
      </c>
      <c r="F141" s="223" t="s">
        <v>179</v>
      </c>
      <c r="G141" s="223"/>
      <c r="H141" s="223"/>
      <c r="I141" s="223"/>
      <c r="J141" s="132" t="s">
        <v>171</v>
      </c>
      <c r="K141" s="133">
        <v>0.21</v>
      </c>
      <c r="L141" s="224">
        <v>0</v>
      </c>
      <c r="M141" s="224"/>
      <c r="N141" s="224">
        <f>ROUND(L141*K141,2)</f>
        <v>0</v>
      </c>
      <c r="O141" s="224"/>
      <c r="P141" s="224"/>
      <c r="Q141" s="224"/>
      <c r="R141" s="134"/>
      <c r="T141" s="135" t="s">
        <v>5</v>
      </c>
      <c r="U141" s="39" t="s">
        <v>39</v>
      </c>
      <c r="V141" s="136">
        <v>4.13</v>
      </c>
      <c r="W141" s="136">
        <f>V141*K141</f>
        <v>0.86729999999999996</v>
      </c>
      <c r="X141" s="136">
        <v>0</v>
      </c>
      <c r="Y141" s="136">
        <f>X141*K141</f>
        <v>0</v>
      </c>
      <c r="Z141" s="136">
        <v>0</v>
      </c>
      <c r="AA141" s="137">
        <f>Z141*K141</f>
        <v>0</v>
      </c>
      <c r="AR141" s="20" t="s">
        <v>137</v>
      </c>
      <c r="AT141" s="20" t="s">
        <v>135</v>
      </c>
      <c r="AU141" s="20" t="s">
        <v>99</v>
      </c>
      <c r="AY141" s="20" t="s">
        <v>134</v>
      </c>
      <c r="BE141" s="138">
        <f>IF(U141="základní",N141,0)</f>
        <v>0</v>
      </c>
      <c r="BF141" s="138">
        <f>IF(U141="snížená",N141,0)</f>
        <v>0</v>
      </c>
      <c r="BG141" s="138">
        <f>IF(U141="zákl. přenesená",N141,0)</f>
        <v>0</v>
      </c>
      <c r="BH141" s="138">
        <f>IF(U141="sníž. přenesená",N141,0)</f>
        <v>0</v>
      </c>
      <c r="BI141" s="138">
        <f>IF(U141="nulová",N141,0)</f>
        <v>0</v>
      </c>
      <c r="BJ141" s="20" t="s">
        <v>79</v>
      </c>
      <c r="BK141" s="138">
        <f>ROUND(L141*K141,2)</f>
        <v>0</v>
      </c>
      <c r="BL141" s="20" t="s">
        <v>137</v>
      </c>
      <c r="BM141" s="20" t="s">
        <v>226</v>
      </c>
    </row>
    <row r="142" spans="2:65" s="9" customFormat="1" ht="37.35" customHeight="1">
      <c r="B142" s="119"/>
      <c r="D142" s="120" t="s">
        <v>113</v>
      </c>
      <c r="E142" s="120"/>
      <c r="F142" s="120"/>
      <c r="G142" s="120"/>
      <c r="H142" s="120"/>
      <c r="I142" s="120"/>
      <c r="J142" s="120"/>
      <c r="K142" s="120"/>
      <c r="L142" s="120"/>
      <c r="M142" s="120"/>
      <c r="N142" s="241">
        <f>BK142</f>
        <v>0</v>
      </c>
      <c r="O142" s="242"/>
      <c r="P142" s="242"/>
      <c r="Q142" s="242"/>
      <c r="R142" s="121"/>
      <c r="T142" s="122"/>
      <c r="W142" s="123">
        <f>W143+W146+W175</f>
        <v>95.830449999999999</v>
      </c>
      <c r="Y142" s="123">
        <f>Y143+Y146+Y175</f>
        <v>3.6726533000000003</v>
      </c>
      <c r="AA142" s="124">
        <f>AA143+AA146+AA175</f>
        <v>0.30312680000000003</v>
      </c>
      <c r="AR142" s="125" t="s">
        <v>99</v>
      </c>
      <c r="AT142" s="126" t="s">
        <v>72</v>
      </c>
      <c r="AU142" s="126" t="s">
        <v>73</v>
      </c>
      <c r="AY142" s="125" t="s">
        <v>134</v>
      </c>
      <c r="BK142" s="127">
        <f>BK143+BK146+BK175</f>
        <v>0</v>
      </c>
    </row>
    <row r="143" spans="2:65" s="9" customFormat="1" ht="19.899999999999999" customHeight="1">
      <c r="B143" s="119"/>
      <c r="D143" s="128" t="s">
        <v>116</v>
      </c>
      <c r="E143" s="128"/>
      <c r="F143" s="128"/>
      <c r="G143" s="128"/>
      <c r="H143" s="128"/>
      <c r="I143" s="128"/>
      <c r="J143" s="128"/>
      <c r="K143" s="128"/>
      <c r="L143" s="128"/>
      <c r="M143" s="128"/>
      <c r="N143" s="237">
        <f>BK143</f>
        <v>0</v>
      </c>
      <c r="O143" s="238"/>
      <c r="P143" s="238"/>
      <c r="Q143" s="238"/>
      <c r="R143" s="121"/>
      <c r="T143" s="122"/>
      <c r="W143" s="123">
        <f>SUM(W144:W145)</f>
        <v>2.5303599999999999</v>
      </c>
      <c r="Y143" s="123">
        <f>SUM(Y144:Y145)</f>
        <v>0</v>
      </c>
      <c r="AA143" s="124">
        <f>SUM(AA144:AA145)</f>
        <v>0.30312680000000003</v>
      </c>
      <c r="AR143" s="125" t="s">
        <v>99</v>
      </c>
      <c r="AT143" s="126" t="s">
        <v>72</v>
      </c>
      <c r="AU143" s="126" t="s">
        <v>79</v>
      </c>
      <c r="AY143" s="125" t="s">
        <v>134</v>
      </c>
      <c r="BK143" s="127">
        <f>SUM(BK144:BK145)</f>
        <v>0</v>
      </c>
    </row>
    <row r="144" spans="2:65" s="1" customFormat="1" ht="25.5" customHeight="1">
      <c r="B144" s="129"/>
      <c r="C144" s="130" t="s">
        <v>149</v>
      </c>
      <c r="D144" s="130" t="s">
        <v>135</v>
      </c>
      <c r="E144" s="131" t="s">
        <v>227</v>
      </c>
      <c r="F144" s="223" t="s">
        <v>228</v>
      </c>
      <c r="G144" s="223"/>
      <c r="H144" s="223"/>
      <c r="I144" s="223"/>
      <c r="J144" s="132" t="s">
        <v>153</v>
      </c>
      <c r="K144" s="133">
        <v>25.82</v>
      </c>
      <c r="L144" s="224">
        <v>0</v>
      </c>
      <c r="M144" s="224"/>
      <c r="N144" s="224">
        <f>ROUND(L144*K144,2)</f>
        <v>0</v>
      </c>
      <c r="O144" s="224"/>
      <c r="P144" s="224"/>
      <c r="Q144" s="224"/>
      <c r="R144" s="134"/>
      <c r="T144" s="135" t="s">
        <v>5</v>
      </c>
      <c r="U144" s="39" t="s">
        <v>39</v>
      </c>
      <c r="V144" s="136">
        <v>9.8000000000000004E-2</v>
      </c>
      <c r="W144" s="136">
        <f>V144*K144</f>
        <v>2.5303599999999999</v>
      </c>
      <c r="X144" s="136">
        <v>0</v>
      </c>
      <c r="Y144" s="136">
        <f>X144*K144</f>
        <v>0</v>
      </c>
      <c r="Z144" s="136">
        <v>1.174E-2</v>
      </c>
      <c r="AA144" s="137">
        <f>Z144*K144</f>
        <v>0.30312680000000003</v>
      </c>
      <c r="AR144" s="20" t="s">
        <v>158</v>
      </c>
      <c r="AT144" s="20" t="s">
        <v>135</v>
      </c>
      <c r="AU144" s="20" t="s">
        <v>99</v>
      </c>
      <c r="AY144" s="20" t="s">
        <v>134</v>
      </c>
      <c r="BE144" s="138">
        <f>IF(U144="základní",N144,0)</f>
        <v>0</v>
      </c>
      <c r="BF144" s="138">
        <f>IF(U144="snížená",N144,0)</f>
        <v>0</v>
      </c>
      <c r="BG144" s="138">
        <f>IF(U144="zákl. přenesená",N144,0)</f>
        <v>0</v>
      </c>
      <c r="BH144" s="138">
        <f>IF(U144="sníž. přenesená",N144,0)</f>
        <v>0</v>
      </c>
      <c r="BI144" s="138">
        <f>IF(U144="nulová",N144,0)</f>
        <v>0</v>
      </c>
      <c r="BJ144" s="20" t="s">
        <v>79</v>
      </c>
      <c r="BK144" s="138">
        <f>ROUND(L144*K144,2)</f>
        <v>0</v>
      </c>
      <c r="BL144" s="20" t="s">
        <v>158</v>
      </c>
      <c r="BM144" s="20" t="s">
        <v>229</v>
      </c>
    </row>
    <row r="145" spans="2:65" s="11" customFormat="1" ht="16.5" customHeight="1">
      <c r="B145" s="144"/>
      <c r="E145" s="145" t="s">
        <v>5</v>
      </c>
      <c r="F145" s="229" t="s">
        <v>230</v>
      </c>
      <c r="G145" s="230"/>
      <c r="H145" s="230"/>
      <c r="I145" s="230"/>
      <c r="K145" s="146">
        <v>25.82</v>
      </c>
      <c r="R145" s="147"/>
      <c r="T145" s="148"/>
      <c r="AA145" s="149"/>
      <c r="AT145" s="145" t="s">
        <v>138</v>
      </c>
      <c r="AU145" s="145" t="s">
        <v>99</v>
      </c>
      <c r="AV145" s="11" t="s">
        <v>99</v>
      </c>
      <c r="AW145" s="11" t="s">
        <v>32</v>
      </c>
      <c r="AX145" s="11" t="s">
        <v>79</v>
      </c>
      <c r="AY145" s="145" t="s">
        <v>134</v>
      </c>
    </row>
    <row r="146" spans="2:65" s="9" customFormat="1" ht="29.85" customHeight="1">
      <c r="B146" s="119"/>
      <c r="D146" s="128" t="s">
        <v>203</v>
      </c>
      <c r="E146" s="128"/>
      <c r="F146" s="128"/>
      <c r="G146" s="128"/>
      <c r="H146" s="128"/>
      <c r="I146" s="128"/>
      <c r="J146" s="128"/>
      <c r="K146" s="128"/>
      <c r="L146" s="128"/>
      <c r="M146" s="128"/>
      <c r="N146" s="237">
        <f>BK146</f>
        <v>0</v>
      </c>
      <c r="O146" s="238"/>
      <c r="P146" s="238"/>
      <c r="Q146" s="238"/>
      <c r="R146" s="121"/>
      <c r="T146" s="122"/>
      <c r="W146" s="123">
        <f>SUM(W147:W174)</f>
        <v>84.879559999999998</v>
      </c>
      <c r="Y146" s="123">
        <f>SUM(Y147:Y174)</f>
        <v>1.0650053000000002</v>
      </c>
      <c r="AA146" s="124">
        <f>SUM(AA147:AA174)</f>
        <v>0</v>
      </c>
      <c r="AR146" s="125" t="s">
        <v>99</v>
      </c>
      <c r="AT146" s="126" t="s">
        <v>72</v>
      </c>
      <c r="AU146" s="126" t="s">
        <v>79</v>
      </c>
      <c r="AY146" s="125" t="s">
        <v>134</v>
      </c>
      <c r="BK146" s="127">
        <f>SUM(BK147:BK174)</f>
        <v>0</v>
      </c>
    </row>
    <row r="147" spans="2:65" s="1" customFormat="1" ht="38.25" customHeight="1">
      <c r="B147" s="129"/>
      <c r="C147" s="130" t="s">
        <v>152</v>
      </c>
      <c r="D147" s="130" t="s">
        <v>135</v>
      </c>
      <c r="E147" s="131" t="s">
        <v>231</v>
      </c>
      <c r="F147" s="223" t="s">
        <v>232</v>
      </c>
      <c r="G147" s="223"/>
      <c r="H147" s="223"/>
      <c r="I147" s="223"/>
      <c r="J147" s="132" t="s">
        <v>153</v>
      </c>
      <c r="K147" s="133">
        <v>25.82</v>
      </c>
      <c r="L147" s="224">
        <v>0</v>
      </c>
      <c r="M147" s="224"/>
      <c r="N147" s="224">
        <f>ROUND(L147*K147,2)</f>
        <v>0</v>
      </c>
      <c r="O147" s="224"/>
      <c r="P147" s="224"/>
      <c r="Q147" s="224"/>
      <c r="R147" s="134"/>
      <c r="T147" s="135" t="s">
        <v>5</v>
      </c>
      <c r="U147" s="39" t="s">
        <v>39</v>
      </c>
      <c r="V147" s="136">
        <v>0.14099999999999999</v>
      </c>
      <c r="W147" s="136">
        <f>V147*K147</f>
        <v>3.6406199999999997</v>
      </c>
      <c r="X147" s="136">
        <v>2.0000000000000002E-5</v>
      </c>
      <c r="Y147" s="136">
        <f>X147*K147</f>
        <v>5.1640000000000008E-4</v>
      </c>
      <c r="Z147" s="136">
        <v>0</v>
      </c>
      <c r="AA147" s="137">
        <f>Z147*K147</f>
        <v>0</v>
      </c>
      <c r="AR147" s="20" t="s">
        <v>158</v>
      </c>
      <c r="AT147" s="20" t="s">
        <v>135</v>
      </c>
      <c r="AU147" s="20" t="s">
        <v>99</v>
      </c>
      <c r="AY147" s="20" t="s">
        <v>134</v>
      </c>
      <c r="BE147" s="138">
        <f>IF(U147="základní",N147,0)</f>
        <v>0</v>
      </c>
      <c r="BF147" s="138">
        <f>IF(U147="snížená",N147,0)</f>
        <v>0</v>
      </c>
      <c r="BG147" s="138">
        <f>IF(U147="zákl. přenesená",N147,0)</f>
        <v>0</v>
      </c>
      <c r="BH147" s="138">
        <f>IF(U147="sníž. přenesená",N147,0)</f>
        <v>0</v>
      </c>
      <c r="BI147" s="138">
        <f>IF(U147="nulová",N147,0)</f>
        <v>0</v>
      </c>
      <c r="BJ147" s="20" t="s">
        <v>79</v>
      </c>
      <c r="BK147" s="138">
        <f>ROUND(L147*K147,2)</f>
        <v>0</v>
      </c>
      <c r="BL147" s="20" t="s">
        <v>158</v>
      </c>
      <c r="BM147" s="20" t="s">
        <v>233</v>
      </c>
    </row>
    <row r="148" spans="2:65" s="10" customFormat="1" ht="16.5" customHeight="1">
      <c r="B148" s="139"/>
      <c r="E148" s="140" t="s">
        <v>5</v>
      </c>
      <c r="F148" s="225" t="s">
        <v>234</v>
      </c>
      <c r="G148" s="226"/>
      <c r="H148" s="226"/>
      <c r="I148" s="226"/>
      <c r="K148" s="140" t="s">
        <v>5</v>
      </c>
      <c r="R148" s="141"/>
      <c r="T148" s="142"/>
      <c r="AA148" s="143"/>
      <c r="AT148" s="140" t="s">
        <v>138</v>
      </c>
      <c r="AU148" s="140" t="s">
        <v>99</v>
      </c>
      <c r="AV148" s="10" t="s">
        <v>79</v>
      </c>
      <c r="AW148" s="10" t="s">
        <v>32</v>
      </c>
      <c r="AX148" s="10" t="s">
        <v>73</v>
      </c>
      <c r="AY148" s="140" t="s">
        <v>134</v>
      </c>
    </row>
    <row r="149" spans="2:65" s="11" customFormat="1" ht="16.5" customHeight="1">
      <c r="B149" s="144"/>
      <c r="E149" s="145" t="s">
        <v>5</v>
      </c>
      <c r="F149" s="227" t="s">
        <v>230</v>
      </c>
      <c r="G149" s="228"/>
      <c r="H149" s="228"/>
      <c r="I149" s="228"/>
      <c r="K149" s="146">
        <v>25.82</v>
      </c>
      <c r="R149" s="147"/>
      <c r="T149" s="148"/>
      <c r="AA149" s="149"/>
      <c r="AT149" s="145" t="s">
        <v>138</v>
      </c>
      <c r="AU149" s="145" t="s">
        <v>99</v>
      </c>
      <c r="AV149" s="11" t="s">
        <v>99</v>
      </c>
      <c r="AW149" s="11" t="s">
        <v>32</v>
      </c>
      <c r="AX149" s="11" t="s">
        <v>79</v>
      </c>
      <c r="AY149" s="145" t="s">
        <v>134</v>
      </c>
    </row>
    <row r="150" spans="2:65" s="1" customFormat="1" ht="25.5" customHeight="1">
      <c r="B150" s="129"/>
      <c r="C150" s="130" t="s">
        <v>154</v>
      </c>
      <c r="D150" s="130" t="s">
        <v>135</v>
      </c>
      <c r="E150" s="131" t="s">
        <v>235</v>
      </c>
      <c r="F150" s="223" t="s">
        <v>236</v>
      </c>
      <c r="G150" s="223"/>
      <c r="H150" s="223"/>
      <c r="I150" s="223"/>
      <c r="J150" s="132" t="s">
        <v>139</v>
      </c>
      <c r="K150" s="133">
        <v>54.326000000000001</v>
      </c>
      <c r="L150" s="224">
        <v>0</v>
      </c>
      <c r="M150" s="224"/>
      <c r="N150" s="224">
        <f>ROUND(L150*K150,2)</f>
        <v>0</v>
      </c>
      <c r="O150" s="224"/>
      <c r="P150" s="224"/>
      <c r="Q150" s="224"/>
      <c r="R150" s="134"/>
      <c r="T150" s="135" t="s">
        <v>5</v>
      </c>
      <c r="U150" s="39" t="s">
        <v>39</v>
      </c>
      <c r="V150" s="136">
        <v>0.41499999999999998</v>
      </c>
      <c r="W150" s="136">
        <f>V150*K150</f>
        <v>22.545289999999998</v>
      </c>
      <c r="X150" s="136">
        <v>0</v>
      </c>
      <c r="Y150" s="136">
        <f>X150*K150</f>
        <v>0</v>
      </c>
      <c r="Z150" s="136">
        <v>0</v>
      </c>
      <c r="AA150" s="137">
        <f>Z150*K150</f>
        <v>0</v>
      </c>
      <c r="AR150" s="20" t="s">
        <v>158</v>
      </c>
      <c r="AT150" s="20" t="s">
        <v>135</v>
      </c>
      <c r="AU150" s="20" t="s">
        <v>99</v>
      </c>
      <c r="AY150" s="20" t="s">
        <v>134</v>
      </c>
      <c r="BE150" s="138">
        <f>IF(U150="základní",N150,0)</f>
        <v>0</v>
      </c>
      <c r="BF150" s="138">
        <f>IF(U150="snížená",N150,0)</f>
        <v>0</v>
      </c>
      <c r="BG150" s="138">
        <f>IF(U150="zákl. přenesená",N150,0)</f>
        <v>0</v>
      </c>
      <c r="BH150" s="138">
        <f>IF(U150="sníž. přenesená",N150,0)</f>
        <v>0</v>
      </c>
      <c r="BI150" s="138">
        <f>IF(U150="nulová",N150,0)</f>
        <v>0</v>
      </c>
      <c r="BJ150" s="20" t="s">
        <v>79</v>
      </c>
      <c r="BK150" s="138">
        <f>ROUND(L150*K150,2)</f>
        <v>0</v>
      </c>
      <c r="BL150" s="20" t="s">
        <v>158</v>
      </c>
      <c r="BM150" s="20" t="s">
        <v>237</v>
      </c>
    </row>
    <row r="151" spans="2:65" s="11" customFormat="1" ht="16.5" customHeight="1">
      <c r="B151" s="144"/>
      <c r="E151" s="145" t="s">
        <v>5</v>
      </c>
      <c r="F151" s="229" t="s">
        <v>215</v>
      </c>
      <c r="G151" s="230"/>
      <c r="H151" s="230"/>
      <c r="I151" s="230"/>
      <c r="K151" s="146">
        <v>41.16</v>
      </c>
      <c r="R151" s="147"/>
      <c r="T151" s="148"/>
      <c r="AA151" s="149"/>
      <c r="AT151" s="145" t="s">
        <v>138</v>
      </c>
      <c r="AU151" s="145" t="s">
        <v>99</v>
      </c>
      <c r="AV151" s="11" t="s">
        <v>99</v>
      </c>
      <c r="AW151" s="11" t="s">
        <v>32</v>
      </c>
      <c r="AX151" s="11" t="s">
        <v>73</v>
      </c>
      <c r="AY151" s="145" t="s">
        <v>134</v>
      </c>
    </row>
    <row r="152" spans="2:65" s="11" customFormat="1" ht="16.5" customHeight="1">
      <c r="B152" s="144"/>
      <c r="E152" s="145" t="s">
        <v>5</v>
      </c>
      <c r="F152" s="227" t="s">
        <v>216</v>
      </c>
      <c r="G152" s="228"/>
      <c r="H152" s="228"/>
      <c r="I152" s="228"/>
      <c r="K152" s="146">
        <v>12.236000000000001</v>
      </c>
      <c r="R152" s="147"/>
      <c r="T152" s="148"/>
      <c r="AA152" s="149"/>
      <c r="AT152" s="145" t="s">
        <v>138</v>
      </c>
      <c r="AU152" s="145" t="s">
        <v>99</v>
      </c>
      <c r="AV152" s="11" t="s">
        <v>99</v>
      </c>
      <c r="AW152" s="11" t="s">
        <v>32</v>
      </c>
      <c r="AX152" s="11" t="s">
        <v>73</v>
      </c>
      <c r="AY152" s="145" t="s">
        <v>134</v>
      </c>
    </row>
    <row r="153" spans="2:65" s="11" customFormat="1" ht="16.5" customHeight="1">
      <c r="B153" s="144"/>
      <c r="E153" s="145" t="s">
        <v>5</v>
      </c>
      <c r="F153" s="227" t="s">
        <v>217</v>
      </c>
      <c r="G153" s="228"/>
      <c r="H153" s="228"/>
      <c r="I153" s="228"/>
      <c r="K153" s="146">
        <v>0.93</v>
      </c>
      <c r="R153" s="147"/>
      <c r="T153" s="148"/>
      <c r="AA153" s="149"/>
      <c r="AT153" s="145" t="s">
        <v>138</v>
      </c>
      <c r="AU153" s="145" t="s">
        <v>99</v>
      </c>
      <c r="AV153" s="11" t="s">
        <v>99</v>
      </c>
      <c r="AW153" s="11" t="s">
        <v>32</v>
      </c>
      <c r="AX153" s="11" t="s">
        <v>73</v>
      </c>
      <c r="AY153" s="145" t="s">
        <v>134</v>
      </c>
    </row>
    <row r="154" spans="2:65" s="12" customFormat="1" ht="16.5" customHeight="1">
      <c r="B154" s="150"/>
      <c r="E154" s="151" t="s">
        <v>5</v>
      </c>
      <c r="F154" s="231" t="s">
        <v>141</v>
      </c>
      <c r="G154" s="232"/>
      <c r="H154" s="232"/>
      <c r="I154" s="232"/>
      <c r="K154" s="152">
        <v>54.326000000000001</v>
      </c>
      <c r="R154" s="153"/>
      <c r="T154" s="154"/>
      <c r="AA154" s="155"/>
      <c r="AT154" s="151" t="s">
        <v>138</v>
      </c>
      <c r="AU154" s="151" t="s">
        <v>99</v>
      </c>
      <c r="AV154" s="12" t="s">
        <v>137</v>
      </c>
      <c r="AW154" s="12" t="s">
        <v>32</v>
      </c>
      <c r="AX154" s="12" t="s">
        <v>79</v>
      </c>
      <c r="AY154" s="151" t="s">
        <v>134</v>
      </c>
    </row>
    <row r="155" spans="2:65" s="1" customFormat="1" ht="38.25" customHeight="1">
      <c r="B155" s="129"/>
      <c r="C155" s="130" t="s">
        <v>156</v>
      </c>
      <c r="D155" s="130" t="s">
        <v>135</v>
      </c>
      <c r="E155" s="131" t="s">
        <v>238</v>
      </c>
      <c r="F155" s="223" t="s">
        <v>239</v>
      </c>
      <c r="G155" s="223"/>
      <c r="H155" s="223"/>
      <c r="I155" s="223"/>
      <c r="J155" s="132" t="s">
        <v>139</v>
      </c>
      <c r="K155" s="133">
        <v>54.326000000000001</v>
      </c>
      <c r="L155" s="224">
        <v>0</v>
      </c>
      <c r="M155" s="224"/>
      <c r="N155" s="224">
        <f>ROUND(L155*K155,2)</f>
        <v>0</v>
      </c>
      <c r="O155" s="224"/>
      <c r="P155" s="224"/>
      <c r="Q155" s="224"/>
      <c r="R155" s="134"/>
      <c r="T155" s="135" t="s">
        <v>5</v>
      </c>
      <c r="U155" s="39" t="s">
        <v>39</v>
      </c>
      <c r="V155" s="136">
        <v>0.26900000000000002</v>
      </c>
      <c r="W155" s="136">
        <f>V155*K155</f>
        <v>14.613694000000001</v>
      </c>
      <c r="X155" s="136">
        <v>1.175E-2</v>
      </c>
      <c r="Y155" s="136">
        <f>X155*K155</f>
        <v>0.63833050000000002</v>
      </c>
      <c r="Z155" s="136">
        <v>0</v>
      </c>
      <c r="AA155" s="137">
        <f>Z155*K155</f>
        <v>0</v>
      </c>
      <c r="AR155" s="20" t="s">
        <v>158</v>
      </c>
      <c r="AT155" s="20" t="s">
        <v>135</v>
      </c>
      <c r="AU155" s="20" t="s">
        <v>99</v>
      </c>
      <c r="AY155" s="20" t="s">
        <v>134</v>
      </c>
      <c r="BE155" s="138">
        <f>IF(U155="základní",N155,0)</f>
        <v>0</v>
      </c>
      <c r="BF155" s="138">
        <f>IF(U155="snížená",N155,0)</f>
        <v>0</v>
      </c>
      <c r="BG155" s="138">
        <f>IF(U155="zákl. přenesená",N155,0)</f>
        <v>0</v>
      </c>
      <c r="BH155" s="138">
        <f>IF(U155="sníž. přenesená",N155,0)</f>
        <v>0</v>
      </c>
      <c r="BI155" s="138">
        <f>IF(U155="nulová",N155,0)</f>
        <v>0</v>
      </c>
      <c r="BJ155" s="20" t="s">
        <v>79</v>
      </c>
      <c r="BK155" s="138">
        <f>ROUND(L155*K155,2)</f>
        <v>0</v>
      </c>
      <c r="BL155" s="20" t="s">
        <v>158</v>
      </c>
      <c r="BM155" s="20" t="s">
        <v>240</v>
      </c>
    </row>
    <row r="156" spans="2:65" s="11" customFormat="1" ht="16.5" customHeight="1">
      <c r="B156" s="144"/>
      <c r="E156" s="145" t="s">
        <v>5</v>
      </c>
      <c r="F156" s="229" t="s">
        <v>215</v>
      </c>
      <c r="G156" s="230"/>
      <c r="H156" s="230"/>
      <c r="I156" s="230"/>
      <c r="K156" s="146">
        <v>41.16</v>
      </c>
      <c r="R156" s="147"/>
      <c r="T156" s="148"/>
      <c r="AA156" s="149"/>
      <c r="AT156" s="145" t="s">
        <v>138</v>
      </c>
      <c r="AU156" s="145" t="s">
        <v>99</v>
      </c>
      <c r="AV156" s="11" t="s">
        <v>99</v>
      </c>
      <c r="AW156" s="11" t="s">
        <v>32</v>
      </c>
      <c r="AX156" s="11" t="s">
        <v>73</v>
      </c>
      <c r="AY156" s="145" t="s">
        <v>134</v>
      </c>
    </row>
    <row r="157" spans="2:65" s="11" customFormat="1" ht="16.5" customHeight="1">
      <c r="B157" s="144"/>
      <c r="E157" s="145" t="s">
        <v>5</v>
      </c>
      <c r="F157" s="227" t="s">
        <v>216</v>
      </c>
      <c r="G157" s="228"/>
      <c r="H157" s="228"/>
      <c r="I157" s="228"/>
      <c r="K157" s="146">
        <v>12.236000000000001</v>
      </c>
      <c r="R157" s="147"/>
      <c r="T157" s="148"/>
      <c r="AA157" s="149"/>
      <c r="AT157" s="145" t="s">
        <v>138</v>
      </c>
      <c r="AU157" s="145" t="s">
        <v>99</v>
      </c>
      <c r="AV157" s="11" t="s">
        <v>99</v>
      </c>
      <c r="AW157" s="11" t="s">
        <v>32</v>
      </c>
      <c r="AX157" s="11" t="s">
        <v>73</v>
      </c>
      <c r="AY157" s="145" t="s">
        <v>134</v>
      </c>
    </row>
    <row r="158" spans="2:65" s="11" customFormat="1" ht="16.5" customHeight="1">
      <c r="B158" s="144"/>
      <c r="E158" s="145" t="s">
        <v>5</v>
      </c>
      <c r="F158" s="227" t="s">
        <v>217</v>
      </c>
      <c r="G158" s="228"/>
      <c r="H158" s="228"/>
      <c r="I158" s="228"/>
      <c r="K158" s="146">
        <v>0.93</v>
      </c>
      <c r="R158" s="147"/>
      <c r="T158" s="148"/>
      <c r="AA158" s="149"/>
      <c r="AT158" s="145" t="s">
        <v>138</v>
      </c>
      <c r="AU158" s="145" t="s">
        <v>99</v>
      </c>
      <c r="AV158" s="11" t="s">
        <v>99</v>
      </c>
      <c r="AW158" s="11" t="s">
        <v>32</v>
      </c>
      <c r="AX158" s="11" t="s">
        <v>73</v>
      </c>
      <c r="AY158" s="145" t="s">
        <v>134</v>
      </c>
    </row>
    <row r="159" spans="2:65" s="12" customFormat="1" ht="16.5" customHeight="1">
      <c r="B159" s="150"/>
      <c r="E159" s="151" t="s">
        <v>5</v>
      </c>
      <c r="F159" s="231" t="s">
        <v>141</v>
      </c>
      <c r="G159" s="232"/>
      <c r="H159" s="232"/>
      <c r="I159" s="232"/>
      <c r="K159" s="152">
        <v>54.326000000000001</v>
      </c>
      <c r="R159" s="153"/>
      <c r="T159" s="154"/>
      <c r="AA159" s="155"/>
      <c r="AT159" s="151" t="s">
        <v>138</v>
      </c>
      <c r="AU159" s="151" t="s">
        <v>99</v>
      </c>
      <c r="AV159" s="12" t="s">
        <v>137</v>
      </c>
      <c r="AW159" s="12" t="s">
        <v>32</v>
      </c>
      <c r="AX159" s="12" t="s">
        <v>79</v>
      </c>
      <c r="AY159" s="151" t="s">
        <v>134</v>
      </c>
    </row>
    <row r="160" spans="2:65" s="1" customFormat="1" ht="25.5" customHeight="1">
      <c r="B160" s="129"/>
      <c r="C160" s="130" t="s">
        <v>157</v>
      </c>
      <c r="D160" s="130" t="s">
        <v>135</v>
      </c>
      <c r="E160" s="131" t="s">
        <v>241</v>
      </c>
      <c r="F160" s="223" t="s">
        <v>242</v>
      </c>
      <c r="G160" s="223"/>
      <c r="H160" s="223"/>
      <c r="I160" s="223"/>
      <c r="J160" s="132" t="s">
        <v>139</v>
      </c>
      <c r="K160" s="133">
        <v>54.326000000000001</v>
      </c>
      <c r="L160" s="224">
        <v>0</v>
      </c>
      <c r="M160" s="224"/>
      <c r="N160" s="224">
        <f>ROUND(L160*K160,2)</f>
        <v>0</v>
      </c>
      <c r="O160" s="224"/>
      <c r="P160" s="224"/>
      <c r="Q160" s="224"/>
      <c r="R160" s="134"/>
      <c r="T160" s="135" t="s">
        <v>5</v>
      </c>
      <c r="U160" s="39" t="s">
        <v>39</v>
      </c>
      <c r="V160" s="136">
        <v>0.13600000000000001</v>
      </c>
      <c r="W160" s="136">
        <f>V160*K160</f>
        <v>7.3883360000000007</v>
      </c>
      <c r="X160" s="136">
        <v>5.5000000000000003E-4</v>
      </c>
      <c r="Y160" s="136">
        <f>X160*K160</f>
        <v>2.9879300000000001E-2</v>
      </c>
      <c r="Z160" s="136">
        <v>0</v>
      </c>
      <c r="AA160" s="137">
        <f>Z160*K160</f>
        <v>0</v>
      </c>
      <c r="AR160" s="20" t="s">
        <v>158</v>
      </c>
      <c r="AT160" s="20" t="s">
        <v>135</v>
      </c>
      <c r="AU160" s="20" t="s">
        <v>99</v>
      </c>
      <c r="AY160" s="20" t="s">
        <v>134</v>
      </c>
      <c r="BE160" s="138">
        <f>IF(U160="základní",N160,0)</f>
        <v>0</v>
      </c>
      <c r="BF160" s="138">
        <f>IF(U160="snížená",N160,0)</f>
        <v>0</v>
      </c>
      <c r="BG160" s="138">
        <f>IF(U160="zákl. přenesená",N160,0)</f>
        <v>0</v>
      </c>
      <c r="BH160" s="138">
        <f>IF(U160="sníž. přenesená",N160,0)</f>
        <v>0</v>
      </c>
      <c r="BI160" s="138">
        <f>IF(U160="nulová",N160,0)</f>
        <v>0</v>
      </c>
      <c r="BJ160" s="20" t="s">
        <v>79</v>
      </c>
      <c r="BK160" s="138">
        <f>ROUND(L160*K160,2)</f>
        <v>0</v>
      </c>
      <c r="BL160" s="20" t="s">
        <v>158</v>
      </c>
      <c r="BM160" s="20" t="s">
        <v>243</v>
      </c>
    </row>
    <row r="161" spans="2:65" s="11" customFormat="1" ht="16.5" customHeight="1">
      <c r="B161" s="144"/>
      <c r="E161" s="145" t="s">
        <v>5</v>
      </c>
      <c r="F161" s="229" t="s">
        <v>215</v>
      </c>
      <c r="G161" s="230"/>
      <c r="H161" s="230"/>
      <c r="I161" s="230"/>
      <c r="K161" s="146">
        <v>41.16</v>
      </c>
      <c r="R161" s="147"/>
      <c r="T161" s="148"/>
      <c r="AA161" s="149"/>
      <c r="AT161" s="145" t="s">
        <v>138</v>
      </c>
      <c r="AU161" s="145" t="s">
        <v>99</v>
      </c>
      <c r="AV161" s="11" t="s">
        <v>99</v>
      </c>
      <c r="AW161" s="11" t="s">
        <v>32</v>
      </c>
      <c r="AX161" s="11" t="s">
        <v>73</v>
      </c>
      <c r="AY161" s="145" t="s">
        <v>134</v>
      </c>
    </row>
    <row r="162" spans="2:65" s="11" customFormat="1" ht="16.5" customHeight="1">
      <c r="B162" s="144"/>
      <c r="E162" s="145" t="s">
        <v>5</v>
      </c>
      <c r="F162" s="227" t="s">
        <v>216</v>
      </c>
      <c r="G162" s="228"/>
      <c r="H162" s="228"/>
      <c r="I162" s="228"/>
      <c r="K162" s="146">
        <v>12.236000000000001</v>
      </c>
      <c r="R162" s="147"/>
      <c r="T162" s="148"/>
      <c r="AA162" s="149"/>
      <c r="AT162" s="145" t="s">
        <v>138</v>
      </c>
      <c r="AU162" s="145" t="s">
        <v>99</v>
      </c>
      <c r="AV162" s="11" t="s">
        <v>99</v>
      </c>
      <c r="AW162" s="11" t="s">
        <v>32</v>
      </c>
      <c r="AX162" s="11" t="s">
        <v>73</v>
      </c>
      <c r="AY162" s="145" t="s">
        <v>134</v>
      </c>
    </row>
    <row r="163" spans="2:65" s="11" customFormat="1" ht="16.5" customHeight="1">
      <c r="B163" s="144"/>
      <c r="E163" s="145" t="s">
        <v>5</v>
      </c>
      <c r="F163" s="227" t="s">
        <v>217</v>
      </c>
      <c r="G163" s="228"/>
      <c r="H163" s="228"/>
      <c r="I163" s="228"/>
      <c r="K163" s="146">
        <v>0.93</v>
      </c>
      <c r="R163" s="147"/>
      <c r="T163" s="148"/>
      <c r="AA163" s="149"/>
      <c r="AT163" s="145" t="s">
        <v>138</v>
      </c>
      <c r="AU163" s="145" t="s">
        <v>99</v>
      </c>
      <c r="AV163" s="11" t="s">
        <v>99</v>
      </c>
      <c r="AW163" s="11" t="s">
        <v>32</v>
      </c>
      <c r="AX163" s="11" t="s">
        <v>73</v>
      </c>
      <c r="AY163" s="145" t="s">
        <v>134</v>
      </c>
    </row>
    <row r="164" spans="2:65" s="12" customFormat="1" ht="16.5" customHeight="1">
      <c r="B164" s="150"/>
      <c r="E164" s="151" t="s">
        <v>5</v>
      </c>
      <c r="F164" s="231" t="s">
        <v>141</v>
      </c>
      <c r="G164" s="232"/>
      <c r="H164" s="232"/>
      <c r="I164" s="232"/>
      <c r="K164" s="152">
        <v>54.326000000000001</v>
      </c>
      <c r="R164" s="153"/>
      <c r="T164" s="154"/>
      <c r="AA164" s="155"/>
      <c r="AT164" s="151" t="s">
        <v>138</v>
      </c>
      <c r="AU164" s="151" t="s">
        <v>99</v>
      </c>
      <c r="AV164" s="12" t="s">
        <v>137</v>
      </c>
      <c r="AW164" s="12" t="s">
        <v>32</v>
      </c>
      <c r="AX164" s="12" t="s">
        <v>79</v>
      </c>
      <c r="AY164" s="151" t="s">
        <v>134</v>
      </c>
    </row>
    <row r="165" spans="2:65" s="1" customFormat="1" ht="25.5" customHeight="1">
      <c r="B165" s="129"/>
      <c r="C165" s="130" t="s">
        <v>11</v>
      </c>
      <c r="D165" s="130" t="s">
        <v>135</v>
      </c>
      <c r="E165" s="131" t="s">
        <v>244</v>
      </c>
      <c r="F165" s="223" t="s">
        <v>245</v>
      </c>
      <c r="G165" s="223"/>
      <c r="H165" s="223"/>
      <c r="I165" s="223"/>
      <c r="J165" s="132" t="s">
        <v>139</v>
      </c>
      <c r="K165" s="133">
        <v>54.326000000000001</v>
      </c>
      <c r="L165" s="224">
        <v>0</v>
      </c>
      <c r="M165" s="224"/>
      <c r="N165" s="224">
        <f>ROUND(L165*K165,2)</f>
        <v>0</v>
      </c>
      <c r="O165" s="224"/>
      <c r="P165" s="224"/>
      <c r="Q165" s="224"/>
      <c r="R165" s="134"/>
      <c r="T165" s="135" t="s">
        <v>5</v>
      </c>
      <c r="U165" s="39" t="s">
        <v>39</v>
      </c>
      <c r="V165" s="136">
        <v>0.36</v>
      </c>
      <c r="W165" s="136">
        <f>V165*K165</f>
        <v>19.557359999999999</v>
      </c>
      <c r="X165" s="136">
        <v>5.4000000000000003E-3</v>
      </c>
      <c r="Y165" s="136">
        <f>X165*K165</f>
        <v>0.29336040000000002</v>
      </c>
      <c r="Z165" s="136">
        <v>0</v>
      </c>
      <c r="AA165" s="137">
        <f>Z165*K165</f>
        <v>0</v>
      </c>
      <c r="AR165" s="20" t="s">
        <v>158</v>
      </c>
      <c r="AT165" s="20" t="s">
        <v>135</v>
      </c>
      <c r="AU165" s="20" t="s">
        <v>99</v>
      </c>
      <c r="AY165" s="20" t="s">
        <v>134</v>
      </c>
      <c r="BE165" s="138">
        <f>IF(U165="základní",N165,0)</f>
        <v>0</v>
      </c>
      <c r="BF165" s="138">
        <f>IF(U165="snížená",N165,0)</f>
        <v>0</v>
      </c>
      <c r="BG165" s="138">
        <f>IF(U165="zákl. přenesená",N165,0)</f>
        <v>0</v>
      </c>
      <c r="BH165" s="138">
        <f>IF(U165="sníž. přenesená",N165,0)</f>
        <v>0</v>
      </c>
      <c r="BI165" s="138">
        <f>IF(U165="nulová",N165,0)</f>
        <v>0</v>
      </c>
      <c r="BJ165" s="20" t="s">
        <v>79</v>
      </c>
      <c r="BK165" s="138">
        <f>ROUND(L165*K165,2)</f>
        <v>0</v>
      </c>
      <c r="BL165" s="20" t="s">
        <v>158</v>
      </c>
      <c r="BM165" s="20" t="s">
        <v>246</v>
      </c>
    </row>
    <row r="166" spans="2:65" s="1" customFormat="1" ht="25.5" customHeight="1">
      <c r="B166" s="129"/>
      <c r="C166" s="130" t="s">
        <v>158</v>
      </c>
      <c r="D166" s="130" t="s">
        <v>135</v>
      </c>
      <c r="E166" s="131" t="s">
        <v>247</v>
      </c>
      <c r="F166" s="223" t="s">
        <v>248</v>
      </c>
      <c r="G166" s="223"/>
      <c r="H166" s="223"/>
      <c r="I166" s="223"/>
      <c r="J166" s="132" t="s">
        <v>139</v>
      </c>
      <c r="K166" s="133">
        <v>54.326000000000001</v>
      </c>
      <c r="L166" s="224">
        <v>0</v>
      </c>
      <c r="M166" s="224"/>
      <c r="N166" s="224">
        <f>ROUND(L166*K166,2)</f>
        <v>0</v>
      </c>
      <c r="O166" s="224"/>
      <c r="P166" s="224"/>
      <c r="Q166" s="224"/>
      <c r="R166" s="134"/>
      <c r="T166" s="135" t="s">
        <v>5</v>
      </c>
      <c r="U166" s="39" t="s">
        <v>39</v>
      </c>
      <c r="V166" s="136">
        <v>0.15</v>
      </c>
      <c r="W166" s="136">
        <f>V166*K166</f>
        <v>8.1488999999999994</v>
      </c>
      <c r="X166" s="136">
        <v>2.5000000000000001E-4</v>
      </c>
      <c r="Y166" s="136">
        <f>X166*K166</f>
        <v>1.35815E-2</v>
      </c>
      <c r="Z166" s="136">
        <v>0</v>
      </c>
      <c r="AA166" s="137">
        <f>Z166*K166</f>
        <v>0</v>
      </c>
      <c r="AR166" s="20" t="s">
        <v>158</v>
      </c>
      <c r="AT166" s="20" t="s">
        <v>135</v>
      </c>
      <c r="AU166" s="20" t="s">
        <v>99</v>
      </c>
      <c r="AY166" s="20" t="s">
        <v>134</v>
      </c>
      <c r="BE166" s="138">
        <f>IF(U166="základní",N166,0)</f>
        <v>0</v>
      </c>
      <c r="BF166" s="138">
        <f>IF(U166="snížená",N166,0)</f>
        <v>0</v>
      </c>
      <c r="BG166" s="138">
        <f>IF(U166="zákl. přenesená",N166,0)</f>
        <v>0</v>
      </c>
      <c r="BH166" s="138">
        <f>IF(U166="sníž. přenesená",N166,0)</f>
        <v>0</v>
      </c>
      <c r="BI166" s="138">
        <f>IF(U166="nulová",N166,0)</f>
        <v>0</v>
      </c>
      <c r="BJ166" s="20" t="s">
        <v>79</v>
      </c>
      <c r="BK166" s="138">
        <f>ROUND(L166*K166,2)</f>
        <v>0</v>
      </c>
      <c r="BL166" s="20" t="s">
        <v>158</v>
      </c>
      <c r="BM166" s="20" t="s">
        <v>249</v>
      </c>
    </row>
    <row r="167" spans="2:65" s="11" customFormat="1" ht="16.5" customHeight="1">
      <c r="B167" s="144"/>
      <c r="E167" s="145" t="s">
        <v>5</v>
      </c>
      <c r="F167" s="229" t="s">
        <v>215</v>
      </c>
      <c r="G167" s="230"/>
      <c r="H167" s="230"/>
      <c r="I167" s="230"/>
      <c r="K167" s="146">
        <v>41.16</v>
      </c>
      <c r="R167" s="147"/>
      <c r="T167" s="148"/>
      <c r="AA167" s="149"/>
      <c r="AT167" s="145" t="s">
        <v>138</v>
      </c>
      <c r="AU167" s="145" t="s">
        <v>99</v>
      </c>
      <c r="AV167" s="11" t="s">
        <v>99</v>
      </c>
      <c r="AW167" s="11" t="s">
        <v>32</v>
      </c>
      <c r="AX167" s="11" t="s">
        <v>73</v>
      </c>
      <c r="AY167" s="145" t="s">
        <v>134</v>
      </c>
    </row>
    <row r="168" spans="2:65" s="11" customFormat="1" ht="16.5" customHeight="1">
      <c r="B168" s="144"/>
      <c r="E168" s="145" t="s">
        <v>5</v>
      </c>
      <c r="F168" s="227" t="s">
        <v>216</v>
      </c>
      <c r="G168" s="228"/>
      <c r="H168" s="228"/>
      <c r="I168" s="228"/>
      <c r="K168" s="146">
        <v>12.236000000000001</v>
      </c>
      <c r="R168" s="147"/>
      <c r="T168" s="148"/>
      <c r="AA168" s="149"/>
      <c r="AT168" s="145" t="s">
        <v>138</v>
      </c>
      <c r="AU168" s="145" t="s">
        <v>99</v>
      </c>
      <c r="AV168" s="11" t="s">
        <v>99</v>
      </c>
      <c r="AW168" s="11" t="s">
        <v>32</v>
      </c>
      <c r="AX168" s="11" t="s">
        <v>73</v>
      </c>
      <c r="AY168" s="145" t="s">
        <v>134</v>
      </c>
    </row>
    <row r="169" spans="2:65" s="11" customFormat="1" ht="16.5" customHeight="1">
      <c r="B169" s="144"/>
      <c r="E169" s="145" t="s">
        <v>5</v>
      </c>
      <c r="F169" s="227" t="s">
        <v>217</v>
      </c>
      <c r="G169" s="228"/>
      <c r="H169" s="228"/>
      <c r="I169" s="228"/>
      <c r="K169" s="146">
        <v>0.93</v>
      </c>
      <c r="R169" s="147"/>
      <c r="T169" s="148"/>
      <c r="AA169" s="149"/>
      <c r="AT169" s="145" t="s">
        <v>138</v>
      </c>
      <c r="AU169" s="145" t="s">
        <v>99</v>
      </c>
      <c r="AV169" s="11" t="s">
        <v>99</v>
      </c>
      <c r="AW169" s="11" t="s">
        <v>32</v>
      </c>
      <c r="AX169" s="11" t="s">
        <v>73</v>
      </c>
      <c r="AY169" s="145" t="s">
        <v>134</v>
      </c>
    </row>
    <row r="170" spans="2:65" s="12" customFormat="1" ht="16.5" customHeight="1">
      <c r="B170" s="150"/>
      <c r="E170" s="151" t="s">
        <v>5</v>
      </c>
      <c r="F170" s="231" t="s">
        <v>141</v>
      </c>
      <c r="G170" s="232"/>
      <c r="H170" s="232"/>
      <c r="I170" s="232"/>
      <c r="K170" s="152">
        <v>54.326000000000001</v>
      </c>
      <c r="R170" s="153"/>
      <c r="T170" s="154"/>
      <c r="AA170" s="155"/>
      <c r="AT170" s="151" t="s">
        <v>138</v>
      </c>
      <c r="AU170" s="151" t="s">
        <v>99</v>
      </c>
      <c r="AV170" s="12" t="s">
        <v>137</v>
      </c>
      <c r="AW170" s="12" t="s">
        <v>32</v>
      </c>
      <c r="AX170" s="12" t="s">
        <v>79</v>
      </c>
      <c r="AY170" s="151" t="s">
        <v>134</v>
      </c>
    </row>
    <row r="171" spans="2:65" s="1" customFormat="1" ht="16.5" customHeight="1">
      <c r="B171" s="129"/>
      <c r="C171" s="130" t="s">
        <v>159</v>
      </c>
      <c r="D171" s="130" t="s">
        <v>135</v>
      </c>
      <c r="E171" s="131" t="s">
        <v>250</v>
      </c>
      <c r="F171" s="223" t="s">
        <v>251</v>
      </c>
      <c r="G171" s="223"/>
      <c r="H171" s="223"/>
      <c r="I171" s="223"/>
      <c r="J171" s="132" t="s">
        <v>153</v>
      </c>
      <c r="K171" s="133">
        <v>25.82</v>
      </c>
      <c r="L171" s="224">
        <v>0</v>
      </c>
      <c r="M171" s="224"/>
      <c r="N171" s="224">
        <f>ROUND(L171*K171,2)</f>
        <v>0</v>
      </c>
      <c r="O171" s="224"/>
      <c r="P171" s="224"/>
      <c r="Q171" s="224"/>
      <c r="R171" s="134"/>
      <c r="T171" s="135" t="s">
        <v>5</v>
      </c>
      <c r="U171" s="39" t="s">
        <v>39</v>
      </c>
      <c r="V171" s="136">
        <v>0.34799999999999998</v>
      </c>
      <c r="W171" s="136">
        <f>V171*K171</f>
        <v>8.98536</v>
      </c>
      <c r="X171" s="136">
        <v>3.46E-3</v>
      </c>
      <c r="Y171" s="136">
        <f>X171*K171</f>
        <v>8.9337200000000005E-2</v>
      </c>
      <c r="Z171" s="136">
        <v>0</v>
      </c>
      <c r="AA171" s="137">
        <f>Z171*K171</f>
        <v>0</v>
      </c>
      <c r="AR171" s="20" t="s">
        <v>158</v>
      </c>
      <c r="AT171" s="20" t="s">
        <v>135</v>
      </c>
      <c r="AU171" s="20" t="s">
        <v>99</v>
      </c>
      <c r="AY171" s="20" t="s">
        <v>134</v>
      </c>
      <c r="BE171" s="138">
        <f>IF(U171="základní",N171,0)</f>
        <v>0</v>
      </c>
      <c r="BF171" s="138">
        <f>IF(U171="snížená",N171,0)</f>
        <v>0</v>
      </c>
      <c r="BG171" s="138">
        <f>IF(U171="zákl. přenesená",N171,0)</f>
        <v>0</v>
      </c>
      <c r="BH171" s="138">
        <f>IF(U171="sníž. přenesená",N171,0)</f>
        <v>0</v>
      </c>
      <c r="BI171" s="138">
        <f>IF(U171="nulová",N171,0)</f>
        <v>0</v>
      </c>
      <c r="BJ171" s="20" t="s">
        <v>79</v>
      </c>
      <c r="BK171" s="138">
        <f>ROUND(L171*K171,2)</f>
        <v>0</v>
      </c>
      <c r="BL171" s="20" t="s">
        <v>158</v>
      </c>
      <c r="BM171" s="20" t="s">
        <v>252</v>
      </c>
    </row>
    <row r="172" spans="2:65" s="10" customFormat="1" ht="16.5" customHeight="1">
      <c r="B172" s="139"/>
      <c r="E172" s="140" t="s">
        <v>5</v>
      </c>
      <c r="F172" s="225" t="s">
        <v>234</v>
      </c>
      <c r="G172" s="226"/>
      <c r="H172" s="226"/>
      <c r="I172" s="226"/>
      <c r="K172" s="140" t="s">
        <v>5</v>
      </c>
      <c r="R172" s="141"/>
      <c r="T172" s="142"/>
      <c r="AA172" s="143"/>
      <c r="AT172" s="140" t="s">
        <v>138</v>
      </c>
      <c r="AU172" s="140" t="s">
        <v>99</v>
      </c>
      <c r="AV172" s="10" t="s">
        <v>79</v>
      </c>
      <c r="AW172" s="10" t="s">
        <v>32</v>
      </c>
      <c r="AX172" s="10" t="s">
        <v>73</v>
      </c>
      <c r="AY172" s="140" t="s">
        <v>134</v>
      </c>
    </row>
    <row r="173" spans="2:65" s="11" customFormat="1" ht="16.5" customHeight="1">
      <c r="B173" s="144"/>
      <c r="E173" s="145" t="s">
        <v>5</v>
      </c>
      <c r="F173" s="227" t="s">
        <v>230</v>
      </c>
      <c r="G173" s="228"/>
      <c r="H173" s="228"/>
      <c r="I173" s="228"/>
      <c r="K173" s="146">
        <v>25.82</v>
      </c>
      <c r="R173" s="147"/>
      <c r="T173" s="148"/>
      <c r="AA173" s="149"/>
      <c r="AT173" s="145" t="s">
        <v>138</v>
      </c>
      <c r="AU173" s="145" t="s">
        <v>99</v>
      </c>
      <c r="AV173" s="11" t="s">
        <v>99</v>
      </c>
      <c r="AW173" s="11" t="s">
        <v>32</v>
      </c>
      <c r="AX173" s="11" t="s">
        <v>79</v>
      </c>
      <c r="AY173" s="145" t="s">
        <v>134</v>
      </c>
    </row>
    <row r="174" spans="2:65" s="1" customFormat="1" ht="25.5" customHeight="1">
      <c r="B174" s="129"/>
      <c r="C174" s="130" t="s">
        <v>160</v>
      </c>
      <c r="D174" s="130" t="s">
        <v>135</v>
      </c>
      <c r="E174" s="131" t="s">
        <v>253</v>
      </c>
      <c r="F174" s="223" t="s">
        <v>254</v>
      </c>
      <c r="G174" s="223"/>
      <c r="H174" s="223"/>
      <c r="I174" s="223"/>
      <c r="J174" s="132" t="s">
        <v>182</v>
      </c>
      <c r="K174" s="133">
        <v>1368.615</v>
      </c>
      <c r="L174" s="224">
        <v>0</v>
      </c>
      <c r="M174" s="224"/>
      <c r="N174" s="224">
        <f>ROUND(L174*K174,2)</f>
        <v>0</v>
      </c>
      <c r="O174" s="224"/>
      <c r="P174" s="224"/>
      <c r="Q174" s="224"/>
      <c r="R174" s="134"/>
      <c r="T174" s="135" t="s">
        <v>5</v>
      </c>
      <c r="U174" s="39" t="s">
        <v>39</v>
      </c>
      <c r="V174" s="136">
        <v>0</v>
      </c>
      <c r="W174" s="136">
        <f>V174*K174</f>
        <v>0</v>
      </c>
      <c r="X174" s="136">
        <v>0</v>
      </c>
      <c r="Y174" s="136">
        <f>X174*K174</f>
        <v>0</v>
      </c>
      <c r="Z174" s="136">
        <v>0</v>
      </c>
      <c r="AA174" s="137">
        <f>Z174*K174</f>
        <v>0</v>
      </c>
      <c r="AR174" s="20" t="s">
        <v>158</v>
      </c>
      <c r="AT174" s="20" t="s">
        <v>135</v>
      </c>
      <c r="AU174" s="20" t="s">
        <v>99</v>
      </c>
      <c r="AY174" s="20" t="s">
        <v>134</v>
      </c>
      <c r="BE174" s="138">
        <f>IF(U174="základní",N174,0)</f>
        <v>0</v>
      </c>
      <c r="BF174" s="138">
        <f>IF(U174="snížená",N174,0)</f>
        <v>0</v>
      </c>
      <c r="BG174" s="138">
        <f>IF(U174="zákl. přenesená",N174,0)</f>
        <v>0</v>
      </c>
      <c r="BH174" s="138">
        <f>IF(U174="sníž. přenesená",N174,0)</f>
        <v>0</v>
      </c>
      <c r="BI174" s="138">
        <f>IF(U174="nulová",N174,0)</f>
        <v>0</v>
      </c>
      <c r="BJ174" s="20" t="s">
        <v>79</v>
      </c>
      <c r="BK174" s="138">
        <f>ROUND(L174*K174,2)</f>
        <v>0</v>
      </c>
      <c r="BL174" s="20" t="s">
        <v>158</v>
      </c>
      <c r="BM174" s="20" t="s">
        <v>255</v>
      </c>
    </row>
    <row r="175" spans="2:65" s="9" customFormat="1" ht="29.85" customHeight="1">
      <c r="B175" s="119"/>
      <c r="D175" s="128" t="s">
        <v>118</v>
      </c>
      <c r="E175" s="128"/>
      <c r="F175" s="128"/>
      <c r="G175" s="128"/>
      <c r="H175" s="128"/>
      <c r="I175" s="128"/>
      <c r="J175" s="128"/>
      <c r="K175" s="128"/>
      <c r="L175" s="128"/>
      <c r="M175" s="128"/>
      <c r="N175" s="239">
        <f>BK175</f>
        <v>0</v>
      </c>
      <c r="O175" s="240"/>
      <c r="P175" s="240"/>
      <c r="Q175" s="240"/>
      <c r="R175" s="121"/>
      <c r="T175" s="122"/>
      <c r="W175" s="123">
        <f>SUM(W176:W180)</f>
        <v>8.4205299999999994</v>
      </c>
      <c r="Y175" s="123">
        <f>SUM(Y176:Y180)</f>
        <v>2.6076480000000002</v>
      </c>
      <c r="AA175" s="124">
        <f>SUM(AA176:AA180)</f>
        <v>0</v>
      </c>
      <c r="AR175" s="125" t="s">
        <v>99</v>
      </c>
      <c r="AT175" s="126" t="s">
        <v>72</v>
      </c>
      <c r="AU175" s="126" t="s">
        <v>79</v>
      </c>
      <c r="AY175" s="125" t="s">
        <v>134</v>
      </c>
      <c r="BK175" s="127">
        <f>SUM(BK176:BK180)</f>
        <v>0</v>
      </c>
    </row>
    <row r="176" spans="2:65" s="1" customFormat="1" ht="25.5" customHeight="1">
      <c r="B176" s="129"/>
      <c r="C176" s="130" t="s">
        <v>161</v>
      </c>
      <c r="D176" s="130" t="s">
        <v>135</v>
      </c>
      <c r="E176" s="131" t="s">
        <v>256</v>
      </c>
      <c r="F176" s="223" t="s">
        <v>257</v>
      </c>
      <c r="G176" s="223"/>
      <c r="H176" s="223"/>
      <c r="I176" s="223"/>
      <c r="J176" s="132" t="s">
        <v>139</v>
      </c>
      <c r="K176" s="133">
        <v>54.326000000000001</v>
      </c>
      <c r="L176" s="224">
        <v>0</v>
      </c>
      <c r="M176" s="224"/>
      <c r="N176" s="224">
        <f>ROUND(L176*K176,2)</f>
        <v>0</v>
      </c>
      <c r="O176" s="224"/>
      <c r="P176" s="224"/>
      <c r="Q176" s="224"/>
      <c r="R176" s="134"/>
      <c r="T176" s="135" t="s">
        <v>5</v>
      </c>
      <c r="U176" s="39" t="s">
        <v>39</v>
      </c>
      <c r="V176" s="136">
        <v>0.155</v>
      </c>
      <c r="W176" s="136">
        <f>V176*K176</f>
        <v>8.4205299999999994</v>
      </c>
      <c r="X176" s="136">
        <v>4.8000000000000001E-2</v>
      </c>
      <c r="Y176" s="136">
        <f>X176*K176</f>
        <v>2.6076480000000002</v>
      </c>
      <c r="Z176" s="136">
        <v>0</v>
      </c>
      <c r="AA176" s="137">
        <f>Z176*K176</f>
        <v>0</v>
      </c>
      <c r="AR176" s="20" t="s">
        <v>158</v>
      </c>
      <c r="AT176" s="20" t="s">
        <v>135</v>
      </c>
      <c r="AU176" s="20" t="s">
        <v>99</v>
      </c>
      <c r="AY176" s="20" t="s">
        <v>134</v>
      </c>
      <c r="BE176" s="138">
        <f>IF(U176="základní",N176,0)</f>
        <v>0</v>
      </c>
      <c r="BF176" s="138">
        <f>IF(U176="snížená",N176,0)</f>
        <v>0</v>
      </c>
      <c r="BG176" s="138">
        <f>IF(U176="zákl. přenesená",N176,0)</f>
        <v>0</v>
      </c>
      <c r="BH176" s="138">
        <f>IF(U176="sníž. přenesená",N176,0)</f>
        <v>0</v>
      </c>
      <c r="BI176" s="138">
        <f>IF(U176="nulová",N176,0)</f>
        <v>0</v>
      </c>
      <c r="BJ176" s="20" t="s">
        <v>79</v>
      </c>
      <c r="BK176" s="138">
        <f>ROUND(L176*K176,2)</f>
        <v>0</v>
      </c>
      <c r="BL176" s="20" t="s">
        <v>158</v>
      </c>
      <c r="BM176" s="20" t="s">
        <v>258</v>
      </c>
    </row>
    <row r="177" spans="2:51" s="11" customFormat="1" ht="16.5" customHeight="1">
      <c r="B177" s="144"/>
      <c r="E177" s="145" t="s">
        <v>5</v>
      </c>
      <c r="F177" s="229" t="s">
        <v>215</v>
      </c>
      <c r="G177" s="230"/>
      <c r="H177" s="230"/>
      <c r="I177" s="230"/>
      <c r="K177" s="146">
        <v>41.16</v>
      </c>
      <c r="R177" s="147"/>
      <c r="T177" s="148"/>
      <c r="AA177" s="149"/>
      <c r="AT177" s="145" t="s">
        <v>138</v>
      </c>
      <c r="AU177" s="145" t="s">
        <v>99</v>
      </c>
      <c r="AV177" s="11" t="s">
        <v>99</v>
      </c>
      <c r="AW177" s="11" t="s">
        <v>32</v>
      </c>
      <c r="AX177" s="11" t="s">
        <v>73</v>
      </c>
      <c r="AY177" s="145" t="s">
        <v>134</v>
      </c>
    </row>
    <row r="178" spans="2:51" s="11" customFormat="1" ht="16.5" customHeight="1">
      <c r="B178" s="144"/>
      <c r="E178" s="145" t="s">
        <v>5</v>
      </c>
      <c r="F178" s="227" t="s">
        <v>216</v>
      </c>
      <c r="G178" s="228"/>
      <c r="H178" s="228"/>
      <c r="I178" s="228"/>
      <c r="K178" s="146">
        <v>12.236000000000001</v>
      </c>
      <c r="R178" s="147"/>
      <c r="T178" s="148"/>
      <c r="AA178" s="149"/>
      <c r="AT178" s="145" t="s">
        <v>138</v>
      </c>
      <c r="AU178" s="145" t="s">
        <v>99</v>
      </c>
      <c r="AV178" s="11" t="s">
        <v>99</v>
      </c>
      <c r="AW178" s="11" t="s">
        <v>32</v>
      </c>
      <c r="AX178" s="11" t="s">
        <v>73</v>
      </c>
      <c r="AY178" s="145" t="s">
        <v>134</v>
      </c>
    </row>
    <row r="179" spans="2:51" s="11" customFormat="1" ht="16.5" customHeight="1">
      <c r="B179" s="144"/>
      <c r="E179" s="145" t="s">
        <v>5</v>
      </c>
      <c r="F179" s="227" t="s">
        <v>217</v>
      </c>
      <c r="G179" s="228"/>
      <c r="H179" s="228"/>
      <c r="I179" s="228"/>
      <c r="K179" s="146">
        <v>0.93</v>
      </c>
      <c r="R179" s="147"/>
      <c r="T179" s="148"/>
      <c r="AA179" s="149"/>
      <c r="AT179" s="145" t="s">
        <v>138</v>
      </c>
      <c r="AU179" s="145" t="s">
        <v>99</v>
      </c>
      <c r="AV179" s="11" t="s">
        <v>99</v>
      </c>
      <c r="AW179" s="11" t="s">
        <v>32</v>
      </c>
      <c r="AX179" s="11" t="s">
        <v>73</v>
      </c>
      <c r="AY179" s="145" t="s">
        <v>134</v>
      </c>
    </row>
    <row r="180" spans="2:51" s="12" customFormat="1" ht="16.5" customHeight="1">
      <c r="B180" s="150"/>
      <c r="E180" s="151" t="s">
        <v>5</v>
      </c>
      <c r="F180" s="231" t="s">
        <v>141</v>
      </c>
      <c r="G180" s="232"/>
      <c r="H180" s="232"/>
      <c r="I180" s="232"/>
      <c r="K180" s="152">
        <v>54.326000000000001</v>
      </c>
      <c r="R180" s="153"/>
      <c r="T180" s="160"/>
      <c r="U180" s="161"/>
      <c r="V180" s="161"/>
      <c r="W180" s="161"/>
      <c r="X180" s="161"/>
      <c r="Y180" s="161"/>
      <c r="Z180" s="161"/>
      <c r="AA180" s="162"/>
      <c r="AT180" s="151" t="s">
        <v>138</v>
      </c>
      <c r="AU180" s="151" t="s">
        <v>99</v>
      </c>
      <c r="AV180" s="12" t="s">
        <v>137</v>
      </c>
      <c r="AW180" s="12" t="s">
        <v>32</v>
      </c>
      <c r="AX180" s="12" t="s">
        <v>79</v>
      </c>
      <c r="AY180" s="151" t="s">
        <v>134</v>
      </c>
    </row>
    <row r="181" spans="2:51" s="1" customFormat="1" ht="6.95" customHeight="1">
      <c r="B181" s="54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6"/>
    </row>
  </sheetData>
  <mergeCells count="160">
    <mergeCell ref="H1:K1"/>
    <mergeCell ref="S2:AC2"/>
    <mergeCell ref="F176:I176"/>
    <mergeCell ref="L176:M176"/>
    <mergeCell ref="N176:Q176"/>
    <mergeCell ref="F177:I177"/>
    <mergeCell ref="F178:I178"/>
    <mergeCell ref="F179:I179"/>
    <mergeCell ref="F180:I180"/>
    <mergeCell ref="N118:Q118"/>
    <mergeCell ref="N119:Q119"/>
    <mergeCell ref="N120:Q120"/>
    <mergeCell ref="N132:Q132"/>
    <mergeCell ref="N134:Q134"/>
    <mergeCell ref="N140:Q140"/>
    <mergeCell ref="N142:Q142"/>
    <mergeCell ref="N143:Q143"/>
    <mergeCell ref="N146:Q146"/>
    <mergeCell ref="N175:Q175"/>
    <mergeCell ref="F170:I170"/>
    <mergeCell ref="F171:I171"/>
    <mergeCell ref="L171:M171"/>
    <mergeCell ref="N171:Q171"/>
    <mergeCell ref="F172:I172"/>
    <mergeCell ref="F173:I173"/>
    <mergeCell ref="F174:I174"/>
    <mergeCell ref="L174:M174"/>
    <mergeCell ref="N174:Q174"/>
    <mergeCell ref="F165:I165"/>
    <mergeCell ref="L165:M165"/>
    <mergeCell ref="N165:Q165"/>
    <mergeCell ref="F166:I166"/>
    <mergeCell ref="L166:M166"/>
    <mergeCell ref="N166:Q166"/>
    <mergeCell ref="F167:I167"/>
    <mergeCell ref="F168:I168"/>
    <mergeCell ref="F169:I169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F164:I164"/>
    <mergeCell ref="F151:I151"/>
    <mergeCell ref="F152:I152"/>
    <mergeCell ref="F153:I153"/>
    <mergeCell ref="F154:I154"/>
    <mergeCell ref="F155:I155"/>
    <mergeCell ref="L155:M155"/>
    <mergeCell ref="N155:Q155"/>
    <mergeCell ref="F156:I156"/>
    <mergeCell ref="F157:I157"/>
    <mergeCell ref="F145:I145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38:I138"/>
    <mergeCell ref="F139:I139"/>
    <mergeCell ref="L139:M139"/>
    <mergeCell ref="N139:Q139"/>
    <mergeCell ref="F141:I141"/>
    <mergeCell ref="L141:M141"/>
    <mergeCell ref="N141:Q141"/>
    <mergeCell ref="F144:I144"/>
    <mergeCell ref="L144:M144"/>
    <mergeCell ref="N144:Q14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26:I126"/>
    <mergeCell ref="F127:I127"/>
    <mergeCell ref="L127:M127"/>
    <mergeCell ref="N127:Q127"/>
    <mergeCell ref="F128:I128"/>
    <mergeCell ref="F129:I129"/>
    <mergeCell ref="F130:I130"/>
    <mergeCell ref="F131:I131"/>
    <mergeCell ref="F133:I133"/>
    <mergeCell ref="L133:M133"/>
    <mergeCell ref="N133:Q133"/>
    <mergeCell ref="F121:I121"/>
    <mergeCell ref="L121:M121"/>
    <mergeCell ref="N121:Q121"/>
    <mergeCell ref="F122:I122"/>
    <mergeCell ref="F123:I123"/>
    <mergeCell ref="F124:I124"/>
    <mergeCell ref="L124:M124"/>
    <mergeCell ref="N124:Q124"/>
    <mergeCell ref="F125:I125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F117:I117"/>
    <mergeCell ref="L117:M117"/>
    <mergeCell ref="N117:Q11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17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83"/>
  <sheetViews>
    <sheetView showGridLines="0" workbookViewId="0">
      <pane ySplit="1" topLeftCell="A166" activePane="bottomLeft" state="frozen"/>
      <selection pane="bottomLeft" activeCell="AC32" sqref="AC3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7"/>
      <c r="B1" s="14"/>
      <c r="C1" s="14"/>
      <c r="D1" s="15" t="s">
        <v>1</v>
      </c>
      <c r="E1" s="14"/>
      <c r="F1" s="16" t="s">
        <v>94</v>
      </c>
      <c r="G1" s="16"/>
      <c r="H1" s="233" t="s">
        <v>95</v>
      </c>
      <c r="I1" s="233"/>
      <c r="J1" s="233"/>
      <c r="K1" s="233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S2" s="197" t="s">
        <v>8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T2" s="20" t="s">
        <v>85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99</v>
      </c>
    </row>
    <row r="4" spans="1:66" ht="36.950000000000003" customHeight="1">
      <c r="B4" s="24"/>
      <c r="C4" s="174" t="s">
        <v>100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5"/>
      <c r="T4" s="19" t="s">
        <v>13</v>
      </c>
      <c r="AT4" s="20" t="s">
        <v>6</v>
      </c>
    </row>
    <row r="5" spans="1:66" ht="6.95" customHeight="1">
      <c r="B5" s="24"/>
      <c r="R5" s="25"/>
    </row>
    <row r="6" spans="1:66" ht="25.35" customHeight="1">
      <c r="B6" s="24"/>
      <c r="D6" s="29" t="s">
        <v>16</v>
      </c>
      <c r="F6" s="205" t="str">
        <f>'Rekapitulace stavby'!K6</f>
        <v>Stavební úpravy objektru hasiščské zbrojnice v BpH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R6" s="25"/>
    </row>
    <row r="7" spans="1:66" s="1" customFormat="1" ht="32.85" customHeight="1">
      <c r="B7" s="32"/>
      <c r="D7" s="28" t="s">
        <v>101</v>
      </c>
      <c r="F7" s="178" t="s">
        <v>259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R7" s="33"/>
    </row>
    <row r="8" spans="1:66" s="1" customFormat="1" ht="14.45" customHeight="1">
      <c r="B8" s="32"/>
      <c r="D8" s="29" t="s">
        <v>18</v>
      </c>
      <c r="F8" s="27" t="s">
        <v>5</v>
      </c>
      <c r="M8" s="29" t="s">
        <v>19</v>
      </c>
      <c r="O8" s="27" t="s">
        <v>5</v>
      </c>
      <c r="R8" s="33"/>
    </row>
    <row r="9" spans="1:66" s="1" customFormat="1" ht="14.45" customHeight="1">
      <c r="B9" s="32"/>
      <c r="D9" s="29" t="s">
        <v>20</v>
      </c>
      <c r="F9" s="27" t="s">
        <v>21</v>
      </c>
      <c r="M9" s="29" t="s">
        <v>22</v>
      </c>
      <c r="O9" s="208">
        <f>'Rekapitulace stavby'!AN8</f>
        <v>0</v>
      </c>
      <c r="P9" s="208"/>
      <c r="R9" s="33"/>
    </row>
    <row r="10" spans="1:66" s="1" customFormat="1" ht="10.9" customHeight="1">
      <c r="B10" s="32"/>
      <c r="R10" s="33"/>
    </row>
    <row r="11" spans="1:66" s="1" customFormat="1" ht="14.45" customHeight="1">
      <c r="B11" s="32"/>
      <c r="D11" s="29" t="s">
        <v>23</v>
      </c>
      <c r="M11" s="29" t="s">
        <v>24</v>
      </c>
      <c r="O11" s="176" t="s">
        <v>25</v>
      </c>
      <c r="P11" s="176"/>
      <c r="R11" s="33"/>
    </row>
    <row r="12" spans="1:66" s="1" customFormat="1" ht="18" customHeight="1">
      <c r="B12" s="32"/>
      <c r="E12" s="27" t="s">
        <v>26</v>
      </c>
      <c r="M12" s="29" t="s">
        <v>27</v>
      </c>
      <c r="O12" s="176" t="s">
        <v>5</v>
      </c>
      <c r="P12" s="176"/>
      <c r="R12" s="33"/>
    </row>
    <row r="13" spans="1:66" s="1" customFormat="1" ht="6.95" customHeight="1">
      <c r="B13" s="32"/>
      <c r="R13" s="33"/>
    </row>
    <row r="14" spans="1:66" s="1" customFormat="1" ht="14.45" customHeight="1">
      <c r="B14" s="32"/>
      <c r="D14" s="29" t="s">
        <v>28</v>
      </c>
      <c r="M14" s="29" t="s">
        <v>24</v>
      </c>
      <c r="O14" s="176" t="str">
        <f>IF('Rekapitulace stavby'!AN13="","",'Rekapitulace stavby'!AN13)</f>
        <v/>
      </c>
      <c r="P14" s="176"/>
      <c r="R14" s="33"/>
    </row>
    <row r="15" spans="1:66" s="1" customFormat="1" ht="18" customHeight="1">
      <c r="B15" s="32"/>
      <c r="E15" s="27" t="str">
        <f>IF('Rekapitulace stavby'!E14="","",'Rekapitulace stavby'!E14)</f>
        <v/>
      </c>
      <c r="M15" s="29" t="s">
        <v>27</v>
      </c>
      <c r="O15" s="176" t="str">
        <f>IF('Rekapitulace stavby'!AN14="","",'Rekapitulace stavby'!AN14)</f>
        <v/>
      </c>
      <c r="P15" s="176"/>
      <c r="R15" s="33"/>
    </row>
    <row r="16" spans="1:66" s="1" customFormat="1" ht="6.95" customHeight="1">
      <c r="B16" s="32"/>
      <c r="R16" s="33"/>
    </row>
    <row r="17" spans="2:18" s="1" customFormat="1" ht="14.45" customHeight="1">
      <c r="B17" s="32"/>
      <c r="D17" s="29" t="s">
        <v>29</v>
      </c>
      <c r="M17" s="29" t="s">
        <v>24</v>
      </c>
      <c r="O17" s="176" t="s">
        <v>30</v>
      </c>
      <c r="P17" s="176"/>
      <c r="R17" s="33"/>
    </row>
    <row r="18" spans="2:18" s="1" customFormat="1" ht="18" customHeight="1">
      <c r="B18" s="32"/>
      <c r="E18" s="27" t="s">
        <v>31</v>
      </c>
      <c r="M18" s="29" t="s">
        <v>27</v>
      </c>
      <c r="O18" s="176" t="s">
        <v>5</v>
      </c>
      <c r="P18" s="176"/>
      <c r="R18" s="33"/>
    </row>
    <row r="19" spans="2:18" s="1" customFormat="1" ht="6.95" customHeight="1">
      <c r="B19" s="32"/>
      <c r="R19" s="33"/>
    </row>
    <row r="20" spans="2:18" s="1" customFormat="1" ht="14.45" customHeight="1">
      <c r="B20" s="32"/>
      <c r="D20" s="29" t="s">
        <v>33</v>
      </c>
      <c r="M20" s="29" t="s">
        <v>24</v>
      </c>
      <c r="O20" s="176" t="s">
        <v>5</v>
      </c>
      <c r="P20" s="176"/>
      <c r="R20" s="33"/>
    </row>
    <row r="21" spans="2:18" s="1" customFormat="1" ht="18" customHeight="1">
      <c r="B21" s="32"/>
      <c r="E21" s="27" t="s">
        <v>34</v>
      </c>
      <c r="M21" s="29" t="s">
        <v>27</v>
      </c>
      <c r="O21" s="176" t="s">
        <v>5</v>
      </c>
      <c r="P21" s="176"/>
      <c r="R21" s="33"/>
    </row>
    <row r="22" spans="2:18" s="1" customFormat="1" ht="6.95" customHeight="1">
      <c r="B22" s="32"/>
      <c r="R22" s="33"/>
    </row>
    <row r="23" spans="2:18" s="1" customFormat="1" ht="14.45" customHeight="1">
      <c r="B23" s="32"/>
      <c r="D23" s="29" t="s">
        <v>35</v>
      </c>
      <c r="R23" s="33"/>
    </row>
    <row r="24" spans="2:18" s="1" customFormat="1" ht="16.5" customHeight="1">
      <c r="B24" s="32"/>
      <c r="E24" s="179" t="s">
        <v>5</v>
      </c>
      <c r="F24" s="179"/>
      <c r="G24" s="179"/>
      <c r="H24" s="179"/>
      <c r="I24" s="179"/>
      <c r="J24" s="179"/>
      <c r="K24" s="179"/>
      <c r="L24" s="179"/>
      <c r="R24" s="33"/>
    </row>
    <row r="25" spans="2:18" s="1" customFormat="1" ht="6.95" customHeight="1">
      <c r="B25" s="32"/>
      <c r="R25" s="33"/>
    </row>
    <row r="26" spans="2:18" s="1" customFormat="1" ht="6.95" customHeight="1">
      <c r="B26" s="3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R26" s="33"/>
    </row>
    <row r="27" spans="2:18" s="1" customFormat="1" ht="14.45" customHeight="1">
      <c r="B27" s="32"/>
      <c r="D27" s="97" t="s">
        <v>102</v>
      </c>
      <c r="M27" s="202">
        <f>N88</f>
        <v>0</v>
      </c>
      <c r="N27" s="202"/>
      <c r="O27" s="202"/>
      <c r="P27" s="202"/>
      <c r="R27" s="33"/>
    </row>
    <row r="28" spans="2:18" s="1" customFormat="1" ht="14.45" customHeight="1">
      <c r="B28" s="32"/>
      <c r="D28" s="31"/>
      <c r="M28" s="202"/>
      <c r="N28" s="202"/>
      <c r="O28" s="202"/>
      <c r="P28" s="202"/>
      <c r="R28" s="33"/>
    </row>
    <row r="29" spans="2:18" s="1" customFormat="1" ht="6.95" customHeight="1">
      <c r="B29" s="32"/>
      <c r="R29" s="33"/>
    </row>
    <row r="30" spans="2:18" s="1" customFormat="1" ht="25.35" customHeight="1">
      <c r="B30" s="32"/>
      <c r="D30" s="98" t="s">
        <v>37</v>
      </c>
      <c r="M30" s="209">
        <f>ROUND(M27+M28,2)</f>
        <v>0</v>
      </c>
      <c r="N30" s="207"/>
      <c r="O30" s="207"/>
      <c r="P30" s="207"/>
      <c r="R30" s="33"/>
    </row>
    <row r="31" spans="2:18" s="1" customFormat="1" ht="6.95" customHeight="1">
      <c r="B31" s="3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33"/>
    </row>
    <row r="32" spans="2:18" s="1" customFormat="1" ht="14.45" customHeight="1">
      <c r="B32" s="32"/>
      <c r="D32" s="37" t="s">
        <v>38</v>
      </c>
      <c r="E32" s="37" t="s">
        <v>39</v>
      </c>
      <c r="F32" s="38">
        <v>0.21</v>
      </c>
      <c r="G32" s="99" t="s">
        <v>40</v>
      </c>
      <c r="H32" s="210">
        <f>ROUND((SUM(BE100:BE101)+SUM(BE119:BE182)), 2)</f>
        <v>0</v>
      </c>
      <c r="I32" s="207"/>
      <c r="J32" s="207"/>
      <c r="M32" s="210">
        <f>ROUND(ROUND((SUM(BE100:BE101)+SUM(BE119:BE182)), 2)*F32, 2)</f>
        <v>0</v>
      </c>
      <c r="N32" s="207"/>
      <c r="O32" s="207"/>
      <c r="P32" s="207"/>
      <c r="R32" s="33"/>
    </row>
    <row r="33" spans="2:18" s="1" customFormat="1" ht="14.45" customHeight="1">
      <c r="B33" s="32"/>
      <c r="E33" s="37" t="s">
        <v>41</v>
      </c>
      <c r="F33" s="38">
        <v>0.15</v>
      </c>
      <c r="G33" s="99" t="s">
        <v>40</v>
      </c>
      <c r="H33" s="210">
        <f>ROUND((SUM(BF100:BF101)+SUM(BF119:BF182)), 2)</f>
        <v>0</v>
      </c>
      <c r="I33" s="207"/>
      <c r="J33" s="207"/>
      <c r="M33" s="210">
        <f>ROUND(ROUND((SUM(BF100:BF101)+SUM(BF119:BF182)), 2)*F33, 2)</f>
        <v>0</v>
      </c>
      <c r="N33" s="207"/>
      <c r="O33" s="207"/>
      <c r="P33" s="207"/>
      <c r="R33" s="33"/>
    </row>
    <row r="34" spans="2:18" s="1" customFormat="1" ht="14.45" hidden="1" customHeight="1">
      <c r="B34" s="32"/>
      <c r="E34" s="37" t="s">
        <v>42</v>
      </c>
      <c r="F34" s="38">
        <v>0.21</v>
      </c>
      <c r="G34" s="99" t="s">
        <v>40</v>
      </c>
      <c r="H34" s="210">
        <f>ROUND((SUM(BG100:BG101)+SUM(BG119:BG182)), 2)</f>
        <v>0</v>
      </c>
      <c r="I34" s="207"/>
      <c r="J34" s="207"/>
      <c r="M34" s="210">
        <v>0</v>
      </c>
      <c r="N34" s="207"/>
      <c r="O34" s="207"/>
      <c r="P34" s="207"/>
      <c r="R34" s="33"/>
    </row>
    <row r="35" spans="2:18" s="1" customFormat="1" ht="14.45" hidden="1" customHeight="1">
      <c r="B35" s="32"/>
      <c r="E35" s="37" t="s">
        <v>43</v>
      </c>
      <c r="F35" s="38">
        <v>0.15</v>
      </c>
      <c r="G35" s="99" t="s">
        <v>40</v>
      </c>
      <c r="H35" s="210">
        <f>ROUND((SUM(BH100:BH101)+SUM(BH119:BH182)), 2)</f>
        <v>0</v>
      </c>
      <c r="I35" s="207"/>
      <c r="J35" s="207"/>
      <c r="M35" s="210">
        <v>0</v>
      </c>
      <c r="N35" s="207"/>
      <c r="O35" s="207"/>
      <c r="P35" s="207"/>
      <c r="R35" s="33"/>
    </row>
    <row r="36" spans="2:18" s="1" customFormat="1" ht="14.45" hidden="1" customHeight="1">
      <c r="B36" s="32"/>
      <c r="E36" s="37" t="s">
        <v>44</v>
      </c>
      <c r="F36" s="38">
        <v>0</v>
      </c>
      <c r="G36" s="99" t="s">
        <v>40</v>
      </c>
      <c r="H36" s="210">
        <f>ROUND((SUM(BI100:BI101)+SUM(BI119:BI182)), 2)</f>
        <v>0</v>
      </c>
      <c r="I36" s="207"/>
      <c r="J36" s="207"/>
      <c r="M36" s="210">
        <v>0</v>
      </c>
      <c r="N36" s="207"/>
      <c r="O36" s="207"/>
      <c r="P36" s="207"/>
      <c r="R36" s="33"/>
    </row>
    <row r="37" spans="2:18" s="1" customFormat="1" ht="6.95" customHeight="1">
      <c r="B37" s="32"/>
      <c r="R37" s="33"/>
    </row>
    <row r="38" spans="2:18" s="1" customFormat="1" ht="25.35" customHeight="1">
      <c r="B38" s="32"/>
      <c r="C38" s="96"/>
      <c r="D38" s="100" t="s">
        <v>45</v>
      </c>
      <c r="E38" s="68"/>
      <c r="F38" s="68"/>
      <c r="G38" s="101" t="s">
        <v>46</v>
      </c>
      <c r="H38" s="102" t="s">
        <v>47</v>
      </c>
      <c r="I38" s="68"/>
      <c r="J38" s="68"/>
      <c r="K38" s="68"/>
      <c r="L38" s="211">
        <f>SUM(M30:M36)</f>
        <v>0</v>
      </c>
      <c r="M38" s="211"/>
      <c r="N38" s="211"/>
      <c r="O38" s="211"/>
      <c r="P38" s="212"/>
      <c r="Q38" s="96"/>
      <c r="R38" s="33"/>
    </row>
    <row r="39" spans="2:18" s="1" customFormat="1" ht="14.45" customHeight="1">
      <c r="B39" s="32"/>
      <c r="R39" s="33"/>
    </row>
    <row r="40" spans="2:18" s="1" customFormat="1" ht="14.45" customHeight="1">
      <c r="B40" s="32"/>
      <c r="R40" s="33"/>
    </row>
    <row r="41" spans="2:18">
      <c r="B41" s="24"/>
      <c r="R41" s="25"/>
    </row>
    <row r="42" spans="2:18">
      <c r="B42" s="24"/>
      <c r="R42" s="25"/>
    </row>
    <row r="43" spans="2:18">
      <c r="B43" s="24"/>
      <c r="R43" s="25"/>
    </row>
    <row r="44" spans="2:18">
      <c r="B44" s="24"/>
      <c r="R44" s="25"/>
    </row>
    <row r="45" spans="2:18">
      <c r="B45" s="24"/>
      <c r="R45" s="25"/>
    </row>
    <row r="46" spans="2:18">
      <c r="B46" s="24"/>
      <c r="R46" s="25"/>
    </row>
    <row r="47" spans="2:18">
      <c r="B47" s="24"/>
      <c r="R47" s="25"/>
    </row>
    <row r="48" spans="2:18">
      <c r="B48" s="24"/>
      <c r="R48" s="25"/>
    </row>
    <row r="49" spans="2:18">
      <c r="B49" s="24"/>
      <c r="R49" s="25"/>
    </row>
    <row r="50" spans="2:18" s="1" customFormat="1" ht="15">
      <c r="B50" s="32"/>
      <c r="D50" s="45" t="s">
        <v>48</v>
      </c>
      <c r="E50" s="46"/>
      <c r="F50" s="46"/>
      <c r="G50" s="46"/>
      <c r="H50" s="47"/>
      <c r="J50" s="45" t="s">
        <v>49</v>
      </c>
      <c r="K50" s="46"/>
      <c r="L50" s="46"/>
      <c r="M50" s="46"/>
      <c r="N50" s="46"/>
      <c r="O50" s="46"/>
      <c r="P50" s="47"/>
      <c r="R50" s="33"/>
    </row>
    <row r="51" spans="2:18">
      <c r="B51" s="24"/>
      <c r="D51" s="48"/>
      <c r="H51" s="49"/>
      <c r="J51" s="48"/>
      <c r="P51" s="49"/>
      <c r="R51" s="25"/>
    </row>
    <row r="52" spans="2:18">
      <c r="B52" s="24"/>
      <c r="D52" s="48"/>
      <c r="H52" s="49"/>
      <c r="J52" s="48"/>
      <c r="P52" s="49"/>
      <c r="R52" s="25"/>
    </row>
    <row r="53" spans="2:18">
      <c r="B53" s="24"/>
      <c r="D53" s="48"/>
      <c r="H53" s="49"/>
      <c r="J53" s="48"/>
      <c r="P53" s="49"/>
      <c r="R53" s="25"/>
    </row>
    <row r="54" spans="2:18">
      <c r="B54" s="24"/>
      <c r="D54" s="48"/>
      <c r="H54" s="49"/>
      <c r="J54" s="48"/>
      <c r="P54" s="49"/>
      <c r="R54" s="25"/>
    </row>
    <row r="55" spans="2:18">
      <c r="B55" s="24"/>
      <c r="D55" s="48"/>
      <c r="H55" s="49"/>
      <c r="J55" s="48"/>
      <c r="P55" s="49"/>
      <c r="R55" s="25"/>
    </row>
    <row r="56" spans="2:18">
      <c r="B56" s="24"/>
      <c r="D56" s="48"/>
      <c r="H56" s="49"/>
      <c r="J56" s="48"/>
      <c r="P56" s="49"/>
      <c r="R56" s="25"/>
    </row>
    <row r="57" spans="2:18">
      <c r="B57" s="24"/>
      <c r="D57" s="48"/>
      <c r="H57" s="49"/>
      <c r="J57" s="48"/>
      <c r="P57" s="49"/>
      <c r="R57" s="25"/>
    </row>
    <row r="58" spans="2:18">
      <c r="B58" s="24"/>
      <c r="D58" s="48"/>
      <c r="H58" s="49"/>
      <c r="J58" s="48"/>
      <c r="P58" s="49"/>
      <c r="R58" s="25"/>
    </row>
    <row r="59" spans="2:18" s="1" customFormat="1" ht="15">
      <c r="B59" s="32"/>
      <c r="D59" s="50" t="s">
        <v>50</v>
      </c>
      <c r="E59" s="51"/>
      <c r="F59" s="51"/>
      <c r="G59" s="52" t="s">
        <v>51</v>
      </c>
      <c r="H59" s="53"/>
      <c r="J59" s="50" t="s">
        <v>50</v>
      </c>
      <c r="K59" s="51"/>
      <c r="L59" s="51"/>
      <c r="M59" s="51"/>
      <c r="N59" s="52" t="s">
        <v>51</v>
      </c>
      <c r="O59" s="51"/>
      <c r="P59" s="53"/>
      <c r="R59" s="33"/>
    </row>
    <row r="60" spans="2:18">
      <c r="B60" s="24"/>
      <c r="R60" s="25"/>
    </row>
    <row r="61" spans="2:18" s="1" customFormat="1" ht="15">
      <c r="B61" s="32"/>
      <c r="D61" s="45" t="s">
        <v>52</v>
      </c>
      <c r="E61" s="46"/>
      <c r="F61" s="46"/>
      <c r="G61" s="46"/>
      <c r="H61" s="47"/>
      <c r="J61" s="45" t="s">
        <v>53</v>
      </c>
      <c r="K61" s="46"/>
      <c r="L61" s="46"/>
      <c r="M61" s="46"/>
      <c r="N61" s="46"/>
      <c r="O61" s="46"/>
      <c r="P61" s="47"/>
      <c r="R61" s="33"/>
    </row>
    <row r="62" spans="2:18">
      <c r="B62" s="24"/>
      <c r="D62" s="48"/>
      <c r="H62" s="49"/>
      <c r="J62" s="48"/>
      <c r="P62" s="49"/>
      <c r="R62" s="25"/>
    </row>
    <row r="63" spans="2:18">
      <c r="B63" s="24"/>
      <c r="D63" s="48"/>
      <c r="H63" s="49"/>
      <c r="J63" s="48"/>
      <c r="P63" s="49"/>
      <c r="R63" s="25"/>
    </row>
    <row r="64" spans="2:18">
      <c r="B64" s="24"/>
      <c r="D64" s="48"/>
      <c r="H64" s="49"/>
      <c r="J64" s="48"/>
      <c r="P64" s="49"/>
      <c r="R64" s="25"/>
    </row>
    <row r="65" spans="2:18">
      <c r="B65" s="24"/>
      <c r="D65" s="48"/>
      <c r="H65" s="49"/>
      <c r="J65" s="48"/>
      <c r="P65" s="49"/>
      <c r="R65" s="25"/>
    </row>
    <row r="66" spans="2:18">
      <c r="B66" s="24"/>
      <c r="D66" s="48"/>
      <c r="H66" s="49"/>
      <c r="J66" s="48"/>
      <c r="P66" s="49"/>
      <c r="R66" s="25"/>
    </row>
    <row r="67" spans="2:18">
      <c r="B67" s="24"/>
      <c r="D67" s="48"/>
      <c r="H67" s="49"/>
      <c r="J67" s="48"/>
      <c r="P67" s="49"/>
      <c r="R67" s="25"/>
    </row>
    <row r="68" spans="2:18">
      <c r="B68" s="24"/>
      <c r="D68" s="48"/>
      <c r="H68" s="49"/>
      <c r="J68" s="48"/>
      <c r="P68" s="49"/>
      <c r="R68" s="25"/>
    </row>
    <row r="69" spans="2:18">
      <c r="B69" s="24"/>
      <c r="D69" s="48"/>
      <c r="H69" s="49"/>
      <c r="J69" s="48"/>
      <c r="P69" s="49"/>
      <c r="R69" s="25"/>
    </row>
    <row r="70" spans="2:18" s="1" customFormat="1" ht="15">
      <c r="B70" s="32"/>
      <c r="D70" s="50" t="s">
        <v>50</v>
      </c>
      <c r="E70" s="51"/>
      <c r="F70" s="51"/>
      <c r="G70" s="52" t="s">
        <v>51</v>
      </c>
      <c r="H70" s="53"/>
      <c r="J70" s="50" t="s">
        <v>50</v>
      </c>
      <c r="K70" s="51"/>
      <c r="L70" s="51"/>
      <c r="M70" s="51"/>
      <c r="N70" s="52" t="s">
        <v>51</v>
      </c>
      <c r="O70" s="51"/>
      <c r="P70" s="53"/>
      <c r="R70" s="33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2"/>
      <c r="C76" s="174" t="s">
        <v>103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33"/>
    </row>
    <row r="77" spans="2:18" s="1" customFormat="1" ht="6.95" customHeight="1">
      <c r="B77" s="32"/>
      <c r="R77" s="33"/>
    </row>
    <row r="78" spans="2:18" s="1" customFormat="1" ht="30" customHeight="1">
      <c r="B78" s="32"/>
      <c r="C78" s="29" t="s">
        <v>16</v>
      </c>
      <c r="F78" s="205" t="str">
        <f>F6</f>
        <v>Stavební úpravy objektru hasiščské zbrojnice v BpH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R78" s="33"/>
    </row>
    <row r="79" spans="2:18" s="1" customFormat="1" ht="36.950000000000003" customHeight="1">
      <c r="B79" s="32"/>
      <c r="C79" s="63" t="s">
        <v>101</v>
      </c>
      <c r="F79" s="188" t="str">
        <f>F7</f>
        <v>05 - Výměna ocelových vrat za sekční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R79" s="33"/>
    </row>
    <row r="80" spans="2:18" s="1" customFormat="1" ht="6.95" customHeight="1">
      <c r="B80" s="32"/>
      <c r="R80" s="33"/>
    </row>
    <row r="81" spans="2:47" s="1" customFormat="1" ht="18" customHeight="1">
      <c r="B81" s="32"/>
      <c r="C81" s="29" t="s">
        <v>20</v>
      </c>
      <c r="F81" s="27" t="str">
        <f>F9</f>
        <v xml:space="preserve">Bystřice pod Hostýnem </v>
      </c>
      <c r="K81" s="29" t="s">
        <v>22</v>
      </c>
      <c r="M81" s="208">
        <f>IF(O9="","",O9)</f>
        <v>0</v>
      </c>
      <c r="N81" s="208"/>
      <c r="O81" s="208"/>
      <c r="P81" s="208"/>
      <c r="R81" s="33"/>
    </row>
    <row r="82" spans="2:47" s="1" customFormat="1" ht="6.95" customHeight="1">
      <c r="B82" s="32"/>
      <c r="R82" s="33"/>
    </row>
    <row r="83" spans="2:47" s="1" customFormat="1" ht="15">
      <c r="B83" s="32"/>
      <c r="C83" s="29" t="s">
        <v>23</v>
      </c>
      <c r="F83" s="27" t="str">
        <f>E12</f>
        <v xml:space="preserve">Město Bystřice pod Hostýnem </v>
      </c>
      <c r="K83" s="29" t="s">
        <v>29</v>
      </c>
      <c r="M83" s="176" t="str">
        <f>E18</f>
        <v>Stanislav Ondroušek s.r.o.</v>
      </c>
      <c r="N83" s="176"/>
      <c r="O83" s="176"/>
      <c r="P83" s="176"/>
      <c r="Q83" s="176"/>
      <c r="R83" s="33"/>
    </row>
    <row r="84" spans="2:47" s="1" customFormat="1" ht="14.45" customHeight="1">
      <c r="B84" s="32"/>
      <c r="C84" s="29" t="s">
        <v>28</v>
      </c>
      <c r="F84" s="27" t="str">
        <f>IF(E15="","",E15)</f>
        <v/>
      </c>
      <c r="K84" s="29" t="s">
        <v>33</v>
      </c>
      <c r="M84" s="176" t="str">
        <f>E21</f>
        <v>Dominika Lukášová</v>
      </c>
      <c r="N84" s="176"/>
      <c r="O84" s="176"/>
      <c r="P84" s="176"/>
      <c r="Q84" s="176"/>
      <c r="R84" s="33"/>
    </row>
    <row r="85" spans="2:47" s="1" customFormat="1" ht="10.35" customHeight="1">
      <c r="B85" s="32"/>
      <c r="R85" s="33"/>
    </row>
    <row r="86" spans="2:47" s="1" customFormat="1" ht="29.25" customHeight="1">
      <c r="B86" s="32"/>
      <c r="C86" s="213" t="s">
        <v>104</v>
      </c>
      <c r="D86" s="214"/>
      <c r="E86" s="214"/>
      <c r="F86" s="214"/>
      <c r="G86" s="214"/>
      <c r="H86" s="96"/>
      <c r="I86" s="96"/>
      <c r="J86" s="96"/>
      <c r="K86" s="96"/>
      <c r="L86" s="96"/>
      <c r="M86" s="96"/>
      <c r="N86" s="213" t="s">
        <v>105</v>
      </c>
      <c r="O86" s="214"/>
      <c r="P86" s="214"/>
      <c r="Q86" s="214"/>
      <c r="R86" s="33"/>
    </row>
    <row r="87" spans="2:47" s="1" customFormat="1" ht="10.35" customHeight="1">
      <c r="B87" s="32"/>
      <c r="R87" s="33"/>
    </row>
    <row r="88" spans="2:47" s="1" customFormat="1" ht="29.25" customHeight="1">
      <c r="B88" s="32"/>
      <c r="C88" s="103" t="s">
        <v>102</v>
      </c>
      <c r="N88" s="193">
        <f>N119</f>
        <v>0</v>
      </c>
      <c r="O88" s="215"/>
      <c r="P88" s="215"/>
      <c r="Q88" s="215"/>
      <c r="R88" s="33"/>
      <c r="AU88" s="20" t="s">
        <v>106</v>
      </c>
    </row>
    <row r="89" spans="2:47" s="6" customFormat="1" ht="24.95" customHeight="1">
      <c r="B89" s="104"/>
      <c r="D89" s="105" t="s">
        <v>107</v>
      </c>
      <c r="N89" s="216">
        <f>N120</f>
        <v>0</v>
      </c>
      <c r="O89" s="217"/>
      <c r="P89" s="217"/>
      <c r="Q89" s="217"/>
      <c r="R89" s="106"/>
    </row>
    <row r="90" spans="2:47" s="7" customFormat="1" ht="19.899999999999999" customHeight="1">
      <c r="B90" s="107"/>
      <c r="D90" s="108" t="s">
        <v>108</v>
      </c>
      <c r="N90" s="218">
        <f>N121</f>
        <v>0</v>
      </c>
      <c r="O90" s="219"/>
      <c r="P90" s="219"/>
      <c r="Q90" s="219"/>
      <c r="R90" s="109"/>
    </row>
    <row r="91" spans="2:47" s="7" customFormat="1" ht="19.899999999999999" customHeight="1">
      <c r="B91" s="107"/>
      <c r="D91" s="108" t="s">
        <v>110</v>
      </c>
      <c r="N91" s="218">
        <f>N135</f>
        <v>0</v>
      </c>
      <c r="O91" s="219"/>
      <c r="P91" s="219"/>
      <c r="Q91" s="219"/>
      <c r="R91" s="109"/>
    </row>
    <row r="92" spans="2:47" s="7" customFormat="1" ht="19.899999999999999" customHeight="1">
      <c r="B92" s="107"/>
      <c r="D92" s="108" t="s">
        <v>111</v>
      </c>
      <c r="N92" s="218">
        <f>N138</f>
        <v>0</v>
      </c>
      <c r="O92" s="219"/>
      <c r="P92" s="219"/>
      <c r="Q92" s="219"/>
      <c r="R92" s="109"/>
    </row>
    <row r="93" spans="2:47" s="7" customFormat="1" ht="19.899999999999999" customHeight="1">
      <c r="B93" s="107"/>
      <c r="D93" s="108" t="s">
        <v>112</v>
      </c>
      <c r="N93" s="218">
        <f>N144</f>
        <v>0</v>
      </c>
      <c r="O93" s="219"/>
      <c r="P93" s="219"/>
      <c r="Q93" s="219"/>
      <c r="R93" s="109"/>
    </row>
    <row r="94" spans="2:47" s="6" customFormat="1" ht="24.95" customHeight="1">
      <c r="B94" s="104"/>
      <c r="D94" s="105" t="s">
        <v>113</v>
      </c>
      <c r="N94" s="216">
        <f>N146</f>
        <v>0</v>
      </c>
      <c r="O94" s="217"/>
      <c r="P94" s="217"/>
      <c r="Q94" s="217"/>
      <c r="R94" s="106"/>
    </row>
    <row r="95" spans="2:47" s="7" customFormat="1" ht="19.899999999999999" customHeight="1">
      <c r="B95" s="107"/>
      <c r="D95" s="108" t="s">
        <v>260</v>
      </c>
      <c r="N95" s="218">
        <f>N147</f>
        <v>0</v>
      </c>
      <c r="O95" s="219"/>
      <c r="P95" s="219"/>
      <c r="Q95" s="219"/>
      <c r="R95" s="109"/>
    </row>
    <row r="96" spans="2:47" s="7" customFormat="1" ht="19.899999999999999" customHeight="1">
      <c r="B96" s="107"/>
      <c r="D96" s="108" t="s">
        <v>261</v>
      </c>
      <c r="N96" s="218">
        <f>N149</f>
        <v>0</v>
      </c>
      <c r="O96" s="219"/>
      <c r="P96" s="219"/>
      <c r="Q96" s="219"/>
      <c r="R96" s="109"/>
    </row>
    <row r="97" spans="2:21" s="7" customFormat="1" ht="19.899999999999999" customHeight="1">
      <c r="B97" s="107"/>
      <c r="D97" s="108" t="s">
        <v>117</v>
      </c>
      <c r="N97" s="218">
        <f>N157</f>
        <v>0</v>
      </c>
      <c r="O97" s="219"/>
      <c r="P97" s="219"/>
      <c r="Q97" s="219"/>
      <c r="R97" s="109"/>
    </row>
    <row r="98" spans="2:21" s="7" customFormat="1" ht="19.899999999999999" customHeight="1">
      <c r="B98" s="107"/>
      <c r="D98" s="108" t="s">
        <v>119</v>
      </c>
      <c r="N98" s="218">
        <f>N174</f>
        <v>0</v>
      </c>
      <c r="O98" s="219"/>
      <c r="P98" s="219"/>
      <c r="Q98" s="219"/>
      <c r="R98" s="109"/>
    </row>
    <row r="99" spans="2:21" s="1" customFormat="1" ht="21.75" customHeight="1">
      <c r="B99" s="32"/>
      <c r="R99" s="33"/>
    </row>
    <row r="100" spans="2:21" s="1" customFormat="1" ht="29.25" customHeight="1">
      <c r="B100" s="32"/>
      <c r="C100" s="103"/>
      <c r="N100" s="215"/>
      <c r="O100" s="220"/>
      <c r="P100" s="220"/>
      <c r="Q100" s="220"/>
      <c r="R100" s="33"/>
      <c r="T100" s="110"/>
      <c r="U100" s="111" t="s">
        <v>38</v>
      </c>
    </row>
    <row r="101" spans="2:21" s="1" customFormat="1" ht="18" customHeight="1">
      <c r="B101" s="32"/>
      <c r="R101" s="33"/>
    </row>
    <row r="102" spans="2:21" s="1" customFormat="1" ht="29.25" customHeight="1">
      <c r="B102" s="32"/>
      <c r="C102" s="95" t="s">
        <v>377</v>
      </c>
      <c r="D102" s="96"/>
      <c r="E102" s="96"/>
      <c r="F102" s="96"/>
      <c r="G102" s="96"/>
      <c r="H102" s="96"/>
      <c r="I102" s="96"/>
      <c r="J102" s="96"/>
      <c r="K102" s="96"/>
      <c r="L102" s="196">
        <f>ROUND(SUM(N88+N100),2)</f>
        <v>0</v>
      </c>
      <c r="M102" s="196"/>
      <c r="N102" s="196"/>
      <c r="O102" s="196"/>
      <c r="P102" s="196"/>
      <c r="Q102" s="196"/>
      <c r="R102" s="33"/>
    </row>
    <row r="103" spans="2:21" s="1" customFormat="1" ht="6.95" customHeight="1"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6"/>
    </row>
    <row r="107" spans="2:21" s="1" customFormat="1" ht="6.95" customHeight="1"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9"/>
    </row>
    <row r="108" spans="2:21" s="1" customFormat="1" ht="36.950000000000003" customHeight="1">
      <c r="B108" s="32"/>
      <c r="C108" s="174" t="s">
        <v>120</v>
      </c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33"/>
    </row>
    <row r="109" spans="2:21" s="1" customFormat="1" ht="6.95" customHeight="1">
      <c r="B109" s="32"/>
      <c r="R109" s="33"/>
    </row>
    <row r="110" spans="2:21" s="1" customFormat="1" ht="30" customHeight="1">
      <c r="B110" s="32"/>
      <c r="C110" s="29" t="s">
        <v>16</v>
      </c>
      <c r="F110" s="205" t="str">
        <f>F6</f>
        <v>Stavební úpravy objektru hasiščské zbrojnice v BpH</v>
      </c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R110" s="33"/>
    </row>
    <row r="111" spans="2:21" s="1" customFormat="1" ht="36.950000000000003" customHeight="1">
      <c r="B111" s="32"/>
      <c r="C111" s="63" t="s">
        <v>101</v>
      </c>
      <c r="F111" s="188" t="str">
        <f>F7</f>
        <v>05 - Výměna ocelových vrat za sekční</v>
      </c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R111" s="33"/>
    </row>
    <row r="112" spans="2:21" s="1" customFormat="1" ht="6.95" customHeight="1">
      <c r="B112" s="32"/>
      <c r="R112" s="33"/>
    </row>
    <row r="113" spans="2:65" s="1" customFormat="1" ht="18" customHeight="1">
      <c r="B113" s="32"/>
      <c r="C113" s="29" t="s">
        <v>20</v>
      </c>
      <c r="F113" s="27" t="str">
        <f>F9</f>
        <v xml:space="preserve">Bystřice pod Hostýnem </v>
      </c>
      <c r="K113" s="29" t="s">
        <v>22</v>
      </c>
      <c r="M113" s="208">
        <f>IF(O9="","",O9)</f>
        <v>0</v>
      </c>
      <c r="N113" s="208"/>
      <c r="O113" s="208"/>
      <c r="P113" s="208"/>
      <c r="R113" s="33"/>
    </row>
    <row r="114" spans="2:65" s="1" customFormat="1" ht="6.95" customHeight="1">
      <c r="B114" s="32"/>
      <c r="R114" s="33"/>
    </row>
    <row r="115" spans="2:65" s="1" customFormat="1" ht="15">
      <c r="B115" s="32"/>
      <c r="C115" s="29" t="s">
        <v>23</v>
      </c>
      <c r="F115" s="27" t="str">
        <f>E12</f>
        <v xml:space="preserve">Město Bystřice pod Hostýnem </v>
      </c>
      <c r="K115" s="29" t="s">
        <v>29</v>
      </c>
      <c r="M115" s="176" t="str">
        <f>E18</f>
        <v>Stanislav Ondroušek s.r.o.</v>
      </c>
      <c r="N115" s="176"/>
      <c r="O115" s="176"/>
      <c r="P115" s="176"/>
      <c r="Q115" s="176"/>
      <c r="R115" s="33"/>
    </row>
    <row r="116" spans="2:65" s="1" customFormat="1" ht="14.45" customHeight="1">
      <c r="B116" s="32"/>
      <c r="C116" s="29" t="s">
        <v>28</v>
      </c>
      <c r="F116" s="27" t="str">
        <f>IF(E15="","",E15)</f>
        <v/>
      </c>
      <c r="K116" s="29" t="s">
        <v>33</v>
      </c>
      <c r="M116" s="176" t="str">
        <f>E21</f>
        <v>Dominika Lukášová</v>
      </c>
      <c r="N116" s="176"/>
      <c r="O116" s="176"/>
      <c r="P116" s="176"/>
      <c r="Q116" s="176"/>
      <c r="R116" s="33"/>
    </row>
    <row r="117" spans="2:65" s="1" customFormat="1" ht="10.35" customHeight="1">
      <c r="B117" s="32"/>
      <c r="R117" s="33"/>
    </row>
    <row r="118" spans="2:65" s="8" customFormat="1" ht="29.25" customHeight="1">
      <c r="B118" s="112"/>
      <c r="C118" s="113" t="s">
        <v>121</v>
      </c>
      <c r="D118" s="114" t="s">
        <v>122</v>
      </c>
      <c r="E118" s="114" t="s">
        <v>56</v>
      </c>
      <c r="F118" s="221" t="s">
        <v>123</v>
      </c>
      <c r="G118" s="221"/>
      <c r="H118" s="221"/>
      <c r="I118" s="221"/>
      <c r="J118" s="114" t="s">
        <v>124</v>
      </c>
      <c r="K118" s="114" t="s">
        <v>125</v>
      </c>
      <c r="L118" s="221" t="s">
        <v>126</v>
      </c>
      <c r="M118" s="221"/>
      <c r="N118" s="221" t="s">
        <v>105</v>
      </c>
      <c r="O118" s="221"/>
      <c r="P118" s="221"/>
      <c r="Q118" s="222"/>
      <c r="R118" s="115"/>
      <c r="T118" s="69" t="s">
        <v>127</v>
      </c>
      <c r="U118" s="70" t="s">
        <v>38</v>
      </c>
      <c r="V118" s="70" t="s">
        <v>128</v>
      </c>
      <c r="W118" s="70" t="s">
        <v>129</v>
      </c>
      <c r="X118" s="70" t="s">
        <v>130</v>
      </c>
      <c r="Y118" s="70" t="s">
        <v>131</v>
      </c>
      <c r="Z118" s="70" t="s">
        <v>132</v>
      </c>
      <c r="AA118" s="71" t="s">
        <v>133</v>
      </c>
    </row>
    <row r="119" spans="2:65" s="1" customFormat="1" ht="29.25" customHeight="1">
      <c r="B119" s="32"/>
      <c r="C119" s="73" t="s">
        <v>102</v>
      </c>
      <c r="N119" s="234">
        <f>BK119</f>
        <v>0</v>
      </c>
      <c r="O119" s="235"/>
      <c r="P119" s="235"/>
      <c r="Q119" s="235"/>
      <c r="R119" s="33"/>
      <c r="T119" s="72"/>
      <c r="U119" s="46"/>
      <c r="V119" s="46"/>
      <c r="W119" s="116">
        <f>W120+W146</f>
        <v>31.660398000000001</v>
      </c>
      <c r="X119" s="46"/>
      <c r="Y119" s="116">
        <f>Y120+Y146</f>
        <v>0.46882920000000006</v>
      </c>
      <c r="Z119" s="46"/>
      <c r="AA119" s="117">
        <f>AA120+AA146</f>
        <v>0.41981879999999999</v>
      </c>
      <c r="AT119" s="20" t="s">
        <v>72</v>
      </c>
      <c r="AU119" s="20" t="s">
        <v>106</v>
      </c>
      <c r="BK119" s="118">
        <f>BK120+BK146</f>
        <v>0</v>
      </c>
    </row>
    <row r="120" spans="2:65" s="9" customFormat="1" ht="37.35" customHeight="1">
      <c r="B120" s="119"/>
      <c r="D120" s="120" t="s">
        <v>107</v>
      </c>
      <c r="E120" s="120"/>
      <c r="F120" s="120"/>
      <c r="G120" s="120"/>
      <c r="H120" s="120"/>
      <c r="I120" s="120"/>
      <c r="J120" s="120"/>
      <c r="K120" s="120"/>
      <c r="L120" s="120"/>
      <c r="M120" s="120"/>
      <c r="N120" s="236">
        <f>BK120</f>
        <v>0</v>
      </c>
      <c r="O120" s="216"/>
      <c r="P120" s="216"/>
      <c r="Q120" s="216"/>
      <c r="R120" s="121"/>
      <c r="T120" s="122"/>
      <c r="W120" s="123">
        <f>W121+W135+W138+W144</f>
        <v>14.452038000000002</v>
      </c>
      <c r="Y120" s="123">
        <f>Y121+Y135+Y138+Y144</f>
        <v>0.32997680000000007</v>
      </c>
      <c r="AA120" s="124">
        <f>AA121+AA135+AA138+AA144</f>
        <v>0</v>
      </c>
      <c r="AR120" s="125" t="s">
        <v>79</v>
      </c>
      <c r="AT120" s="126" t="s">
        <v>72</v>
      </c>
      <c r="AU120" s="126" t="s">
        <v>73</v>
      </c>
      <c r="AY120" s="125" t="s">
        <v>134</v>
      </c>
      <c r="BK120" s="127">
        <f>BK121+BK135+BK138+BK144</f>
        <v>0</v>
      </c>
    </row>
    <row r="121" spans="2:65" s="9" customFormat="1" ht="19.899999999999999" customHeight="1">
      <c r="B121" s="119"/>
      <c r="D121" s="128" t="s">
        <v>108</v>
      </c>
      <c r="E121" s="128"/>
      <c r="F121" s="128"/>
      <c r="G121" s="128"/>
      <c r="H121" s="128"/>
      <c r="I121" s="128"/>
      <c r="J121" s="128"/>
      <c r="K121" s="128"/>
      <c r="L121" s="128"/>
      <c r="M121" s="128"/>
      <c r="N121" s="237">
        <f>BK121</f>
        <v>0</v>
      </c>
      <c r="O121" s="238"/>
      <c r="P121" s="238"/>
      <c r="Q121" s="238"/>
      <c r="R121" s="121"/>
      <c r="T121" s="122"/>
      <c r="W121" s="123">
        <f>SUM(W122:W134)</f>
        <v>10.11129</v>
      </c>
      <c r="Y121" s="123">
        <f>SUM(Y122:Y134)</f>
        <v>0.32919680000000007</v>
      </c>
      <c r="AA121" s="124">
        <f>SUM(AA122:AA134)</f>
        <v>0</v>
      </c>
      <c r="AR121" s="125" t="s">
        <v>79</v>
      </c>
      <c r="AT121" s="126" t="s">
        <v>72</v>
      </c>
      <c r="AU121" s="126" t="s">
        <v>79</v>
      </c>
      <c r="AY121" s="125" t="s">
        <v>134</v>
      </c>
      <c r="BK121" s="127">
        <f>SUM(BK122:BK134)</f>
        <v>0</v>
      </c>
    </row>
    <row r="122" spans="2:65" s="1" customFormat="1" ht="25.5" customHeight="1">
      <c r="B122" s="129"/>
      <c r="C122" s="130" t="s">
        <v>79</v>
      </c>
      <c r="D122" s="130" t="s">
        <v>135</v>
      </c>
      <c r="E122" s="131" t="s">
        <v>262</v>
      </c>
      <c r="F122" s="223" t="s">
        <v>263</v>
      </c>
      <c r="G122" s="223"/>
      <c r="H122" s="223"/>
      <c r="I122" s="223"/>
      <c r="J122" s="132" t="s">
        <v>139</v>
      </c>
      <c r="K122" s="133">
        <v>5.45</v>
      </c>
      <c r="L122" s="224">
        <v>0</v>
      </c>
      <c r="M122" s="224"/>
      <c r="N122" s="224">
        <f>ROUND(L122*K122,2)</f>
        <v>0</v>
      </c>
      <c r="O122" s="224"/>
      <c r="P122" s="224"/>
      <c r="Q122" s="224"/>
      <c r="R122" s="134"/>
      <c r="T122" s="135" t="s">
        <v>5</v>
      </c>
      <c r="U122" s="39" t="s">
        <v>39</v>
      </c>
      <c r="V122" s="136">
        <v>1.355</v>
      </c>
      <c r="W122" s="136">
        <f>V122*K122</f>
        <v>7.3847500000000004</v>
      </c>
      <c r="X122" s="136">
        <v>3.3579999999999999E-2</v>
      </c>
      <c r="Y122" s="136">
        <f>X122*K122</f>
        <v>0.18301100000000001</v>
      </c>
      <c r="Z122" s="136">
        <v>0</v>
      </c>
      <c r="AA122" s="137">
        <f>Z122*K122</f>
        <v>0</v>
      </c>
      <c r="AR122" s="20" t="s">
        <v>137</v>
      </c>
      <c r="AT122" s="20" t="s">
        <v>135</v>
      </c>
      <c r="AU122" s="20" t="s">
        <v>99</v>
      </c>
      <c r="AY122" s="20" t="s">
        <v>134</v>
      </c>
      <c r="BE122" s="138">
        <f>IF(U122="základní",N122,0)</f>
        <v>0</v>
      </c>
      <c r="BF122" s="138">
        <f>IF(U122="snížená",N122,0)</f>
        <v>0</v>
      </c>
      <c r="BG122" s="138">
        <f>IF(U122="zákl. přenesená",N122,0)</f>
        <v>0</v>
      </c>
      <c r="BH122" s="138">
        <f>IF(U122="sníž. přenesená",N122,0)</f>
        <v>0</v>
      </c>
      <c r="BI122" s="138">
        <f>IF(U122="nulová",N122,0)</f>
        <v>0</v>
      </c>
      <c r="BJ122" s="20" t="s">
        <v>79</v>
      </c>
      <c r="BK122" s="138">
        <f>ROUND(L122*K122,2)</f>
        <v>0</v>
      </c>
      <c r="BL122" s="20" t="s">
        <v>137</v>
      </c>
      <c r="BM122" s="20" t="s">
        <v>264</v>
      </c>
    </row>
    <row r="123" spans="2:65" s="10" customFormat="1" ht="16.5" customHeight="1">
      <c r="B123" s="139"/>
      <c r="E123" s="140" t="s">
        <v>5</v>
      </c>
      <c r="F123" s="225" t="s">
        <v>265</v>
      </c>
      <c r="G123" s="226"/>
      <c r="H123" s="226"/>
      <c r="I123" s="226"/>
      <c r="K123" s="140" t="s">
        <v>5</v>
      </c>
      <c r="R123" s="141"/>
      <c r="T123" s="142"/>
      <c r="AA123" s="143"/>
      <c r="AT123" s="140" t="s">
        <v>138</v>
      </c>
      <c r="AU123" s="140" t="s">
        <v>99</v>
      </c>
      <c r="AV123" s="10" t="s">
        <v>79</v>
      </c>
      <c r="AW123" s="10" t="s">
        <v>32</v>
      </c>
      <c r="AX123" s="10" t="s">
        <v>73</v>
      </c>
      <c r="AY123" s="140" t="s">
        <v>134</v>
      </c>
    </row>
    <row r="124" spans="2:65" s="11" customFormat="1" ht="16.5" customHeight="1">
      <c r="B124" s="144"/>
      <c r="E124" s="145" t="s">
        <v>5</v>
      </c>
      <c r="F124" s="227" t="s">
        <v>266</v>
      </c>
      <c r="G124" s="228"/>
      <c r="H124" s="228"/>
      <c r="I124" s="228"/>
      <c r="K124" s="146">
        <v>5.45</v>
      </c>
      <c r="R124" s="147"/>
      <c r="T124" s="148"/>
      <c r="AA124" s="149"/>
      <c r="AT124" s="145" t="s">
        <v>138</v>
      </c>
      <c r="AU124" s="145" t="s">
        <v>99</v>
      </c>
      <c r="AV124" s="11" t="s">
        <v>99</v>
      </c>
      <c r="AW124" s="11" t="s">
        <v>32</v>
      </c>
      <c r="AX124" s="11" t="s">
        <v>79</v>
      </c>
      <c r="AY124" s="145" t="s">
        <v>134</v>
      </c>
    </row>
    <row r="125" spans="2:65" s="1" customFormat="1" ht="25.5" customHeight="1">
      <c r="B125" s="129"/>
      <c r="C125" s="130" t="s">
        <v>99</v>
      </c>
      <c r="D125" s="130" t="s">
        <v>135</v>
      </c>
      <c r="E125" s="131" t="s">
        <v>150</v>
      </c>
      <c r="F125" s="223" t="s">
        <v>151</v>
      </c>
      <c r="G125" s="223"/>
      <c r="H125" s="223"/>
      <c r="I125" s="223"/>
      <c r="J125" s="132" t="s">
        <v>139</v>
      </c>
      <c r="K125" s="133">
        <v>5.45</v>
      </c>
      <c r="L125" s="224">
        <v>0</v>
      </c>
      <c r="M125" s="224"/>
      <c r="N125" s="224">
        <f>ROUND(L125*K125,2)</f>
        <v>0</v>
      </c>
      <c r="O125" s="224"/>
      <c r="P125" s="224"/>
      <c r="Q125" s="224"/>
      <c r="R125" s="134"/>
      <c r="T125" s="135" t="s">
        <v>5</v>
      </c>
      <c r="U125" s="39" t="s">
        <v>39</v>
      </c>
      <c r="V125" s="136">
        <v>0.27</v>
      </c>
      <c r="W125" s="136">
        <f>V125*K125</f>
        <v>1.4715000000000003</v>
      </c>
      <c r="X125" s="136">
        <v>1.5699999999999999E-2</v>
      </c>
      <c r="Y125" s="136">
        <f>X125*K125</f>
        <v>8.5565000000000002E-2</v>
      </c>
      <c r="Z125" s="136">
        <v>0</v>
      </c>
      <c r="AA125" s="137">
        <f>Z125*K125</f>
        <v>0</v>
      </c>
      <c r="AR125" s="20" t="s">
        <v>137</v>
      </c>
      <c r="AT125" s="20" t="s">
        <v>135</v>
      </c>
      <c r="AU125" s="20" t="s">
        <v>99</v>
      </c>
      <c r="AY125" s="20" t="s">
        <v>134</v>
      </c>
      <c r="BE125" s="138">
        <f>IF(U125="základní",N125,0)</f>
        <v>0</v>
      </c>
      <c r="BF125" s="138">
        <f>IF(U125="snížená",N125,0)</f>
        <v>0</v>
      </c>
      <c r="BG125" s="138">
        <f>IF(U125="zákl. přenesená",N125,0)</f>
        <v>0</v>
      </c>
      <c r="BH125" s="138">
        <f>IF(U125="sníž. přenesená",N125,0)</f>
        <v>0</v>
      </c>
      <c r="BI125" s="138">
        <f>IF(U125="nulová",N125,0)</f>
        <v>0</v>
      </c>
      <c r="BJ125" s="20" t="s">
        <v>79</v>
      </c>
      <c r="BK125" s="138">
        <f>ROUND(L125*K125,2)</f>
        <v>0</v>
      </c>
      <c r="BL125" s="20" t="s">
        <v>137</v>
      </c>
      <c r="BM125" s="20" t="s">
        <v>267</v>
      </c>
    </row>
    <row r="126" spans="2:65" s="10" customFormat="1" ht="16.5" customHeight="1">
      <c r="B126" s="139"/>
      <c r="E126" s="140" t="s">
        <v>5</v>
      </c>
      <c r="F126" s="225" t="s">
        <v>265</v>
      </c>
      <c r="G126" s="226"/>
      <c r="H126" s="226"/>
      <c r="I126" s="226"/>
      <c r="K126" s="140" t="s">
        <v>5</v>
      </c>
      <c r="R126" s="141"/>
      <c r="T126" s="142"/>
      <c r="AA126" s="143"/>
      <c r="AT126" s="140" t="s">
        <v>138</v>
      </c>
      <c r="AU126" s="140" t="s">
        <v>99</v>
      </c>
      <c r="AV126" s="10" t="s">
        <v>79</v>
      </c>
      <c r="AW126" s="10" t="s">
        <v>32</v>
      </c>
      <c r="AX126" s="10" t="s">
        <v>73</v>
      </c>
      <c r="AY126" s="140" t="s">
        <v>134</v>
      </c>
    </row>
    <row r="127" spans="2:65" s="11" customFormat="1" ht="16.5" customHeight="1">
      <c r="B127" s="144"/>
      <c r="E127" s="145" t="s">
        <v>5</v>
      </c>
      <c r="F127" s="227" t="s">
        <v>266</v>
      </c>
      <c r="G127" s="228"/>
      <c r="H127" s="228"/>
      <c r="I127" s="228"/>
      <c r="K127" s="146">
        <v>5.45</v>
      </c>
      <c r="R127" s="147"/>
      <c r="T127" s="148"/>
      <c r="AA127" s="149"/>
      <c r="AT127" s="145" t="s">
        <v>138</v>
      </c>
      <c r="AU127" s="145" t="s">
        <v>99</v>
      </c>
      <c r="AV127" s="11" t="s">
        <v>99</v>
      </c>
      <c r="AW127" s="11" t="s">
        <v>32</v>
      </c>
      <c r="AX127" s="11" t="s">
        <v>79</v>
      </c>
      <c r="AY127" s="145" t="s">
        <v>134</v>
      </c>
    </row>
    <row r="128" spans="2:65" s="1" customFormat="1" ht="25.5" customHeight="1">
      <c r="B128" s="129"/>
      <c r="C128" s="130" t="s">
        <v>140</v>
      </c>
      <c r="D128" s="130" t="s">
        <v>135</v>
      </c>
      <c r="E128" s="131" t="s">
        <v>268</v>
      </c>
      <c r="F128" s="223" t="s">
        <v>269</v>
      </c>
      <c r="G128" s="223"/>
      <c r="H128" s="223"/>
      <c r="I128" s="223"/>
      <c r="J128" s="132" t="s">
        <v>139</v>
      </c>
      <c r="K128" s="133">
        <v>2.96</v>
      </c>
      <c r="L128" s="224">
        <v>0</v>
      </c>
      <c r="M128" s="224"/>
      <c r="N128" s="224">
        <f>ROUND(L128*K128,2)</f>
        <v>0</v>
      </c>
      <c r="O128" s="224"/>
      <c r="P128" s="224"/>
      <c r="Q128" s="224"/>
      <c r="R128" s="134"/>
      <c r="T128" s="135" t="s">
        <v>5</v>
      </c>
      <c r="U128" s="39" t="s">
        <v>39</v>
      </c>
      <c r="V128" s="136">
        <v>0.42399999999999999</v>
      </c>
      <c r="W128" s="136">
        <f>V128*K128</f>
        <v>1.2550399999999999</v>
      </c>
      <c r="X128" s="136">
        <v>2.0480000000000002E-2</v>
      </c>
      <c r="Y128" s="136">
        <f>X128*K128</f>
        <v>6.0620800000000002E-2</v>
      </c>
      <c r="Z128" s="136">
        <v>0</v>
      </c>
      <c r="AA128" s="137">
        <f>Z128*K128</f>
        <v>0</v>
      </c>
      <c r="AR128" s="20" t="s">
        <v>137</v>
      </c>
      <c r="AT128" s="20" t="s">
        <v>135</v>
      </c>
      <c r="AU128" s="20" t="s">
        <v>99</v>
      </c>
      <c r="AY128" s="20" t="s">
        <v>134</v>
      </c>
      <c r="BE128" s="138">
        <f>IF(U128="základní",N128,0)</f>
        <v>0</v>
      </c>
      <c r="BF128" s="138">
        <f>IF(U128="snížená",N128,0)</f>
        <v>0</v>
      </c>
      <c r="BG128" s="138">
        <f>IF(U128="zákl. přenesená",N128,0)</f>
        <v>0</v>
      </c>
      <c r="BH128" s="138">
        <f>IF(U128="sníž. přenesená",N128,0)</f>
        <v>0</v>
      </c>
      <c r="BI128" s="138">
        <f>IF(U128="nulová",N128,0)</f>
        <v>0</v>
      </c>
      <c r="BJ128" s="20" t="s">
        <v>79</v>
      </c>
      <c r="BK128" s="138">
        <f>ROUND(L128*K128,2)</f>
        <v>0</v>
      </c>
      <c r="BL128" s="20" t="s">
        <v>137</v>
      </c>
      <c r="BM128" s="20" t="s">
        <v>270</v>
      </c>
    </row>
    <row r="129" spans="2:65" s="10" customFormat="1" ht="16.5" customHeight="1">
      <c r="B129" s="139"/>
      <c r="E129" s="140" t="s">
        <v>5</v>
      </c>
      <c r="F129" s="225" t="s">
        <v>271</v>
      </c>
      <c r="G129" s="226"/>
      <c r="H129" s="226"/>
      <c r="I129" s="226"/>
      <c r="K129" s="140" t="s">
        <v>5</v>
      </c>
      <c r="R129" s="141"/>
      <c r="T129" s="142"/>
      <c r="AA129" s="143"/>
      <c r="AT129" s="140" t="s">
        <v>138</v>
      </c>
      <c r="AU129" s="140" t="s">
        <v>99</v>
      </c>
      <c r="AV129" s="10" t="s">
        <v>79</v>
      </c>
      <c r="AW129" s="10" t="s">
        <v>32</v>
      </c>
      <c r="AX129" s="10" t="s">
        <v>73</v>
      </c>
      <c r="AY129" s="140" t="s">
        <v>134</v>
      </c>
    </row>
    <row r="130" spans="2:65" s="10" customFormat="1" ht="16.5" customHeight="1">
      <c r="B130" s="139"/>
      <c r="E130" s="140" t="s">
        <v>5</v>
      </c>
      <c r="F130" s="243" t="s">
        <v>272</v>
      </c>
      <c r="G130" s="244"/>
      <c r="H130" s="244"/>
      <c r="I130" s="244"/>
      <c r="K130" s="140" t="s">
        <v>5</v>
      </c>
      <c r="R130" s="141"/>
      <c r="T130" s="142"/>
      <c r="AA130" s="143"/>
      <c r="AT130" s="140" t="s">
        <v>138</v>
      </c>
      <c r="AU130" s="140" t="s">
        <v>99</v>
      </c>
      <c r="AV130" s="10" t="s">
        <v>79</v>
      </c>
      <c r="AW130" s="10" t="s">
        <v>32</v>
      </c>
      <c r="AX130" s="10" t="s">
        <v>73</v>
      </c>
      <c r="AY130" s="140" t="s">
        <v>134</v>
      </c>
    </row>
    <row r="131" spans="2:65" s="11" customFormat="1" ht="16.5" customHeight="1">
      <c r="B131" s="144"/>
      <c r="E131" s="145" t="s">
        <v>5</v>
      </c>
      <c r="F131" s="227" t="s">
        <v>273</v>
      </c>
      <c r="G131" s="228"/>
      <c r="H131" s="228"/>
      <c r="I131" s="228"/>
      <c r="K131" s="146">
        <v>1</v>
      </c>
      <c r="R131" s="147"/>
      <c r="T131" s="148"/>
      <c r="AA131" s="149"/>
      <c r="AT131" s="145" t="s">
        <v>138</v>
      </c>
      <c r="AU131" s="145" t="s">
        <v>99</v>
      </c>
      <c r="AV131" s="11" t="s">
        <v>99</v>
      </c>
      <c r="AW131" s="11" t="s">
        <v>32</v>
      </c>
      <c r="AX131" s="11" t="s">
        <v>73</v>
      </c>
      <c r="AY131" s="145" t="s">
        <v>134</v>
      </c>
    </row>
    <row r="132" spans="2:65" s="10" customFormat="1" ht="16.5" customHeight="1">
      <c r="B132" s="139"/>
      <c r="E132" s="140" t="s">
        <v>5</v>
      </c>
      <c r="F132" s="243" t="s">
        <v>274</v>
      </c>
      <c r="G132" s="244"/>
      <c r="H132" s="244"/>
      <c r="I132" s="244"/>
      <c r="K132" s="140" t="s">
        <v>5</v>
      </c>
      <c r="R132" s="141"/>
      <c r="T132" s="142"/>
      <c r="AA132" s="143"/>
      <c r="AT132" s="140" t="s">
        <v>138</v>
      </c>
      <c r="AU132" s="140" t="s">
        <v>99</v>
      </c>
      <c r="AV132" s="10" t="s">
        <v>79</v>
      </c>
      <c r="AW132" s="10" t="s">
        <v>32</v>
      </c>
      <c r="AX132" s="10" t="s">
        <v>73</v>
      </c>
      <c r="AY132" s="140" t="s">
        <v>134</v>
      </c>
    </row>
    <row r="133" spans="2:65" s="11" customFormat="1" ht="16.5" customHeight="1">
      <c r="B133" s="144"/>
      <c r="E133" s="145" t="s">
        <v>5</v>
      </c>
      <c r="F133" s="227" t="s">
        <v>275</v>
      </c>
      <c r="G133" s="228"/>
      <c r="H133" s="228"/>
      <c r="I133" s="228"/>
      <c r="K133" s="146">
        <v>1.96</v>
      </c>
      <c r="R133" s="147"/>
      <c r="T133" s="148"/>
      <c r="AA133" s="149"/>
      <c r="AT133" s="145" t="s">
        <v>138</v>
      </c>
      <c r="AU133" s="145" t="s">
        <v>99</v>
      </c>
      <c r="AV133" s="11" t="s">
        <v>99</v>
      </c>
      <c r="AW133" s="11" t="s">
        <v>32</v>
      </c>
      <c r="AX133" s="11" t="s">
        <v>73</v>
      </c>
      <c r="AY133" s="145" t="s">
        <v>134</v>
      </c>
    </row>
    <row r="134" spans="2:65" s="12" customFormat="1" ht="16.5" customHeight="1">
      <c r="B134" s="150"/>
      <c r="E134" s="151" t="s">
        <v>5</v>
      </c>
      <c r="F134" s="231" t="s">
        <v>141</v>
      </c>
      <c r="G134" s="232"/>
      <c r="H134" s="232"/>
      <c r="I134" s="232"/>
      <c r="K134" s="152">
        <v>2.96</v>
      </c>
      <c r="R134" s="153"/>
      <c r="T134" s="154"/>
      <c r="AA134" s="155"/>
      <c r="AT134" s="151" t="s">
        <v>138</v>
      </c>
      <c r="AU134" s="151" t="s">
        <v>99</v>
      </c>
      <c r="AV134" s="12" t="s">
        <v>137</v>
      </c>
      <c r="AW134" s="12" t="s">
        <v>32</v>
      </c>
      <c r="AX134" s="12" t="s">
        <v>79</v>
      </c>
      <c r="AY134" s="151" t="s">
        <v>134</v>
      </c>
    </row>
    <row r="135" spans="2:65" s="9" customFormat="1" ht="29.85" customHeight="1">
      <c r="B135" s="119"/>
      <c r="D135" s="128" t="s">
        <v>110</v>
      </c>
      <c r="E135" s="128"/>
      <c r="F135" s="128"/>
      <c r="G135" s="128"/>
      <c r="H135" s="128"/>
      <c r="I135" s="128"/>
      <c r="J135" s="128"/>
      <c r="K135" s="128"/>
      <c r="L135" s="128"/>
      <c r="M135" s="128"/>
      <c r="N135" s="237">
        <f>BK135</f>
        <v>0</v>
      </c>
      <c r="O135" s="238"/>
      <c r="P135" s="238"/>
      <c r="Q135" s="238"/>
      <c r="R135" s="121"/>
      <c r="T135" s="122"/>
      <c r="W135" s="123">
        <f>SUM(W136:W137)</f>
        <v>0.63</v>
      </c>
      <c r="Y135" s="123">
        <f>SUM(Y136:Y137)</f>
        <v>7.7999999999999988E-4</v>
      </c>
      <c r="AA135" s="124">
        <f>SUM(AA136:AA137)</f>
        <v>0</v>
      </c>
      <c r="AR135" s="125" t="s">
        <v>79</v>
      </c>
      <c r="AT135" s="126" t="s">
        <v>72</v>
      </c>
      <c r="AU135" s="126" t="s">
        <v>79</v>
      </c>
      <c r="AY135" s="125" t="s">
        <v>134</v>
      </c>
      <c r="BK135" s="127">
        <f>SUM(BK136:BK137)</f>
        <v>0</v>
      </c>
    </row>
    <row r="136" spans="2:65" s="1" customFormat="1" ht="38.25" customHeight="1">
      <c r="B136" s="129"/>
      <c r="C136" s="130" t="s">
        <v>137</v>
      </c>
      <c r="D136" s="130" t="s">
        <v>135</v>
      </c>
      <c r="E136" s="131" t="s">
        <v>167</v>
      </c>
      <c r="F136" s="223" t="s">
        <v>168</v>
      </c>
      <c r="G136" s="223"/>
      <c r="H136" s="223"/>
      <c r="I136" s="223"/>
      <c r="J136" s="132" t="s">
        <v>139</v>
      </c>
      <c r="K136" s="133">
        <v>6</v>
      </c>
      <c r="L136" s="224">
        <v>0</v>
      </c>
      <c r="M136" s="224"/>
      <c r="N136" s="224">
        <f>ROUND(L136*K136,2)</f>
        <v>0</v>
      </c>
      <c r="O136" s="224"/>
      <c r="P136" s="224"/>
      <c r="Q136" s="224"/>
      <c r="R136" s="134"/>
      <c r="T136" s="135" t="s">
        <v>5</v>
      </c>
      <c r="U136" s="39" t="s">
        <v>39</v>
      </c>
      <c r="V136" s="136">
        <v>0.105</v>
      </c>
      <c r="W136" s="136">
        <f>V136*K136</f>
        <v>0.63</v>
      </c>
      <c r="X136" s="136">
        <v>1.2999999999999999E-4</v>
      </c>
      <c r="Y136" s="136">
        <f>X136*K136</f>
        <v>7.7999999999999988E-4</v>
      </c>
      <c r="Z136" s="136">
        <v>0</v>
      </c>
      <c r="AA136" s="137">
        <f>Z136*K136</f>
        <v>0</v>
      </c>
      <c r="AR136" s="20" t="s">
        <v>137</v>
      </c>
      <c r="AT136" s="20" t="s">
        <v>135</v>
      </c>
      <c r="AU136" s="20" t="s">
        <v>99</v>
      </c>
      <c r="AY136" s="20" t="s">
        <v>134</v>
      </c>
      <c r="BE136" s="138">
        <f>IF(U136="základní",N136,0)</f>
        <v>0</v>
      </c>
      <c r="BF136" s="138">
        <f>IF(U136="snížená",N136,0)</f>
        <v>0</v>
      </c>
      <c r="BG136" s="138">
        <f>IF(U136="zákl. přenesená",N136,0)</f>
        <v>0</v>
      </c>
      <c r="BH136" s="138">
        <f>IF(U136="sníž. přenesená",N136,0)</f>
        <v>0</v>
      </c>
      <c r="BI136" s="138">
        <f>IF(U136="nulová",N136,0)</f>
        <v>0</v>
      </c>
      <c r="BJ136" s="20" t="s">
        <v>79</v>
      </c>
      <c r="BK136" s="138">
        <f>ROUND(L136*K136,2)</f>
        <v>0</v>
      </c>
      <c r="BL136" s="20" t="s">
        <v>137</v>
      </c>
      <c r="BM136" s="20" t="s">
        <v>276</v>
      </c>
    </row>
    <row r="137" spans="2:65" s="11" customFormat="1" ht="16.5" customHeight="1">
      <c r="B137" s="144"/>
      <c r="E137" s="145" t="s">
        <v>5</v>
      </c>
      <c r="F137" s="229" t="s">
        <v>277</v>
      </c>
      <c r="G137" s="230"/>
      <c r="H137" s="230"/>
      <c r="I137" s="230"/>
      <c r="K137" s="146">
        <v>6</v>
      </c>
      <c r="R137" s="147"/>
      <c r="T137" s="148"/>
      <c r="AA137" s="149"/>
      <c r="AT137" s="145" t="s">
        <v>138</v>
      </c>
      <c r="AU137" s="145" t="s">
        <v>99</v>
      </c>
      <c r="AV137" s="11" t="s">
        <v>99</v>
      </c>
      <c r="AW137" s="11" t="s">
        <v>32</v>
      </c>
      <c r="AX137" s="11" t="s">
        <v>79</v>
      </c>
      <c r="AY137" s="145" t="s">
        <v>134</v>
      </c>
    </row>
    <row r="138" spans="2:65" s="9" customFormat="1" ht="29.85" customHeight="1">
      <c r="B138" s="119"/>
      <c r="D138" s="128" t="s">
        <v>111</v>
      </c>
      <c r="E138" s="128"/>
      <c r="F138" s="128"/>
      <c r="G138" s="128"/>
      <c r="H138" s="128"/>
      <c r="I138" s="128"/>
      <c r="J138" s="128"/>
      <c r="K138" s="128"/>
      <c r="L138" s="128"/>
      <c r="M138" s="128"/>
      <c r="N138" s="237">
        <f>BK138</f>
        <v>0</v>
      </c>
      <c r="O138" s="238"/>
      <c r="P138" s="238"/>
      <c r="Q138" s="238"/>
      <c r="R138" s="121"/>
      <c r="T138" s="122"/>
      <c r="W138" s="123">
        <f>SUM(W139:W143)</f>
        <v>2.3478479999999999</v>
      </c>
      <c r="Y138" s="123">
        <f>SUM(Y139:Y143)</f>
        <v>0</v>
      </c>
      <c r="AA138" s="124">
        <f>SUM(AA139:AA143)</f>
        <v>0</v>
      </c>
      <c r="AR138" s="125" t="s">
        <v>79</v>
      </c>
      <c r="AT138" s="126" t="s">
        <v>72</v>
      </c>
      <c r="AU138" s="126" t="s">
        <v>79</v>
      </c>
      <c r="AY138" s="125" t="s">
        <v>134</v>
      </c>
      <c r="BK138" s="127">
        <f>SUM(BK139:BK143)</f>
        <v>0</v>
      </c>
    </row>
    <row r="139" spans="2:65" s="1" customFormat="1" ht="38.25" customHeight="1">
      <c r="B139" s="129"/>
      <c r="C139" s="130" t="s">
        <v>142</v>
      </c>
      <c r="D139" s="130" t="s">
        <v>135</v>
      </c>
      <c r="E139" s="131" t="s">
        <v>169</v>
      </c>
      <c r="F139" s="223" t="s">
        <v>170</v>
      </c>
      <c r="G139" s="223"/>
      <c r="H139" s="223"/>
      <c r="I139" s="223"/>
      <c r="J139" s="132" t="s">
        <v>171</v>
      </c>
      <c r="K139" s="133">
        <v>0.42</v>
      </c>
      <c r="L139" s="224">
        <v>0</v>
      </c>
      <c r="M139" s="224"/>
      <c r="N139" s="224">
        <f>ROUND(L139*K139,2)</f>
        <v>0</v>
      </c>
      <c r="O139" s="224"/>
      <c r="P139" s="224"/>
      <c r="Q139" s="224"/>
      <c r="R139" s="134"/>
      <c r="T139" s="135" t="s">
        <v>5</v>
      </c>
      <c r="U139" s="39" t="s">
        <v>39</v>
      </c>
      <c r="V139" s="136">
        <v>5.46</v>
      </c>
      <c r="W139" s="136">
        <f>V139*K139</f>
        <v>2.2931999999999997</v>
      </c>
      <c r="X139" s="136">
        <v>0</v>
      </c>
      <c r="Y139" s="136">
        <f>X139*K139</f>
        <v>0</v>
      </c>
      <c r="Z139" s="136">
        <v>0</v>
      </c>
      <c r="AA139" s="137">
        <f>Z139*K139</f>
        <v>0</v>
      </c>
      <c r="AR139" s="20" t="s">
        <v>137</v>
      </c>
      <c r="AT139" s="20" t="s">
        <v>135</v>
      </c>
      <c r="AU139" s="20" t="s">
        <v>99</v>
      </c>
      <c r="AY139" s="20" t="s">
        <v>134</v>
      </c>
      <c r="BE139" s="138">
        <f>IF(U139="základní",N139,0)</f>
        <v>0</v>
      </c>
      <c r="BF139" s="138">
        <f>IF(U139="snížená",N139,0)</f>
        <v>0</v>
      </c>
      <c r="BG139" s="138">
        <f>IF(U139="zákl. přenesená",N139,0)</f>
        <v>0</v>
      </c>
      <c r="BH139" s="138">
        <f>IF(U139="sníž. přenesená",N139,0)</f>
        <v>0</v>
      </c>
      <c r="BI139" s="138">
        <f>IF(U139="nulová",N139,0)</f>
        <v>0</v>
      </c>
      <c r="BJ139" s="20" t="s">
        <v>79</v>
      </c>
      <c r="BK139" s="138">
        <f>ROUND(L139*K139,2)</f>
        <v>0</v>
      </c>
      <c r="BL139" s="20" t="s">
        <v>137</v>
      </c>
      <c r="BM139" s="20" t="s">
        <v>278</v>
      </c>
    </row>
    <row r="140" spans="2:65" s="1" customFormat="1" ht="38.25" customHeight="1">
      <c r="B140" s="129"/>
      <c r="C140" s="130" t="s">
        <v>143</v>
      </c>
      <c r="D140" s="130" t="s">
        <v>135</v>
      </c>
      <c r="E140" s="131" t="s">
        <v>172</v>
      </c>
      <c r="F140" s="223" t="s">
        <v>173</v>
      </c>
      <c r="G140" s="223"/>
      <c r="H140" s="223"/>
      <c r="I140" s="223"/>
      <c r="J140" s="132" t="s">
        <v>171</v>
      </c>
      <c r="K140" s="133">
        <v>0.42</v>
      </c>
      <c r="L140" s="224">
        <v>0</v>
      </c>
      <c r="M140" s="224"/>
      <c r="N140" s="224">
        <f>ROUND(L140*K140,2)</f>
        <v>0</v>
      </c>
      <c r="O140" s="224"/>
      <c r="P140" s="224"/>
      <c r="Q140" s="224"/>
      <c r="R140" s="134"/>
      <c r="T140" s="135" t="s">
        <v>5</v>
      </c>
      <c r="U140" s="39" t="s">
        <v>39</v>
      </c>
      <c r="V140" s="136">
        <v>0.125</v>
      </c>
      <c r="W140" s="136">
        <f>V140*K140</f>
        <v>5.2499999999999998E-2</v>
      </c>
      <c r="X140" s="136">
        <v>0</v>
      </c>
      <c r="Y140" s="136">
        <f>X140*K140</f>
        <v>0</v>
      </c>
      <c r="Z140" s="136">
        <v>0</v>
      </c>
      <c r="AA140" s="137">
        <f>Z140*K140</f>
        <v>0</v>
      </c>
      <c r="AR140" s="20" t="s">
        <v>137</v>
      </c>
      <c r="AT140" s="20" t="s">
        <v>135</v>
      </c>
      <c r="AU140" s="20" t="s">
        <v>99</v>
      </c>
      <c r="AY140" s="20" t="s">
        <v>134</v>
      </c>
      <c r="BE140" s="138">
        <f>IF(U140="základní",N140,0)</f>
        <v>0</v>
      </c>
      <c r="BF140" s="138">
        <f>IF(U140="snížená",N140,0)</f>
        <v>0</v>
      </c>
      <c r="BG140" s="138">
        <f>IF(U140="zákl. přenesená",N140,0)</f>
        <v>0</v>
      </c>
      <c r="BH140" s="138">
        <f>IF(U140="sníž. přenesená",N140,0)</f>
        <v>0</v>
      </c>
      <c r="BI140" s="138">
        <f>IF(U140="nulová",N140,0)</f>
        <v>0</v>
      </c>
      <c r="BJ140" s="20" t="s">
        <v>79</v>
      </c>
      <c r="BK140" s="138">
        <f>ROUND(L140*K140,2)</f>
        <v>0</v>
      </c>
      <c r="BL140" s="20" t="s">
        <v>137</v>
      </c>
      <c r="BM140" s="20" t="s">
        <v>279</v>
      </c>
    </row>
    <row r="141" spans="2:65" s="1" customFormat="1" ht="25.5" customHeight="1">
      <c r="B141" s="129"/>
      <c r="C141" s="130" t="s">
        <v>144</v>
      </c>
      <c r="D141" s="130" t="s">
        <v>135</v>
      </c>
      <c r="E141" s="131" t="s">
        <v>174</v>
      </c>
      <c r="F141" s="223" t="s">
        <v>175</v>
      </c>
      <c r="G141" s="223"/>
      <c r="H141" s="223"/>
      <c r="I141" s="223"/>
      <c r="J141" s="132" t="s">
        <v>171</v>
      </c>
      <c r="K141" s="133">
        <v>0.35799999999999998</v>
      </c>
      <c r="L141" s="224">
        <v>0</v>
      </c>
      <c r="M141" s="224"/>
      <c r="N141" s="224">
        <f>ROUND(L141*K141,2)</f>
        <v>0</v>
      </c>
      <c r="O141" s="224"/>
      <c r="P141" s="224"/>
      <c r="Q141" s="224"/>
      <c r="R141" s="134"/>
      <c r="T141" s="135" t="s">
        <v>5</v>
      </c>
      <c r="U141" s="39" t="s">
        <v>39</v>
      </c>
      <c r="V141" s="136">
        <v>6.0000000000000001E-3</v>
      </c>
      <c r="W141" s="136">
        <f>V141*K141</f>
        <v>2.1480000000000002E-3</v>
      </c>
      <c r="X141" s="136">
        <v>0</v>
      </c>
      <c r="Y141" s="136">
        <f>X141*K141</f>
        <v>0</v>
      </c>
      <c r="Z141" s="136">
        <v>0</v>
      </c>
      <c r="AA141" s="137">
        <f>Z141*K141</f>
        <v>0</v>
      </c>
      <c r="AR141" s="20" t="s">
        <v>137</v>
      </c>
      <c r="AT141" s="20" t="s">
        <v>135</v>
      </c>
      <c r="AU141" s="20" t="s">
        <v>99</v>
      </c>
      <c r="AY141" s="20" t="s">
        <v>134</v>
      </c>
      <c r="BE141" s="138">
        <f>IF(U141="základní",N141,0)</f>
        <v>0</v>
      </c>
      <c r="BF141" s="138">
        <f>IF(U141="snížená",N141,0)</f>
        <v>0</v>
      </c>
      <c r="BG141" s="138">
        <f>IF(U141="zákl. přenesená",N141,0)</f>
        <v>0</v>
      </c>
      <c r="BH141" s="138">
        <f>IF(U141="sníž. přenesená",N141,0)</f>
        <v>0</v>
      </c>
      <c r="BI141" s="138">
        <f>IF(U141="nulová",N141,0)</f>
        <v>0</v>
      </c>
      <c r="BJ141" s="20" t="s">
        <v>79</v>
      </c>
      <c r="BK141" s="138">
        <f>ROUND(L141*K141,2)</f>
        <v>0</v>
      </c>
      <c r="BL141" s="20" t="s">
        <v>137</v>
      </c>
      <c r="BM141" s="20" t="s">
        <v>280</v>
      </c>
    </row>
    <row r="142" spans="2:65" s="11" customFormat="1" ht="16.5" customHeight="1">
      <c r="B142" s="144"/>
      <c r="E142" s="145" t="s">
        <v>5</v>
      </c>
      <c r="F142" s="229" t="s">
        <v>281</v>
      </c>
      <c r="G142" s="230"/>
      <c r="H142" s="230"/>
      <c r="I142" s="230"/>
      <c r="K142" s="146">
        <v>0.35799999999999998</v>
      </c>
      <c r="R142" s="147"/>
      <c r="T142" s="148"/>
      <c r="AA142" s="149"/>
      <c r="AT142" s="145" t="s">
        <v>138</v>
      </c>
      <c r="AU142" s="145" t="s">
        <v>99</v>
      </c>
      <c r="AV142" s="11" t="s">
        <v>99</v>
      </c>
      <c r="AW142" s="11" t="s">
        <v>32</v>
      </c>
      <c r="AX142" s="11" t="s">
        <v>79</v>
      </c>
      <c r="AY142" s="145" t="s">
        <v>134</v>
      </c>
    </row>
    <row r="143" spans="2:65" s="1" customFormat="1" ht="25.5" customHeight="1">
      <c r="B143" s="129"/>
      <c r="C143" s="130" t="s">
        <v>145</v>
      </c>
      <c r="D143" s="130" t="s">
        <v>135</v>
      </c>
      <c r="E143" s="131" t="s">
        <v>176</v>
      </c>
      <c r="F143" s="223" t="s">
        <v>177</v>
      </c>
      <c r="G143" s="223"/>
      <c r="H143" s="223"/>
      <c r="I143" s="223"/>
      <c r="J143" s="132" t="s">
        <v>171</v>
      </c>
      <c r="K143" s="133">
        <v>0.42</v>
      </c>
      <c r="L143" s="224">
        <v>0</v>
      </c>
      <c r="M143" s="224"/>
      <c r="N143" s="224">
        <f>ROUND(L143*K143,2)</f>
        <v>0</v>
      </c>
      <c r="O143" s="224"/>
      <c r="P143" s="224"/>
      <c r="Q143" s="224"/>
      <c r="R143" s="134"/>
      <c r="T143" s="135" t="s">
        <v>5</v>
      </c>
      <c r="U143" s="39" t="s">
        <v>39</v>
      </c>
      <c r="V143" s="136">
        <v>0</v>
      </c>
      <c r="W143" s="136">
        <f>V143*K143</f>
        <v>0</v>
      </c>
      <c r="X143" s="136">
        <v>0</v>
      </c>
      <c r="Y143" s="136">
        <f>X143*K143</f>
        <v>0</v>
      </c>
      <c r="Z143" s="136">
        <v>0</v>
      </c>
      <c r="AA143" s="137">
        <f>Z143*K143</f>
        <v>0</v>
      </c>
      <c r="AR143" s="20" t="s">
        <v>137</v>
      </c>
      <c r="AT143" s="20" t="s">
        <v>135</v>
      </c>
      <c r="AU143" s="20" t="s">
        <v>99</v>
      </c>
      <c r="AY143" s="20" t="s">
        <v>134</v>
      </c>
      <c r="BE143" s="138">
        <f>IF(U143="základní",N143,0)</f>
        <v>0</v>
      </c>
      <c r="BF143" s="138">
        <f>IF(U143="snížená",N143,0)</f>
        <v>0</v>
      </c>
      <c r="BG143" s="138">
        <f>IF(U143="zákl. přenesená",N143,0)</f>
        <v>0</v>
      </c>
      <c r="BH143" s="138">
        <f>IF(U143="sníž. přenesená",N143,0)</f>
        <v>0</v>
      </c>
      <c r="BI143" s="138">
        <f>IF(U143="nulová",N143,0)</f>
        <v>0</v>
      </c>
      <c r="BJ143" s="20" t="s">
        <v>79</v>
      </c>
      <c r="BK143" s="138">
        <f>ROUND(L143*K143,2)</f>
        <v>0</v>
      </c>
      <c r="BL143" s="20" t="s">
        <v>137</v>
      </c>
      <c r="BM143" s="20" t="s">
        <v>282</v>
      </c>
    </row>
    <row r="144" spans="2:65" s="9" customFormat="1" ht="29.85" customHeight="1">
      <c r="B144" s="119"/>
      <c r="D144" s="128" t="s">
        <v>112</v>
      </c>
      <c r="E144" s="128"/>
      <c r="F144" s="128"/>
      <c r="G144" s="128"/>
      <c r="H144" s="128"/>
      <c r="I144" s="128"/>
      <c r="J144" s="128"/>
      <c r="K144" s="128"/>
      <c r="L144" s="128"/>
      <c r="M144" s="128"/>
      <c r="N144" s="239">
        <f>BK144</f>
        <v>0</v>
      </c>
      <c r="O144" s="240"/>
      <c r="P144" s="240"/>
      <c r="Q144" s="240"/>
      <c r="R144" s="121"/>
      <c r="T144" s="122"/>
      <c r="W144" s="123">
        <f>W145</f>
        <v>1.3629</v>
      </c>
      <c r="Y144" s="123">
        <f>Y145</f>
        <v>0</v>
      </c>
      <c r="AA144" s="124">
        <f>AA145</f>
        <v>0</v>
      </c>
      <c r="AR144" s="125" t="s">
        <v>79</v>
      </c>
      <c r="AT144" s="126" t="s">
        <v>72</v>
      </c>
      <c r="AU144" s="126" t="s">
        <v>79</v>
      </c>
      <c r="AY144" s="125" t="s">
        <v>134</v>
      </c>
      <c r="BK144" s="127">
        <f>BK145</f>
        <v>0</v>
      </c>
    </row>
    <row r="145" spans="2:65" s="1" customFormat="1" ht="25.5" customHeight="1">
      <c r="B145" s="129"/>
      <c r="C145" s="130" t="s">
        <v>146</v>
      </c>
      <c r="D145" s="130" t="s">
        <v>135</v>
      </c>
      <c r="E145" s="131" t="s">
        <v>178</v>
      </c>
      <c r="F145" s="223" t="s">
        <v>179</v>
      </c>
      <c r="G145" s="223"/>
      <c r="H145" s="223"/>
      <c r="I145" s="223"/>
      <c r="J145" s="132" t="s">
        <v>171</v>
      </c>
      <c r="K145" s="133">
        <v>0.33</v>
      </c>
      <c r="L145" s="224">
        <v>0</v>
      </c>
      <c r="M145" s="224"/>
      <c r="N145" s="224">
        <f>ROUND(L145*K145,2)</f>
        <v>0</v>
      </c>
      <c r="O145" s="224"/>
      <c r="P145" s="224"/>
      <c r="Q145" s="224"/>
      <c r="R145" s="134"/>
      <c r="T145" s="135" t="s">
        <v>5</v>
      </c>
      <c r="U145" s="39" t="s">
        <v>39</v>
      </c>
      <c r="V145" s="136">
        <v>4.13</v>
      </c>
      <c r="W145" s="136">
        <f>V145*K145</f>
        <v>1.3629</v>
      </c>
      <c r="X145" s="136">
        <v>0</v>
      </c>
      <c r="Y145" s="136">
        <f>X145*K145</f>
        <v>0</v>
      </c>
      <c r="Z145" s="136">
        <v>0</v>
      </c>
      <c r="AA145" s="137">
        <f>Z145*K145</f>
        <v>0</v>
      </c>
      <c r="AR145" s="20" t="s">
        <v>137</v>
      </c>
      <c r="AT145" s="20" t="s">
        <v>135</v>
      </c>
      <c r="AU145" s="20" t="s">
        <v>99</v>
      </c>
      <c r="AY145" s="20" t="s">
        <v>134</v>
      </c>
      <c r="BE145" s="138">
        <f>IF(U145="základní",N145,0)</f>
        <v>0</v>
      </c>
      <c r="BF145" s="138">
        <f>IF(U145="snížená",N145,0)</f>
        <v>0</v>
      </c>
      <c r="BG145" s="138">
        <f>IF(U145="zákl. přenesená",N145,0)</f>
        <v>0</v>
      </c>
      <c r="BH145" s="138">
        <f>IF(U145="sníž. přenesená",N145,0)</f>
        <v>0</v>
      </c>
      <c r="BI145" s="138">
        <f>IF(U145="nulová",N145,0)</f>
        <v>0</v>
      </c>
      <c r="BJ145" s="20" t="s">
        <v>79</v>
      </c>
      <c r="BK145" s="138">
        <f>ROUND(L145*K145,2)</f>
        <v>0</v>
      </c>
      <c r="BL145" s="20" t="s">
        <v>137</v>
      </c>
      <c r="BM145" s="20" t="s">
        <v>283</v>
      </c>
    </row>
    <row r="146" spans="2:65" s="9" customFormat="1" ht="37.35" customHeight="1">
      <c r="B146" s="119"/>
      <c r="D146" s="120" t="s">
        <v>113</v>
      </c>
      <c r="E146" s="120"/>
      <c r="F146" s="120"/>
      <c r="G146" s="120"/>
      <c r="H146" s="120"/>
      <c r="I146" s="120"/>
      <c r="J146" s="120"/>
      <c r="K146" s="120"/>
      <c r="L146" s="120"/>
      <c r="M146" s="120"/>
      <c r="N146" s="241">
        <f>BK146</f>
        <v>0</v>
      </c>
      <c r="O146" s="242"/>
      <c r="P146" s="242"/>
      <c r="Q146" s="242"/>
      <c r="R146" s="121"/>
      <c r="T146" s="122"/>
      <c r="W146" s="123">
        <f>W147+W149+W157+W174</f>
        <v>17.208359999999999</v>
      </c>
      <c r="Y146" s="123">
        <f>Y147+Y149+Y157+Y174</f>
        <v>0.13885239999999999</v>
      </c>
      <c r="AA146" s="124">
        <f>AA147+AA149+AA157+AA174</f>
        <v>0.41981879999999999</v>
      </c>
      <c r="AR146" s="125" t="s">
        <v>99</v>
      </c>
      <c r="AT146" s="126" t="s">
        <v>72</v>
      </c>
      <c r="AU146" s="126" t="s">
        <v>73</v>
      </c>
      <c r="AY146" s="125" t="s">
        <v>134</v>
      </c>
      <c r="BK146" s="127">
        <f>BK147+BK149+BK157+BK174</f>
        <v>0</v>
      </c>
    </row>
    <row r="147" spans="2:65" s="9" customFormat="1" ht="19.899999999999999" customHeight="1">
      <c r="B147" s="119"/>
      <c r="D147" s="128" t="s">
        <v>260</v>
      </c>
      <c r="E147" s="128"/>
      <c r="F147" s="128"/>
      <c r="G147" s="128"/>
      <c r="H147" s="128"/>
      <c r="I147" s="128"/>
      <c r="J147" s="128"/>
      <c r="K147" s="128"/>
      <c r="L147" s="128"/>
      <c r="M147" s="128"/>
      <c r="N147" s="237">
        <f>BK147</f>
        <v>0</v>
      </c>
      <c r="O147" s="238"/>
      <c r="P147" s="238"/>
      <c r="Q147" s="238"/>
      <c r="R147" s="121"/>
      <c r="T147" s="122"/>
      <c r="W147" s="123">
        <f>W148</f>
        <v>0</v>
      </c>
      <c r="Y147" s="123">
        <f>Y148</f>
        <v>0</v>
      </c>
      <c r="AA147" s="124">
        <f>AA148</f>
        <v>0</v>
      </c>
      <c r="AR147" s="125" t="s">
        <v>99</v>
      </c>
      <c r="AT147" s="126" t="s">
        <v>72</v>
      </c>
      <c r="AU147" s="126" t="s">
        <v>79</v>
      </c>
      <c r="AY147" s="125" t="s">
        <v>134</v>
      </c>
      <c r="BK147" s="127">
        <f>BK148</f>
        <v>0</v>
      </c>
    </row>
    <row r="148" spans="2:65" s="1" customFormat="1" ht="25.5" customHeight="1">
      <c r="B148" s="129"/>
      <c r="C148" s="130" t="s">
        <v>149</v>
      </c>
      <c r="D148" s="130" t="s">
        <v>135</v>
      </c>
      <c r="E148" s="131" t="s">
        <v>284</v>
      </c>
      <c r="F148" s="223" t="s">
        <v>378</v>
      </c>
      <c r="G148" s="223"/>
      <c r="H148" s="223"/>
      <c r="I148" s="223"/>
      <c r="J148" s="132" t="s">
        <v>199</v>
      </c>
      <c r="K148" s="133">
        <v>1</v>
      </c>
      <c r="L148" s="224">
        <v>0</v>
      </c>
      <c r="M148" s="224"/>
      <c r="N148" s="224">
        <f>ROUND(L148*K148,2)</f>
        <v>0</v>
      </c>
      <c r="O148" s="224"/>
      <c r="P148" s="224"/>
      <c r="Q148" s="224"/>
      <c r="R148" s="134"/>
      <c r="T148" s="135" t="s">
        <v>5</v>
      </c>
      <c r="U148" s="39" t="s">
        <v>39</v>
      </c>
      <c r="V148" s="136">
        <v>0</v>
      </c>
      <c r="W148" s="136">
        <f>V148*K148</f>
        <v>0</v>
      </c>
      <c r="X148" s="136">
        <v>0</v>
      </c>
      <c r="Y148" s="136">
        <f>X148*K148</f>
        <v>0</v>
      </c>
      <c r="Z148" s="136">
        <v>0</v>
      </c>
      <c r="AA148" s="137">
        <f>Z148*K148</f>
        <v>0</v>
      </c>
      <c r="AR148" s="20" t="s">
        <v>158</v>
      </c>
      <c r="AT148" s="20" t="s">
        <v>135</v>
      </c>
      <c r="AU148" s="20" t="s">
        <v>99</v>
      </c>
      <c r="AY148" s="20" t="s">
        <v>134</v>
      </c>
      <c r="BE148" s="138">
        <f>IF(U148="základní",N148,0)</f>
        <v>0</v>
      </c>
      <c r="BF148" s="138">
        <f>IF(U148="snížená",N148,0)</f>
        <v>0</v>
      </c>
      <c r="BG148" s="138">
        <f>IF(U148="zákl. přenesená",N148,0)</f>
        <v>0</v>
      </c>
      <c r="BH148" s="138">
        <f>IF(U148="sníž. přenesená",N148,0)</f>
        <v>0</v>
      </c>
      <c r="BI148" s="138">
        <f>IF(U148="nulová",N148,0)</f>
        <v>0</v>
      </c>
      <c r="BJ148" s="20" t="s">
        <v>79</v>
      </c>
      <c r="BK148" s="138">
        <f>ROUND(L148*K148,2)</f>
        <v>0</v>
      </c>
      <c r="BL148" s="20" t="s">
        <v>158</v>
      </c>
      <c r="BM148" s="20" t="s">
        <v>285</v>
      </c>
    </row>
    <row r="149" spans="2:65" s="9" customFormat="1" ht="29.85" customHeight="1">
      <c r="B149" s="119"/>
      <c r="D149" s="128" t="s">
        <v>261</v>
      </c>
      <c r="E149" s="128"/>
      <c r="F149" s="128"/>
      <c r="G149" s="128"/>
      <c r="H149" s="128"/>
      <c r="I149" s="128"/>
      <c r="J149" s="128"/>
      <c r="K149" s="128"/>
      <c r="L149" s="128"/>
      <c r="M149" s="128"/>
      <c r="N149" s="239">
        <f>BK149</f>
        <v>0</v>
      </c>
      <c r="O149" s="240"/>
      <c r="P149" s="240"/>
      <c r="Q149" s="240"/>
      <c r="R149" s="121"/>
      <c r="T149" s="122"/>
      <c r="W149" s="123">
        <f>SUM(W150:W156)</f>
        <v>4.7539999999999996</v>
      </c>
      <c r="Y149" s="123">
        <f>SUM(Y150:Y156)</f>
        <v>0</v>
      </c>
      <c r="AA149" s="124">
        <f>SUM(AA150:AA156)</f>
        <v>0.17749999999999999</v>
      </c>
      <c r="AR149" s="125" t="s">
        <v>99</v>
      </c>
      <c r="AT149" s="126" t="s">
        <v>72</v>
      </c>
      <c r="AU149" s="126" t="s">
        <v>79</v>
      </c>
      <c r="AY149" s="125" t="s">
        <v>134</v>
      </c>
      <c r="BK149" s="127">
        <f>SUM(BK150:BK156)</f>
        <v>0</v>
      </c>
    </row>
    <row r="150" spans="2:65" s="1" customFormat="1" ht="63.75" customHeight="1">
      <c r="B150" s="129"/>
      <c r="C150" s="130" t="s">
        <v>152</v>
      </c>
      <c r="D150" s="130" t="s">
        <v>135</v>
      </c>
      <c r="E150" s="131" t="s">
        <v>286</v>
      </c>
      <c r="F150" s="223" t="s">
        <v>287</v>
      </c>
      <c r="G150" s="223"/>
      <c r="H150" s="223"/>
      <c r="I150" s="223"/>
      <c r="J150" s="132" t="s">
        <v>136</v>
      </c>
      <c r="K150" s="133">
        <v>1</v>
      </c>
      <c r="L150" s="224">
        <v>0</v>
      </c>
      <c r="M150" s="224"/>
      <c r="N150" s="224">
        <f>ROUND(L150*K150,2)</f>
        <v>0</v>
      </c>
      <c r="O150" s="224"/>
      <c r="P150" s="224"/>
      <c r="Q150" s="224"/>
      <c r="R150" s="134"/>
      <c r="T150" s="135" t="s">
        <v>5</v>
      </c>
      <c r="U150" s="39" t="s">
        <v>39</v>
      </c>
      <c r="V150" s="136">
        <v>0</v>
      </c>
      <c r="W150" s="136">
        <f>V150*K150</f>
        <v>0</v>
      </c>
      <c r="X150" s="136">
        <v>0</v>
      </c>
      <c r="Y150" s="136">
        <f>X150*K150</f>
        <v>0</v>
      </c>
      <c r="Z150" s="136">
        <v>0</v>
      </c>
      <c r="AA150" s="137">
        <f>Z150*K150</f>
        <v>0</v>
      </c>
      <c r="AR150" s="20" t="s">
        <v>158</v>
      </c>
      <c r="AT150" s="20" t="s">
        <v>135</v>
      </c>
      <c r="AU150" s="20" t="s">
        <v>99</v>
      </c>
      <c r="AY150" s="20" t="s">
        <v>134</v>
      </c>
      <c r="BE150" s="138">
        <f>IF(U150="základní",N150,0)</f>
        <v>0</v>
      </c>
      <c r="BF150" s="138">
        <f>IF(U150="snížená",N150,0)</f>
        <v>0</v>
      </c>
      <c r="BG150" s="138">
        <f>IF(U150="zákl. přenesená",N150,0)</f>
        <v>0</v>
      </c>
      <c r="BH150" s="138">
        <f>IF(U150="sníž. přenesená",N150,0)</f>
        <v>0</v>
      </c>
      <c r="BI150" s="138">
        <f>IF(U150="nulová",N150,0)</f>
        <v>0</v>
      </c>
      <c r="BJ150" s="20" t="s">
        <v>79</v>
      </c>
      <c r="BK150" s="138">
        <f>ROUND(L150*K150,2)</f>
        <v>0</v>
      </c>
      <c r="BL150" s="20" t="s">
        <v>158</v>
      </c>
      <c r="BM150" s="20" t="s">
        <v>288</v>
      </c>
    </row>
    <row r="151" spans="2:65" s="1" customFormat="1" ht="16.5" customHeight="1">
      <c r="B151" s="129"/>
      <c r="C151" s="130" t="s">
        <v>154</v>
      </c>
      <c r="D151" s="130" t="s">
        <v>135</v>
      </c>
      <c r="E151" s="131" t="s">
        <v>289</v>
      </c>
      <c r="F151" s="223" t="s">
        <v>290</v>
      </c>
      <c r="G151" s="223"/>
      <c r="H151" s="223"/>
      <c r="I151" s="223"/>
      <c r="J151" s="132" t="s">
        <v>136</v>
      </c>
      <c r="K151" s="133">
        <v>3</v>
      </c>
      <c r="L151" s="224">
        <v>0</v>
      </c>
      <c r="M151" s="224"/>
      <c r="N151" s="224">
        <f>ROUND(L151*K151,2)</f>
        <v>0</v>
      </c>
      <c r="O151" s="224"/>
      <c r="P151" s="224"/>
      <c r="Q151" s="224"/>
      <c r="R151" s="134"/>
      <c r="T151" s="135" t="s">
        <v>5</v>
      </c>
      <c r="U151" s="39" t="s">
        <v>39</v>
      </c>
      <c r="V151" s="136">
        <v>0</v>
      </c>
      <c r="W151" s="136">
        <f>V151*K151</f>
        <v>0</v>
      </c>
      <c r="X151" s="136">
        <v>0</v>
      </c>
      <c r="Y151" s="136">
        <f>X151*K151</f>
        <v>0</v>
      </c>
      <c r="Z151" s="136">
        <v>0</v>
      </c>
      <c r="AA151" s="137">
        <f>Z151*K151</f>
        <v>0</v>
      </c>
      <c r="AR151" s="20" t="s">
        <v>158</v>
      </c>
      <c r="AT151" s="20" t="s">
        <v>135</v>
      </c>
      <c r="AU151" s="20" t="s">
        <v>99</v>
      </c>
      <c r="AY151" s="20" t="s">
        <v>134</v>
      </c>
      <c r="BE151" s="138">
        <f>IF(U151="základní",N151,0)</f>
        <v>0</v>
      </c>
      <c r="BF151" s="138">
        <f>IF(U151="snížená",N151,0)</f>
        <v>0</v>
      </c>
      <c r="BG151" s="138">
        <f>IF(U151="zákl. přenesená",N151,0)</f>
        <v>0</v>
      </c>
      <c r="BH151" s="138">
        <f>IF(U151="sníž. přenesená",N151,0)</f>
        <v>0</v>
      </c>
      <c r="BI151" s="138">
        <f>IF(U151="nulová",N151,0)</f>
        <v>0</v>
      </c>
      <c r="BJ151" s="20" t="s">
        <v>79</v>
      </c>
      <c r="BK151" s="138">
        <f>ROUND(L151*K151,2)</f>
        <v>0</v>
      </c>
      <c r="BL151" s="20" t="s">
        <v>158</v>
      </c>
      <c r="BM151" s="20" t="s">
        <v>291</v>
      </c>
    </row>
    <row r="152" spans="2:65" s="1" customFormat="1" ht="25.5" customHeight="1">
      <c r="B152" s="129"/>
      <c r="C152" s="130" t="s">
        <v>156</v>
      </c>
      <c r="D152" s="130" t="s">
        <v>135</v>
      </c>
      <c r="E152" s="131" t="s">
        <v>292</v>
      </c>
      <c r="F152" s="223" t="s">
        <v>293</v>
      </c>
      <c r="G152" s="223"/>
      <c r="H152" s="223"/>
      <c r="I152" s="223"/>
      <c r="J152" s="132" t="s">
        <v>136</v>
      </c>
      <c r="K152" s="133">
        <v>1</v>
      </c>
      <c r="L152" s="224">
        <v>0</v>
      </c>
      <c r="M152" s="224"/>
      <c r="N152" s="224">
        <f>ROUND(L152*K152,2)</f>
        <v>0</v>
      </c>
      <c r="O152" s="224"/>
      <c r="P152" s="224"/>
      <c r="Q152" s="224"/>
      <c r="R152" s="134"/>
      <c r="T152" s="135" t="s">
        <v>5</v>
      </c>
      <c r="U152" s="39" t="s">
        <v>39</v>
      </c>
      <c r="V152" s="136">
        <v>4.6399999999999997</v>
      </c>
      <c r="W152" s="136">
        <f>V152*K152</f>
        <v>4.6399999999999997</v>
      </c>
      <c r="X152" s="136">
        <v>0</v>
      </c>
      <c r="Y152" s="136">
        <f>X152*K152</f>
        <v>0</v>
      </c>
      <c r="Z152" s="136">
        <v>0.17549999999999999</v>
      </c>
      <c r="AA152" s="137">
        <f>Z152*K152</f>
        <v>0.17549999999999999</v>
      </c>
      <c r="AR152" s="20" t="s">
        <v>158</v>
      </c>
      <c r="AT152" s="20" t="s">
        <v>135</v>
      </c>
      <c r="AU152" s="20" t="s">
        <v>99</v>
      </c>
      <c r="AY152" s="20" t="s">
        <v>134</v>
      </c>
      <c r="BE152" s="138">
        <f>IF(U152="základní",N152,0)</f>
        <v>0</v>
      </c>
      <c r="BF152" s="138">
        <f>IF(U152="snížená",N152,0)</f>
        <v>0</v>
      </c>
      <c r="BG152" s="138">
        <f>IF(U152="zákl. přenesená",N152,0)</f>
        <v>0</v>
      </c>
      <c r="BH152" s="138">
        <f>IF(U152="sníž. přenesená",N152,0)</f>
        <v>0</v>
      </c>
      <c r="BI152" s="138">
        <f>IF(U152="nulová",N152,0)</f>
        <v>0</v>
      </c>
      <c r="BJ152" s="20" t="s">
        <v>79</v>
      </c>
      <c r="BK152" s="138">
        <f>ROUND(L152*K152,2)</f>
        <v>0</v>
      </c>
      <c r="BL152" s="20" t="s">
        <v>158</v>
      </c>
      <c r="BM152" s="20" t="s">
        <v>294</v>
      </c>
    </row>
    <row r="153" spans="2:65" s="1" customFormat="1" ht="38.25" customHeight="1">
      <c r="B153" s="129"/>
      <c r="C153" s="130" t="s">
        <v>157</v>
      </c>
      <c r="D153" s="130" t="s">
        <v>135</v>
      </c>
      <c r="E153" s="131" t="s">
        <v>295</v>
      </c>
      <c r="F153" s="223" t="s">
        <v>296</v>
      </c>
      <c r="G153" s="223"/>
      <c r="H153" s="223"/>
      <c r="I153" s="223"/>
      <c r="J153" s="132" t="s">
        <v>136</v>
      </c>
      <c r="K153" s="133">
        <v>2</v>
      </c>
      <c r="L153" s="224">
        <v>0</v>
      </c>
      <c r="M153" s="224"/>
      <c r="N153" s="224">
        <f>ROUND(L153*K153,2)</f>
        <v>0</v>
      </c>
      <c r="O153" s="224"/>
      <c r="P153" s="224"/>
      <c r="Q153" s="224"/>
      <c r="R153" s="134"/>
      <c r="T153" s="135" t="s">
        <v>5</v>
      </c>
      <c r="U153" s="39" t="s">
        <v>39</v>
      </c>
      <c r="V153" s="136">
        <v>5.7000000000000002E-2</v>
      </c>
      <c r="W153" s="136">
        <f>V153*K153</f>
        <v>0.114</v>
      </c>
      <c r="X153" s="136">
        <v>0</v>
      </c>
      <c r="Y153" s="136">
        <f>X153*K153</f>
        <v>0</v>
      </c>
      <c r="Z153" s="136">
        <v>1E-3</v>
      </c>
      <c r="AA153" s="137">
        <f>Z153*K153</f>
        <v>2E-3</v>
      </c>
      <c r="AR153" s="20" t="s">
        <v>158</v>
      </c>
      <c r="AT153" s="20" t="s">
        <v>135</v>
      </c>
      <c r="AU153" s="20" t="s">
        <v>99</v>
      </c>
      <c r="AY153" s="20" t="s">
        <v>134</v>
      </c>
      <c r="BE153" s="138">
        <f>IF(U153="základní",N153,0)</f>
        <v>0</v>
      </c>
      <c r="BF153" s="138">
        <f>IF(U153="snížená",N153,0)</f>
        <v>0</v>
      </c>
      <c r="BG153" s="138">
        <f>IF(U153="zákl. přenesená",N153,0)</f>
        <v>0</v>
      </c>
      <c r="BH153" s="138">
        <f>IF(U153="sníž. přenesená",N153,0)</f>
        <v>0</v>
      </c>
      <c r="BI153" s="138">
        <f>IF(U153="nulová",N153,0)</f>
        <v>0</v>
      </c>
      <c r="BJ153" s="20" t="s">
        <v>79</v>
      </c>
      <c r="BK153" s="138">
        <f>ROUND(L153*K153,2)</f>
        <v>0</v>
      </c>
      <c r="BL153" s="20" t="s">
        <v>158</v>
      </c>
      <c r="BM153" s="20" t="s">
        <v>297</v>
      </c>
    </row>
    <row r="154" spans="2:65" s="10" customFormat="1" ht="16.5" customHeight="1">
      <c r="B154" s="139"/>
      <c r="E154" s="140" t="s">
        <v>5</v>
      </c>
      <c r="F154" s="225" t="s">
        <v>298</v>
      </c>
      <c r="G154" s="226"/>
      <c r="H154" s="226"/>
      <c r="I154" s="226"/>
      <c r="K154" s="140" t="s">
        <v>5</v>
      </c>
      <c r="R154" s="141"/>
      <c r="T154" s="142"/>
      <c r="AA154" s="143"/>
      <c r="AT154" s="140" t="s">
        <v>138</v>
      </c>
      <c r="AU154" s="140" t="s">
        <v>99</v>
      </c>
      <c r="AV154" s="10" t="s">
        <v>79</v>
      </c>
      <c r="AW154" s="10" t="s">
        <v>32</v>
      </c>
      <c r="AX154" s="10" t="s">
        <v>73</v>
      </c>
      <c r="AY154" s="140" t="s">
        <v>134</v>
      </c>
    </row>
    <row r="155" spans="2:65" s="11" customFormat="1" ht="16.5" customHeight="1">
      <c r="B155" s="144"/>
      <c r="E155" s="145" t="s">
        <v>5</v>
      </c>
      <c r="F155" s="227" t="s">
        <v>99</v>
      </c>
      <c r="G155" s="228"/>
      <c r="H155" s="228"/>
      <c r="I155" s="228"/>
      <c r="K155" s="146">
        <v>2</v>
      </c>
      <c r="R155" s="147"/>
      <c r="T155" s="148"/>
      <c r="AA155" s="149"/>
      <c r="AT155" s="145" t="s">
        <v>138</v>
      </c>
      <c r="AU155" s="145" t="s">
        <v>99</v>
      </c>
      <c r="AV155" s="11" t="s">
        <v>99</v>
      </c>
      <c r="AW155" s="11" t="s">
        <v>32</v>
      </c>
      <c r="AX155" s="11" t="s">
        <v>79</v>
      </c>
      <c r="AY155" s="145" t="s">
        <v>134</v>
      </c>
    </row>
    <row r="156" spans="2:65" s="1" customFormat="1" ht="25.5" customHeight="1">
      <c r="B156" s="129"/>
      <c r="C156" s="130" t="s">
        <v>11</v>
      </c>
      <c r="D156" s="130" t="s">
        <v>135</v>
      </c>
      <c r="E156" s="131" t="s">
        <v>299</v>
      </c>
      <c r="F156" s="223" t="s">
        <v>300</v>
      </c>
      <c r="G156" s="223"/>
      <c r="H156" s="223"/>
      <c r="I156" s="223"/>
      <c r="J156" s="132" t="s">
        <v>182</v>
      </c>
      <c r="K156" s="133">
        <v>706.6</v>
      </c>
      <c r="L156" s="224">
        <v>0</v>
      </c>
      <c r="M156" s="224"/>
      <c r="N156" s="224">
        <f>ROUND(L156*K156,2)</f>
        <v>0</v>
      </c>
      <c r="O156" s="224"/>
      <c r="P156" s="224"/>
      <c r="Q156" s="224"/>
      <c r="R156" s="134"/>
      <c r="T156" s="135" t="s">
        <v>5</v>
      </c>
      <c r="U156" s="39" t="s">
        <v>39</v>
      </c>
      <c r="V156" s="136">
        <v>0</v>
      </c>
      <c r="W156" s="136">
        <f>V156*K156</f>
        <v>0</v>
      </c>
      <c r="X156" s="136">
        <v>0</v>
      </c>
      <c r="Y156" s="136">
        <f>X156*K156</f>
        <v>0</v>
      </c>
      <c r="Z156" s="136">
        <v>0</v>
      </c>
      <c r="AA156" s="137">
        <f>Z156*K156</f>
        <v>0</v>
      </c>
      <c r="AR156" s="20" t="s">
        <v>158</v>
      </c>
      <c r="AT156" s="20" t="s">
        <v>135</v>
      </c>
      <c r="AU156" s="20" t="s">
        <v>99</v>
      </c>
      <c r="AY156" s="20" t="s">
        <v>134</v>
      </c>
      <c r="BE156" s="138">
        <f>IF(U156="základní",N156,0)</f>
        <v>0</v>
      </c>
      <c r="BF156" s="138">
        <f>IF(U156="snížená",N156,0)</f>
        <v>0</v>
      </c>
      <c r="BG156" s="138">
        <f>IF(U156="zákl. přenesená",N156,0)</f>
        <v>0</v>
      </c>
      <c r="BH156" s="138">
        <f>IF(U156="sníž. přenesená",N156,0)</f>
        <v>0</v>
      </c>
      <c r="BI156" s="138">
        <f>IF(U156="nulová",N156,0)</f>
        <v>0</v>
      </c>
      <c r="BJ156" s="20" t="s">
        <v>79</v>
      </c>
      <c r="BK156" s="138">
        <f>ROUND(L156*K156,2)</f>
        <v>0</v>
      </c>
      <c r="BL156" s="20" t="s">
        <v>158</v>
      </c>
      <c r="BM156" s="20" t="s">
        <v>301</v>
      </c>
    </row>
    <row r="157" spans="2:65" s="9" customFormat="1" ht="29.85" customHeight="1">
      <c r="B157" s="119"/>
      <c r="D157" s="128" t="s">
        <v>117</v>
      </c>
      <c r="E157" s="128"/>
      <c r="F157" s="128"/>
      <c r="G157" s="128"/>
      <c r="H157" s="128"/>
      <c r="I157" s="128"/>
      <c r="J157" s="128"/>
      <c r="K157" s="128"/>
      <c r="L157" s="128"/>
      <c r="M157" s="128"/>
      <c r="N157" s="239">
        <f>BK157</f>
        <v>0</v>
      </c>
      <c r="O157" s="240"/>
      <c r="P157" s="240"/>
      <c r="Q157" s="240"/>
      <c r="R157" s="121"/>
      <c r="T157" s="122"/>
      <c r="W157" s="123">
        <f>SUM(W158:W173)</f>
        <v>4.2327999999999992</v>
      </c>
      <c r="Y157" s="123">
        <f>SUM(Y158:Y173)</f>
        <v>0.1036</v>
      </c>
      <c r="AA157" s="124">
        <f>SUM(AA158:AA173)</f>
        <v>0.24124000000000001</v>
      </c>
      <c r="AR157" s="125" t="s">
        <v>99</v>
      </c>
      <c r="AT157" s="126" t="s">
        <v>72</v>
      </c>
      <c r="AU157" s="126" t="s">
        <v>79</v>
      </c>
      <c r="AY157" s="125" t="s">
        <v>134</v>
      </c>
      <c r="BK157" s="127">
        <f>SUM(BK158:BK173)</f>
        <v>0</v>
      </c>
    </row>
    <row r="158" spans="2:65" s="1" customFormat="1" ht="25.5" customHeight="1">
      <c r="B158" s="129"/>
      <c r="C158" s="130" t="s">
        <v>158</v>
      </c>
      <c r="D158" s="130" t="s">
        <v>135</v>
      </c>
      <c r="E158" s="131" t="s">
        <v>183</v>
      </c>
      <c r="F158" s="223" t="s">
        <v>184</v>
      </c>
      <c r="G158" s="223"/>
      <c r="H158" s="223"/>
      <c r="I158" s="223"/>
      <c r="J158" s="132" t="s">
        <v>139</v>
      </c>
      <c r="K158" s="133">
        <v>2.96</v>
      </c>
      <c r="L158" s="224">
        <v>0</v>
      </c>
      <c r="M158" s="224"/>
      <c r="N158" s="224">
        <f>ROUND(L158*K158,2)</f>
        <v>0</v>
      </c>
      <c r="O158" s="224"/>
      <c r="P158" s="224"/>
      <c r="Q158" s="224"/>
      <c r="R158" s="134"/>
      <c r="T158" s="135" t="s">
        <v>5</v>
      </c>
      <c r="U158" s="39" t="s">
        <v>39</v>
      </c>
      <c r="V158" s="136">
        <v>0.29499999999999998</v>
      </c>
      <c r="W158" s="136">
        <f>V158*K158</f>
        <v>0.87319999999999998</v>
      </c>
      <c r="X158" s="136">
        <v>0</v>
      </c>
      <c r="Y158" s="136">
        <f>X158*K158</f>
        <v>0</v>
      </c>
      <c r="Z158" s="136">
        <v>8.1500000000000003E-2</v>
      </c>
      <c r="AA158" s="137">
        <f>Z158*K158</f>
        <v>0.24124000000000001</v>
      </c>
      <c r="AR158" s="20" t="s">
        <v>158</v>
      </c>
      <c r="AT158" s="20" t="s">
        <v>135</v>
      </c>
      <c r="AU158" s="20" t="s">
        <v>99</v>
      </c>
      <c r="AY158" s="20" t="s">
        <v>134</v>
      </c>
      <c r="BE158" s="138">
        <f>IF(U158="základní",N158,0)</f>
        <v>0</v>
      </c>
      <c r="BF158" s="138">
        <f>IF(U158="snížená",N158,0)</f>
        <v>0</v>
      </c>
      <c r="BG158" s="138">
        <f>IF(U158="zákl. přenesená",N158,0)</f>
        <v>0</v>
      </c>
      <c r="BH158" s="138">
        <f>IF(U158="sníž. přenesená",N158,0)</f>
        <v>0</v>
      </c>
      <c r="BI158" s="138">
        <f>IF(U158="nulová",N158,0)</f>
        <v>0</v>
      </c>
      <c r="BJ158" s="20" t="s">
        <v>79</v>
      </c>
      <c r="BK158" s="138">
        <f>ROUND(L158*K158,2)</f>
        <v>0</v>
      </c>
      <c r="BL158" s="20" t="s">
        <v>158</v>
      </c>
      <c r="BM158" s="20" t="s">
        <v>302</v>
      </c>
    </row>
    <row r="159" spans="2:65" s="1" customFormat="1" ht="16.5" customHeight="1">
      <c r="B159" s="129"/>
      <c r="C159" s="130" t="s">
        <v>159</v>
      </c>
      <c r="D159" s="130" t="s">
        <v>135</v>
      </c>
      <c r="E159" s="131" t="s">
        <v>185</v>
      </c>
      <c r="F159" s="223" t="s">
        <v>186</v>
      </c>
      <c r="G159" s="223"/>
      <c r="H159" s="223"/>
      <c r="I159" s="223"/>
      <c r="J159" s="132" t="s">
        <v>139</v>
      </c>
      <c r="K159" s="133">
        <v>2.96</v>
      </c>
      <c r="L159" s="224">
        <v>0</v>
      </c>
      <c r="M159" s="224"/>
      <c r="N159" s="224">
        <f>ROUND(L159*K159,2)</f>
        <v>0</v>
      </c>
      <c r="O159" s="224"/>
      <c r="P159" s="224"/>
      <c r="Q159" s="224"/>
      <c r="R159" s="134"/>
      <c r="T159" s="135" t="s">
        <v>5</v>
      </c>
      <c r="U159" s="39" t="s">
        <v>39</v>
      </c>
      <c r="V159" s="136">
        <v>4.3999999999999997E-2</v>
      </c>
      <c r="W159" s="136">
        <f>V159*K159</f>
        <v>0.13023999999999999</v>
      </c>
      <c r="X159" s="136">
        <v>2.9999999999999997E-4</v>
      </c>
      <c r="Y159" s="136">
        <f>X159*K159</f>
        <v>8.879999999999999E-4</v>
      </c>
      <c r="Z159" s="136">
        <v>0</v>
      </c>
      <c r="AA159" s="137">
        <f>Z159*K159</f>
        <v>0</v>
      </c>
      <c r="AR159" s="20" t="s">
        <v>158</v>
      </c>
      <c r="AT159" s="20" t="s">
        <v>135</v>
      </c>
      <c r="AU159" s="20" t="s">
        <v>99</v>
      </c>
      <c r="AY159" s="20" t="s">
        <v>134</v>
      </c>
      <c r="BE159" s="138">
        <f>IF(U159="základní",N159,0)</f>
        <v>0</v>
      </c>
      <c r="BF159" s="138">
        <f>IF(U159="snížená",N159,0)</f>
        <v>0</v>
      </c>
      <c r="BG159" s="138">
        <f>IF(U159="zákl. přenesená",N159,0)</f>
        <v>0</v>
      </c>
      <c r="BH159" s="138">
        <f>IF(U159="sníž. přenesená",N159,0)</f>
        <v>0</v>
      </c>
      <c r="BI159" s="138">
        <f>IF(U159="nulová",N159,0)</f>
        <v>0</v>
      </c>
      <c r="BJ159" s="20" t="s">
        <v>79</v>
      </c>
      <c r="BK159" s="138">
        <f>ROUND(L159*K159,2)</f>
        <v>0</v>
      </c>
      <c r="BL159" s="20" t="s">
        <v>158</v>
      </c>
      <c r="BM159" s="20" t="s">
        <v>303</v>
      </c>
    </row>
    <row r="160" spans="2:65" s="10" customFormat="1" ht="16.5" customHeight="1">
      <c r="B160" s="139"/>
      <c r="E160" s="140" t="s">
        <v>5</v>
      </c>
      <c r="F160" s="225" t="s">
        <v>272</v>
      </c>
      <c r="G160" s="226"/>
      <c r="H160" s="226"/>
      <c r="I160" s="226"/>
      <c r="K160" s="140" t="s">
        <v>5</v>
      </c>
      <c r="R160" s="141"/>
      <c r="T160" s="142"/>
      <c r="AA160" s="143"/>
      <c r="AT160" s="140" t="s">
        <v>138</v>
      </c>
      <c r="AU160" s="140" t="s">
        <v>99</v>
      </c>
      <c r="AV160" s="10" t="s">
        <v>79</v>
      </c>
      <c r="AW160" s="10" t="s">
        <v>32</v>
      </c>
      <c r="AX160" s="10" t="s">
        <v>73</v>
      </c>
      <c r="AY160" s="140" t="s">
        <v>134</v>
      </c>
    </row>
    <row r="161" spans="2:65" s="11" customFormat="1" ht="16.5" customHeight="1">
      <c r="B161" s="144"/>
      <c r="E161" s="145" t="s">
        <v>5</v>
      </c>
      <c r="F161" s="227" t="s">
        <v>273</v>
      </c>
      <c r="G161" s="228"/>
      <c r="H161" s="228"/>
      <c r="I161" s="228"/>
      <c r="K161" s="146">
        <v>1</v>
      </c>
      <c r="R161" s="147"/>
      <c r="T161" s="148"/>
      <c r="AA161" s="149"/>
      <c r="AT161" s="145" t="s">
        <v>138</v>
      </c>
      <c r="AU161" s="145" t="s">
        <v>99</v>
      </c>
      <c r="AV161" s="11" t="s">
        <v>99</v>
      </c>
      <c r="AW161" s="11" t="s">
        <v>32</v>
      </c>
      <c r="AX161" s="11" t="s">
        <v>73</v>
      </c>
      <c r="AY161" s="145" t="s">
        <v>134</v>
      </c>
    </row>
    <row r="162" spans="2:65" s="10" customFormat="1" ht="16.5" customHeight="1">
      <c r="B162" s="139"/>
      <c r="E162" s="140" t="s">
        <v>5</v>
      </c>
      <c r="F162" s="243" t="s">
        <v>274</v>
      </c>
      <c r="G162" s="244"/>
      <c r="H162" s="244"/>
      <c r="I162" s="244"/>
      <c r="K162" s="140" t="s">
        <v>5</v>
      </c>
      <c r="R162" s="141"/>
      <c r="T162" s="142"/>
      <c r="AA162" s="143"/>
      <c r="AT162" s="140" t="s">
        <v>138</v>
      </c>
      <c r="AU162" s="140" t="s">
        <v>99</v>
      </c>
      <c r="AV162" s="10" t="s">
        <v>79</v>
      </c>
      <c r="AW162" s="10" t="s">
        <v>32</v>
      </c>
      <c r="AX162" s="10" t="s">
        <v>73</v>
      </c>
      <c r="AY162" s="140" t="s">
        <v>134</v>
      </c>
    </row>
    <row r="163" spans="2:65" s="11" customFormat="1" ht="16.5" customHeight="1">
      <c r="B163" s="144"/>
      <c r="E163" s="145" t="s">
        <v>5</v>
      </c>
      <c r="F163" s="227" t="s">
        <v>275</v>
      </c>
      <c r="G163" s="228"/>
      <c r="H163" s="228"/>
      <c r="I163" s="228"/>
      <c r="K163" s="146">
        <v>1.96</v>
      </c>
      <c r="R163" s="147"/>
      <c r="T163" s="148"/>
      <c r="AA163" s="149"/>
      <c r="AT163" s="145" t="s">
        <v>138</v>
      </c>
      <c r="AU163" s="145" t="s">
        <v>99</v>
      </c>
      <c r="AV163" s="11" t="s">
        <v>99</v>
      </c>
      <c r="AW163" s="11" t="s">
        <v>32</v>
      </c>
      <c r="AX163" s="11" t="s">
        <v>73</v>
      </c>
      <c r="AY163" s="145" t="s">
        <v>134</v>
      </c>
    </row>
    <row r="164" spans="2:65" s="12" customFormat="1" ht="16.5" customHeight="1">
      <c r="B164" s="150"/>
      <c r="E164" s="151" t="s">
        <v>5</v>
      </c>
      <c r="F164" s="231" t="s">
        <v>141</v>
      </c>
      <c r="G164" s="232"/>
      <c r="H164" s="232"/>
      <c r="I164" s="232"/>
      <c r="K164" s="152">
        <v>2.96</v>
      </c>
      <c r="R164" s="153"/>
      <c r="T164" s="154"/>
      <c r="AA164" s="155"/>
      <c r="AT164" s="151" t="s">
        <v>138</v>
      </c>
      <c r="AU164" s="151" t="s">
        <v>99</v>
      </c>
      <c r="AV164" s="12" t="s">
        <v>137</v>
      </c>
      <c r="AW164" s="12" t="s">
        <v>32</v>
      </c>
      <c r="AX164" s="12" t="s">
        <v>79</v>
      </c>
      <c r="AY164" s="151" t="s">
        <v>134</v>
      </c>
    </row>
    <row r="165" spans="2:65" s="1" customFormat="1" ht="38.25" customHeight="1">
      <c r="B165" s="129"/>
      <c r="C165" s="130" t="s">
        <v>160</v>
      </c>
      <c r="D165" s="130" t="s">
        <v>135</v>
      </c>
      <c r="E165" s="131" t="s">
        <v>304</v>
      </c>
      <c r="F165" s="223" t="s">
        <v>305</v>
      </c>
      <c r="G165" s="223"/>
      <c r="H165" s="223"/>
      <c r="I165" s="223"/>
      <c r="J165" s="132" t="s">
        <v>139</v>
      </c>
      <c r="K165" s="133">
        <v>2.96</v>
      </c>
      <c r="L165" s="224">
        <v>0</v>
      </c>
      <c r="M165" s="224"/>
      <c r="N165" s="224">
        <f>ROUND(L165*K165,2)</f>
        <v>0</v>
      </c>
      <c r="O165" s="224"/>
      <c r="P165" s="224"/>
      <c r="Q165" s="224"/>
      <c r="R165" s="134"/>
      <c r="T165" s="135" t="s">
        <v>5</v>
      </c>
      <c r="U165" s="39" t="s">
        <v>39</v>
      </c>
      <c r="V165" s="136">
        <v>1.091</v>
      </c>
      <c r="W165" s="136">
        <f>V165*K165</f>
        <v>3.2293599999999998</v>
      </c>
      <c r="X165" s="136">
        <v>3.4700000000000002E-2</v>
      </c>
      <c r="Y165" s="136">
        <f>X165*K165</f>
        <v>0.102712</v>
      </c>
      <c r="Z165" s="136">
        <v>0</v>
      </c>
      <c r="AA165" s="137">
        <f>Z165*K165</f>
        <v>0</v>
      </c>
      <c r="AR165" s="20" t="s">
        <v>158</v>
      </c>
      <c r="AT165" s="20" t="s">
        <v>135</v>
      </c>
      <c r="AU165" s="20" t="s">
        <v>99</v>
      </c>
      <c r="AY165" s="20" t="s">
        <v>134</v>
      </c>
      <c r="BE165" s="138">
        <f>IF(U165="základní",N165,0)</f>
        <v>0</v>
      </c>
      <c r="BF165" s="138">
        <f>IF(U165="snížená",N165,0)</f>
        <v>0</v>
      </c>
      <c r="BG165" s="138">
        <f>IF(U165="zákl. přenesená",N165,0)</f>
        <v>0</v>
      </c>
      <c r="BH165" s="138">
        <f>IF(U165="sníž. přenesená",N165,0)</f>
        <v>0</v>
      </c>
      <c r="BI165" s="138">
        <f>IF(U165="nulová",N165,0)</f>
        <v>0</v>
      </c>
      <c r="BJ165" s="20" t="s">
        <v>79</v>
      </c>
      <c r="BK165" s="138">
        <f>ROUND(L165*K165,2)</f>
        <v>0</v>
      </c>
      <c r="BL165" s="20" t="s">
        <v>158</v>
      </c>
      <c r="BM165" s="20" t="s">
        <v>306</v>
      </c>
    </row>
    <row r="166" spans="2:65" s="10" customFormat="1" ht="16.5" customHeight="1">
      <c r="B166" s="139"/>
      <c r="E166" s="140" t="s">
        <v>5</v>
      </c>
      <c r="F166" s="225" t="s">
        <v>272</v>
      </c>
      <c r="G166" s="226"/>
      <c r="H166" s="226"/>
      <c r="I166" s="226"/>
      <c r="K166" s="140" t="s">
        <v>5</v>
      </c>
      <c r="R166" s="141"/>
      <c r="T166" s="142"/>
      <c r="AA166" s="143"/>
      <c r="AT166" s="140" t="s">
        <v>138</v>
      </c>
      <c r="AU166" s="140" t="s">
        <v>99</v>
      </c>
      <c r="AV166" s="10" t="s">
        <v>79</v>
      </c>
      <c r="AW166" s="10" t="s">
        <v>32</v>
      </c>
      <c r="AX166" s="10" t="s">
        <v>73</v>
      </c>
      <c r="AY166" s="140" t="s">
        <v>134</v>
      </c>
    </row>
    <row r="167" spans="2:65" s="11" customFormat="1" ht="16.5" customHeight="1">
      <c r="B167" s="144"/>
      <c r="E167" s="145" t="s">
        <v>5</v>
      </c>
      <c r="F167" s="227" t="s">
        <v>273</v>
      </c>
      <c r="G167" s="228"/>
      <c r="H167" s="228"/>
      <c r="I167" s="228"/>
      <c r="K167" s="146">
        <v>1</v>
      </c>
      <c r="R167" s="147"/>
      <c r="T167" s="148"/>
      <c r="AA167" s="149"/>
      <c r="AT167" s="145" t="s">
        <v>138</v>
      </c>
      <c r="AU167" s="145" t="s">
        <v>99</v>
      </c>
      <c r="AV167" s="11" t="s">
        <v>99</v>
      </c>
      <c r="AW167" s="11" t="s">
        <v>32</v>
      </c>
      <c r="AX167" s="11" t="s">
        <v>73</v>
      </c>
      <c r="AY167" s="145" t="s">
        <v>134</v>
      </c>
    </row>
    <row r="168" spans="2:65" s="10" customFormat="1" ht="16.5" customHeight="1">
      <c r="B168" s="139"/>
      <c r="E168" s="140" t="s">
        <v>5</v>
      </c>
      <c r="F168" s="243" t="s">
        <v>274</v>
      </c>
      <c r="G168" s="244"/>
      <c r="H168" s="244"/>
      <c r="I168" s="244"/>
      <c r="K168" s="140" t="s">
        <v>5</v>
      </c>
      <c r="R168" s="141"/>
      <c r="T168" s="142"/>
      <c r="AA168" s="143"/>
      <c r="AT168" s="140" t="s">
        <v>138</v>
      </c>
      <c r="AU168" s="140" t="s">
        <v>99</v>
      </c>
      <c r="AV168" s="10" t="s">
        <v>79</v>
      </c>
      <c r="AW168" s="10" t="s">
        <v>32</v>
      </c>
      <c r="AX168" s="10" t="s">
        <v>73</v>
      </c>
      <c r="AY168" s="140" t="s">
        <v>134</v>
      </c>
    </row>
    <row r="169" spans="2:65" s="11" customFormat="1" ht="16.5" customHeight="1">
      <c r="B169" s="144"/>
      <c r="E169" s="145" t="s">
        <v>5</v>
      </c>
      <c r="F169" s="227" t="s">
        <v>275</v>
      </c>
      <c r="G169" s="228"/>
      <c r="H169" s="228"/>
      <c r="I169" s="228"/>
      <c r="K169" s="146">
        <v>1.96</v>
      </c>
      <c r="R169" s="147"/>
      <c r="T169" s="148"/>
      <c r="AA169" s="149"/>
      <c r="AT169" s="145" t="s">
        <v>138</v>
      </c>
      <c r="AU169" s="145" t="s">
        <v>99</v>
      </c>
      <c r="AV169" s="11" t="s">
        <v>99</v>
      </c>
      <c r="AW169" s="11" t="s">
        <v>32</v>
      </c>
      <c r="AX169" s="11" t="s">
        <v>73</v>
      </c>
      <c r="AY169" s="145" t="s">
        <v>134</v>
      </c>
    </row>
    <row r="170" spans="2:65" s="12" customFormat="1" ht="16.5" customHeight="1">
      <c r="B170" s="150"/>
      <c r="E170" s="151" t="s">
        <v>5</v>
      </c>
      <c r="F170" s="231" t="s">
        <v>141</v>
      </c>
      <c r="G170" s="232"/>
      <c r="H170" s="232"/>
      <c r="I170" s="232"/>
      <c r="K170" s="152">
        <v>2.96</v>
      </c>
      <c r="R170" s="153"/>
      <c r="T170" s="154"/>
      <c r="AA170" s="155"/>
      <c r="AT170" s="151" t="s">
        <v>138</v>
      </c>
      <c r="AU170" s="151" t="s">
        <v>99</v>
      </c>
      <c r="AV170" s="12" t="s">
        <v>137</v>
      </c>
      <c r="AW170" s="12" t="s">
        <v>32</v>
      </c>
      <c r="AX170" s="12" t="s">
        <v>79</v>
      </c>
      <c r="AY170" s="151" t="s">
        <v>134</v>
      </c>
    </row>
    <row r="171" spans="2:65" s="1" customFormat="1" ht="25.5" customHeight="1">
      <c r="B171" s="129"/>
      <c r="C171" s="156" t="s">
        <v>161</v>
      </c>
      <c r="D171" s="156" t="s">
        <v>155</v>
      </c>
      <c r="E171" s="157" t="s">
        <v>307</v>
      </c>
      <c r="F171" s="245" t="s">
        <v>308</v>
      </c>
      <c r="G171" s="245"/>
      <c r="H171" s="245"/>
      <c r="I171" s="245"/>
      <c r="J171" s="158" t="s">
        <v>139</v>
      </c>
      <c r="K171" s="159">
        <v>3.4039999999999999</v>
      </c>
      <c r="L171" s="246">
        <v>0</v>
      </c>
      <c r="M171" s="246"/>
      <c r="N171" s="246">
        <f>ROUND(L171*K171,2)</f>
        <v>0</v>
      </c>
      <c r="O171" s="224"/>
      <c r="P171" s="224"/>
      <c r="Q171" s="224"/>
      <c r="R171" s="134"/>
      <c r="T171" s="135" t="s">
        <v>5</v>
      </c>
      <c r="U171" s="39" t="s">
        <v>39</v>
      </c>
      <c r="V171" s="136">
        <v>0</v>
      </c>
      <c r="W171" s="136">
        <f>V171*K171</f>
        <v>0</v>
      </c>
      <c r="X171" s="136">
        <v>0</v>
      </c>
      <c r="Y171" s="136">
        <f>X171*K171</f>
        <v>0</v>
      </c>
      <c r="Z171" s="136">
        <v>0</v>
      </c>
      <c r="AA171" s="137">
        <f>Z171*K171</f>
        <v>0</v>
      </c>
      <c r="AR171" s="20" t="s">
        <v>180</v>
      </c>
      <c r="AT171" s="20" t="s">
        <v>155</v>
      </c>
      <c r="AU171" s="20" t="s">
        <v>99</v>
      </c>
      <c r="AY171" s="20" t="s">
        <v>134</v>
      </c>
      <c r="BE171" s="138">
        <f>IF(U171="základní",N171,0)</f>
        <v>0</v>
      </c>
      <c r="BF171" s="138">
        <f>IF(U171="snížená",N171,0)</f>
        <v>0</v>
      </c>
      <c r="BG171" s="138">
        <f>IF(U171="zákl. přenesená",N171,0)</f>
        <v>0</v>
      </c>
      <c r="BH171" s="138">
        <f>IF(U171="sníž. přenesená",N171,0)</f>
        <v>0</v>
      </c>
      <c r="BI171" s="138">
        <f>IF(U171="nulová",N171,0)</f>
        <v>0</v>
      </c>
      <c r="BJ171" s="20" t="s">
        <v>79</v>
      </c>
      <c r="BK171" s="138">
        <f>ROUND(L171*K171,2)</f>
        <v>0</v>
      </c>
      <c r="BL171" s="20" t="s">
        <v>158</v>
      </c>
      <c r="BM171" s="20" t="s">
        <v>309</v>
      </c>
    </row>
    <row r="172" spans="2:65" s="11" customFormat="1" ht="16.5" customHeight="1">
      <c r="B172" s="144"/>
      <c r="E172" s="145" t="s">
        <v>5</v>
      </c>
      <c r="F172" s="229" t="s">
        <v>310</v>
      </c>
      <c r="G172" s="230"/>
      <c r="H172" s="230"/>
      <c r="I172" s="230"/>
      <c r="K172" s="146">
        <v>3.4039999999999999</v>
      </c>
      <c r="R172" s="147"/>
      <c r="T172" s="148"/>
      <c r="AA172" s="149"/>
      <c r="AT172" s="145" t="s">
        <v>138</v>
      </c>
      <c r="AU172" s="145" t="s">
        <v>99</v>
      </c>
      <c r="AV172" s="11" t="s">
        <v>99</v>
      </c>
      <c r="AW172" s="11" t="s">
        <v>32</v>
      </c>
      <c r="AX172" s="11" t="s">
        <v>79</v>
      </c>
      <c r="AY172" s="145" t="s">
        <v>134</v>
      </c>
    </row>
    <row r="173" spans="2:65" s="1" customFormat="1" ht="25.5" customHeight="1">
      <c r="B173" s="129"/>
      <c r="C173" s="130" t="s">
        <v>162</v>
      </c>
      <c r="D173" s="130" t="s">
        <v>135</v>
      </c>
      <c r="E173" s="131" t="s">
        <v>187</v>
      </c>
      <c r="F173" s="223" t="s">
        <v>188</v>
      </c>
      <c r="G173" s="223"/>
      <c r="H173" s="223"/>
      <c r="I173" s="223"/>
      <c r="J173" s="132" t="s">
        <v>182</v>
      </c>
      <c r="K173" s="133">
        <v>84.659000000000006</v>
      </c>
      <c r="L173" s="224">
        <v>0</v>
      </c>
      <c r="M173" s="224"/>
      <c r="N173" s="224">
        <f>ROUND(L173*K173,2)</f>
        <v>0</v>
      </c>
      <c r="O173" s="224"/>
      <c r="P173" s="224"/>
      <c r="Q173" s="224"/>
      <c r="R173" s="134"/>
      <c r="T173" s="135" t="s">
        <v>5</v>
      </c>
      <c r="U173" s="39" t="s">
        <v>39</v>
      </c>
      <c r="V173" s="136">
        <v>0</v>
      </c>
      <c r="W173" s="136">
        <f>V173*K173</f>
        <v>0</v>
      </c>
      <c r="X173" s="136">
        <v>0</v>
      </c>
      <c r="Y173" s="136">
        <f>X173*K173</f>
        <v>0</v>
      </c>
      <c r="Z173" s="136">
        <v>0</v>
      </c>
      <c r="AA173" s="137">
        <f>Z173*K173</f>
        <v>0</v>
      </c>
      <c r="AR173" s="20" t="s">
        <v>158</v>
      </c>
      <c r="AT173" s="20" t="s">
        <v>135</v>
      </c>
      <c r="AU173" s="20" t="s">
        <v>99</v>
      </c>
      <c r="AY173" s="20" t="s">
        <v>134</v>
      </c>
      <c r="BE173" s="138">
        <f>IF(U173="základní",N173,0)</f>
        <v>0</v>
      </c>
      <c r="BF173" s="138">
        <f>IF(U173="snížená",N173,0)</f>
        <v>0</v>
      </c>
      <c r="BG173" s="138">
        <f>IF(U173="zákl. přenesená",N173,0)</f>
        <v>0</v>
      </c>
      <c r="BH173" s="138">
        <f>IF(U173="sníž. přenesená",N173,0)</f>
        <v>0</v>
      </c>
      <c r="BI173" s="138">
        <f>IF(U173="nulová",N173,0)</f>
        <v>0</v>
      </c>
      <c r="BJ173" s="20" t="s">
        <v>79</v>
      </c>
      <c r="BK173" s="138">
        <f>ROUND(L173*K173,2)</f>
        <v>0</v>
      </c>
      <c r="BL173" s="20" t="s">
        <v>158</v>
      </c>
      <c r="BM173" s="20" t="s">
        <v>311</v>
      </c>
    </row>
    <row r="174" spans="2:65" s="9" customFormat="1" ht="29.85" customHeight="1">
      <c r="B174" s="119"/>
      <c r="D174" s="128" t="s">
        <v>119</v>
      </c>
      <c r="E174" s="128"/>
      <c r="F174" s="128"/>
      <c r="G174" s="128"/>
      <c r="H174" s="128"/>
      <c r="I174" s="128"/>
      <c r="J174" s="128"/>
      <c r="K174" s="128"/>
      <c r="L174" s="128"/>
      <c r="M174" s="128"/>
      <c r="N174" s="239">
        <f>BK174</f>
        <v>0</v>
      </c>
      <c r="O174" s="240"/>
      <c r="P174" s="240"/>
      <c r="Q174" s="240"/>
      <c r="R174" s="121"/>
      <c r="T174" s="122"/>
      <c r="W174" s="123">
        <f>SUM(W175:W182)</f>
        <v>8.2215600000000002</v>
      </c>
      <c r="Y174" s="123">
        <f>SUM(Y175:Y182)</f>
        <v>3.5252400000000003E-2</v>
      </c>
      <c r="AA174" s="124">
        <f>SUM(AA175:AA182)</f>
        <v>1.0788E-3</v>
      </c>
      <c r="AR174" s="125" t="s">
        <v>99</v>
      </c>
      <c r="AT174" s="126" t="s">
        <v>72</v>
      </c>
      <c r="AU174" s="126" t="s">
        <v>79</v>
      </c>
      <c r="AY174" s="125" t="s">
        <v>134</v>
      </c>
      <c r="BK174" s="127">
        <f>SUM(BK175:BK182)</f>
        <v>0</v>
      </c>
    </row>
    <row r="175" spans="2:65" s="1" customFormat="1" ht="25.5" customHeight="1">
      <c r="B175" s="129"/>
      <c r="C175" s="130" t="s">
        <v>10</v>
      </c>
      <c r="D175" s="130" t="s">
        <v>135</v>
      </c>
      <c r="E175" s="131" t="s">
        <v>189</v>
      </c>
      <c r="F175" s="223" t="s">
        <v>190</v>
      </c>
      <c r="G175" s="223"/>
      <c r="H175" s="223"/>
      <c r="I175" s="223"/>
      <c r="J175" s="132" t="s">
        <v>139</v>
      </c>
      <c r="K175" s="133">
        <v>3.48</v>
      </c>
      <c r="L175" s="224">
        <v>0</v>
      </c>
      <c r="M175" s="224"/>
      <c r="N175" s="224">
        <f>ROUND(L175*K175,2)</f>
        <v>0</v>
      </c>
      <c r="O175" s="224"/>
      <c r="P175" s="224"/>
      <c r="Q175" s="224"/>
      <c r="R175" s="134"/>
      <c r="T175" s="135" t="s">
        <v>5</v>
      </c>
      <c r="U175" s="39" t="s">
        <v>39</v>
      </c>
      <c r="V175" s="136">
        <v>7.3999999999999996E-2</v>
      </c>
      <c r="W175" s="136">
        <f>V175*K175</f>
        <v>0.25751999999999997</v>
      </c>
      <c r="X175" s="136">
        <v>1E-3</v>
      </c>
      <c r="Y175" s="136">
        <f>X175*K175</f>
        <v>3.48E-3</v>
      </c>
      <c r="Z175" s="136">
        <v>3.1E-4</v>
      </c>
      <c r="AA175" s="137">
        <f>Z175*K175</f>
        <v>1.0788E-3</v>
      </c>
      <c r="AR175" s="20" t="s">
        <v>158</v>
      </c>
      <c r="AT175" s="20" t="s">
        <v>135</v>
      </c>
      <c r="AU175" s="20" t="s">
        <v>99</v>
      </c>
      <c r="AY175" s="20" t="s">
        <v>134</v>
      </c>
      <c r="BE175" s="138">
        <f>IF(U175="základní",N175,0)</f>
        <v>0</v>
      </c>
      <c r="BF175" s="138">
        <f>IF(U175="snížená",N175,0)</f>
        <v>0</v>
      </c>
      <c r="BG175" s="138">
        <f>IF(U175="zákl. přenesená",N175,0)</f>
        <v>0</v>
      </c>
      <c r="BH175" s="138">
        <f>IF(U175="sníž. přenesená",N175,0)</f>
        <v>0</v>
      </c>
      <c r="BI175" s="138">
        <f>IF(U175="nulová",N175,0)</f>
        <v>0</v>
      </c>
      <c r="BJ175" s="20" t="s">
        <v>79</v>
      </c>
      <c r="BK175" s="138">
        <f>ROUND(L175*K175,2)</f>
        <v>0</v>
      </c>
      <c r="BL175" s="20" t="s">
        <v>158</v>
      </c>
      <c r="BM175" s="20" t="s">
        <v>312</v>
      </c>
    </row>
    <row r="176" spans="2:65" s="10" customFormat="1" ht="16.5" customHeight="1">
      <c r="B176" s="139"/>
      <c r="E176" s="140" t="s">
        <v>5</v>
      </c>
      <c r="F176" s="225" t="s">
        <v>313</v>
      </c>
      <c r="G176" s="226"/>
      <c r="H176" s="226"/>
      <c r="I176" s="226"/>
      <c r="K176" s="140" t="s">
        <v>5</v>
      </c>
      <c r="R176" s="141"/>
      <c r="T176" s="142"/>
      <c r="AA176" s="143"/>
      <c r="AT176" s="140" t="s">
        <v>138</v>
      </c>
      <c r="AU176" s="140" t="s">
        <v>99</v>
      </c>
      <c r="AV176" s="10" t="s">
        <v>79</v>
      </c>
      <c r="AW176" s="10" t="s">
        <v>32</v>
      </c>
      <c r="AX176" s="10" t="s">
        <v>73</v>
      </c>
      <c r="AY176" s="140" t="s">
        <v>134</v>
      </c>
    </row>
    <row r="177" spans="2:65" s="11" customFormat="1" ht="16.5" customHeight="1">
      <c r="B177" s="144"/>
      <c r="E177" s="145" t="s">
        <v>5</v>
      </c>
      <c r="F177" s="227" t="s">
        <v>314</v>
      </c>
      <c r="G177" s="228"/>
      <c r="H177" s="228"/>
      <c r="I177" s="228"/>
      <c r="K177" s="146">
        <v>3.48</v>
      </c>
      <c r="R177" s="147"/>
      <c r="T177" s="148"/>
      <c r="AA177" s="149"/>
      <c r="AT177" s="145" t="s">
        <v>138</v>
      </c>
      <c r="AU177" s="145" t="s">
        <v>99</v>
      </c>
      <c r="AV177" s="11" t="s">
        <v>99</v>
      </c>
      <c r="AW177" s="11" t="s">
        <v>32</v>
      </c>
      <c r="AX177" s="11" t="s">
        <v>79</v>
      </c>
      <c r="AY177" s="145" t="s">
        <v>134</v>
      </c>
    </row>
    <row r="178" spans="2:65" s="1" customFormat="1" ht="25.5" customHeight="1">
      <c r="B178" s="129"/>
      <c r="C178" s="130" t="s">
        <v>163</v>
      </c>
      <c r="D178" s="130" t="s">
        <v>135</v>
      </c>
      <c r="E178" s="131" t="s">
        <v>191</v>
      </c>
      <c r="F178" s="223" t="s">
        <v>192</v>
      </c>
      <c r="G178" s="223"/>
      <c r="H178" s="223"/>
      <c r="I178" s="223"/>
      <c r="J178" s="132" t="s">
        <v>139</v>
      </c>
      <c r="K178" s="133">
        <v>3.48</v>
      </c>
      <c r="L178" s="224">
        <v>0</v>
      </c>
      <c r="M178" s="224"/>
      <c r="N178" s="224">
        <f>ROUND(L178*K178,2)</f>
        <v>0</v>
      </c>
      <c r="O178" s="224"/>
      <c r="P178" s="224"/>
      <c r="Q178" s="224"/>
      <c r="R178" s="134"/>
      <c r="T178" s="135" t="s">
        <v>5</v>
      </c>
      <c r="U178" s="39" t="s">
        <v>39</v>
      </c>
      <c r="V178" s="136">
        <v>3.3000000000000002E-2</v>
      </c>
      <c r="W178" s="136">
        <f>V178*K178</f>
        <v>0.11484000000000001</v>
      </c>
      <c r="X178" s="136">
        <v>2.0000000000000001E-4</v>
      </c>
      <c r="Y178" s="136">
        <f>X178*K178</f>
        <v>6.96E-4</v>
      </c>
      <c r="Z178" s="136">
        <v>0</v>
      </c>
      <c r="AA178" s="137">
        <f>Z178*K178</f>
        <v>0</v>
      </c>
      <c r="AR178" s="20" t="s">
        <v>158</v>
      </c>
      <c r="AT178" s="20" t="s">
        <v>135</v>
      </c>
      <c r="AU178" s="20" t="s">
        <v>99</v>
      </c>
      <c r="AY178" s="20" t="s">
        <v>134</v>
      </c>
      <c r="BE178" s="138">
        <f>IF(U178="základní",N178,0)</f>
        <v>0</v>
      </c>
      <c r="BF178" s="138">
        <f>IF(U178="snížená",N178,0)</f>
        <v>0</v>
      </c>
      <c r="BG178" s="138">
        <f>IF(U178="zákl. přenesená",N178,0)</f>
        <v>0</v>
      </c>
      <c r="BH178" s="138">
        <f>IF(U178="sníž. přenesená",N178,0)</f>
        <v>0</v>
      </c>
      <c r="BI178" s="138">
        <f>IF(U178="nulová",N178,0)</f>
        <v>0</v>
      </c>
      <c r="BJ178" s="20" t="s">
        <v>79</v>
      </c>
      <c r="BK178" s="138">
        <f>ROUND(L178*K178,2)</f>
        <v>0</v>
      </c>
      <c r="BL178" s="20" t="s">
        <v>158</v>
      </c>
      <c r="BM178" s="20" t="s">
        <v>315</v>
      </c>
    </row>
    <row r="179" spans="2:65" s="1" customFormat="1" ht="25.5" customHeight="1">
      <c r="B179" s="129"/>
      <c r="C179" s="130" t="s">
        <v>165</v>
      </c>
      <c r="D179" s="130" t="s">
        <v>135</v>
      </c>
      <c r="E179" s="131" t="s">
        <v>316</v>
      </c>
      <c r="F179" s="223" t="s">
        <v>317</v>
      </c>
      <c r="G179" s="223"/>
      <c r="H179" s="223"/>
      <c r="I179" s="223"/>
      <c r="J179" s="132" t="s">
        <v>153</v>
      </c>
      <c r="K179" s="133">
        <v>36</v>
      </c>
      <c r="L179" s="224">
        <v>0</v>
      </c>
      <c r="M179" s="224"/>
      <c r="N179" s="224">
        <f>ROUND(L179*K179,2)</f>
        <v>0</v>
      </c>
      <c r="O179" s="224"/>
      <c r="P179" s="224"/>
      <c r="Q179" s="224"/>
      <c r="R179" s="134"/>
      <c r="T179" s="135" t="s">
        <v>5</v>
      </c>
      <c r="U179" s="39" t="s">
        <v>39</v>
      </c>
      <c r="V179" s="136">
        <v>0.161</v>
      </c>
      <c r="W179" s="136">
        <f>V179*K179</f>
        <v>5.7960000000000003</v>
      </c>
      <c r="X179" s="136">
        <v>0</v>
      </c>
      <c r="Y179" s="136">
        <f>X179*K179</f>
        <v>0</v>
      </c>
      <c r="Z179" s="136">
        <v>0</v>
      </c>
      <c r="AA179" s="137">
        <f>Z179*K179</f>
        <v>0</v>
      </c>
      <c r="AR179" s="20" t="s">
        <v>158</v>
      </c>
      <c r="AT179" s="20" t="s">
        <v>135</v>
      </c>
      <c r="AU179" s="20" t="s">
        <v>99</v>
      </c>
      <c r="AY179" s="20" t="s">
        <v>134</v>
      </c>
      <c r="BE179" s="138">
        <f>IF(U179="základní",N179,0)</f>
        <v>0</v>
      </c>
      <c r="BF179" s="138">
        <f>IF(U179="snížená",N179,0)</f>
        <v>0</v>
      </c>
      <c r="BG179" s="138">
        <f>IF(U179="zákl. přenesená",N179,0)</f>
        <v>0</v>
      </c>
      <c r="BH179" s="138">
        <f>IF(U179="sníž. přenesená",N179,0)</f>
        <v>0</v>
      </c>
      <c r="BI179" s="138">
        <f>IF(U179="nulová",N179,0)</f>
        <v>0</v>
      </c>
      <c r="BJ179" s="20" t="s">
        <v>79</v>
      </c>
      <c r="BK179" s="138">
        <f>ROUND(L179*K179,2)</f>
        <v>0</v>
      </c>
      <c r="BL179" s="20" t="s">
        <v>158</v>
      </c>
      <c r="BM179" s="20" t="s">
        <v>318</v>
      </c>
    </row>
    <row r="180" spans="2:65" s="10" customFormat="1" ht="16.5" customHeight="1">
      <c r="B180" s="139"/>
      <c r="E180" s="140" t="s">
        <v>5</v>
      </c>
      <c r="F180" s="225" t="s">
        <v>313</v>
      </c>
      <c r="G180" s="226"/>
      <c r="H180" s="226"/>
      <c r="I180" s="226"/>
      <c r="K180" s="140" t="s">
        <v>5</v>
      </c>
      <c r="R180" s="141"/>
      <c r="T180" s="142"/>
      <c r="AA180" s="143"/>
      <c r="AT180" s="140" t="s">
        <v>138</v>
      </c>
      <c r="AU180" s="140" t="s">
        <v>99</v>
      </c>
      <c r="AV180" s="10" t="s">
        <v>79</v>
      </c>
      <c r="AW180" s="10" t="s">
        <v>32</v>
      </c>
      <c r="AX180" s="10" t="s">
        <v>73</v>
      </c>
      <c r="AY180" s="140" t="s">
        <v>134</v>
      </c>
    </row>
    <row r="181" spans="2:65" s="11" customFormat="1" ht="16.5" customHeight="1">
      <c r="B181" s="144"/>
      <c r="E181" s="145" t="s">
        <v>5</v>
      </c>
      <c r="F181" s="227" t="s">
        <v>319</v>
      </c>
      <c r="G181" s="228"/>
      <c r="H181" s="228"/>
      <c r="I181" s="228"/>
      <c r="K181" s="146">
        <v>36</v>
      </c>
      <c r="R181" s="147"/>
      <c r="T181" s="148"/>
      <c r="AA181" s="149"/>
      <c r="AT181" s="145" t="s">
        <v>138</v>
      </c>
      <c r="AU181" s="145" t="s">
        <v>99</v>
      </c>
      <c r="AV181" s="11" t="s">
        <v>99</v>
      </c>
      <c r="AW181" s="11" t="s">
        <v>32</v>
      </c>
      <c r="AX181" s="11" t="s">
        <v>79</v>
      </c>
      <c r="AY181" s="145" t="s">
        <v>134</v>
      </c>
    </row>
    <row r="182" spans="2:65" s="1" customFormat="1" ht="25.5" customHeight="1">
      <c r="B182" s="129"/>
      <c r="C182" s="130" t="s">
        <v>166</v>
      </c>
      <c r="D182" s="130" t="s">
        <v>135</v>
      </c>
      <c r="E182" s="131" t="s">
        <v>320</v>
      </c>
      <c r="F182" s="223" t="s">
        <v>321</v>
      </c>
      <c r="G182" s="223"/>
      <c r="H182" s="223"/>
      <c r="I182" s="223"/>
      <c r="J182" s="132" t="s">
        <v>139</v>
      </c>
      <c r="K182" s="133">
        <v>3.48</v>
      </c>
      <c r="L182" s="224">
        <v>0</v>
      </c>
      <c r="M182" s="224"/>
      <c r="N182" s="224">
        <f>ROUND(L182*K182,2)</f>
        <v>0</v>
      </c>
      <c r="O182" s="224"/>
      <c r="P182" s="224"/>
      <c r="Q182" s="224"/>
      <c r="R182" s="134"/>
      <c r="T182" s="135" t="s">
        <v>5</v>
      </c>
      <c r="U182" s="163" t="s">
        <v>39</v>
      </c>
      <c r="V182" s="164">
        <v>0.59</v>
      </c>
      <c r="W182" s="164">
        <f>V182*K182</f>
        <v>2.0531999999999999</v>
      </c>
      <c r="X182" s="164">
        <v>8.9300000000000004E-3</v>
      </c>
      <c r="Y182" s="164">
        <f>X182*K182</f>
        <v>3.1076400000000001E-2</v>
      </c>
      <c r="Z182" s="164">
        <v>0</v>
      </c>
      <c r="AA182" s="165">
        <f>Z182*K182</f>
        <v>0</v>
      </c>
      <c r="AR182" s="20" t="s">
        <v>158</v>
      </c>
      <c r="AT182" s="20" t="s">
        <v>135</v>
      </c>
      <c r="AU182" s="20" t="s">
        <v>99</v>
      </c>
      <c r="AY182" s="20" t="s">
        <v>134</v>
      </c>
      <c r="BE182" s="138">
        <f>IF(U182="základní",N182,0)</f>
        <v>0</v>
      </c>
      <c r="BF182" s="138">
        <f>IF(U182="snížená",N182,0)</f>
        <v>0</v>
      </c>
      <c r="BG182" s="138">
        <f>IF(U182="zákl. přenesená",N182,0)</f>
        <v>0</v>
      </c>
      <c r="BH182" s="138">
        <f>IF(U182="sníž. přenesená",N182,0)</f>
        <v>0</v>
      </c>
      <c r="BI182" s="138">
        <f>IF(U182="nulová",N182,0)</f>
        <v>0</v>
      </c>
      <c r="BJ182" s="20" t="s">
        <v>79</v>
      </c>
      <c r="BK182" s="138">
        <f>ROUND(L182*K182,2)</f>
        <v>0</v>
      </c>
      <c r="BL182" s="20" t="s">
        <v>158</v>
      </c>
      <c r="BM182" s="20" t="s">
        <v>322</v>
      </c>
    </row>
    <row r="183" spans="2:65" s="1" customFormat="1" ht="6.95" customHeight="1">
      <c r="B183" s="54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6"/>
    </row>
  </sheetData>
  <mergeCells count="172">
    <mergeCell ref="H1:K1"/>
    <mergeCell ref="S2:AC2"/>
    <mergeCell ref="F180:I180"/>
    <mergeCell ref="F181:I181"/>
    <mergeCell ref="F182:I182"/>
    <mergeCell ref="L182:M182"/>
    <mergeCell ref="N182:Q182"/>
    <mergeCell ref="N119:Q119"/>
    <mergeCell ref="N120:Q120"/>
    <mergeCell ref="N121:Q121"/>
    <mergeCell ref="N135:Q135"/>
    <mergeCell ref="N138:Q138"/>
    <mergeCell ref="N144:Q144"/>
    <mergeCell ref="N146:Q146"/>
    <mergeCell ref="N147:Q147"/>
    <mergeCell ref="N149:Q149"/>
    <mergeCell ref="N157:Q157"/>
    <mergeCell ref="N174:Q174"/>
    <mergeCell ref="F175:I175"/>
    <mergeCell ref="L175:M175"/>
    <mergeCell ref="N175:Q175"/>
    <mergeCell ref="F176:I176"/>
    <mergeCell ref="F177:I177"/>
    <mergeCell ref="F178:I178"/>
    <mergeCell ref="L178:M178"/>
    <mergeCell ref="N178:Q178"/>
    <mergeCell ref="F179:I179"/>
    <mergeCell ref="L179:M179"/>
    <mergeCell ref="N179:Q179"/>
    <mergeCell ref="F167:I167"/>
    <mergeCell ref="F168:I168"/>
    <mergeCell ref="F169:I169"/>
    <mergeCell ref="F170:I170"/>
    <mergeCell ref="F171:I171"/>
    <mergeCell ref="L171:M171"/>
    <mergeCell ref="N171:Q171"/>
    <mergeCell ref="F172:I172"/>
    <mergeCell ref="F173:I173"/>
    <mergeCell ref="L173:M173"/>
    <mergeCell ref="N173:Q173"/>
    <mergeCell ref="F160:I160"/>
    <mergeCell ref="F161:I161"/>
    <mergeCell ref="F162:I162"/>
    <mergeCell ref="F163:I163"/>
    <mergeCell ref="F164:I164"/>
    <mergeCell ref="F165:I165"/>
    <mergeCell ref="L165:M165"/>
    <mergeCell ref="N165:Q165"/>
    <mergeCell ref="F166:I166"/>
    <mergeCell ref="F154:I154"/>
    <mergeCell ref="F155:I155"/>
    <mergeCell ref="F156:I156"/>
    <mergeCell ref="L156:M156"/>
    <mergeCell ref="N156:Q156"/>
    <mergeCell ref="F158:I158"/>
    <mergeCell ref="L158:M158"/>
    <mergeCell ref="N158:Q158"/>
    <mergeCell ref="F159:I159"/>
    <mergeCell ref="L159:M159"/>
    <mergeCell ref="N159:Q159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5:I145"/>
    <mergeCell ref="L145:M145"/>
    <mergeCell ref="N145:Q145"/>
    <mergeCell ref="F148:I148"/>
    <mergeCell ref="L148:M148"/>
    <mergeCell ref="N148:Q148"/>
    <mergeCell ref="F150:I150"/>
    <mergeCell ref="L150:M150"/>
    <mergeCell ref="N150:Q150"/>
    <mergeCell ref="F140:I140"/>
    <mergeCell ref="L140:M140"/>
    <mergeCell ref="N140:Q140"/>
    <mergeCell ref="F141:I141"/>
    <mergeCell ref="L141:M141"/>
    <mergeCell ref="N141:Q141"/>
    <mergeCell ref="F142:I142"/>
    <mergeCell ref="F143:I143"/>
    <mergeCell ref="L143:M143"/>
    <mergeCell ref="N143:Q143"/>
    <mergeCell ref="F133:I133"/>
    <mergeCell ref="F134:I134"/>
    <mergeCell ref="F136:I136"/>
    <mergeCell ref="L136:M136"/>
    <mergeCell ref="N136:Q136"/>
    <mergeCell ref="F137:I137"/>
    <mergeCell ref="F139:I139"/>
    <mergeCell ref="L139:M139"/>
    <mergeCell ref="N139:Q139"/>
    <mergeCell ref="F126:I126"/>
    <mergeCell ref="F127:I127"/>
    <mergeCell ref="F128:I128"/>
    <mergeCell ref="L128:M128"/>
    <mergeCell ref="N128:Q128"/>
    <mergeCell ref="F129:I129"/>
    <mergeCell ref="F130:I130"/>
    <mergeCell ref="F131:I131"/>
    <mergeCell ref="F132:I132"/>
    <mergeCell ref="F118:I118"/>
    <mergeCell ref="L118:M118"/>
    <mergeCell ref="N118:Q118"/>
    <mergeCell ref="F122:I122"/>
    <mergeCell ref="L122:M122"/>
    <mergeCell ref="N122:Q122"/>
    <mergeCell ref="F123:I123"/>
    <mergeCell ref="F124:I124"/>
    <mergeCell ref="F125:I125"/>
    <mergeCell ref="L125:M125"/>
    <mergeCell ref="N125:Q125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18" display="3) Rozpočet" xr:uid="{00000000-0004-0000-0200-000002000000}"/>
    <hyperlink ref="S1:T1" location="'Rekapitulace stavby'!C2" display="Rekapitulace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56"/>
  <sheetViews>
    <sheetView showGridLines="0" workbookViewId="0">
      <pane ySplit="1" topLeftCell="A984" activePane="bottomLeft" state="frozen"/>
      <selection pane="bottomLeft" activeCell="AC984" sqref="AC98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7"/>
      <c r="B1" s="14"/>
      <c r="C1" s="14"/>
      <c r="D1" s="15" t="s">
        <v>1</v>
      </c>
      <c r="E1" s="14"/>
      <c r="F1" s="16" t="s">
        <v>94</v>
      </c>
      <c r="G1" s="16"/>
      <c r="H1" s="233" t="s">
        <v>95</v>
      </c>
      <c r="I1" s="233"/>
      <c r="J1" s="233"/>
      <c r="K1" s="233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S2" s="197" t="s">
        <v>8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T2" s="20" t="s">
        <v>88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99</v>
      </c>
    </row>
    <row r="4" spans="1:66" ht="36.950000000000003" customHeight="1">
      <c r="B4" s="24"/>
      <c r="C4" s="174" t="s">
        <v>100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5"/>
      <c r="T4" s="19" t="s">
        <v>13</v>
      </c>
      <c r="AT4" s="20" t="s">
        <v>6</v>
      </c>
    </row>
    <row r="5" spans="1:66" ht="6.95" customHeight="1">
      <c r="B5" s="24"/>
      <c r="R5" s="25"/>
    </row>
    <row r="6" spans="1:66" ht="25.35" customHeight="1">
      <c r="B6" s="24"/>
      <c r="D6" s="29" t="s">
        <v>16</v>
      </c>
      <c r="F6" s="205" t="str">
        <f>'Rekapitulace stavby'!K6</f>
        <v>Stavební úpravy objektru hasiščské zbrojnice v BpH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R6" s="25"/>
    </row>
    <row r="7" spans="1:66" s="1" customFormat="1" ht="32.85" customHeight="1">
      <c r="B7" s="32"/>
      <c r="D7" s="28" t="s">
        <v>101</v>
      </c>
      <c r="F7" s="178" t="s">
        <v>323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R7" s="33"/>
    </row>
    <row r="8" spans="1:66" s="1" customFormat="1" ht="14.45" customHeight="1">
      <c r="B8" s="32"/>
      <c r="D8" s="29" t="s">
        <v>18</v>
      </c>
      <c r="F8" s="27" t="s">
        <v>5</v>
      </c>
      <c r="M8" s="29" t="s">
        <v>19</v>
      </c>
      <c r="O8" s="27" t="s">
        <v>5</v>
      </c>
      <c r="R8" s="33"/>
    </row>
    <row r="9" spans="1:66" s="1" customFormat="1" ht="14.45" customHeight="1">
      <c r="B9" s="32"/>
      <c r="D9" s="29" t="s">
        <v>20</v>
      </c>
      <c r="F9" s="27" t="s">
        <v>21</v>
      </c>
      <c r="M9" s="29" t="s">
        <v>22</v>
      </c>
      <c r="O9" s="208">
        <f>'Rekapitulace stavby'!AN8</f>
        <v>0</v>
      </c>
      <c r="P9" s="208"/>
      <c r="R9" s="33"/>
    </row>
    <row r="10" spans="1:66" s="1" customFormat="1" ht="10.9" customHeight="1">
      <c r="B10" s="32"/>
      <c r="R10" s="33"/>
    </row>
    <row r="11" spans="1:66" s="1" customFormat="1" ht="14.45" customHeight="1">
      <c r="B11" s="32"/>
      <c r="D11" s="29" t="s">
        <v>23</v>
      </c>
      <c r="M11" s="29" t="s">
        <v>24</v>
      </c>
      <c r="O11" s="176" t="s">
        <v>25</v>
      </c>
      <c r="P11" s="176"/>
      <c r="R11" s="33"/>
    </row>
    <row r="12" spans="1:66" s="1" customFormat="1" ht="18" customHeight="1">
      <c r="B12" s="32"/>
      <c r="E12" s="27" t="s">
        <v>26</v>
      </c>
      <c r="M12" s="29" t="s">
        <v>27</v>
      </c>
      <c r="O12" s="176" t="s">
        <v>5</v>
      </c>
      <c r="P12" s="176"/>
      <c r="R12" s="33"/>
    </row>
    <row r="13" spans="1:66" s="1" customFormat="1" ht="6.95" customHeight="1">
      <c r="B13" s="32"/>
      <c r="R13" s="33"/>
    </row>
    <row r="14" spans="1:66" s="1" customFormat="1" ht="14.45" customHeight="1">
      <c r="B14" s="32"/>
      <c r="D14" s="29" t="s">
        <v>28</v>
      </c>
      <c r="M14" s="29" t="s">
        <v>24</v>
      </c>
      <c r="O14" s="176" t="str">
        <f>IF('Rekapitulace stavby'!AN13="","",'Rekapitulace stavby'!AN13)</f>
        <v/>
      </c>
      <c r="P14" s="176"/>
      <c r="R14" s="33"/>
    </row>
    <row r="15" spans="1:66" s="1" customFormat="1" ht="18" customHeight="1">
      <c r="B15" s="32"/>
      <c r="E15" s="27" t="str">
        <f>IF('Rekapitulace stavby'!E14="","",'Rekapitulace stavby'!E14)</f>
        <v/>
      </c>
      <c r="M15" s="29" t="s">
        <v>27</v>
      </c>
      <c r="O15" s="176" t="str">
        <f>IF('Rekapitulace stavby'!AN14="","",'Rekapitulace stavby'!AN14)</f>
        <v/>
      </c>
      <c r="P15" s="176"/>
      <c r="R15" s="33"/>
    </row>
    <row r="16" spans="1:66" s="1" customFormat="1" ht="6.95" customHeight="1">
      <c r="B16" s="32"/>
      <c r="R16" s="33"/>
    </row>
    <row r="17" spans="2:18" s="1" customFormat="1" ht="14.45" customHeight="1">
      <c r="B17" s="32"/>
      <c r="D17" s="29" t="s">
        <v>29</v>
      </c>
      <c r="M17" s="29" t="s">
        <v>24</v>
      </c>
      <c r="O17" s="176" t="s">
        <v>30</v>
      </c>
      <c r="P17" s="176"/>
      <c r="R17" s="33"/>
    </row>
    <row r="18" spans="2:18" s="1" customFormat="1" ht="18" customHeight="1">
      <c r="B18" s="32"/>
      <c r="E18" s="27" t="s">
        <v>31</v>
      </c>
      <c r="M18" s="29" t="s">
        <v>27</v>
      </c>
      <c r="O18" s="176" t="s">
        <v>5</v>
      </c>
      <c r="P18" s="176"/>
      <c r="R18" s="33"/>
    </row>
    <row r="19" spans="2:18" s="1" customFormat="1" ht="6.95" customHeight="1">
      <c r="B19" s="32"/>
      <c r="R19" s="33"/>
    </row>
    <row r="20" spans="2:18" s="1" customFormat="1" ht="14.45" customHeight="1">
      <c r="B20" s="32"/>
      <c r="D20" s="29" t="s">
        <v>33</v>
      </c>
      <c r="M20" s="29" t="s">
        <v>24</v>
      </c>
      <c r="O20" s="176" t="s">
        <v>5</v>
      </c>
      <c r="P20" s="176"/>
      <c r="R20" s="33"/>
    </row>
    <row r="21" spans="2:18" s="1" customFormat="1" ht="18" customHeight="1">
      <c r="B21" s="32"/>
      <c r="E21" s="27" t="s">
        <v>34</v>
      </c>
      <c r="M21" s="29" t="s">
        <v>27</v>
      </c>
      <c r="O21" s="176" t="s">
        <v>5</v>
      </c>
      <c r="P21" s="176"/>
      <c r="R21" s="33"/>
    </row>
    <row r="22" spans="2:18" s="1" customFormat="1" ht="6.95" customHeight="1">
      <c r="B22" s="32"/>
      <c r="R22" s="33"/>
    </row>
    <row r="23" spans="2:18" s="1" customFormat="1" ht="14.45" customHeight="1">
      <c r="B23" s="32"/>
      <c r="D23" s="29" t="s">
        <v>35</v>
      </c>
      <c r="R23" s="33"/>
    </row>
    <row r="24" spans="2:18" s="1" customFormat="1" ht="16.5" customHeight="1">
      <c r="B24" s="32"/>
      <c r="E24" s="179" t="s">
        <v>5</v>
      </c>
      <c r="F24" s="179"/>
      <c r="G24" s="179"/>
      <c r="H24" s="179"/>
      <c r="I24" s="179"/>
      <c r="J24" s="179"/>
      <c r="K24" s="179"/>
      <c r="L24" s="179"/>
      <c r="R24" s="33"/>
    </row>
    <row r="25" spans="2:18" s="1" customFormat="1" ht="6.95" customHeight="1">
      <c r="B25" s="32"/>
      <c r="R25" s="33"/>
    </row>
    <row r="26" spans="2:18" s="1" customFormat="1" ht="6.95" customHeight="1">
      <c r="B26" s="3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R26" s="33"/>
    </row>
    <row r="27" spans="2:18" s="1" customFormat="1" ht="14.45" customHeight="1">
      <c r="B27" s="32"/>
      <c r="D27" s="97" t="s">
        <v>102</v>
      </c>
      <c r="M27" s="202">
        <f>N88</f>
        <v>0</v>
      </c>
      <c r="N27" s="202"/>
      <c r="O27" s="202"/>
      <c r="P27" s="202"/>
      <c r="R27" s="33"/>
    </row>
    <row r="28" spans="2:18" s="1" customFormat="1" ht="14.45" customHeight="1">
      <c r="B28" s="32"/>
      <c r="D28" s="31"/>
      <c r="M28" s="202"/>
      <c r="N28" s="202"/>
      <c r="O28" s="202"/>
      <c r="P28" s="202"/>
      <c r="R28" s="33"/>
    </row>
    <row r="29" spans="2:18" s="1" customFormat="1" ht="6.95" customHeight="1">
      <c r="B29" s="32"/>
      <c r="R29" s="33"/>
    </row>
    <row r="30" spans="2:18" s="1" customFormat="1" ht="25.35" customHeight="1">
      <c r="B30" s="32"/>
      <c r="D30" s="98" t="s">
        <v>37</v>
      </c>
      <c r="M30" s="209">
        <f>ROUND(M27+M28,2)</f>
        <v>0</v>
      </c>
      <c r="N30" s="207"/>
      <c r="O30" s="207"/>
      <c r="P30" s="207"/>
      <c r="R30" s="33"/>
    </row>
    <row r="31" spans="2:18" s="1" customFormat="1" ht="6.95" customHeight="1">
      <c r="B31" s="3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33"/>
    </row>
    <row r="32" spans="2:18" s="1" customFormat="1" ht="14.45" customHeight="1">
      <c r="B32" s="32"/>
      <c r="D32" s="37" t="s">
        <v>38</v>
      </c>
      <c r="E32" s="37" t="s">
        <v>39</v>
      </c>
      <c r="F32" s="38">
        <v>0.21</v>
      </c>
      <c r="G32" s="99" t="s">
        <v>40</v>
      </c>
      <c r="H32" s="210">
        <f>ROUND((SUM(BE100:BE101)+SUM(BE119:BE155)), 2)</f>
        <v>0</v>
      </c>
      <c r="I32" s="207"/>
      <c r="J32" s="207"/>
      <c r="M32" s="210">
        <f>ROUND(ROUND((SUM(BE100:BE101)+SUM(BE119:BE155)), 2)*F32, 2)</f>
        <v>0</v>
      </c>
      <c r="N32" s="207"/>
      <c r="O32" s="207"/>
      <c r="P32" s="207"/>
      <c r="R32" s="33"/>
    </row>
    <row r="33" spans="2:18" s="1" customFormat="1" ht="14.45" customHeight="1">
      <c r="B33" s="32"/>
      <c r="E33" s="37" t="s">
        <v>41</v>
      </c>
      <c r="F33" s="38">
        <v>0.15</v>
      </c>
      <c r="G33" s="99" t="s">
        <v>40</v>
      </c>
      <c r="H33" s="210">
        <f>ROUND((SUM(BF100:BF101)+SUM(BF119:BF155)), 2)</f>
        <v>0</v>
      </c>
      <c r="I33" s="207"/>
      <c r="J33" s="207"/>
      <c r="M33" s="210">
        <f>ROUND(ROUND((SUM(BF100:BF101)+SUM(BF119:BF155)), 2)*F33, 2)</f>
        <v>0</v>
      </c>
      <c r="N33" s="207"/>
      <c r="O33" s="207"/>
      <c r="P33" s="207"/>
      <c r="R33" s="33"/>
    </row>
    <row r="34" spans="2:18" s="1" customFormat="1" ht="14.45" hidden="1" customHeight="1">
      <c r="B34" s="32"/>
      <c r="E34" s="37" t="s">
        <v>42</v>
      </c>
      <c r="F34" s="38">
        <v>0.21</v>
      </c>
      <c r="G34" s="99" t="s">
        <v>40</v>
      </c>
      <c r="H34" s="210">
        <f>ROUND((SUM(BG100:BG101)+SUM(BG119:BG155)), 2)</f>
        <v>0</v>
      </c>
      <c r="I34" s="207"/>
      <c r="J34" s="207"/>
      <c r="M34" s="210">
        <v>0</v>
      </c>
      <c r="N34" s="207"/>
      <c r="O34" s="207"/>
      <c r="P34" s="207"/>
      <c r="R34" s="33"/>
    </row>
    <row r="35" spans="2:18" s="1" customFormat="1" ht="14.45" hidden="1" customHeight="1">
      <c r="B35" s="32"/>
      <c r="E35" s="37" t="s">
        <v>43</v>
      </c>
      <c r="F35" s="38">
        <v>0.15</v>
      </c>
      <c r="G35" s="99" t="s">
        <v>40</v>
      </c>
      <c r="H35" s="210">
        <f>ROUND((SUM(BH100:BH101)+SUM(BH119:BH155)), 2)</f>
        <v>0</v>
      </c>
      <c r="I35" s="207"/>
      <c r="J35" s="207"/>
      <c r="M35" s="210">
        <v>0</v>
      </c>
      <c r="N35" s="207"/>
      <c r="O35" s="207"/>
      <c r="P35" s="207"/>
      <c r="R35" s="33"/>
    </row>
    <row r="36" spans="2:18" s="1" customFormat="1" ht="14.45" hidden="1" customHeight="1">
      <c r="B36" s="32"/>
      <c r="E36" s="37" t="s">
        <v>44</v>
      </c>
      <c r="F36" s="38">
        <v>0</v>
      </c>
      <c r="G36" s="99" t="s">
        <v>40</v>
      </c>
      <c r="H36" s="210">
        <f>ROUND((SUM(BI100:BI101)+SUM(BI119:BI155)), 2)</f>
        <v>0</v>
      </c>
      <c r="I36" s="207"/>
      <c r="J36" s="207"/>
      <c r="M36" s="210">
        <v>0</v>
      </c>
      <c r="N36" s="207"/>
      <c r="O36" s="207"/>
      <c r="P36" s="207"/>
      <c r="R36" s="33"/>
    </row>
    <row r="37" spans="2:18" s="1" customFormat="1" ht="6.95" customHeight="1">
      <c r="B37" s="32"/>
      <c r="R37" s="33"/>
    </row>
    <row r="38" spans="2:18" s="1" customFormat="1" ht="25.35" customHeight="1">
      <c r="B38" s="32"/>
      <c r="C38" s="96"/>
      <c r="D38" s="100" t="s">
        <v>45</v>
      </c>
      <c r="E38" s="68"/>
      <c r="F38" s="68"/>
      <c r="G38" s="101" t="s">
        <v>46</v>
      </c>
      <c r="H38" s="102" t="s">
        <v>47</v>
      </c>
      <c r="I38" s="68"/>
      <c r="J38" s="68"/>
      <c r="K38" s="68"/>
      <c r="L38" s="211">
        <f>SUM(M30:M36)</f>
        <v>0</v>
      </c>
      <c r="M38" s="211"/>
      <c r="N38" s="211"/>
      <c r="O38" s="211"/>
      <c r="P38" s="212"/>
      <c r="Q38" s="96"/>
      <c r="R38" s="33"/>
    </row>
    <row r="39" spans="2:18" s="1" customFormat="1" ht="14.45" customHeight="1">
      <c r="B39" s="32"/>
      <c r="R39" s="33"/>
    </row>
    <row r="40" spans="2:18" s="1" customFormat="1" ht="14.45" customHeight="1">
      <c r="B40" s="32"/>
      <c r="R40" s="33"/>
    </row>
    <row r="41" spans="2:18">
      <c r="B41" s="24"/>
      <c r="R41" s="25"/>
    </row>
    <row r="42" spans="2:18">
      <c r="B42" s="24"/>
      <c r="R42" s="25"/>
    </row>
    <row r="43" spans="2:18">
      <c r="B43" s="24"/>
      <c r="R43" s="25"/>
    </row>
    <row r="44" spans="2:18">
      <c r="B44" s="24"/>
      <c r="R44" s="25"/>
    </row>
    <row r="45" spans="2:18">
      <c r="B45" s="24"/>
      <c r="R45" s="25"/>
    </row>
    <row r="46" spans="2:18">
      <c r="B46" s="24"/>
      <c r="R46" s="25"/>
    </row>
    <row r="47" spans="2:18">
      <c r="B47" s="24"/>
      <c r="R47" s="25"/>
    </row>
    <row r="48" spans="2:18">
      <c r="B48" s="24"/>
      <c r="R48" s="25"/>
    </row>
    <row r="49" spans="2:18">
      <c r="B49" s="24"/>
      <c r="R49" s="25"/>
    </row>
    <row r="50" spans="2:18" s="1" customFormat="1" ht="15">
      <c r="B50" s="32"/>
      <c r="D50" s="45" t="s">
        <v>48</v>
      </c>
      <c r="E50" s="46"/>
      <c r="F50" s="46"/>
      <c r="G50" s="46"/>
      <c r="H50" s="47"/>
      <c r="J50" s="45" t="s">
        <v>49</v>
      </c>
      <c r="K50" s="46"/>
      <c r="L50" s="46"/>
      <c r="M50" s="46"/>
      <c r="N50" s="46"/>
      <c r="O50" s="46"/>
      <c r="P50" s="47"/>
      <c r="R50" s="33"/>
    </row>
    <row r="51" spans="2:18">
      <c r="B51" s="24"/>
      <c r="D51" s="48"/>
      <c r="H51" s="49"/>
      <c r="J51" s="48"/>
      <c r="P51" s="49"/>
      <c r="R51" s="25"/>
    </row>
    <row r="52" spans="2:18">
      <c r="B52" s="24"/>
      <c r="D52" s="48"/>
      <c r="H52" s="49"/>
      <c r="J52" s="48"/>
      <c r="P52" s="49"/>
      <c r="R52" s="25"/>
    </row>
    <row r="53" spans="2:18">
      <c r="B53" s="24"/>
      <c r="D53" s="48"/>
      <c r="H53" s="49"/>
      <c r="J53" s="48"/>
      <c r="P53" s="49"/>
      <c r="R53" s="25"/>
    </row>
    <row r="54" spans="2:18">
      <c r="B54" s="24"/>
      <c r="D54" s="48"/>
      <c r="H54" s="49"/>
      <c r="J54" s="48"/>
      <c r="P54" s="49"/>
      <c r="R54" s="25"/>
    </row>
    <row r="55" spans="2:18">
      <c r="B55" s="24"/>
      <c r="D55" s="48"/>
      <c r="H55" s="49"/>
      <c r="J55" s="48"/>
      <c r="P55" s="49"/>
      <c r="R55" s="25"/>
    </row>
    <row r="56" spans="2:18">
      <c r="B56" s="24"/>
      <c r="D56" s="48"/>
      <c r="H56" s="49"/>
      <c r="J56" s="48"/>
      <c r="P56" s="49"/>
      <c r="R56" s="25"/>
    </row>
    <row r="57" spans="2:18">
      <c r="B57" s="24"/>
      <c r="D57" s="48"/>
      <c r="H57" s="49"/>
      <c r="J57" s="48"/>
      <c r="P57" s="49"/>
      <c r="R57" s="25"/>
    </row>
    <row r="58" spans="2:18">
      <c r="B58" s="24"/>
      <c r="D58" s="48"/>
      <c r="H58" s="49"/>
      <c r="J58" s="48"/>
      <c r="P58" s="49"/>
      <c r="R58" s="25"/>
    </row>
    <row r="59" spans="2:18" s="1" customFormat="1" ht="15">
      <c r="B59" s="32"/>
      <c r="D59" s="50" t="s">
        <v>50</v>
      </c>
      <c r="E59" s="51"/>
      <c r="F59" s="51"/>
      <c r="G59" s="52" t="s">
        <v>51</v>
      </c>
      <c r="H59" s="53"/>
      <c r="J59" s="50" t="s">
        <v>50</v>
      </c>
      <c r="K59" s="51"/>
      <c r="L59" s="51"/>
      <c r="M59" s="51"/>
      <c r="N59" s="52" t="s">
        <v>51</v>
      </c>
      <c r="O59" s="51"/>
      <c r="P59" s="53"/>
      <c r="R59" s="33"/>
    </row>
    <row r="60" spans="2:18">
      <c r="B60" s="24"/>
      <c r="R60" s="25"/>
    </row>
    <row r="61" spans="2:18" s="1" customFormat="1" ht="15">
      <c r="B61" s="32"/>
      <c r="D61" s="45" t="s">
        <v>52</v>
      </c>
      <c r="E61" s="46"/>
      <c r="F61" s="46"/>
      <c r="G61" s="46"/>
      <c r="H61" s="47"/>
      <c r="J61" s="45" t="s">
        <v>53</v>
      </c>
      <c r="K61" s="46"/>
      <c r="L61" s="46"/>
      <c r="M61" s="46"/>
      <c r="N61" s="46"/>
      <c r="O61" s="46"/>
      <c r="P61" s="47"/>
      <c r="R61" s="33"/>
    </row>
    <row r="62" spans="2:18">
      <c r="B62" s="24"/>
      <c r="D62" s="48"/>
      <c r="H62" s="49"/>
      <c r="J62" s="48"/>
      <c r="P62" s="49"/>
      <c r="R62" s="25"/>
    </row>
    <row r="63" spans="2:18">
      <c r="B63" s="24"/>
      <c r="D63" s="48"/>
      <c r="H63" s="49"/>
      <c r="J63" s="48"/>
      <c r="P63" s="49"/>
      <c r="R63" s="25"/>
    </row>
    <row r="64" spans="2:18">
      <c r="B64" s="24"/>
      <c r="D64" s="48"/>
      <c r="H64" s="49"/>
      <c r="J64" s="48"/>
      <c r="P64" s="49"/>
      <c r="R64" s="25"/>
    </row>
    <row r="65" spans="2:18">
      <c r="B65" s="24"/>
      <c r="D65" s="48"/>
      <c r="H65" s="49"/>
      <c r="J65" s="48"/>
      <c r="P65" s="49"/>
      <c r="R65" s="25"/>
    </row>
    <row r="66" spans="2:18">
      <c r="B66" s="24"/>
      <c r="D66" s="48"/>
      <c r="H66" s="49"/>
      <c r="J66" s="48"/>
      <c r="P66" s="49"/>
      <c r="R66" s="25"/>
    </row>
    <row r="67" spans="2:18">
      <c r="B67" s="24"/>
      <c r="D67" s="48"/>
      <c r="H67" s="49"/>
      <c r="J67" s="48"/>
      <c r="P67" s="49"/>
      <c r="R67" s="25"/>
    </row>
    <row r="68" spans="2:18">
      <c r="B68" s="24"/>
      <c r="D68" s="48"/>
      <c r="H68" s="49"/>
      <c r="J68" s="48"/>
      <c r="P68" s="49"/>
      <c r="R68" s="25"/>
    </row>
    <row r="69" spans="2:18">
      <c r="B69" s="24"/>
      <c r="D69" s="48"/>
      <c r="H69" s="49"/>
      <c r="J69" s="48"/>
      <c r="P69" s="49"/>
      <c r="R69" s="25"/>
    </row>
    <row r="70" spans="2:18" s="1" customFormat="1" ht="15">
      <c r="B70" s="32"/>
      <c r="D70" s="50" t="s">
        <v>50</v>
      </c>
      <c r="E70" s="51"/>
      <c r="F70" s="51"/>
      <c r="G70" s="52" t="s">
        <v>51</v>
      </c>
      <c r="H70" s="53"/>
      <c r="J70" s="50" t="s">
        <v>50</v>
      </c>
      <c r="K70" s="51"/>
      <c r="L70" s="51"/>
      <c r="M70" s="51"/>
      <c r="N70" s="52" t="s">
        <v>51</v>
      </c>
      <c r="O70" s="51"/>
      <c r="P70" s="53"/>
      <c r="R70" s="33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2"/>
      <c r="C76" s="174" t="s">
        <v>103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33"/>
    </row>
    <row r="77" spans="2:18" s="1" customFormat="1" ht="6.95" customHeight="1">
      <c r="B77" s="32"/>
      <c r="R77" s="33"/>
    </row>
    <row r="78" spans="2:18" s="1" customFormat="1" ht="30" customHeight="1">
      <c r="B78" s="32"/>
      <c r="C78" s="29" t="s">
        <v>16</v>
      </c>
      <c r="F78" s="205" t="str">
        <f>F6</f>
        <v>Stavební úpravy objektru hasiščské zbrojnice v BpH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R78" s="33"/>
    </row>
    <row r="79" spans="2:18" s="1" customFormat="1" ht="36.950000000000003" customHeight="1">
      <c r="B79" s="32"/>
      <c r="C79" s="63" t="s">
        <v>101</v>
      </c>
      <c r="F79" s="188" t="str">
        <f>F7</f>
        <v>06 - Odsávání výfukových plynů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R79" s="33"/>
    </row>
    <row r="80" spans="2:18" s="1" customFormat="1" ht="6.95" customHeight="1">
      <c r="B80" s="32"/>
      <c r="R80" s="33"/>
    </row>
    <row r="81" spans="2:47" s="1" customFormat="1" ht="18" customHeight="1">
      <c r="B81" s="32"/>
      <c r="C81" s="29" t="s">
        <v>20</v>
      </c>
      <c r="F81" s="27" t="str">
        <f>F9</f>
        <v xml:space="preserve">Bystřice pod Hostýnem </v>
      </c>
      <c r="K81" s="29" t="s">
        <v>22</v>
      </c>
      <c r="M81" s="208">
        <f>IF(O9="","",O9)</f>
        <v>0</v>
      </c>
      <c r="N81" s="208"/>
      <c r="O81" s="208"/>
      <c r="P81" s="208"/>
      <c r="R81" s="33"/>
    </row>
    <row r="82" spans="2:47" s="1" customFormat="1" ht="6.95" customHeight="1">
      <c r="B82" s="32"/>
      <c r="R82" s="33"/>
    </row>
    <row r="83" spans="2:47" s="1" customFormat="1" ht="15">
      <c r="B83" s="32"/>
      <c r="C83" s="29" t="s">
        <v>23</v>
      </c>
      <c r="F83" s="27" t="str">
        <f>E12</f>
        <v xml:space="preserve">Město Bystřice pod Hostýnem </v>
      </c>
      <c r="K83" s="29" t="s">
        <v>29</v>
      </c>
      <c r="M83" s="176" t="str">
        <f>E18</f>
        <v>Stanislav Ondroušek s.r.o.</v>
      </c>
      <c r="N83" s="176"/>
      <c r="O83" s="176"/>
      <c r="P83" s="176"/>
      <c r="Q83" s="176"/>
      <c r="R83" s="33"/>
    </row>
    <row r="84" spans="2:47" s="1" customFormat="1" ht="14.45" customHeight="1">
      <c r="B84" s="32"/>
      <c r="C84" s="29" t="s">
        <v>28</v>
      </c>
      <c r="F84" s="27" t="str">
        <f>IF(E15="","",E15)</f>
        <v/>
      </c>
      <c r="K84" s="29" t="s">
        <v>33</v>
      </c>
      <c r="M84" s="176" t="str">
        <f>E21</f>
        <v>Dominika Lukášová</v>
      </c>
      <c r="N84" s="176"/>
      <c r="O84" s="176"/>
      <c r="P84" s="176"/>
      <c r="Q84" s="176"/>
      <c r="R84" s="33"/>
    </row>
    <row r="85" spans="2:47" s="1" customFormat="1" ht="10.35" customHeight="1">
      <c r="B85" s="32"/>
      <c r="R85" s="33"/>
    </row>
    <row r="86" spans="2:47" s="1" customFormat="1" ht="29.25" customHeight="1">
      <c r="B86" s="32"/>
      <c r="C86" s="213" t="s">
        <v>104</v>
      </c>
      <c r="D86" s="214"/>
      <c r="E86" s="214"/>
      <c r="F86" s="214"/>
      <c r="G86" s="214"/>
      <c r="H86" s="96"/>
      <c r="I86" s="96"/>
      <c r="J86" s="96"/>
      <c r="K86" s="96"/>
      <c r="L86" s="96"/>
      <c r="M86" s="96"/>
      <c r="N86" s="213" t="s">
        <v>105</v>
      </c>
      <c r="O86" s="214"/>
      <c r="P86" s="214"/>
      <c r="Q86" s="214"/>
      <c r="R86" s="33"/>
    </row>
    <row r="87" spans="2:47" s="1" customFormat="1" ht="10.35" customHeight="1">
      <c r="B87" s="32"/>
      <c r="R87" s="33"/>
    </row>
    <row r="88" spans="2:47" s="1" customFormat="1" ht="29.25" customHeight="1">
      <c r="B88" s="32"/>
      <c r="C88" s="103" t="s">
        <v>102</v>
      </c>
      <c r="N88" s="193">
        <f>N119</f>
        <v>0</v>
      </c>
      <c r="O88" s="215"/>
      <c r="P88" s="215"/>
      <c r="Q88" s="215"/>
      <c r="R88" s="33"/>
      <c r="AU88" s="20" t="s">
        <v>106</v>
      </c>
    </row>
    <row r="89" spans="2:47" s="6" customFormat="1" ht="24.95" customHeight="1">
      <c r="B89" s="104"/>
      <c r="D89" s="105" t="s">
        <v>107</v>
      </c>
      <c r="N89" s="216">
        <f>N120</f>
        <v>0</v>
      </c>
      <c r="O89" s="217"/>
      <c r="P89" s="217"/>
      <c r="Q89" s="217"/>
      <c r="R89" s="106"/>
    </row>
    <row r="90" spans="2:47" s="7" customFormat="1" ht="19.899999999999999" customHeight="1">
      <c r="B90" s="107"/>
      <c r="D90" s="108" t="s">
        <v>108</v>
      </c>
      <c r="N90" s="218">
        <f>N121</f>
        <v>0</v>
      </c>
      <c r="O90" s="219"/>
      <c r="P90" s="219"/>
      <c r="Q90" s="219"/>
      <c r="R90" s="109"/>
    </row>
    <row r="91" spans="2:47" s="7" customFormat="1" ht="14.85" customHeight="1">
      <c r="B91" s="107"/>
      <c r="D91" s="108" t="s">
        <v>324</v>
      </c>
      <c r="N91" s="218">
        <f>N125</f>
        <v>0</v>
      </c>
      <c r="O91" s="219"/>
      <c r="P91" s="219"/>
      <c r="Q91" s="219"/>
      <c r="R91" s="109"/>
    </row>
    <row r="92" spans="2:47" s="7" customFormat="1" ht="14.85" customHeight="1">
      <c r="B92" s="107"/>
      <c r="D92" s="108" t="s">
        <v>325</v>
      </c>
      <c r="N92" s="218">
        <f>N131</f>
        <v>0</v>
      </c>
      <c r="O92" s="219"/>
      <c r="P92" s="219"/>
      <c r="Q92" s="219"/>
      <c r="R92" s="109"/>
    </row>
    <row r="93" spans="2:47" s="7" customFormat="1" ht="14.85" customHeight="1">
      <c r="B93" s="107"/>
      <c r="D93" s="108" t="s">
        <v>326</v>
      </c>
      <c r="N93" s="218">
        <f>N134</f>
        <v>0</v>
      </c>
      <c r="O93" s="219"/>
      <c r="P93" s="219"/>
      <c r="Q93" s="219"/>
      <c r="R93" s="109"/>
    </row>
    <row r="94" spans="2:47" s="7" customFormat="1" ht="14.85" customHeight="1">
      <c r="B94" s="107"/>
      <c r="D94" s="108" t="s">
        <v>327</v>
      </c>
      <c r="N94" s="218">
        <f>N140</f>
        <v>0</v>
      </c>
      <c r="O94" s="219"/>
      <c r="P94" s="219"/>
      <c r="Q94" s="219"/>
      <c r="R94" s="109"/>
    </row>
    <row r="95" spans="2:47" s="6" customFormat="1" ht="24.95" customHeight="1">
      <c r="B95" s="104"/>
      <c r="D95" s="105" t="s">
        <v>113</v>
      </c>
      <c r="N95" s="216">
        <f>N142</f>
        <v>0</v>
      </c>
      <c r="O95" s="217"/>
      <c r="P95" s="217"/>
      <c r="Q95" s="217"/>
      <c r="R95" s="106"/>
    </row>
    <row r="96" spans="2:47" s="7" customFormat="1" ht="19.899999999999999" customHeight="1">
      <c r="B96" s="107"/>
      <c r="D96" s="108" t="s">
        <v>114</v>
      </c>
      <c r="N96" s="218">
        <f>N143</f>
        <v>0</v>
      </c>
      <c r="O96" s="219"/>
      <c r="P96" s="219"/>
      <c r="Q96" s="219"/>
      <c r="R96" s="109"/>
    </row>
    <row r="97" spans="2:21" s="7" customFormat="1" ht="19.899999999999999" customHeight="1">
      <c r="B97" s="107"/>
      <c r="D97" s="108" t="s">
        <v>115</v>
      </c>
      <c r="N97" s="218">
        <f>N146</f>
        <v>0</v>
      </c>
      <c r="O97" s="219"/>
      <c r="P97" s="219"/>
      <c r="Q97" s="219"/>
      <c r="R97" s="109"/>
    </row>
    <row r="98" spans="2:21" s="7" customFormat="1" ht="19.899999999999999" customHeight="1">
      <c r="B98" s="107"/>
      <c r="D98" s="108" t="s">
        <v>119</v>
      </c>
      <c r="N98" s="218">
        <f>N152</f>
        <v>0</v>
      </c>
      <c r="O98" s="219"/>
      <c r="P98" s="219"/>
      <c r="Q98" s="219"/>
      <c r="R98" s="109"/>
    </row>
    <row r="99" spans="2:21" s="1" customFormat="1" ht="21.75" customHeight="1">
      <c r="B99" s="32"/>
      <c r="R99" s="33"/>
    </row>
    <row r="100" spans="2:21" s="1" customFormat="1" ht="29.25" customHeight="1">
      <c r="B100" s="32"/>
      <c r="C100" s="103"/>
      <c r="N100" s="215"/>
      <c r="O100" s="220"/>
      <c r="P100" s="220"/>
      <c r="Q100" s="220"/>
      <c r="R100" s="33"/>
      <c r="T100" s="110"/>
      <c r="U100" s="111" t="s">
        <v>38</v>
      </c>
    </row>
    <row r="101" spans="2:21" s="1" customFormat="1" ht="18" customHeight="1">
      <c r="B101" s="32"/>
      <c r="R101" s="33"/>
    </row>
    <row r="102" spans="2:21" s="1" customFormat="1" ht="29.25" customHeight="1">
      <c r="B102" s="32"/>
      <c r="C102" s="95" t="s">
        <v>376</v>
      </c>
      <c r="D102" s="96"/>
      <c r="E102" s="96"/>
      <c r="F102" s="96"/>
      <c r="G102" s="96"/>
      <c r="H102" s="96"/>
      <c r="I102" s="96"/>
      <c r="J102" s="96"/>
      <c r="K102" s="96"/>
      <c r="L102" s="196">
        <f>ROUND(SUM(N88+N100),2)</f>
        <v>0</v>
      </c>
      <c r="M102" s="196"/>
      <c r="N102" s="196"/>
      <c r="O102" s="196"/>
      <c r="P102" s="196"/>
      <c r="Q102" s="196"/>
      <c r="R102" s="33"/>
    </row>
    <row r="103" spans="2:21" s="1" customFormat="1" ht="6.95" customHeight="1"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6"/>
    </row>
    <row r="107" spans="2:21" s="1" customFormat="1" ht="6.95" customHeight="1"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9"/>
    </row>
    <row r="108" spans="2:21" s="1" customFormat="1" ht="36.950000000000003" customHeight="1">
      <c r="B108" s="32"/>
      <c r="C108" s="174" t="s">
        <v>120</v>
      </c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33"/>
    </row>
    <row r="109" spans="2:21" s="1" customFormat="1" ht="6.95" customHeight="1">
      <c r="B109" s="32"/>
      <c r="R109" s="33"/>
    </row>
    <row r="110" spans="2:21" s="1" customFormat="1" ht="30" customHeight="1">
      <c r="B110" s="32"/>
      <c r="C110" s="29" t="s">
        <v>16</v>
      </c>
      <c r="F110" s="205" t="str">
        <f>F6</f>
        <v>Stavební úpravy objektru hasiščské zbrojnice v BpH</v>
      </c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R110" s="33"/>
    </row>
    <row r="111" spans="2:21" s="1" customFormat="1" ht="36.950000000000003" customHeight="1">
      <c r="B111" s="32"/>
      <c r="C111" s="63" t="s">
        <v>101</v>
      </c>
      <c r="F111" s="188" t="str">
        <f>F7</f>
        <v>06 - Odsávání výfukových plynů</v>
      </c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R111" s="33"/>
    </row>
    <row r="112" spans="2:21" s="1" customFormat="1" ht="6.95" customHeight="1">
      <c r="B112" s="32"/>
      <c r="R112" s="33"/>
    </row>
    <row r="113" spans="2:65" s="1" customFormat="1" ht="18" customHeight="1">
      <c r="B113" s="32"/>
      <c r="C113" s="29" t="s">
        <v>20</v>
      </c>
      <c r="F113" s="27" t="str">
        <f>F9</f>
        <v xml:space="preserve">Bystřice pod Hostýnem </v>
      </c>
      <c r="K113" s="29" t="s">
        <v>22</v>
      </c>
      <c r="M113" s="208">
        <f>IF(O9="","",O9)</f>
        <v>0</v>
      </c>
      <c r="N113" s="208"/>
      <c r="O113" s="208"/>
      <c r="P113" s="208"/>
      <c r="R113" s="33"/>
    </row>
    <row r="114" spans="2:65" s="1" customFormat="1" ht="6.95" customHeight="1">
      <c r="B114" s="32"/>
      <c r="R114" s="33"/>
    </row>
    <row r="115" spans="2:65" s="1" customFormat="1" ht="15">
      <c r="B115" s="32"/>
      <c r="C115" s="29" t="s">
        <v>23</v>
      </c>
      <c r="F115" s="27" t="str">
        <f>E12</f>
        <v xml:space="preserve">Město Bystřice pod Hostýnem </v>
      </c>
      <c r="K115" s="29" t="s">
        <v>29</v>
      </c>
      <c r="M115" s="176" t="str">
        <f>E18</f>
        <v>Stanislav Ondroušek s.r.o.</v>
      </c>
      <c r="N115" s="176"/>
      <c r="O115" s="176"/>
      <c r="P115" s="176"/>
      <c r="Q115" s="176"/>
      <c r="R115" s="33"/>
    </row>
    <row r="116" spans="2:65" s="1" customFormat="1" ht="14.45" customHeight="1">
      <c r="B116" s="32"/>
      <c r="C116" s="29" t="s">
        <v>28</v>
      </c>
      <c r="F116" s="27" t="str">
        <f>IF(E15="","",E15)</f>
        <v/>
      </c>
      <c r="K116" s="29" t="s">
        <v>33</v>
      </c>
      <c r="M116" s="176" t="str">
        <f>E21</f>
        <v>Dominika Lukášová</v>
      </c>
      <c r="N116" s="176"/>
      <c r="O116" s="176"/>
      <c r="P116" s="176"/>
      <c r="Q116" s="176"/>
      <c r="R116" s="33"/>
    </row>
    <row r="117" spans="2:65" s="1" customFormat="1" ht="10.35" customHeight="1">
      <c r="B117" s="32"/>
      <c r="R117" s="33"/>
    </row>
    <row r="118" spans="2:65" s="8" customFormat="1" ht="29.25" customHeight="1">
      <c r="B118" s="112"/>
      <c r="C118" s="113" t="s">
        <v>121</v>
      </c>
      <c r="D118" s="114" t="s">
        <v>122</v>
      </c>
      <c r="E118" s="114" t="s">
        <v>56</v>
      </c>
      <c r="F118" s="221" t="s">
        <v>123</v>
      </c>
      <c r="G118" s="221"/>
      <c r="H118" s="221"/>
      <c r="I118" s="221"/>
      <c r="J118" s="114" t="s">
        <v>124</v>
      </c>
      <c r="K118" s="114" t="s">
        <v>125</v>
      </c>
      <c r="L118" s="221" t="s">
        <v>126</v>
      </c>
      <c r="M118" s="221"/>
      <c r="N118" s="221" t="s">
        <v>105</v>
      </c>
      <c r="O118" s="221"/>
      <c r="P118" s="221"/>
      <c r="Q118" s="222"/>
      <c r="R118" s="115"/>
      <c r="T118" s="69" t="s">
        <v>127</v>
      </c>
      <c r="U118" s="70" t="s">
        <v>38</v>
      </c>
      <c r="V118" s="70" t="s">
        <v>128</v>
      </c>
      <c r="W118" s="70" t="s">
        <v>129</v>
      </c>
      <c r="X118" s="70" t="s">
        <v>130</v>
      </c>
      <c r="Y118" s="70" t="s">
        <v>131</v>
      </c>
      <c r="Z118" s="70" t="s">
        <v>132</v>
      </c>
      <c r="AA118" s="71" t="s">
        <v>133</v>
      </c>
    </row>
    <row r="119" spans="2:65" s="1" customFormat="1" ht="29.25" customHeight="1">
      <c r="B119" s="32"/>
      <c r="C119" s="73" t="s">
        <v>102</v>
      </c>
      <c r="N119" s="234">
        <f>BK119</f>
        <v>0</v>
      </c>
      <c r="O119" s="235"/>
      <c r="P119" s="235"/>
      <c r="Q119" s="235"/>
      <c r="R119" s="33"/>
      <c r="T119" s="72"/>
      <c r="U119" s="46"/>
      <c r="V119" s="46"/>
      <c r="W119" s="116">
        <f>W120+W142</f>
        <v>24.828056</v>
      </c>
      <c r="X119" s="46"/>
      <c r="Y119" s="116">
        <f>Y120+Y142</f>
        <v>4.5515E-2</v>
      </c>
      <c r="Z119" s="46"/>
      <c r="AA119" s="117">
        <f>AA120+AA142</f>
        <v>0.17799999999999999</v>
      </c>
      <c r="AT119" s="20" t="s">
        <v>72</v>
      </c>
      <c r="AU119" s="20" t="s">
        <v>106</v>
      </c>
      <c r="BK119" s="118">
        <f>BK120+BK142</f>
        <v>0</v>
      </c>
    </row>
    <row r="120" spans="2:65" s="9" customFormat="1" ht="37.35" customHeight="1">
      <c r="B120" s="119"/>
      <c r="D120" s="120" t="s">
        <v>107</v>
      </c>
      <c r="E120" s="120"/>
      <c r="F120" s="120"/>
      <c r="G120" s="120"/>
      <c r="H120" s="120"/>
      <c r="I120" s="120"/>
      <c r="J120" s="120"/>
      <c r="K120" s="120"/>
      <c r="L120" s="120"/>
      <c r="M120" s="120"/>
      <c r="N120" s="236">
        <f>BK120</f>
        <v>0</v>
      </c>
      <c r="O120" s="216"/>
      <c r="P120" s="216"/>
      <c r="Q120" s="216"/>
      <c r="R120" s="121"/>
      <c r="T120" s="122"/>
      <c r="W120" s="123">
        <f>W121</f>
        <v>8.1850559999999994</v>
      </c>
      <c r="Y120" s="123">
        <f>Y121</f>
        <v>3.5115E-2</v>
      </c>
      <c r="AA120" s="124">
        <f>AA121</f>
        <v>0.17799999999999999</v>
      </c>
      <c r="AR120" s="125" t="s">
        <v>79</v>
      </c>
      <c r="AT120" s="126" t="s">
        <v>72</v>
      </c>
      <c r="AU120" s="126" t="s">
        <v>73</v>
      </c>
      <c r="AY120" s="125" t="s">
        <v>134</v>
      </c>
      <c r="BK120" s="127">
        <f>BK121</f>
        <v>0</v>
      </c>
    </row>
    <row r="121" spans="2:65" s="9" customFormat="1" ht="19.899999999999999" customHeight="1">
      <c r="B121" s="119"/>
      <c r="D121" s="128" t="s">
        <v>108</v>
      </c>
      <c r="E121" s="128"/>
      <c r="F121" s="128"/>
      <c r="G121" s="128"/>
      <c r="H121" s="128"/>
      <c r="I121" s="128"/>
      <c r="J121" s="128"/>
      <c r="K121" s="128"/>
      <c r="L121" s="128"/>
      <c r="M121" s="128"/>
      <c r="N121" s="237">
        <f>BK121</f>
        <v>0</v>
      </c>
      <c r="O121" s="238"/>
      <c r="P121" s="238"/>
      <c r="Q121" s="238"/>
      <c r="R121" s="121"/>
      <c r="T121" s="122"/>
      <c r="W121" s="123">
        <f>W122+SUM(W123:W125)+W131+W134+W140</f>
        <v>8.1850559999999994</v>
      </c>
      <c r="Y121" s="123">
        <f>Y122+SUM(Y123:Y125)+Y131+Y134+Y140</f>
        <v>3.5115E-2</v>
      </c>
      <c r="AA121" s="124">
        <f>AA122+SUM(AA123:AA125)+AA131+AA134+AA140</f>
        <v>0.17799999999999999</v>
      </c>
      <c r="AR121" s="125" t="s">
        <v>79</v>
      </c>
      <c r="AT121" s="126" t="s">
        <v>72</v>
      </c>
      <c r="AU121" s="126" t="s">
        <v>79</v>
      </c>
      <c r="AY121" s="125" t="s">
        <v>134</v>
      </c>
      <c r="BK121" s="127">
        <f>BK122+SUM(BK123:BK125)+BK131+BK134+BK140</f>
        <v>0</v>
      </c>
    </row>
    <row r="122" spans="2:65" s="1" customFormat="1" ht="25.5" customHeight="1">
      <c r="B122" s="129"/>
      <c r="C122" s="130" t="s">
        <v>79</v>
      </c>
      <c r="D122" s="130" t="s">
        <v>135</v>
      </c>
      <c r="E122" s="131" t="s">
        <v>195</v>
      </c>
      <c r="F122" s="223" t="s">
        <v>196</v>
      </c>
      <c r="G122" s="223"/>
      <c r="H122" s="223"/>
      <c r="I122" s="223"/>
      <c r="J122" s="132" t="s">
        <v>139</v>
      </c>
      <c r="K122" s="133">
        <v>0.8</v>
      </c>
      <c r="L122" s="224">
        <v>0</v>
      </c>
      <c r="M122" s="224"/>
      <c r="N122" s="224">
        <f>ROUND(L122*K122,2)</f>
        <v>0</v>
      </c>
      <c r="O122" s="224"/>
      <c r="P122" s="224"/>
      <c r="Q122" s="224"/>
      <c r="R122" s="134"/>
      <c r="T122" s="135" t="s">
        <v>5</v>
      </c>
      <c r="U122" s="39" t="s">
        <v>39</v>
      </c>
      <c r="V122" s="136">
        <v>0.624</v>
      </c>
      <c r="W122" s="136">
        <f>V122*K122</f>
        <v>0.49920000000000003</v>
      </c>
      <c r="X122" s="136">
        <v>0.04</v>
      </c>
      <c r="Y122" s="136">
        <f>X122*K122</f>
        <v>3.2000000000000001E-2</v>
      </c>
      <c r="Z122" s="136">
        <v>0</v>
      </c>
      <c r="AA122" s="137">
        <f>Z122*K122</f>
        <v>0</v>
      </c>
      <c r="AR122" s="20" t="s">
        <v>137</v>
      </c>
      <c r="AT122" s="20" t="s">
        <v>135</v>
      </c>
      <c r="AU122" s="20" t="s">
        <v>99</v>
      </c>
      <c r="AY122" s="20" t="s">
        <v>134</v>
      </c>
      <c r="BE122" s="138">
        <f>IF(U122="základní",N122,0)</f>
        <v>0</v>
      </c>
      <c r="BF122" s="138">
        <f>IF(U122="snížená",N122,0)</f>
        <v>0</v>
      </c>
      <c r="BG122" s="138">
        <f>IF(U122="zákl. přenesená",N122,0)</f>
        <v>0</v>
      </c>
      <c r="BH122" s="138">
        <f>IF(U122="sníž. přenesená",N122,0)</f>
        <v>0</v>
      </c>
      <c r="BI122" s="138">
        <f>IF(U122="nulová",N122,0)</f>
        <v>0</v>
      </c>
      <c r="BJ122" s="20" t="s">
        <v>79</v>
      </c>
      <c r="BK122" s="138">
        <f>ROUND(L122*K122,2)</f>
        <v>0</v>
      </c>
      <c r="BL122" s="20" t="s">
        <v>137</v>
      </c>
      <c r="BM122" s="20" t="s">
        <v>328</v>
      </c>
    </row>
    <row r="123" spans="2:65" s="10" customFormat="1" ht="16.5" customHeight="1">
      <c r="B123" s="139"/>
      <c r="E123" s="140" t="s">
        <v>5</v>
      </c>
      <c r="F123" s="225" t="s">
        <v>329</v>
      </c>
      <c r="G123" s="226"/>
      <c r="H123" s="226"/>
      <c r="I123" s="226"/>
      <c r="K123" s="140" t="s">
        <v>5</v>
      </c>
      <c r="R123" s="141"/>
      <c r="T123" s="142"/>
      <c r="AA123" s="143"/>
      <c r="AT123" s="140" t="s">
        <v>138</v>
      </c>
      <c r="AU123" s="140" t="s">
        <v>99</v>
      </c>
      <c r="AV123" s="10" t="s">
        <v>79</v>
      </c>
      <c r="AW123" s="10" t="s">
        <v>32</v>
      </c>
      <c r="AX123" s="10" t="s">
        <v>73</v>
      </c>
      <c r="AY123" s="140" t="s">
        <v>134</v>
      </c>
    </row>
    <row r="124" spans="2:65" s="11" customFormat="1" ht="16.5" customHeight="1">
      <c r="B124" s="144"/>
      <c r="E124" s="145" t="s">
        <v>5</v>
      </c>
      <c r="F124" s="227" t="s">
        <v>330</v>
      </c>
      <c r="G124" s="228"/>
      <c r="H124" s="228"/>
      <c r="I124" s="228"/>
      <c r="K124" s="146">
        <v>0.8</v>
      </c>
      <c r="R124" s="147"/>
      <c r="T124" s="148"/>
      <c r="AA124" s="149"/>
      <c r="AT124" s="145" t="s">
        <v>138</v>
      </c>
      <c r="AU124" s="145" t="s">
        <v>99</v>
      </c>
      <c r="AV124" s="11" t="s">
        <v>99</v>
      </c>
      <c r="AW124" s="11" t="s">
        <v>32</v>
      </c>
      <c r="AX124" s="11" t="s">
        <v>79</v>
      </c>
      <c r="AY124" s="145" t="s">
        <v>134</v>
      </c>
    </row>
    <row r="125" spans="2:65" s="9" customFormat="1" ht="22.35" customHeight="1">
      <c r="B125" s="119"/>
      <c r="D125" s="128" t="s">
        <v>324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237">
        <f>BK125</f>
        <v>0</v>
      </c>
      <c r="O125" s="238"/>
      <c r="P125" s="238"/>
      <c r="Q125" s="238"/>
      <c r="R125" s="121"/>
      <c r="T125" s="122"/>
      <c r="W125" s="123">
        <f>SUM(W126:W130)</f>
        <v>3.81</v>
      </c>
      <c r="Y125" s="123">
        <f>SUM(Y126:Y130)</f>
        <v>1.815E-3</v>
      </c>
      <c r="AA125" s="124">
        <f>SUM(AA126:AA130)</f>
        <v>0.17799999999999999</v>
      </c>
      <c r="AR125" s="125" t="s">
        <v>79</v>
      </c>
      <c r="AT125" s="126" t="s">
        <v>72</v>
      </c>
      <c r="AU125" s="126" t="s">
        <v>99</v>
      </c>
      <c r="AY125" s="125" t="s">
        <v>134</v>
      </c>
      <c r="BK125" s="127">
        <f>SUM(BK126:BK130)</f>
        <v>0</v>
      </c>
    </row>
    <row r="126" spans="2:65" s="1" customFormat="1" ht="16.5" customHeight="1">
      <c r="B126" s="129"/>
      <c r="C126" s="130" t="s">
        <v>99</v>
      </c>
      <c r="D126" s="130" t="s">
        <v>135</v>
      </c>
      <c r="E126" s="131" t="s">
        <v>218</v>
      </c>
      <c r="F126" s="223" t="s">
        <v>331</v>
      </c>
      <c r="G126" s="223"/>
      <c r="H126" s="223"/>
      <c r="I126" s="223"/>
      <c r="J126" s="132" t="s">
        <v>136</v>
      </c>
      <c r="K126" s="133">
        <v>1</v>
      </c>
      <c r="L126" s="224">
        <v>0</v>
      </c>
      <c r="M126" s="224"/>
      <c r="N126" s="224">
        <f>ROUND(L126*K126,2)</f>
        <v>0</v>
      </c>
      <c r="O126" s="224"/>
      <c r="P126" s="224"/>
      <c r="Q126" s="224"/>
      <c r="R126" s="134"/>
      <c r="T126" s="135" t="s">
        <v>5</v>
      </c>
      <c r="U126" s="39" t="s">
        <v>39</v>
      </c>
      <c r="V126" s="136">
        <v>0</v>
      </c>
      <c r="W126" s="136">
        <f>V126*K126</f>
        <v>0</v>
      </c>
      <c r="X126" s="136">
        <v>0</v>
      </c>
      <c r="Y126" s="136">
        <f>X126*K126</f>
        <v>0</v>
      </c>
      <c r="Z126" s="136">
        <v>0</v>
      </c>
      <c r="AA126" s="137">
        <f>Z126*K126</f>
        <v>0</v>
      </c>
      <c r="AR126" s="20" t="s">
        <v>137</v>
      </c>
      <c r="AT126" s="20" t="s">
        <v>135</v>
      </c>
      <c r="AU126" s="20" t="s">
        <v>140</v>
      </c>
      <c r="AY126" s="20" t="s">
        <v>134</v>
      </c>
      <c r="BE126" s="138">
        <f>IF(U126="základní",N126,0)</f>
        <v>0</v>
      </c>
      <c r="BF126" s="138">
        <f>IF(U126="snížená",N126,0)</f>
        <v>0</v>
      </c>
      <c r="BG126" s="138">
        <f>IF(U126="zákl. přenesená",N126,0)</f>
        <v>0</v>
      </c>
      <c r="BH126" s="138">
        <f>IF(U126="sníž. přenesená",N126,0)</f>
        <v>0</v>
      </c>
      <c r="BI126" s="138">
        <f>IF(U126="nulová",N126,0)</f>
        <v>0</v>
      </c>
      <c r="BJ126" s="20" t="s">
        <v>79</v>
      </c>
      <c r="BK126" s="138">
        <f>ROUND(L126*K126,2)</f>
        <v>0</v>
      </c>
      <c r="BL126" s="20" t="s">
        <v>137</v>
      </c>
      <c r="BM126" s="20" t="s">
        <v>332</v>
      </c>
    </row>
    <row r="127" spans="2:65" s="1" customFormat="1" ht="38.25" customHeight="1">
      <c r="B127" s="129"/>
      <c r="C127" s="130" t="s">
        <v>140</v>
      </c>
      <c r="D127" s="130" t="s">
        <v>135</v>
      </c>
      <c r="E127" s="131" t="s">
        <v>197</v>
      </c>
      <c r="F127" s="223" t="s">
        <v>198</v>
      </c>
      <c r="G127" s="223"/>
      <c r="H127" s="223"/>
      <c r="I127" s="223"/>
      <c r="J127" s="132" t="s">
        <v>153</v>
      </c>
      <c r="K127" s="133">
        <v>8</v>
      </c>
      <c r="L127" s="224">
        <v>0</v>
      </c>
      <c r="M127" s="224"/>
      <c r="N127" s="224">
        <f>ROUND(L127*K127,2)</f>
        <v>0</v>
      </c>
      <c r="O127" s="224"/>
      <c r="P127" s="224"/>
      <c r="Q127" s="224"/>
      <c r="R127" s="134"/>
      <c r="T127" s="135" t="s">
        <v>5</v>
      </c>
      <c r="U127" s="39" t="s">
        <v>39</v>
      </c>
      <c r="V127" s="136">
        <v>0.245</v>
      </c>
      <c r="W127" s="136">
        <f>V127*K127</f>
        <v>1.96</v>
      </c>
      <c r="X127" s="136">
        <v>0</v>
      </c>
      <c r="Y127" s="136">
        <f>X127*K127</f>
        <v>0</v>
      </c>
      <c r="Z127" s="136">
        <v>0.01</v>
      </c>
      <c r="AA127" s="137">
        <f>Z127*K127</f>
        <v>0.08</v>
      </c>
      <c r="AR127" s="20" t="s">
        <v>137</v>
      </c>
      <c r="AT127" s="20" t="s">
        <v>135</v>
      </c>
      <c r="AU127" s="20" t="s">
        <v>140</v>
      </c>
      <c r="AY127" s="20" t="s">
        <v>134</v>
      </c>
      <c r="BE127" s="138">
        <f>IF(U127="základní",N127,0)</f>
        <v>0</v>
      </c>
      <c r="BF127" s="138">
        <f>IF(U127="snížená",N127,0)</f>
        <v>0</v>
      </c>
      <c r="BG127" s="138">
        <f>IF(U127="zákl. přenesená",N127,0)</f>
        <v>0</v>
      </c>
      <c r="BH127" s="138">
        <f>IF(U127="sníž. přenesená",N127,0)</f>
        <v>0</v>
      </c>
      <c r="BI127" s="138">
        <f>IF(U127="nulová",N127,0)</f>
        <v>0</v>
      </c>
      <c r="BJ127" s="20" t="s">
        <v>79</v>
      </c>
      <c r="BK127" s="138">
        <f>ROUND(L127*K127,2)</f>
        <v>0</v>
      </c>
      <c r="BL127" s="20" t="s">
        <v>137</v>
      </c>
      <c r="BM127" s="20" t="s">
        <v>333</v>
      </c>
    </row>
    <row r="128" spans="2:65" s="10" customFormat="1" ht="16.5" customHeight="1">
      <c r="B128" s="139"/>
      <c r="E128" s="140" t="s">
        <v>5</v>
      </c>
      <c r="F128" s="225" t="s">
        <v>334</v>
      </c>
      <c r="G128" s="226"/>
      <c r="H128" s="226"/>
      <c r="I128" s="226"/>
      <c r="K128" s="140" t="s">
        <v>5</v>
      </c>
      <c r="R128" s="141"/>
      <c r="T128" s="142"/>
      <c r="AA128" s="143"/>
      <c r="AT128" s="140" t="s">
        <v>138</v>
      </c>
      <c r="AU128" s="140" t="s">
        <v>140</v>
      </c>
      <c r="AV128" s="10" t="s">
        <v>79</v>
      </c>
      <c r="AW128" s="10" t="s">
        <v>32</v>
      </c>
      <c r="AX128" s="10" t="s">
        <v>73</v>
      </c>
      <c r="AY128" s="140" t="s">
        <v>134</v>
      </c>
    </row>
    <row r="129" spans="2:65" s="11" customFormat="1" ht="16.5" customHeight="1">
      <c r="B129" s="144"/>
      <c r="E129" s="145" t="s">
        <v>5</v>
      </c>
      <c r="F129" s="227" t="s">
        <v>335</v>
      </c>
      <c r="G129" s="228"/>
      <c r="H129" s="228"/>
      <c r="I129" s="228"/>
      <c r="K129" s="146">
        <v>8</v>
      </c>
      <c r="R129" s="147"/>
      <c r="T129" s="148"/>
      <c r="AA129" s="149"/>
      <c r="AT129" s="145" t="s">
        <v>138</v>
      </c>
      <c r="AU129" s="145" t="s">
        <v>140</v>
      </c>
      <c r="AV129" s="11" t="s">
        <v>99</v>
      </c>
      <c r="AW129" s="11" t="s">
        <v>32</v>
      </c>
      <c r="AX129" s="11" t="s">
        <v>79</v>
      </c>
      <c r="AY129" s="145" t="s">
        <v>134</v>
      </c>
    </row>
    <row r="130" spans="2:65" s="1" customFormat="1" ht="25.5" customHeight="1">
      <c r="B130" s="129"/>
      <c r="C130" s="130" t="s">
        <v>137</v>
      </c>
      <c r="D130" s="130" t="s">
        <v>135</v>
      </c>
      <c r="E130" s="131" t="s">
        <v>336</v>
      </c>
      <c r="F130" s="223" t="s">
        <v>337</v>
      </c>
      <c r="G130" s="223"/>
      <c r="H130" s="223"/>
      <c r="I130" s="223"/>
      <c r="J130" s="132" t="s">
        <v>153</v>
      </c>
      <c r="K130" s="133">
        <v>0.5</v>
      </c>
      <c r="L130" s="224">
        <v>0</v>
      </c>
      <c r="M130" s="224"/>
      <c r="N130" s="224">
        <f>ROUND(L130*K130,2)</f>
        <v>0</v>
      </c>
      <c r="O130" s="224"/>
      <c r="P130" s="224"/>
      <c r="Q130" s="224"/>
      <c r="R130" s="134"/>
      <c r="T130" s="135" t="s">
        <v>5</v>
      </c>
      <c r="U130" s="39" t="s">
        <v>39</v>
      </c>
      <c r="V130" s="136">
        <v>3.7</v>
      </c>
      <c r="W130" s="136">
        <f>V130*K130</f>
        <v>1.85</v>
      </c>
      <c r="X130" s="136">
        <v>3.63E-3</v>
      </c>
      <c r="Y130" s="136">
        <f>X130*K130</f>
        <v>1.815E-3</v>
      </c>
      <c r="Z130" s="136">
        <v>0.19600000000000001</v>
      </c>
      <c r="AA130" s="137">
        <f>Z130*K130</f>
        <v>9.8000000000000004E-2</v>
      </c>
      <c r="AR130" s="20" t="s">
        <v>137</v>
      </c>
      <c r="AT130" s="20" t="s">
        <v>135</v>
      </c>
      <c r="AU130" s="20" t="s">
        <v>140</v>
      </c>
      <c r="AY130" s="20" t="s">
        <v>134</v>
      </c>
      <c r="BE130" s="138">
        <f>IF(U130="základní",N130,0)</f>
        <v>0</v>
      </c>
      <c r="BF130" s="138">
        <f>IF(U130="snížená",N130,0)</f>
        <v>0</v>
      </c>
      <c r="BG130" s="138">
        <f>IF(U130="zákl. přenesená",N130,0)</f>
        <v>0</v>
      </c>
      <c r="BH130" s="138">
        <f>IF(U130="sníž. přenesená",N130,0)</f>
        <v>0</v>
      </c>
      <c r="BI130" s="138">
        <f>IF(U130="nulová",N130,0)</f>
        <v>0</v>
      </c>
      <c r="BJ130" s="20" t="s">
        <v>79</v>
      </c>
      <c r="BK130" s="138">
        <f>ROUND(L130*K130,2)</f>
        <v>0</v>
      </c>
      <c r="BL130" s="20" t="s">
        <v>137</v>
      </c>
      <c r="BM130" s="20" t="s">
        <v>338</v>
      </c>
    </row>
    <row r="131" spans="2:65" s="9" customFormat="1" ht="22.35" customHeight="1">
      <c r="B131" s="119"/>
      <c r="D131" s="128" t="s">
        <v>325</v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239">
        <f>BK131</f>
        <v>0</v>
      </c>
      <c r="O131" s="240"/>
      <c r="P131" s="240"/>
      <c r="Q131" s="240"/>
      <c r="R131" s="121"/>
      <c r="T131" s="122"/>
      <c r="W131" s="123">
        <f>SUM(W132:W133)</f>
        <v>1.05</v>
      </c>
      <c r="Y131" s="123">
        <f>SUM(Y132:Y133)</f>
        <v>1.2999999999999999E-3</v>
      </c>
      <c r="AA131" s="124">
        <f>SUM(AA132:AA133)</f>
        <v>0</v>
      </c>
      <c r="AR131" s="125" t="s">
        <v>79</v>
      </c>
      <c r="AT131" s="126" t="s">
        <v>72</v>
      </c>
      <c r="AU131" s="126" t="s">
        <v>99</v>
      </c>
      <c r="AY131" s="125" t="s">
        <v>134</v>
      </c>
      <c r="BK131" s="127">
        <f>SUM(BK132:BK133)</f>
        <v>0</v>
      </c>
    </row>
    <row r="132" spans="2:65" s="1" customFormat="1" ht="38.25" customHeight="1">
      <c r="B132" s="129"/>
      <c r="C132" s="130" t="s">
        <v>142</v>
      </c>
      <c r="D132" s="130" t="s">
        <v>135</v>
      </c>
      <c r="E132" s="131" t="s">
        <v>167</v>
      </c>
      <c r="F132" s="223" t="s">
        <v>168</v>
      </c>
      <c r="G132" s="223"/>
      <c r="H132" s="223"/>
      <c r="I132" s="223"/>
      <c r="J132" s="132" t="s">
        <v>139</v>
      </c>
      <c r="K132" s="133">
        <v>10</v>
      </c>
      <c r="L132" s="224">
        <v>0</v>
      </c>
      <c r="M132" s="224"/>
      <c r="N132" s="224">
        <f>ROUND(L132*K132,2)</f>
        <v>0</v>
      </c>
      <c r="O132" s="224"/>
      <c r="P132" s="224"/>
      <c r="Q132" s="224"/>
      <c r="R132" s="134"/>
      <c r="T132" s="135" t="s">
        <v>5</v>
      </c>
      <c r="U132" s="39" t="s">
        <v>39</v>
      </c>
      <c r="V132" s="136">
        <v>0.105</v>
      </c>
      <c r="W132" s="136">
        <f>V132*K132</f>
        <v>1.05</v>
      </c>
      <c r="X132" s="136">
        <v>1.2999999999999999E-4</v>
      </c>
      <c r="Y132" s="136">
        <f>X132*K132</f>
        <v>1.2999999999999999E-3</v>
      </c>
      <c r="Z132" s="136">
        <v>0</v>
      </c>
      <c r="AA132" s="137">
        <f>Z132*K132</f>
        <v>0</v>
      </c>
      <c r="AR132" s="20" t="s">
        <v>137</v>
      </c>
      <c r="AT132" s="20" t="s">
        <v>135</v>
      </c>
      <c r="AU132" s="20" t="s">
        <v>140</v>
      </c>
      <c r="AY132" s="20" t="s">
        <v>134</v>
      </c>
      <c r="BE132" s="138">
        <f>IF(U132="základní",N132,0)</f>
        <v>0</v>
      </c>
      <c r="BF132" s="138">
        <f>IF(U132="snížená",N132,0)</f>
        <v>0</v>
      </c>
      <c r="BG132" s="138">
        <f>IF(U132="zákl. přenesená",N132,0)</f>
        <v>0</v>
      </c>
      <c r="BH132" s="138">
        <f>IF(U132="sníž. přenesená",N132,0)</f>
        <v>0</v>
      </c>
      <c r="BI132" s="138">
        <f>IF(U132="nulová",N132,0)</f>
        <v>0</v>
      </c>
      <c r="BJ132" s="20" t="s">
        <v>79</v>
      </c>
      <c r="BK132" s="138">
        <f>ROUND(L132*K132,2)</f>
        <v>0</v>
      </c>
      <c r="BL132" s="20" t="s">
        <v>137</v>
      </c>
      <c r="BM132" s="20" t="s">
        <v>339</v>
      </c>
    </row>
    <row r="133" spans="2:65" s="11" customFormat="1" ht="16.5" customHeight="1">
      <c r="B133" s="144"/>
      <c r="E133" s="145" t="s">
        <v>5</v>
      </c>
      <c r="F133" s="229" t="s">
        <v>149</v>
      </c>
      <c r="G133" s="230"/>
      <c r="H133" s="230"/>
      <c r="I133" s="230"/>
      <c r="K133" s="146">
        <v>10</v>
      </c>
      <c r="R133" s="147"/>
      <c r="T133" s="148"/>
      <c r="AA133" s="149"/>
      <c r="AT133" s="145" t="s">
        <v>138</v>
      </c>
      <c r="AU133" s="145" t="s">
        <v>140</v>
      </c>
      <c r="AV133" s="11" t="s">
        <v>99</v>
      </c>
      <c r="AW133" s="11" t="s">
        <v>32</v>
      </c>
      <c r="AX133" s="11" t="s">
        <v>79</v>
      </c>
      <c r="AY133" s="145" t="s">
        <v>134</v>
      </c>
    </row>
    <row r="134" spans="2:65" s="9" customFormat="1" ht="22.35" customHeight="1">
      <c r="B134" s="119"/>
      <c r="D134" s="128" t="s">
        <v>326</v>
      </c>
      <c r="E134" s="128"/>
      <c r="F134" s="128"/>
      <c r="G134" s="128"/>
      <c r="H134" s="128"/>
      <c r="I134" s="128"/>
      <c r="J134" s="128"/>
      <c r="K134" s="128"/>
      <c r="L134" s="128"/>
      <c r="M134" s="128"/>
      <c r="N134" s="237">
        <f>BK134</f>
        <v>0</v>
      </c>
      <c r="O134" s="238"/>
      <c r="P134" s="238"/>
      <c r="Q134" s="238"/>
      <c r="R134" s="121"/>
      <c r="T134" s="122"/>
      <c r="W134" s="123">
        <f>SUM(W135:W139)</f>
        <v>0.99626599999999998</v>
      </c>
      <c r="Y134" s="123">
        <f>SUM(Y135:Y139)</f>
        <v>0</v>
      </c>
      <c r="AA134" s="124">
        <f>SUM(AA135:AA139)</f>
        <v>0</v>
      </c>
      <c r="AR134" s="125" t="s">
        <v>79</v>
      </c>
      <c r="AT134" s="126" t="s">
        <v>72</v>
      </c>
      <c r="AU134" s="126" t="s">
        <v>99</v>
      </c>
      <c r="AY134" s="125" t="s">
        <v>134</v>
      </c>
      <c r="BK134" s="127">
        <f>SUM(BK135:BK139)</f>
        <v>0</v>
      </c>
    </row>
    <row r="135" spans="2:65" s="1" customFormat="1" ht="38.25" customHeight="1">
      <c r="B135" s="129"/>
      <c r="C135" s="130" t="s">
        <v>143</v>
      </c>
      <c r="D135" s="130" t="s">
        <v>135</v>
      </c>
      <c r="E135" s="131" t="s">
        <v>169</v>
      </c>
      <c r="F135" s="223" t="s">
        <v>170</v>
      </c>
      <c r="G135" s="223"/>
      <c r="H135" s="223"/>
      <c r="I135" s="223"/>
      <c r="J135" s="132" t="s">
        <v>171</v>
      </c>
      <c r="K135" s="133">
        <v>0.17799999999999999</v>
      </c>
      <c r="L135" s="224">
        <v>0</v>
      </c>
      <c r="M135" s="224"/>
      <c r="N135" s="224">
        <f>ROUND(L135*K135,2)</f>
        <v>0</v>
      </c>
      <c r="O135" s="224"/>
      <c r="P135" s="224"/>
      <c r="Q135" s="224"/>
      <c r="R135" s="134"/>
      <c r="T135" s="135" t="s">
        <v>5</v>
      </c>
      <c r="U135" s="39" t="s">
        <v>39</v>
      </c>
      <c r="V135" s="136">
        <v>5.46</v>
      </c>
      <c r="W135" s="136">
        <f>V135*K135</f>
        <v>0.97187999999999997</v>
      </c>
      <c r="X135" s="136">
        <v>0</v>
      </c>
      <c r="Y135" s="136">
        <f>X135*K135</f>
        <v>0</v>
      </c>
      <c r="Z135" s="136">
        <v>0</v>
      </c>
      <c r="AA135" s="137">
        <f>Z135*K135</f>
        <v>0</v>
      </c>
      <c r="AR135" s="20" t="s">
        <v>137</v>
      </c>
      <c r="AT135" s="20" t="s">
        <v>135</v>
      </c>
      <c r="AU135" s="20" t="s">
        <v>140</v>
      </c>
      <c r="AY135" s="20" t="s">
        <v>134</v>
      </c>
      <c r="BE135" s="138">
        <f>IF(U135="základní",N135,0)</f>
        <v>0</v>
      </c>
      <c r="BF135" s="138">
        <f>IF(U135="snížená",N135,0)</f>
        <v>0</v>
      </c>
      <c r="BG135" s="138">
        <f>IF(U135="zákl. přenesená",N135,0)</f>
        <v>0</v>
      </c>
      <c r="BH135" s="138">
        <f>IF(U135="sníž. přenesená",N135,0)</f>
        <v>0</v>
      </c>
      <c r="BI135" s="138">
        <f>IF(U135="nulová",N135,0)</f>
        <v>0</v>
      </c>
      <c r="BJ135" s="20" t="s">
        <v>79</v>
      </c>
      <c r="BK135" s="138">
        <f>ROUND(L135*K135,2)</f>
        <v>0</v>
      </c>
      <c r="BL135" s="20" t="s">
        <v>137</v>
      </c>
      <c r="BM135" s="20" t="s">
        <v>340</v>
      </c>
    </row>
    <row r="136" spans="2:65" s="1" customFormat="1" ht="38.25" customHeight="1">
      <c r="B136" s="129"/>
      <c r="C136" s="130" t="s">
        <v>144</v>
      </c>
      <c r="D136" s="130" t="s">
        <v>135</v>
      </c>
      <c r="E136" s="131" t="s">
        <v>172</v>
      </c>
      <c r="F136" s="223" t="s">
        <v>173</v>
      </c>
      <c r="G136" s="223"/>
      <c r="H136" s="223"/>
      <c r="I136" s="223"/>
      <c r="J136" s="132" t="s">
        <v>171</v>
      </c>
      <c r="K136" s="133">
        <v>0.17799999999999999</v>
      </c>
      <c r="L136" s="224">
        <v>0</v>
      </c>
      <c r="M136" s="224"/>
      <c r="N136" s="224">
        <f>ROUND(L136*K136,2)</f>
        <v>0</v>
      </c>
      <c r="O136" s="224"/>
      <c r="P136" s="224"/>
      <c r="Q136" s="224"/>
      <c r="R136" s="134"/>
      <c r="T136" s="135" t="s">
        <v>5</v>
      </c>
      <c r="U136" s="39" t="s">
        <v>39</v>
      </c>
      <c r="V136" s="136">
        <v>0.125</v>
      </c>
      <c r="W136" s="136">
        <f>V136*K136</f>
        <v>2.2249999999999999E-2</v>
      </c>
      <c r="X136" s="136">
        <v>0</v>
      </c>
      <c r="Y136" s="136">
        <f>X136*K136</f>
        <v>0</v>
      </c>
      <c r="Z136" s="136">
        <v>0</v>
      </c>
      <c r="AA136" s="137">
        <f>Z136*K136</f>
        <v>0</v>
      </c>
      <c r="AR136" s="20" t="s">
        <v>137</v>
      </c>
      <c r="AT136" s="20" t="s">
        <v>135</v>
      </c>
      <c r="AU136" s="20" t="s">
        <v>140</v>
      </c>
      <c r="AY136" s="20" t="s">
        <v>134</v>
      </c>
      <c r="BE136" s="138">
        <f>IF(U136="základní",N136,0)</f>
        <v>0</v>
      </c>
      <c r="BF136" s="138">
        <f>IF(U136="snížená",N136,0)</f>
        <v>0</v>
      </c>
      <c r="BG136" s="138">
        <f>IF(U136="zákl. přenesená",N136,0)</f>
        <v>0</v>
      </c>
      <c r="BH136" s="138">
        <f>IF(U136="sníž. přenesená",N136,0)</f>
        <v>0</v>
      </c>
      <c r="BI136" s="138">
        <f>IF(U136="nulová",N136,0)</f>
        <v>0</v>
      </c>
      <c r="BJ136" s="20" t="s">
        <v>79</v>
      </c>
      <c r="BK136" s="138">
        <f>ROUND(L136*K136,2)</f>
        <v>0</v>
      </c>
      <c r="BL136" s="20" t="s">
        <v>137</v>
      </c>
      <c r="BM136" s="20" t="s">
        <v>341</v>
      </c>
    </row>
    <row r="137" spans="2:65" s="1" customFormat="1" ht="25.5" customHeight="1">
      <c r="B137" s="129"/>
      <c r="C137" s="130" t="s">
        <v>145</v>
      </c>
      <c r="D137" s="130" t="s">
        <v>135</v>
      </c>
      <c r="E137" s="131" t="s">
        <v>174</v>
      </c>
      <c r="F137" s="223" t="s">
        <v>175</v>
      </c>
      <c r="G137" s="223"/>
      <c r="H137" s="223"/>
      <c r="I137" s="223"/>
      <c r="J137" s="132" t="s">
        <v>171</v>
      </c>
      <c r="K137" s="133">
        <v>0.35599999999999998</v>
      </c>
      <c r="L137" s="224">
        <v>0</v>
      </c>
      <c r="M137" s="224"/>
      <c r="N137" s="224">
        <f>ROUND(L137*K137,2)</f>
        <v>0</v>
      </c>
      <c r="O137" s="224"/>
      <c r="P137" s="224"/>
      <c r="Q137" s="224"/>
      <c r="R137" s="134"/>
      <c r="T137" s="135" t="s">
        <v>5</v>
      </c>
      <c r="U137" s="39" t="s">
        <v>39</v>
      </c>
      <c r="V137" s="136">
        <v>6.0000000000000001E-3</v>
      </c>
      <c r="W137" s="136">
        <f>V137*K137</f>
        <v>2.1359999999999999E-3</v>
      </c>
      <c r="X137" s="136">
        <v>0</v>
      </c>
      <c r="Y137" s="136">
        <f>X137*K137</f>
        <v>0</v>
      </c>
      <c r="Z137" s="136">
        <v>0</v>
      </c>
      <c r="AA137" s="137">
        <f>Z137*K137</f>
        <v>0</v>
      </c>
      <c r="AR137" s="20" t="s">
        <v>137</v>
      </c>
      <c r="AT137" s="20" t="s">
        <v>135</v>
      </c>
      <c r="AU137" s="20" t="s">
        <v>140</v>
      </c>
      <c r="AY137" s="20" t="s">
        <v>134</v>
      </c>
      <c r="BE137" s="138">
        <f>IF(U137="základní",N137,0)</f>
        <v>0</v>
      </c>
      <c r="BF137" s="138">
        <f>IF(U137="snížená",N137,0)</f>
        <v>0</v>
      </c>
      <c r="BG137" s="138">
        <f>IF(U137="zákl. přenesená",N137,0)</f>
        <v>0</v>
      </c>
      <c r="BH137" s="138">
        <f>IF(U137="sníž. přenesená",N137,0)</f>
        <v>0</v>
      </c>
      <c r="BI137" s="138">
        <f>IF(U137="nulová",N137,0)</f>
        <v>0</v>
      </c>
      <c r="BJ137" s="20" t="s">
        <v>79</v>
      </c>
      <c r="BK137" s="138">
        <f>ROUND(L137*K137,2)</f>
        <v>0</v>
      </c>
      <c r="BL137" s="20" t="s">
        <v>137</v>
      </c>
      <c r="BM137" s="20" t="s">
        <v>342</v>
      </c>
    </row>
    <row r="138" spans="2:65" s="11" customFormat="1" ht="16.5" customHeight="1">
      <c r="B138" s="144"/>
      <c r="E138" s="145" t="s">
        <v>5</v>
      </c>
      <c r="F138" s="229" t="s">
        <v>343</v>
      </c>
      <c r="G138" s="230"/>
      <c r="H138" s="230"/>
      <c r="I138" s="230"/>
      <c r="K138" s="146">
        <v>0.35599999999999998</v>
      </c>
      <c r="R138" s="147"/>
      <c r="T138" s="148"/>
      <c r="AA138" s="149"/>
      <c r="AT138" s="145" t="s">
        <v>138</v>
      </c>
      <c r="AU138" s="145" t="s">
        <v>140</v>
      </c>
      <c r="AV138" s="11" t="s">
        <v>99</v>
      </c>
      <c r="AW138" s="11" t="s">
        <v>32</v>
      </c>
      <c r="AX138" s="11" t="s">
        <v>79</v>
      </c>
      <c r="AY138" s="145" t="s">
        <v>134</v>
      </c>
    </row>
    <row r="139" spans="2:65" s="1" customFormat="1" ht="25.5" customHeight="1">
      <c r="B139" s="129"/>
      <c r="C139" s="130" t="s">
        <v>146</v>
      </c>
      <c r="D139" s="130" t="s">
        <v>135</v>
      </c>
      <c r="E139" s="131" t="s">
        <v>176</v>
      </c>
      <c r="F139" s="223" t="s">
        <v>177</v>
      </c>
      <c r="G139" s="223"/>
      <c r="H139" s="223"/>
      <c r="I139" s="223"/>
      <c r="J139" s="132" t="s">
        <v>171</v>
      </c>
      <c r="K139" s="133">
        <v>0.17799999999999999</v>
      </c>
      <c r="L139" s="224">
        <v>0</v>
      </c>
      <c r="M139" s="224"/>
      <c r="N139" s="224">
        <f>ROUND(L139*K139,2)</f>
        <v>0</v>
      </c>
      <c r="O139" s="224"/>
      <c r="P139" s="224"/>
      <c r="Q139" s="224"/>
      <c r="R139" s="134"/>
      <c r="T139" s="135" t="s">
        <v>5</v>
      </c>
      <c r="U139" s="39" t="s">
        <v>39</v>
      </c>
      <c r="V139" s="136">
        <v>0</v>
      </c>
      <c r="W139" s="136">
        <f>V139*K139</f>
        <v>0</v>
      </c>
      <c r="X139" s="136">
        <v>0</v>
      </c>
      <c r="Y139" s="136">
        <f>X139*K139</f>
        <v>0</v>
      </c>
      <c r="Z139" s="136">
        <v>0</v>
      </c>
      <c r="AA139" s="137">
        <f>Z139*K139</f>
        <v>0</v>
      </c>
      <c r="AR139" s="20" t="s">
        <v>137</v>
      </c>
      <c r="AT139" s="20" t="s">
        <v>135</v>
      </c>
      <c r="AU139" s="20" t="s">
        <v>140</v>
      </c>
      <c r="AY139" s="20" t="s">
        <v>134</v>
      </c>
      <c r="BE139" s="138">
        <f>IF(U139="základní",N139,0)</f>
        <v>0</v>
      </c>
      <c r="BF139" s="138">
        <f>IF(U139="snížená",N139,0)</f>
        <v>0</v>
      </c>
      <c r="BG139" s="138">
        <f>IF(U139="zákl. přenesená",N139,0)</f>
        <v>0</v>
      </c>
      <c r="BH139" s="138">
        <f>IF(U139="sníž. přenesená",N139,0)</f>
        <v>0</v>
      </c>
      <c r="BI139" s="138">
        <f>IF(U139="nulová",N139,0)</f>
        <v>0</v>
      </c>
      <c r="BJ139" s="20" t="s">
        <v>79</v>
      </c>
      <c r="BK139" s="138">
        <f>ROUND(L139*K139,2)</f>
        <v>0</v>
      </c>
      <c r="BL139" s="20" t="s">
        <v>137</v>
      </c>
      <c r="BM139" s="20" t="s">
        <v>344</v>
      </c>
    </row>
    <row r="140" spans="2:65" s="9" customFormat="1" ht="22.35" customHeight="1">
      <c r="B140" s="119"/>
      <c r="D140" s="128" t="s">
        <v>327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239">
        <f>BK140</f>
        <v>0</v>
      </c>
      <c r="O140" s="240"/>
      <c r="P140" s="240"/>
      <c r="Q140" s="240"/>
      <c r="R140" s="121"/>
      <c r="T140" s="122"/>
      <c r="W140" s="123">
        <f>W141</f>
        <v>1.82959</v>
      </c>
      <c r="Y140" s="123">
        <f>Y141</f>
        <v>0</v>
      </c>
      <c r="AA140" s="124">
        <f>AA141</f>
        <v>0</v>
      </c>
      <c r="AR140" s="125" t="s">
        <v>79</v>
      </c>
      <c r="AT140" s="126" t="s">
        <v>72</v>
      </c>
      <c r="AU140" s="126" t="s">
        <v>99</v>
      </c>
      <c r="AY140" s="125" t="s">
        <v>134</v>
      </c>
      <c r="BK140" s="127">
        <f>BK141</f>
        <v>0</v>
      </c>
    </row>
    <row r="141" spans="2:65" s="1" customFormat="1" ht="25.5" customHeight="1">
      <c r="B141" s="129"/>
      <c r="C141" s="130" t="s">
        <v>149</v>
      </c>
      <c r="D141" s="130" t="s">
        <v>135</v>
      </c>
      <c r="E141" s="131" t="s">
        <v>178</v>
      </c>
      <c r="F141" s="223" t="s">
        <v>179</v>
      </c>
      <c r="G141" s="223"/>
      <c r="H141" s="223"/>
      <c r="I141" s="223"/>
      <c r="J141" s="132" t="s">
        <v>171</v>
      </c>
      <c r="K141" s="133">
        <v>0.443</v>
      </c>
      <c r="L141" s="224">
        <v>0</v>
      </c>
      <c r="M141" s="224"/>
      <c r="N141" s="224">
        <f>ROUND(L141*K141,2)</f>
        <v>0</v>
      </c>
      <c r="O141" s="224"/>
      <c r="P141" s="224"/>
      <c r="Q141" s="224"/>
      <c r="R141" s="134"/>
      <c r="T141" s="135" t="s">
        <v>5</v>
      </c>
      <c r="U141" s="39" t="s">
        <v>39</v>
      </c>
      <c r="V141" s="136">
        <v>4.13</v>
      </c>
      <c r="W141" s="136">
        <f>V141*K141</f>
        <v>1.82959</v>
      </c>
      <c r="X141" s="136">
        <v>0</v>
      </c>
      <c r="Y141" s="136">
        <f>X141*K141</f>
        <v>0</v>
      </c>
      <c r="Z141" s="136">
        <v>0</v>
      </c>
      <c r="AA141" s="137">
        <f>Z141*K141</f>
        <v>0</v>
      </c>
      <c r="AR141" s="20" t="s">
        <v>137</v>
      </c>
      <c r="AT141" s="20" t="s">
        <v>135</v>
      </c>
      <c r="AU141" s="20" t="s">
        <v>140</v>
      </c>
      <c r="AY141" s="20" t="s">
        <v>134</v>
      </c>
      <c r="BE141" s="138">
        <f>IF(U141="základní",N141,0)</f>
        <v>0</v>
      </c>
      <c r="BF141" s="138">
        <f>IF(U141="snížená",N141,0)</f>
        <v>0</v>
      </c>
      <c r="BG141" s="138">
        <f>IF(U141="zákl. přenesená",N141,0)</f>
        <v>0</v>
      </c>
      <c r="BH141" s="138">
        <f>IF(U141="sníž. přenesená",N141,0)</f>
        <v>0</v>
      </c>
      <c r="BI141" s="138">
        <f>IF(U141="nulová",N141,0)</f>
        <v>0</v>
      </c>
      <c r="BJ141" s="20" t="s">
        <v>79</v>
      </c>
      <c r="BK141" s="138">
        <f>ROUND(L141*K141,2)</f>
        <v>0</v>
      </c>
      <c r="BL141" s="20" t="s">
        <v>137</v>
      </c>
      <c r="BM141" s="20" t="s">
        <v>345</v>
      </c>
    </row>
    <row r="142" spans="2:65" s="9" customFormat="1" ht="37.35" customHeight="1">
      <c r="B142" s="119"/>
      <c r="D142" s="120" t="s">
        <v>113</v>
      </c>
      <c r="E142" s="120"/>
      <c r="F142" s="120"/>
      <c r="G142" s="120"/>
      <c r="H142" s="120"/>
      <c r="I142" s="120"/>
      <c r="J142" s="120"/>
      <c r="K142" s="120"/>
      <c r="L142" s="120"/>
      <c r="M142" s="120"/>
      <c r="N142" s="241">
        <f>BK142</f>
        <v>0</v>
      </c>
      <c r="O142" s="242"/>
      <c r="P142" s="242"/>
      <c r="Q142" s="242"/>
      <c r="R142" s="121"/>
      <c r="T142" s="122"/>
      <c r="W142" s="123">
        <f>W143+W146+W152</f>
        <v>16.643000000000001</v>
      </c>
      <c r="Y142" s="123">
        <f>Y143+Y146+Y152</f>
        <v>1.04E-2</v>
      </c>
      <c r="AA142" s="124">
        <f>AA143+AA146+AA152</f>
        <v>0</v>
      </c>
      <c r="AR142" s="125" t="s">
        <v>99</v>
      </c>
      <c r="AT142" s="126" t="s">
        <v>72</v>
      </c>
      <c r="AU142" s="126" t="s">
        <v>73</v>
      </c>
      <c r="AY142" s="125" t="s">
        <v>134</v>
      </c>
      <c r="BK142" s="127">
        <f>BK143+BK146+BK152</f>
        <v>0</v>
      </c>
    </row>
    <row r="143" spans="2:65" s="9" customFormat="1" ht="19.899999999999999" customHeight="1">
      <c r="B143" s="119"/>
      <c r="D143" s="128" t="s">
        <v>114</v>
      </c>
      <c r="E143" s="128"/>
      <c r="F143" s="128"/>
      <c r="G143" s="128"/>
      <c r="H143" s="128"/>
      <c r="I143" s="128"/>
      <c r="J143" s="128"/>
      <c r="K143" s="128"/>
      <c r="L143" s="128"/>
      <c r="M143" s="128"/>
      <c r="N143" s="237">
        <f>BK143</f>
        <v>0</v>
      </c>
      <c r="O143" s="238"/>
      <c r="P143" s="238"/>
      <c r="Q143" s="238"/>
      <c r="R143" s="121"/>
      <c r="T143" s="122"/>
      <c r="W143" s="123">
        <f>SUM(W144:W145)</f>
        <v>0</v>
      </c>
      <c r="Y143" s="123">
        <f>SUM(Y144:Y145)</f>
        <v>0</v>
      </c>
      <c r="AA143" s="124">
        <f>SUM(AA144:AA145)</f>
        <v>0</v>
      </c>
      <c r="AR143" s="125" t="s">
        <v>99</v>
      </c>
      <c r="AT143" s="126" t="s">
        <v>72</v>
      </c>
      <c r="AU143" s="126" t="s">
        <v>79</v>
      </c>
      <c r="AY143" s="125" t="s">
        <v>134</v>
      </c>
      <c r="BK143" s="127">
        <f>SUM(BK144:BK145)</f>
        <v>0</v>
      </c>
    </row>
    <row r="144" spans="2:65" s="1" customFormat="1" ht="25.5" customHeight="1">
      <c r="B144" s="129"/>
      <c r="C144" s="130" t="s">
        <v>152</v>
      </c>
      <c r="D144" s="130" t="s">
        <v>135</v>
      </c>
      <c r="E144" s="131" t="s">
        <v>284</v>
      </c>
      <c r="F144" s="223" t="s">
        <v>346</v>
      </c>
      <c r="G144" s="223"/>
      <c r="H144" s="223"/>
      <c r="I144" s="223"/>
      <c r="J144" s="132" t="s">
        <v>199</v>
      </c>
      <c r="K144" s="133">
        <v>1</v>
      </c>
      <c r="L144" s="224">
        <v>0</v>
      </c>
      <c r="M144" s="224"/>
      <c r="N144" s="224">
        <f>ROUND(L144*K144,2)</f>
        <v>0</v>
      </c>
      <c r="O144" s="224"/>
      <c r="P144" s="224"/>
      <c r="Q144" s="224"/>
      <c r="R144" s="134"/>
      <c r="T144" s="135" t="s">
        <v>5</v>
      </c>
      <c r="U144" s="39" t="s">
        <v>39</v>
      </c>
      <c r="V144" s="136">
        <v>0</v>
      </c>
      <c r="W144" s="136">
        <f>V144*K144</f>
        <v>0</v>
      </c>
      <c r="X144" s="136">
        <v>0</v>
      </c>
      <c r="Y144" s="136">
        <f>X144*K144</f>
        <v>0</v>
      </c>
      <c r="Z144" s="136">
        <v>0</v>
      </c>
      <c r="AA144" s="137">
        <f>Z144*K144</f>
        <v>0</v>
      </c>
      <c r="AR144" s="20" t="s">
        <v>158</v>
      </c>
      <c r="AT144" s="20" t="s">
        <v>135</v>
      </c>
      <c r="AU144" s="20" t="s">
        <v>99</v>
      </c>
      <c r="AY144" s="20" t="s">
        <v>134</v>
      </c>
      <c r="BE144" s="138">
        <f>IF(U144="základní",N144,0)</f>
        <v>0</v>
      </c>
      <c r="BF144" s="138">
        <f>IF(U144="snížená",N144,0)</f>
        <v>0</v>
      </c>
      <c r="BG144" s="138">
        <f>IF(U144="zákl. přenesená",N144,0)</f>
        <v>0</v>
      </c>
      <c r="BH144" s="138">
        <f>IF(U144="sníž. přenesená",N144,0)</f>
        <v>0</v>
      </c>
      <c r="BI144" s="138">
        <f>IF(U144="nulová",N144,0)</f>
        <v>0</v>
      </c>
      <c r="BJ144" s="20" t="s">
        <v>79</v>
      </c>
      <c r="BK144" s="138">
        <f>ROUND(L144*K144,2)</f>
        <v>0</v>
      </c>
      <c r="BL144" s="20" t="s">
        <v>158</v>
      </c>
      <c r="BM144" s="20" t="s">
        <v>347</v>
      </c>
    </row>
    <row r="145" spans="2:65" s="1" customFormat="1" ht="25.5" customHeight="1">
      <c r="B145" s="129"/>
      <c r="C145" s="130" t="s">
        <v>154</v>
      </c>
      <c r="D145" s="130" t="s">
        <v>135</v>
      </c>
      <c r="E145" s="131" t="s">
        <v>200</v>
      </c>
      <c r="F145" s="223" t="s">
        <v>201</v>
      </c>
      <c r="G145" s="223"/>
      <c r="H145" s="223"/>
      <c r="I145" s="223"/>
      <c r="J145" s="132" t="s">
        <v>182</v>
      </c>
      <c r="K145" s="133">
        <v>82</v>
      </c>
      <c r="L145" s="224">
        <v>0</v>
      </c>
      <c r="M145" s="224"/>
      <c r="N145" s="224">
        <f>ROUND(L145*K145,2)</f>
        <v>0</v>
      </c>
      <c r="O145" s="224"/>
      <c r="P145" s="224"/>
      <c r="Q145" s="224"/>
      <c r="R145" s="134"/>
      <c r="T145" s="135" t="s">
        <v>5</v>
      </c>
      <c r="U145" s="39" t="s">
        <v>39</v>
      </c>
      <c r="V145" s="136">
        <v>0</v>
      </c>
      <c r="W145" s="136">
        <f>V145*K145</f>
        <v>0</v>
      </c>
      <c r="X145" s="136">
        <v>0</v>
      </c>
      <c r="Y145" s="136">
        <f>X145*K145</f>
        <v>0</v>
      </c>
      <c r="Z145" s="136">
        <v>0</v>
      </c>
      <c r="AA145" s="137">
        <f>Z145*K145</f>
        <v>0</v>
      </c>
      <c r="AR145" s="20" t="s">
        <v>158</v>
      </c>
      <c r="AT145" s="20" t="s">
        <v>135</v>
      </c>
      <c r="AU145" s="20" t="s">
        <v>99</v>
      </c>
      <c r="AY145" s="20" t="s">
        <v>134</v>
      </c>
      <c r="BE145" s="138">
        <f>IF(U145="základní",N145,0)</f>
        <v>0</v>
      </c>
      <c r="BF145" s="138">
        <f>IF(U145="snížená",N145,0)</f>
        <v>0</v>
      </c>
      <c r="BG145" s="138">
        <f>IF(U145="zákl. přenesená",N145,0)</f>
        <v>0</v>
      </c>
      <c r="BH145" s="138">
        <f>IF(U145="sníž. přenesená",N145,0)</f>
        <v>0</v>
      </c>
      <c r="BI145" s="138">
        <f>IF(U145="nulová",N145,0)</f>
        <v>0</v>
      </c>
      <c r="BJ145" s="20" t="s">
        <v>79</v>
      </c>
      <c r="BK145" s="138">
        <f>ROUND(L145*K145,2)</f>
        <v>0</v>
      </c>
      <c r="BL145" s="20" t="s">
        <v>158</v>
      </c>
      <c r="BM145" s="20" t="s">
        <v>348</v>
      </c>
    </row>
    <row r="146" spans="2:65" s="9" customFormat="1" ht="29.85" customHeight="1">
      <c r="B146" s="119"/>
      <c r="D146" s="128" t="s">
        <v>115</v>
      </c>
      <c r="E146" s="128"/>
      <c r="F146" s="128"/>
      <c r="G146" s="128"/>
      <c r="H146" s="128"/>
      <c r="I146" s="128"/>
      <c r="J146" s="128"/>
      <c r="K146" s="128"/>
      <c r="L146" s="128"/>
      <c r="M146" s="128"/>
      <c r="N146" s="239">
        <f>BK146</f>
        <v>0</v>
      </c>
      <c r="O146" s="240"/>
      <c r="P146" s="240"/>
      <c r="Q146" s="240"/>
      <c r="R146" s="121"/>
      <c r="T146" s="122"/>
      <c r="W146" s="123">
        <f>SUM(W147:W151)</f>
        <v>12.483000000000001</v>
      </c>
      <c r="Y146" s="123">
        <f>SUM(Y147:Y151)</f>
        <v>0</v>
      </c>
      <c r="AA146" s="124">
        <f>SUM(AA147:AA151)</f>
        <v>0</v>
      </c>
      <c r="AR146" s="125" t="s">
        <v>99</v>
      </c>
      <c r="AT146" s="126" t="s">
        <v>72</v>
      </c>
      <c r="AU146" s="126" t="s">
        <v>79</v>
      </c>
      <c r="AY146" s="125" t="s">
        <v>134</v>
      </c>
      <c r="BK146" s="127">
        <f>SUM(BK147:BK151)</f>
        <v>0</v>
      </c>
    </row>
    <row r="147" spans="2:65" s="1" customFormat="1" ht="63.75" customHeight="1">
      <c r="B147" s="129"/>
      <c r="C147" s="130" t="s">
        <v>156</v>
      </c>
      <c r="D147" s="130" t="s">
        <v>135</v>
      </c>
      <c r="E147" s="131" t="s">
        <v>181</v>
      </c>
      <c r="F147" s="223" t="s">
        <v>349</v>
      </c>
      <c r="G147" s="223"/>
      <c r="H147" s="223"/>
      <c r="I147" s="223"/>
      <c r="J147" s="132" t="s">
        <v>136</v>
      </c>
      <c r="K147" s="133">
        <v>1</v>
      </c>
      <c r="L147" s="224">
        <v>0</v>
      </c>
      <c r="M147" s="224"/>
      <c r="N147" s="224">
        <f>ROUND(L147*K147,2)</f>
        <v>0</v>
      </c>
      <c r="O147" s="224"/>
      <c r="P147" s="224"/>
      <c r="Q147" s="224"/>
      <c r="R147" s="134"/>
      <c r="T147" s="135" t="s">
        <v>5</v>
      </c>
      <c r="U147" s="39" t="s">
        <v>39</v>
      </c>
      <c r="V147" s="136">
        <v>0</v>
      </c>
      <c r="W147" s="136">
        <f>V147*K147</f>
        <v>0</v>
      </c>
      <c r="X147" s="136">
        <v>0</v>
      </c>
      <c r="Y147" s="136">
        <f>X147*K147</f>
        <v>0</v>
      </c>
      <c r="Z147" s="136">
        <v>0</v>
      </c>
      <c r="AA147" s="137">
        <f>Z147*K147</f>
        <v>0</v>
      </c>
      <c r="AR147" s="20" t="s">
        <v>158</v>
      </c>
      <c r="AT147" s="20" t="s">
        <v>135</v>
      </c>
      <c r="AU147" s="20" t="s">
        <v>99</v>
      </c>
      <c r="AY147" s="20" t="s">
        <v>134</v>
      </c>
      <c r="BE147" s="138">
        <f>IF(U147="základní",N147,0)</f>
        <v>0</v>
      </c>
      <c r="BF147" s="138">
        <f>IF(U147="snížená",N147,0)</f>
        <v>0</v>
      </c>
      <c r="BG147" s="138">
        <f>IF(U147="zákl. přenesená",N147,0)</f>
        <v>0</v>
      </c>
      <c r="BH147" s="138">
        <f>IF(U147="sníž. přenesená",N147,0)</f>
        <v>0</v>
      </c>
      <c r="BI147" s="138">
        <f>IF(U147="nulová",N147,0)</f>
        <v>0</v>
      </c>
      <c r="BJ147" s="20" t="s">
        <v>79</v>
      </c>
      <c r="BK147" s="138">
        <f>ROUND(L147*K147,2)</f>
        <v>0</v>
      </c>
      <c r="BL147" s="20" t="s">
        <v>158</v>
      </c>
      <c r="BM147" s="20" t="s">
        <v>350</v>
      </c>
    </row>
    <row r="148" spans="2:65" s="1" customFormat="1" ht="38.25" customHeight="1">
      <c r="B148" s="129"/>
      <c r="C148" s="130" t="s">
        <v>157</v>
      </c>
      <c r="D148" s="130" t="s">
        <v>135</v>
      </c>
      <c r="E148" s="131" t="s">
        <v>351</v>
      </c>
      <c r="F148" s="223" t="s">
        <v>352</v>
      </c>
      <c r="G148" s="223"/>
      <c r="H148" s="223"/>
      <c r="I148" s="223"/>
      <c r="J148" s="132" t="s">
        <v>136</v>
      </c>
      <c r="K148" s="133">
        <v>1</v>
      </c>
      <c r="L148" s="224">
        <v>0</v>
      </c>
      <c r="M148" s="224"/>
      <c r="N148" s="224">
        <f>ROUND(L148*K148,2)</f>
        <v>0</v>
      </c>
      <c r="O148" s="224"/>
      <c r="P148" s="224"/>
      <c r="Q148" s="224"/>
      <c r="R148" s="134"/>
      <c r="T148" s="135" t="s">
        <v>5</v>
      </c>
      <c r="U148" s="39" t="s">
        <v>39</v>
      </c>
      <c r="V148" s="136">
        <v>0</v>
      </c>
      <c r="W148" s="136">
        <f>V148*K148</f>
        <v>0</v>
      </c>
      <c r="X148" s="136">
        <v>0</v>
      </c>
      <c r="Y148" s="136">
        <f>X148*K148</f>
        <v>0</v>
      </c>
      <c r="Z148" s="136">
        <v>0</v>
      </c>
      <c r="AA148" s="137">
        <f>Z148*K148</f>
        <v>0</v>
      </c>
      <c r="AR148" s="20" t="s">
        <v>137</v>
      </c>
      <c r="AT148" s="20" t="s">
        <v>135</v>
      </c>
      <c r="AU148" s="20" t="s">
        <v>99</v>
      </c>
      <c r="AY148" s="20" t="s">
        <v>134</v>
      </c>
      <c r="BE148" s="138">
        <f>IF(U148="základní",N148,0)</f>
        <v>0</v>
      </c>
      <c r="BF148" s="138">
        <f>IF(U148="snížená",N148,0)</f>
        <v>0</v>
      </c>
      <c r="BG148" s="138">
        <f>IF(U148="zákl. přenesená",N148,0)</f>
        <v>0</v>
      </c>
      <c r="BH148" s="138">
        <f>IF(U148="sníž. přenesená",N148,0)</f>
        <v>0</v>
      </c>
      <c r="BI148" s="138">
        <f>IF(U148="nulová",N148,0)</f>
        <v>0</v>
      </c>
      <c r="BJ148" s="20" t="s">
        <v>79</v>
      </c>
      <c r="BK148" s="138">
        <f>ROUND(L148*K148,2)</f>
        <v>0</v>
      </c>
      <c r="BL148" s="20" t="s">
        <v>137</v>
      </c>
      <c r="BM148" s="20" t="s">
        <v>353</v>
      </c>
    </row>
    <row r="149" spans="2:65" s="1" customFormat="1" ht="25.5" customHeight="1">
      <c r="B149" s="129"/>
      <c r="C149" s="130" t="s">
        <v>11</v>
      </c>
      <c r="D149" s="130" t="s">
        <v>135</v>
      </c>
      <c r="E149" s="131" t="s">
        <v>354</v>
      </c>
      <c r="F149" s="223" t="s">
        <v>355</v>
      </c>
      <c r="G149" s="223"/>
      <c r="H149" s="223"/>
      <c r="I149" s="223"/>
      <c r="J149" s="132" t="s">
        <v>153</v>
      </c>
      <c r="K149" s="133">
        <v>19</v>
      </c>
      <c r="L149" s="224">
        <v>0</v>
      </c>
      <c r="M149" s="224"/>
      <c r="N149" s="224">
        <f>ROUND(L149*K149,2)</f>
        <v>0</v>
      </c>
      <c r="O149" s="224"/>
      <c r="P149" s="224"/>
      <c r="Q149" s="224"/>
      <c r="R149" s="134"/>
      <c r="T149" s="135" t="s">
        <v>5</v>
      </c>
      <c r="U149" s="39" t="s">
        <v>39</v>
      </c>
      <c r="V149" s="136">
        <v>0.65700000000000003</v>
      </c>
      <c r="W149" s="136">
        <f>V149*K149</f>
        <v>12.483000000000001</v>
      </c>
      <c r="X149" s="136">
        <v>0</v>
      </c>
      <c r="Y149" s="136">
        <f>X149*K149</f>
        <v>0</v>
      </c>
      <c r="Z149" s="136">
        <v>0</v>
      </c>
      <c r="AA149" s="137">
        <f>Z149*K149</f>
        <v>0</v>
      </c>
      <c r="AR149" s="20" t="s">
        <v>158</v>
      </c>
      <c r="AT149" s="20" t="s">
        <v>135</v>
      </c>
      <c r="AU149" s="20" t="s">
        <v>99</v>
      </c>
      <c r="AY149" s="20" t="s">
        <v>134</v>
      </c>
      <c r="BE149" s="138">
        <f>IF(U149="základní",N149,0)</f>
        <v>0</v>
      </c>
      <c r="BF149" s="138">
        <f>IF(U149="snížená",N149,0)</f>
        <v>0</v>
      </c>
      <c r="BG149" s="138">
        <f>IF(U149="zákl. přenesená",N149,0)</f>
        <v>0</v>
      </c>
      <c r="BH149" s="138">
        <f>IF(U149="sníž. přenesená",N149,0)</f>
        <v>0</v>
      </c>
      <c r="BI149" s="138">
        <f>IF(U149="nulová",N149,0)</f>
        <v>0</v>
      </c>
      <c r="BJ149" s="20" t="s">
        <v>79</v>
      </c>
      <c r="BK149" s="138">
        <f>ROUND(L149*K149,2)</f>
        <v>0</v>
      </c>
      <c r="BL149" s="20" t="s">
        <v>158</v>
      </c>
      <c r="BM149" s="20" t="s">
        <v>356</v>
      </c>
    </row>
    <row r="150" spans="2:65" s="11" customFormat="1" ht="16.5" customHeight="1">
      <c r="B150" s="144"/>
      <c r="E150" s="145" t="s">
        <v>5</v>
      </c>
      <c r="F150" s="229" t="s">
        <v>357</v>
      </c>
      <c r="G150" s="230"/>
      <c r="H150" s="230"/>
      <c r="I150" s="230"/>
      <c r="K150" s="146">
        <v>19</v>
      </c>
      <c r="R150" s="147"/>
      <c r="T150" s="148"/>
      <c r="AA150" s="149"/>
      <c r="AT150" s="145" t="s">
        <v>138</v>
      </c>
      <c r="AU150" s="145" t="s">
        <v>99</v>
      </c>
      <c r="AV150" s="11" t="s">
        <v>99</v>
      </c>
      <c r="AW150" s="11" t="s">
        <v>32</v>
      </c>
      <c r="AX150" s="11" t="s">
        <v>79</v>
      </c>
      <c r="AY150" s="145" t="s">
        <v>134</v>
      </c>
    </row>
    <row r="151" spans="2:65" s="1" customFormat="1" ht="25.5" customHeight="1">
      <c r="B151" s="129"/>
      <c r="C151" s="130" t="s">
        <v>158</v>
      </c>
      <c r="D151" s="130" t="s">
        <v>135</v>
      </c>
      <c r="E151" s="131" t="s">
        <v>358</v>
      </c>
      <c r="F151" s="223" t="s">
        <v>359</v>
      </c>
      <c r="G151" s="223"/>
      <c r="H151" s="223"/>
      <c r="I151" s="223"/>
      <c r="J151" s="132" t="s">
        <v>182</v>
      </c>
      <c r="K151" s="133">
        <v>1694.9</v>
      </c>
      <c r="L151" s="224">
        <v>0</v>
      </c>
      <c r="M151" s="224"/>
      <c r="N151" s="224">
        <f>ROUND(L151*K151,2)</f>
        <v>0</v>
      </c>
      <c r="O151" s="224"/>
      <c r="P151" s="224"/>
      <c r="Q151" s="224"/>
      <c r="R151" s="134"/>
      <c r="T151" s="135" t="s">
        <v>5</v>
      </c>
      <c r="U151" s="39" t="s">
        <v>39</v>
      </c>
      <c r="V151" s="136">
        <v>0</v>
      </c>
      <c r="W151" s="136">
        <f>V151*K151</f>
        <v>0</v>
      </c>
      <c r="X151" s="136">
        <v>0</v>
      </c>
      <c r="Y151" s="136">
        <f>X151*K151</f>
        <v>0</v>
      </c>
      <c r="Z151" s="136">
        <v>0</v>
      </c>
      <c r="AA151" s="137">
        <f>Z151*K151</f>
        <v>0</v>
      </c>
      <c r="AR151" s="20" t="s">
        <v>158</v>
      </c>
      <c r="AT151" s="20" t="s">
        <v>135</v>
      </c>
      <c r="AU151" s="20" t="s">
        <v>99</v>
      </c>
      <c r="AY151" s="20" t="s">
        <v>134</v>
      </c>
      <c r="BE151" s="138">
        <f>IF(U151="základní",N151,0)</f>
        <v>0</v>
      </c>
      <c r="BF151" s="138">
        <f>IF(U151="snížená",N151,0)</f>
        <v>0</v>
      </c>
      <c r="BG151" s="138">
        <f>IF(U151="zákl. přenesená",N151,0)</f>
        <v>0</v>
      </c>
      <c r="BH151" s="138">
        <f>IF(U151="sníž. přenesená",N151,0)</f>
        <v>0</v>
      </c>
      <c r="BI151" s="138">
        <f>IF(U151="nulová",N151,0)</f>
        <v>0</v>
      </c>
      <c r="BJ151" s="20" t="s">
        <v>79</v>
      </c>
      <c r="BK151" s="138">
        <f>ROUND(L151*K151,2)</f>
        <v>0</v>
      </c>
      <c r="BL151" s="20" t="s">
        <v>158</v>
      </c>
      <c r="BM151" s="20" t="s">
        <v>360</v>
      </c>
    </row>
    <row r="152" spans="2:65" s="9" customFormat="1" ht="29.85" customHeight="1">
      <c r="B152" s="119"/>
      <c r="D152" s="128" t="s">
        <v>119</v>
      </c>
      <c r="E152" s="128"/>
      <c r="F152" s="128"/>
      <c r="G152" s="128"/>
      <c r="H152" s="128"/>
      <c r="I152" s="128"/>
      <c r="J152" s="128"/>
      <c r="K152" s="128"/>
      <c r="L152" s="128"/>
      <c r="M152" s="128"/>
      <c r="N152" s="239">
        <f>BK152</f>
        <v>0</v>
      </c>
      <c r="O152" s="240"/>
      <c r="P152" s="240"/>
      <c r="Q152" s="240"/>
      <c r="R152" s="121"/>
      <c r="T152" s="122"/>
      <c r="W152" s="123">
        <f>SUM(W153:W155)</f>
        <v>4.16</v>
      </c>
      <c r="Y152" s="123">
        <f>SUM(Y153:Y155)</f>
        <v>1.04E-2</v>
      </c>
      <c r="AA152" s="124">
        <f>SUM(AA153:AA155)</f>
        <v>0</v>
      </c>
      <c r="AR152" s="125" t="s">
        <v>99</v>
      </c>
      <c r="AT152" s="126" t="s">
        <v>72</v>
      </c>
      <c r="AU152" s="126" t="s">
        <v>79</v>
      </c>
      <c r="AY152" s="125" t="s">
        <v>134</v>
      </c>
      <c r="BK152" s="127">
        <f>SUM(BK153:BK155)</f>
        <v>0</v>
      </c>
    </row>
    <row r="153" spans="2:65" s="1" customFormat="1" ht="38.25" customHeight="1">
      <c r="B153" s="129"/>
      <c r="C153" s="130" t="s">
        <v>159</v>
      </c>
      <c r="D153" s="130" t="s">
        <v>135</v>
      </c>
      <c r="E153" s="131" t="s">
        <v>193</v>
      </c>
      <c r="F153" s="223" t="s">
        <v>194</v>
      </c>
      <c r="G153" s="223"/>
      <c r="H153" s="223"/>
      <c r="I153" s="223"/>
      <c r="J153" s="132" t="s">
        <v>139</v>
      </c>
      <c r="K153" s="133">
        <v>40</v>
      </c>
      <c r="L153" s="224">
        <v>0</v>
      </c>
      <c r="M153" s="224"/>
      <c r="N153" s="224">
        <f>ROUND(L153*K153,2)</f>
        <v>0</v>
      </c>
      <c r="O153" s="224"/>
      <c r="P153" s="224"/>
      <c r="Q153" s="224"/>
      <c r="R153" s="134"/>
      <c r="T153" s="135" t="s">
        <v>5</v>
      </c>
      <c r="U153" s="39" t="s">
        <v>39</v>
      </c>
      <c r="V153" s="136">
        <v>0.104</v>
      </c>
      <c r="W153" s="136">
        <f>V153*K153</f>
        <v>4.16</v>
      </c>
      <c r="X153" s="136">
        <v>2.5999999999999998E-4</v>
      </c>
      <c r="Y153" s="136">
        <f>X153*K153</f>
        <v>1.04E-2</v>
      </c>
      <c r="Z153" s="136">
        <v>0</v>
      </c>
      <c r="AA153" s="137">
        <f>Z153*K153</f>
        <v>0</v>
      </c>
      <c r="AR153" s="20" t="s">
        <v>158</v>
      </c>
      <c r="AT153" s="20" t="s">
        <v>135</v>
      </c>
      <c r="AU153" s="20" t="s">
        <v>99</v>
      </c>
      <c r="AY153" s="20" t="s">
        <v>134</v>
      </c>
      <c r="BE153" s="138">
        <f>IF(U153="základní",N153,0)</f>
        <v>0</v>
      </c>
      <c r="BF153" s="138">
        <f>IF(U153="snížená",N153,0)</f>
        <v>0</v>
      </c>
      <c r="BG153" s="138">
        <f>IF(U153="zákl. přenesená",N153,0)</f>
        <v>0</v>
      </c>
      <c r="BH153" s="138">
        <f>IF(U153="sníž. přenesená",N153,0)</f>
        <v>0</v>
      </c>
      <c r="BI153" s="138">
        <f>IF(U153="nulová",N153,0)</f>
        <v>0</v>
      </c>
      <c r="BJ153" s="20" t="s">
        <v>79</v>
      </c>
      <c r="BK153" s="138">
        <f>ROUND(L153*K153,2)</f>
        <v>0</v>
      </c>
      <c r="BL153" s="20" t="s">
        <v>158</v>
      </c>
      <c r="BM153" s="20" t="s">
        <v>361</v>
      </c>
    </row>
    <row r="154" spans="2:65" s="10" customFormat="1" ht="16.5" customHeight="1">
      <c r="B154" s="139"/>
      <c r="E154" s="140" t="s">
        <v>5</v>
      </c>
      <c r="F154" s="225" t="s">
        <v>362</v>
      </c>
      <c r="G154" s="226"/>
      <c r="H154" s="226"/>
      <c r="I154" s="226"/>
      <c r="K154" s="140" t="s">
        <v>5</v>
      </c>
      <c r="R154" s="141"/>
      <c r="T154" s="142"/>
      <c r="AA154" s="143"/>
      <c r="AT154" s="140" t="s">
        <v>138</v>
      </c>
      <c r="AU154" s="140" t="s">
        <v>99</v>
      </c>
      <c r="AV154" s="10" t="s">
        <v>79</v>
      </c>
      <c r="AW154" s="10" t="s">
        <v>32</v>
      </c>
      <c r="AX154" s="10" t="s">
        <v>73</v>
      </c>
      <c r="AY154" s="140" t="s">
        <v>134</v>
      </c>
    </row>
    <row r="155" spans="2:65" s="11" customFormat="1" ht="16.5" customHeight="1">
      <c r="B155" s="144"/>
      <c r="E155" s="145" t="s">
        <v>5</v>
      </c>
      <c r="F155" s="227" t="s">
        <v>363</v>
      </c>
      <c r="G155" s="228"/>
      <c r="H155" s="228"/>
      <c r="I155" s="228"/>
      <c r="K155" s="146">
        <v>40</v>
      </c>
      <c r="R155" s="147"/>
      <c r="T155" s="166"/>
      <c r="U155" s="167"/>
      <c r="V155" s="167"/>
      <c r="W155" s="167"/>
      <c r="X155" s="167"/>
      <c r="Y155" s="167"/>
      <c r="Z155" s="167"/>
      <c r="AA155" s="168"/>
      <c r="AT155" s="145" t="s">
        <v>138</v>
      </c>
      <c r="AU155" s="145" t="s">
        <v>99</v>
      </c>
      <c r="AV155" s="11" t="s">
        <v>99</v>
      </c>
      <c r="AW155" s="11" t="s">
        <v>32</v>
      </c>
      <c r="AX155" s="11" t="s">
        <v>79</v>
      </c>
      <c r="AY155" s="145" t="s">
        <v>134</v>
      </c>
    </row>
    <row r="156" spans="2:65" s="1" customFormat="1" ht="6.95" customHeight="1">
      <c r="B156" s="54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6"/>
    </row>
  </sheetData>
  <mergeCells count="131">
    <mergeCell ref="H1:K1"/>
    <mergeCell ref="S2:AC2"/>
    <mergeCell ref="F154:I154"/>
    <mergeCell ref="F155:I155"/>
    <mergeCell ref="N119:Q119"/>
    <mergeCell ref="N120:Q120"/>
    <mergeCell ref="N121:Q121"/>
    <mergeCell ref="N125:Q125"/>
    <mergeCell ref="N131:Q131"/>
    <mergeCell ref="N134:Q134"/>
    <mergeCell ref="N140:Q140"/>
    <mergeCell ref="N142:Q142"/>
    <mergeCell ref="N143:Q143"/>
    <mergeCell ref="N146:Q146"/>
    <mergeCell ref="N152:Q152"/>
    <mergeCell ref="F149:I149"/>
    <mergeCell ref="L149:M149"/>
    <mergeCell ref="N149:Q149"/>
    <mergeCell ref="F150:I150"/>
    <mergeCell ref="F151:I151"/>
    <mergeCell ref="L151:M151"/>
    <mergeCell ref="N151:Q151"/>
    <mergeCell ref="F153:I153"/>
    <mergeCell ref="L153:M153"/>
    <mergeCell ref="N153:Q153"/>
    <mergeCell ref="F145:I145"/>
    <mergeCell ref="L145:M145"/>
    <mergeCell ref="N145:Q145"/>
    <mergeCell ref="F147:I147"/>
    <mergeCell ref="L147:M147"/>
    <mergeCell ref="N147:Q147"/>
    <mergeCell ref="F148:I148"/>
    <mergeCell ref="L148:M148"/>
    <mergeCell ref="N148:Q148"/>
    <mergeCell ref="F138:I138"/>
    <mergeCell ref="F139:I139"/>
    <mergeCell ref="L139:M139"/>
    <mergeCell ref="N139:Q139"/>
    <mergeCell ref="F141:I141"/>
    <mergeCell ref="L141:M141"/>
    <mergeCell ref="N141:Q141"/>
    <mergeCell ref="F144:I144"/>
    <mergeCell ref="L144:M144"/>
    <mergeCell ref="N144:Q144"/>
    <mergeCell ref="F133:I133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2:I132"/>
    <mergeCell ref="L132:M132"/>
    <mergeCell ref="N132:Q132"/>
    <mergeCell ref="F118:I118"/>
    <mergeCell ref="L118:M118"/>
    <mergeCell ref="N118:Q118"/>
    <mergeCell ref="F122:I122"/>
    <mergeCell ref="L122:M122"/>
    <mergeCell ref="N122:Q122"/>
    <mergeCell ref="F123:I123"/>
    <mergeCell ref="F124:I124"/>
    <mergeCell ref="F126:I126"/>
    <mergeCell ref="L126:M126"/>
    <mergeCell ref="N126:Q126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 xr:uid="{00000000-0004-0000-0300-000000000000}"/>
    <hyperlink ref="H1:K1" location="C86" display="2) Rekapitulace rozpočtu" xr:uid="{00000000-0004-0000-0300-000001000000}"/>
    <hyperlink ref="L1" location="C118" display="3) Rozpočet" xr:uid="{00000000-0004-0000-0300-000002000000}"/>
    <hyperlink ref="S1:T1" location="'Rekapitulace stavby'!C2" display="Rekapitulace stavby" xr:uid="{00000000-0004-0000-03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21"/>
  <sheetViews>
    <sheetView showGridLines="0" tabSelected="1" workbookViewId="0">
      <pane ySplit="1" topLeftCell="A2" activePane="bottomLeft" state="frozen"/>
      <selection pane="bottomLeft" activeCell="AE2" sqref="AE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7"/>
      <c r="B1" s="14"/>
      <c r="C1" s="14"/>
      <c r="D1" s="15" t="s">
        <v>1</v>
      </c>
      <c r="E1" s="14"/>
      <c r="F1" s="16" t="s">
        <v>94</v>
      </c>
      <c r="G1" s="16"/>
      <c r="H1" s="233" t="s">
        <v>95</v>
      </c>
      <c r="I1" s="233"/>
      <c r="J1" s="233"/>
      <c r="K1" s="233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172" t="s">
        <v>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S2" s="197" t="s">
        <v>8</v>
      </c>
      <c r="T2" s="177"/>
      <c r="U2" s="177"/>
      <c r="V2" s="177"/>
      <c r="W2" s="177"/>
      <c r="X2" s="177"/>
      <c r="Y2" s="177"/>
      <c r="Z2" s="177"/>
      <c r="AA2" s="177"/>
      <c r="AB2" s="177"/>
      <c r="AC2" s="177"/>
      <c r="AT2" s="20" t="s">
        <v>91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99</v>
      </c>
    </row>
    <row r="4" spans="1:66" ht="36.950000000000003" customHeight="1">
      <c r="B4" s="24"/>
      <c r="C4" s="174" t="s">
        <v>100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5"/>
      <c r="T4" s="19" t="s">
        <v>13</v>
      </c>
      <c r="AT4" s="20" t="s">
        <v>6</v>
      </c>
    </row>
    <row r="5" spans="1:66" ht="6.95" customHeight="1">
      <c r="B5" s="24"/>
      <c r="R5" s="25"/>
    </row>
    <row r="6" spans="1:66" ht="25.35" customHeight="1">
      <c r="B6" s="24"/>
      <c r="D6" s="29" t="s">
        <v>16</v>
      </c>
      <c r="F6" s="205" t="str">
        <f>'Rekapitulace stavby'!K6</f>
        <v>Stavební úpravy objektru hasiščské zbrojnice v BpH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R6" s="25"/>
    </row>
    <row r="7" spans="1:66" s="1" customFormat="1" ht="32.85" customHeight="1">
      <c r="B7" s="32"/>
      <c r="D7" s="28" t="s">
        <v>101</v>
      </c>
      <c r="F7" s="178" t="s">
        <v>364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R7" s="33"/>
    </row>
    <row r="8" spans="1:66" s="1" customFormat="1" ht="14.45" customHeight="1">
      <c r="B8" s="32"/>
      <c r="D8" s="29" t="s">
        <v>18</v>
      </c>
      <c r="F8" s="27" t="s">
        <v>5</v>
      </c>
      <c r="M8" s="29" t="s">
        <v>19</v>
      </c>
      <c r="O8" s="27" t="s">
        <v>5</v>
      </c>
      <c r="R8" s="33"/>
    </row>
    <row r="9" spans="1:66" s="1" customFormat="1" ht="14.45" customHeight="1">
      <c r="B9" s="32"/>
      <c r="D9" s="29" t="s">
        <v>20</v>
      </c>
      <c r="F9" s="27" t="s">
        <v>21</v>
      </c>
      <c r="M9" s="29" t="s">
        <v>22</v>
      </c>
      <c r="O9" s="208">
        <f>'Rekapitulace stavby'!AN8</f>
        <v>0</v>
      </c>
      <c r="P9" s="208"/>
      <c r="R9" s="33"/>
    </row>
    <row r="10" spans="1:66" s="1" customFormat="1" ht="10.9" customHeight="1">
      <c r="B10" s="32"/>
      <c r="R10" s="33"/>
    </row>
    <row r="11" spans="1:66" s="1" customFormat="1" ht="14.45" customHeight="1">
      <c r="B11" s="32"/>
      <c r="D11" s="29" t="s">
        <v>23</v>
      </c>
      <c r="M11" s="29" t="s">
        <v>24</v>
      </c>
      <c r="O11" s="176" t="s">
        <v>25</v>
      </c>
      <c r="P11" s="176"/>
      <c r="R11" s="33"/>
    </row>
    <row r="12" spans="1:66" s="1" customFormat="1" ht="18" customHeight="1">
      <c r="B12" s="32"/>
      <c r="E12" s="27" t="s">
        <v>26</v>
      </c>
      <c r="M12" s="29" t="s">
        <v>27</v>
      </c>
      <c r="O12" s="176" t="s">
        <v>5</v>
      </c>
      <c r="P12" s="176"/>
      <c r="R12" s="33"/>
    </row>
    <row r="13" spans="1:66" s="1" customFormat="1" ht="6.95" customHeight="1">
      <c r="B13" s="32"/>
      <c r="R13" s="33"/>
    </row>
    <row r="14" spans="1:66" s="1" customFormat="1" ht="14.45" customHeight="1">
      <c r="B14" s="32"/>
      <c r="D14" s="29" t="s">
        <v>28</v>
      </c>
      <c r="M14" s="29" t="s">
        <v>24</v>
      </c>
      <c r="O14" s="176" t="str">
        <f>IF('Rekapitulace stavby'!AN13="","",'Rekapitulace stavby'!AN13)</f>
        <v/>
      </c>
      <c r="P14" s="176"/>
      <c r="R14" s="33"/>
    </row>
    <row r="15" spans="1:66" s="1" customFormat="1" ht="18" customHeight="1">
      <c r="B15" s="32"/>
      <c r="E15" s="27" t="str">
        <f>IF('Rekapitulace stavby'!E14="","",'Rekapitulace stavby'!E14)</f>
        <v/>
      </c>
      <c r="M15" s="29" t="s">
        <v>27</v>
      </c>
      <c r="O15" s="176" t="str">
        <f>IF('Rekapitulace stavby'!AN14="","",'Rekapitulace stavby'!AN14)</f>
        <v/>
      </c>
      <c r="P15" s="176"/>
      <c r="R15" s="33"/>
    </row>
    <row r="16" spans="1:66" s="1" customFormat="1" ht="6.95" customHeight="1">
      <c r="B16" s="32"/>
      <c r="R16" s="33"/>
    </row>
    <row r="17" spans="2:18" s="1" customFormat="1" ht="14.45" customHeight="1">
      <c r="B17" s="32"/>
      <c r="D17" s="29" t="s">
        <v>29</v>
      </c>
      <c r="M17" s="29" t="s">
        <v>24</v>
      </c>
      <c r="O17" s="176" t="s">
        <v>30</v>
      </c>
      <c r="P17" s="176"/>
      <c r="R17" s="33"/>
    </row>
    <row r="18" spans="2:18" s="1" customFormat="1" ht="18" customHeight="1">
      <c r="B18" s="32"/>
      <c r="E18" s="27" t="s">
        <v>31</v>
      </c>
      <c r="M18" s="29" t="s">
        <v>27</v>
      </c>
      <c r="O18" s="176" t="s">
        <v>5</v>
      </c>
      <c r="P18" s="176"/>
      <c r="R18" s="33"/>
    </row>
    <row r="19" spans="2:18" s="1" customFormat="1" ht="6.95" customHeight="1">
      <c r="B19" s="32"/>
      <c r="R19" s="33"/>
    </row>
    <row r="20" spans="2:18" s="1" customFormat="1" ht="14.45" customHeight="1">
      <c r="B20" s="32"/>
      <c r="D20" s="29" t="s">
        <v>33</v>
      </c>
      <c r="M20" s="29" t="s">
        <v>24</v>
      </c>
      <c r="O20" s="176" t="s">
        <v>5</v>
      </c>
      <c r="P20" s="176"/>
      <c r="R20" s="33"/>
    </row>
    <row r="21" spans="2:18" s="1" customFormat="1" ht="18" customHeight="1">
      <c r="B21" s="32"/>
      <c r="E21" s="27" t="s">
        <v>34</v>
      </c>
      <c r="M21" s="29" t="s">
        <v>27</v>
      </c>
      <c r="O21" s="176" t="s">
        <v>5</v>
      </c>
      <c r="P21" s="176"/>
      <c r="R21" s="33"/>
    </row>
    <row r="22" spans="2:18" s="1" customFormat="1" ht="6.95" customHeight="1">
      <c r="B22" s="32"/>
      <c r="R22" s="33"/>
    </row>
    <row r="23" spans="2:18" s="1" customFormat="1" ht="14.45" customHeight="1">
      <c r="B23" s="32"/>
      <c r="D23" s="29" t="s">
        <v>35</v>
      </c>
      <c r="R23" s="33"/>
    </row>
    <row r="24" spans="2:18" s="1" customFormat="1" ht="16.5" customHeight="1">
      <c r="B24" s="32"/>
      <c r="E24" s="179" t="s">
        <v>5</v>
      </c>
      <c r="F24" s="179"/>
      <c r="G24" s="179"/>
      <c r="H24" s="179"/>
      <c r="I24" s="179"/>
      <c r="J24" s="179"/>
      <c r="K24" s="179"/>
      <c r="L24" s="179"/>
      <c r="R24" s="33"/>
    </row>
    <row r="25" spans="2:18" s="1" customFormat="1" ht="6.95" customHeight="1">
      <c r="B25" s="32"/>
      <c r="R25" s="33"/>
    </row>
    <row r="26" spans="2:18" s="1" customFormat="1" ht="6.95" customHeight="1">
      <c r="B26" s="32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R26" s="33"/>
    </row>
    <row r="27" spans="2:18" s="1" customFormat="1" ht="14.45" customHeight="1">
      <c r="B27" s="32"/>
      <c r="D27" s="97" t="s">
        <v>102</v>
      </c>
      <c r="M27" s="202">
        <f>N88</f>
        <v>0</v>
      </c>
      <c r="N27" s="202"/>
      <c r="O27" s="202"/>
      <c r="P27" s="202"/>
      <c r="R27" s="33"/>
    </row>
    <row r="28" spans="2:18" s="1" customFormat="1" ht="14.45" customHeight="1">
      <c r="B28" s="32"/>
      <c r="D28" s="31"/>
      <c r="M28" s="202"/>
      <c r="N28" s="202"/>
      <c r="O28" s="202"/>
      <c r="P28" s="202"/>
      <c r="R28" s="33"/>
    </row>
    <row r="29" spans="2:18" s="1" customFormat="1" ht="6.95" customHeight="1">
      <c r="B29" s="32"/>
      <c r="R29" s="33"/>
    </row>
    <row r="30" spans="2:18" s="1" customFormat="1" ht="25.35" customHeight="1">
      <c r="B30" s="32"/>
      <c r="D30" s="98" t="s">
        <v>37</v>
      </c>
      <c r="M30" s="209">
        <f>ROUND(M27+M28,2)</f>
        <v>0</v>
      </c>
      <c r="N30" s="207"/>
      <c r="O30" s="207"/>
      <c r="P30" s="207"/>
      <c r="R30" s="33"/>
    </row>
    <row r="31" spans="2:18" s="1" customFormat="1" ht="6.95" customHeight="1">
      <c r="B31" s="3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33"/>
    </row>
    <row r="32" spans="2:18" s="1" customFormat="1" ht="14.45" customHeight="1">
      <c r="B32" s="32"/>
      <c r="D32" s="37" t="s">
        <v>38</v>
      </c>
      <c r="E32" s="37" t="s">
        <v>39</v>
      </c>
      <c r="F32" s="38">
        <v>0.21</v>
      </c>
      <c r="G32" s="99" t="s">
        <v>40</v>
      </c>
      <c r="H32" s="210">
        <f>ROUND((SUM(BE94:BE95)+SUM(BE113:BE120)), 2)</f>
        <v>0</v>
      </c>
      <c r="I32" s="207"/>
      <c r="J32" s="207"/>
      <c r="M32" s="210">
        <f>ROUND(ROUND((SUM(BE94:BE95)+SUM(BE113:BE120)), 2)*F32, 2)</f>
        <v>0</v>
      </c>
      <c r="N32" s="207"/>
      <c r="O32" s="207"/>
      <c r="P32" s="207"/>
      <c r="R32" s="33"/>
    </row>
    <row r="33" spans="2:18" s="1" customFormat="1" ht="14.45" customHeight="1">
      <c r="B33" s="32"/>
      <c r="E33" s="37" t="s">
        <v>41</v>
      </c>
      <c r="F33" s="38">
        <v>0.15</v>
      </c>
      <c r="G33" s="99" t="s">
        <v>40</v>
      </c>
      <c r="H33" s="210">
        <f>ROUND((SUM(BF94:BF95)+SUM(BF113:BF120)), 2)</f>
        <v>0</v>
      </c>
      <c r="I33" s="207"/>
      <c r="J33" s="207"/>
      <c r="M33" s="210">
        <f>ROUND(ROUND((SUM(BF94:BF95)+SUM(BF113:BF120)), 2)*F33, 2)</f>
        <v>0</v>
      </c>
      <c r="N33" s="207"/>
      <c r="O33" s="207"/>
      <c r="P33" s="207"/>
      <c r="R33" s="33"/>
    </row>
    <row r="34" spans="2:18" s="1" customFormat="1" ht="14.45" hidden="1" customHeight="1">
      <c r="B34" s="32"/>
      <c r="E34" s="37" t="s">
        <v>42</v>
      </c>
      <c r="F34" s="38">
        <v>0.21</v>
      </c>
      <c r="G34" s="99" t="s">
        <v>40</v>
      </c>
      <c r="H34" s="210">
        <f>ROUND((SUM(BG94:BG95)+SUM(BG113:BG120)), 2)</f>
        <v>0</v>
      </c>
      <c r="I34" s="207"/>
      <c r="J34" s="207"/>
      <c r="M34" s="210">
        <v>0</v>
      </c>
      <c r="N34" s="207"/>
      <c r="O34" s="207"/>
      <c r="P34" s="207"/>
      <c r="R34" s="33"/>
    </row>
    <row r="35" spans="2:18" s="1" customFormat="1" ht="14.45" hidden="1" customHeight="1">
      <c r="B35" s="32"/>
      <c r="E35" s="37" t="s">
        <v>43</v>
      </c>
      <c r="F35" s="38">
        <v>0.15</v>
      </c>
      <c r="G35" s="99" t="s">
        <v>40</v>
      </c>
      <c r="H35" s="210">
        <f>ROUND((SUM(BH94:BH95)+SUM(BH113:BH120)), 2)</f>
        <v>0</v>
      </c>
      <c r="I35" s="207"/>
      <c r="J35" s="207"/>
      <c r="M35" s="210">
        <v>0</v>
      </c>
      <c r="N35" s="207"/>
      <c r="O35" s="207"/>
      <c r="P35" s="207"/>
      <c r="R35" s="33"/>
    </row>
    <row r="36" spans="2:18" s="1" customFormat="1" ht="14.45" hidden="1" customHeight="1">
      <c r="B36" s="32"/>
      <c r="E36" s="37" t="s">
        <v>44</v>
      </c>
      <c r="F36" s="38">
        <v>0</v>
      </c>
      <c r="G36" s="99" t="s">
        <v>40</v>
      </c>
      <c r="H36" s="210">
        <f>ROUND((SUM(BI94:BI95)+SUM(BI113:BI120)), 2)</f>
        <v>0</v>
      </c>
      <c r="I36" s="207"/>
      <c r="J36" s="207"/>
      <c r="M36" s="210">
        <v>0</v>
      </c>
      <c r="N36" s="207"/>
      <c r="O36" s="207"/>
      <c r="P36" s="207"/>
      <c r="R36" s="33"/>
    </row>
    <row r="37" spans="2:18" s="1" customFormat="1" ht="6.95" customHeight="1">
      <c r="B37" s="32"/>
      <c r="R37" s="33"/>
    </row>
    <row r="38" spans="2:18" s="1" customFormat="1" ht="25.35" customHeight="1">
      <c r="B38" s="32"/>
      <c r="C38" s="96"/>
      <c r="D38" s="100" t="s">
        <v>45</v>
      </c>
      <c r="E38" s="68"/>
      <c r="F38" s="68"/>
      <c r="G38" s="101" t="s">
        <v>46</v>
      </c>
      <c r="H38" s="102" t="s">
        <v>47</v>
      </c>
      <c r="I38" s="68"/>
      <c r="J38" s="68"/>
      <c r="K38" s="68"/>
      <c r="L38" s="211">
        <f>SUM(M30:M36)</f>
        <v>0</v>
      </c>
      <c r="M38" s="211"/>
      <c r="N38" s="211"/>
      <c r="O38" s="211"/>
      <c r="P38" s="212"/>
      <c r="Q38" s="96"/>
      <c r="R38" s="33"/>
    </row>
    <row r="39" spans="2:18" s="1" customFormat="1" ht="14.45" customHeight="1">
      <c r="B39" s="32"/>
      <c r="R39" s="33"/>
    </row>
    <row r="40" spans="2:18" s="1" customFormat="1" ht="14.45" customHeight="1">
      <c r="B40" s="32"/>
      <c r="R40" s="33"/>
    </row>
    <row r="41" spans="2:18">
      <c r="B41" s="24"/>
      <c r="R41" s="25"/>
    </row>
    <row r="42" spans="2:18">
      <c r="B42" s="24"/>
      <c r="R42" s="25"/>
    </row>
    <row r="43" spans="2:18">
      <c r="B43" s="24"/>
      <c r="R43" s="25"/>
    </row>
    <row r="44" spans="2:18">
      <c r="B44" s="24"/>
      <c r="R44" s="25"/>
    </row>
    <row r="45" spans="2:18">
      <c r="B45" s="24"/>
      <c r="R45" s="25"/>
    </row>
    <row r="46" spans="2:18">
      <c r="B46" s="24"/>
      <c r="R46" s="25"/>
    </row>
    <row r="47" spans="2:18">
      <c r="B47" s="24"/>
      <c r="R47" s="25"/>
    </row>
    <row r="48" spans="2:18">
      <c r="B48" s="24"/>
      <c r="R48" s="25"/>
    </row>
    <row r="49" spans="2:18">
      <c r="B49" s="24"/>
      <c r="R49" s="25"/>
    </row>
    <row r="50" spans="2:18" s="1" customFormat="1" ht="15">
      <c r="B50" s="32"/>
      <c r="D50" s="45" t="s">
        <v>48</v>
      </c>
      <c r="E50" s="46"/>
      <c r="F50" s="46"/>
      <c r="G50" s="46"/>
      <c r="H50" s="47"/>
      <c r="J50" s="45" t="s">
        <v>49</v>
      </c>
      <c r="K50" s="46"/>
      <c r="L50" s="46"/>
      <c r="M50" s="46"/>
      <c r="N50" s="46"/>
      <c r="O50" s="46"/>
      <c r="P50" s="47"/>
      <c r="R50" s="33"/>
    </row>
    <row r="51" spans="2:18">
      <c r="B51" s="24"/>
      <c r="D51" s="48"/>
      <c r="H51" s="49"/>
      <c r="J51" s="48"/>
      <c r="P51" s="49"/>
      <c r="R51" s="25"/>
    </row>
    <row r="52" spans="2:18">
      <c r="B52" s="24"/>
      <c r="D52" s="48"/>
      <c r="H52" s="49"/>
      <c r="J52" s="48"/>
      <c r="P52" s="49"/>
      <c r="R52" s="25"/>
    </row>
    <row r="53" spans="2:18">
      <c r="B53" s="24"/>
      <c r="D53" s="48"/>
      <c r="H53" s="49"/>
      <c r="J53" s="48"/>
      <c r="P53" s="49"/>
      <c r="R53" s="25"/>
    </row>
    <row r="54" spans="2:18">
      <c r="B54" s="24"/>
      <c r="D54" s="48"/>
      <c r="H54" s="49"/>
      <c r="J54" s="48"/>
      <c r="P54" s="49"/>
      <c r="R54" s="25"/>
    </row>
    <row r="55" spans="2:18">
      <c r="B55" s="24"/>
      <c r="D55" s="48"/>
      <c r="H55" s="49"/>
      <c r="J55" s="48"/>
      <c r="P55" s="49"/>
      <c r="R55" s="25"/>
    </row>
    <row r="56" spans="2:18">
      <c r="B56" s="24"/>
      <c r="D56" s="48"/>
      <c r="H56" s="49"/>
      <c r="J56" s="48"/>
      <c r="P56" s="49"/>
      <c r="R56" s="25"/>
    </row>
    <row r="57" spans="2:18">
      <c r="B57" s="24"/>
      <c r="D57" s="48"/>
      <c r="H57" s="49"/>
      <c r="J57" s="48"/>
      <c r="P57" s="49"/>
      <c r="R57" s="25"/>
    </row>
    <row r="58" spans="2:18">
      <c r="B58" s="24"/>
      <c r="D58" s="48"/>
      <c r="H58" s="49"/>
      <c r="J58" s="48"/>
      <c r="P58" s="49"/>
      <c r="R58" s="25"/>
    </row>
    <row r="59" spans="2:18" s="1" customFormat="1" ht="15">
      <c r="B59" s="32"/>
      <c r="D59" s="50" t="s">
        <v>50</v>
      </c>
      <c r="E59" s="51"/>
      <c r="F59" s="51"/>
      <c r="G59" s="52" t="s">
        <v>51</v>
      </c>
      <c r="H59" s="53"/>
      <c r="J59" s="50" t="s">
        <v>50</v>
      </c>
      <c r="K59" s="51"/>
      <c r="L59" s="51"/>
      <c r="M59" s="51"/>
      <c r="N59" s="52" t="s">
        <v>51</v>
      </c>
      <c r="O59" s="51"/>
      <c r="P59" s="53"/>
      <c r="R59" s="33"/>
    </row>
    <row r="60" spans="2:18">
      <c r="B60" s="24"/>
      <c r="R60" s="25"/>
    </row>
    <row r="61" spans="2:18" s="1" customFormat="1" ht="15">
      <c r="B61" s="32"/>
      <c r="D61" s="45" t="s">
        <v>52</v>
      </c>
      <c r="E61" s="46"/>
      <c r="F61" s="46"/>
      <c r="G61" s="46"/>
      <c r="H61" s="47"/>
      <c r="J61" s="45" t="s">
        <v>53</v>
      </c>
      <c r="K61" s="46"/>
      <c r="L61" s="46"/>
      <c r="M61" s="46"/>
      <c r="N61" s="46"/>
      <c r="O61" s="46"/>
      <c r="P61" s="47"/>
      <c r="R61" s="33"/>
    </row>
    <row r="62" spans="2:18">
      <c r="B62" s="24"/>
      <c r="D62" s="48"/>
      <c r="H62" s="49"/>
      <c r="J62" s="48"/>
      <c r="P62" s="49"/>
      <c r="R62" s="25"/>
    </row>
    <row r="63" spans="2:18">
      <c r="B63" s="24"/>
      <c r="D63" s="48"/>
      <c r="H63" s="49"/>
      <c r="J63" s="48"/>
      <c r="P63" s="49"/>
      <c r="R63" s="25"/>
    </row>
    <row r="64" spans="2:18">
      <c r="B64" s="24"/>
      <c r="D64" s="48"/>
      <c r="H64" s="49"/>
      <c r="J64" s="48"/>
      <c r="P64" s="49"/>
      <c r="R64" s="25"/>
    </row>
    <row r="65" spans="2:18">
      <c r="B65" s="24"/>
      <c r="D65" s="48"/>
      <c r="H65" s="49"/>
      <c r="J65" s="48"/>
      <c r="P65" s="49"/>
      <c r="R65" s="25"/>
    </row>
    <row r="66" spans="2:18">
      <c r="B66" s="24"/>
      <c r="D66" s="48"/>
      <c r="H66" s="49"/>
      <c r="J66" s="48"/>
      <c r="P66" s="49"/>
      <c r="R66" s="25"/>
    </row>
    <row r="67" spans="2:18">
      <c r="B67" s="24"/>
      <c r="D67" s="48"/>
      <c r="H67" s="49"/>
      <c r="J67" s="48"/>
      <c r="P67" s="49"/>
      <c r="R67" s="25"/>
    </row>
    <row r="68" spans="2:18">
      <c r="B68" s="24"/>
      <c r="D68" s="48"/>
      <c r="H68" s="49"/>
      <c r="J68" s="48"/>
      <c r="P68" s="49"/>
      <c r="R68" s="25"/>
    </row>
    <row r="69" spans="2:18">
      <c r="B69" s="24"/>
      <c r="D69" s="48"/>
      <c r="H69" s="49"/>
      <c r="J69" s="48"/>
      <c r="P69" s="49"/>
      <c r="R69" s="25"/>
    </row>
    <row r="70" spans="2:18" s="1" customFormat="1" ht="15">
      <c r="B70" s="32"/>
      <c r="D70" s="50" t="s">
        <v>50</v>
      </c>
      <c r="E70" s="51"/>
      <c r="F70" s="51"/>
      <c r="G70" s="52" t="s">
        <v>51</v>
      </c>
      <c r="H70" s="53"/>
      <c r="J70" s="50" t="s">
        <v>50</v>
      </c>
      <c r="K70" s="51"/>
      <c r="L70" s="51"/>
      <c r="M70" s="51"/>
      <c r="N70" s="52" t="s">
        <v>51</v>
      </c>
      <c r="O70" s="51"/>
      <c r="P70" s="53"/>
      <c r="R70" s="33"/>
    </row>
    <row r="71" spans="2:18" s="1" customFormat="1" ht="14.45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>
      <c r="B76" s="32"/>
      <c r="C76" s="174" t="s">
        <v>103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33"/>
    </row>
    <row r="77" spans="2:18" s="1" customFormat="1" ht="6.95" customHeight="1">
      <c r="B77" s="32"/>
      <c r="R77" s="33"/>
    </row>
    <row r="78" spans="2:18" s="1" customFormat="1" ht="30" customHeight="1">
      <c r="B78" s="32"/>
      <c r="C78" s="29" t="s">
        <v>16</v>
      </c>
      <c r="F78" s="205" t="str">
        <f>F6</f>
        <v>Stavební úpravy objektru hasiščské zbrojnice v BpH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R78" s="33"/>
    </row>
    <row r="79" spans="2:18" s="1" customFormat="1" ht="36.950000000000003" customHeight="1">
      <c r="B79" s="32"/>
      <c r="C79" s="63" t="s">
        <v>101</v>
      </c>
      <c r="F79" s="188" t="str">
        <f>F7</f>
        <v>07 - VRN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R79" s="33"/>
    </row>
    <row r="80" spans="2:18" s="1" customFormat="1" ht="6.95" customHeight="1">
      <c r="B80" s="32"/>
      <c r="R80" s="33"/>
    </row>
    <row r="81" spans="2:47" s="1" customFormat="1" ht="18" customHeight="1">
      <c r="B81" s="32"/>
      <c r="C81" s="29" t="s">
        <v>20</v>
      </c>
      <c r="F81" s="27" t="str">
        <f>F9</f>
        <v xml:space="preserve">Bystřice pod Hostýnem </v>
      </c>
      <c r="K81" s="29" t="s">
        <v>22</v>
      </c>
      <c r="M81" s="208">
        <f>IF(O9="","",O9)</f>
        <v>0</v>
      </c>
      <c r="N81" s="208"/>
      <c r="O81" s="208"/>
      <c r="P81" s="208"/>
      <c r="R81" s="33"/>
    </row>
    <row r="82" spans="2:47" s="1" customFormat="1" ht="6.95" customHeight="1">
      <c r="B82" s="32"/>
      <c r="R82" s="33"/>
    </row>
    <row r="83" spans="2:47" s="1" customFormat="1" ht="15">
      <c r="B83" s="32"/>
      <c r="C83" s="29" t="s">
        <v>23</v>
      </c>
      <c r="F83" s="27" t="str">
        <f>E12</f>
        <v xml:space="preserve">Město Bystřice pod Hostýnem </v>
      </c>
      <c r="K83" s="29" t="s">
        <v>29</v>
      </c>
      <c r="M83" s="176" t="str">
        <f>E18</f>
        <v>Stanislav Ondroušek s.r.o.</v>
      </c>
      <c r="N83" s="176"/>
      <c r="O83" s="176"/>
      <c r="P83" s="176"/>
      <c r="Q83" s="176"/>
      <c r="R83" s="33"/>
    </row>
    <row r="84" spans="2:47" s="1" customFormat="1" ht="14.45" customHeight="1">
      <c r="B84" s="32"/>
      <c r="C84" s="29" t="s">
        <v>28</v>
      </c>
      <c r="F84" s="27" t="str">
        <f>IF(E15="","",E15)</f>
        <v/>
      </c>
      <c r="K84" s="29" t="s">
        <v>33</v>
      </c>
      <c r="M84" s="176" t="str">
        <f>E21</f>
        <v>Dominika Lukášová</v>
      </c>
      <c r="N84" s="176"/>
      <c r="O84" s="176"/>
      <c r="P84" s="176"/>
      <c r="Q84" s="176"/>
      <c r="R84" s="33"/>
    </row>
    <row r="85" spans="2:47" s="1" customFormat="1" ht="10.35" customHeight="1">
      <c r="B85" s="32"/>
      <c r="R85" s="33"/>
    </row>
    <row r="86" spans="2:47" s="1" customFormat="1" ht="29.25" customHeight="1">
      <c r="B86" s="32"/>
      <c r="C86" s="213" t="s">
        <v>104</v>
      </c>
      <c r="D86" s="214"/>
      <c r="E86" s="214"/>
      <c r="F86" s="214"/>
      <c r="G86" s="214"/>
      <c r="H86" s="96"/>
      <c r="I86" s="96"/>
      <c r="J86" s="96"/>
      <c r="K86" s="96"/>
      <c r="L86" s="96"/>
      <c r="M86" s="96"/>
      <c r="N86" s="213" t="s">
        <v>105</v>
      </c>
      <c r="O86" s="214"/>
      <c r="P86" s="214"/>
      <c r="Q86" s="214"/>
      <c r="R86" s="33"/>
    </row>
    <row r="87" spans="2:47" s="1" customFormat="1" ht="10.35" customHeight="1">
      <c r="B87" s="32"/>
      <c r="R87" s="33"/>
    </row>
    <row r="88" spans="2:47" s="1" customFormat="1" ht="29.25" customHeight="1">
      <c r="B88" s="32"/>
      <c r="C88" s="103" t="s">
        <v>102</v>
      </c>
      <c r="N88" s="193">
        <f>N113</f>
        <v>0</v>
      </c>
      <c r="O88" s="215"/>
      <c r="P88" s="215"/>
      <c r="Q88" s="215"/>
      <c r="R88" s="33"/>
      <c r="AU88" s="20" t="s">
        <v>106</v>
      </c>
    </row>
    <row r="89" spans="2:47" s="6" customFormat="1" ht="24.95" customHeight="1">
      <c r="B89" s="104"/>
      <c r="D89" s="105" t="s">
        <v>365</v>
      </c>
      <c r="N89" s="216">
        <f>N114</f>
        <v>0</v>
      </c>
      <c r="O89" s="217"/>
      <c r="P89" s="217"/>
      <c r="Q89" s="217"/>
      <c r="R89" s="106"/>
    </row>
    <row r="90" spans="2:47" s="7" customFormat="1" ht="19.899999999999999" customHeight="1">
      <c r="B90" s="107"/>
      <c r="D90" s="108"/>
      <c r="N90" s="218"/>
      <c r="O90" s="219"/>
      <c r="P90" s="219"/>
      <c r="Q90" s="219"/>
      <c r="R90" s="109"/>
    </row>
    <row r="91" spans="2:47" s="7" customFormat="1" ht="19.899999999999999" customHeight="1">
      <c r="B91" s="107"/>
      <c r="D91" s="108" t="s">
        <v>366</v>
      </c>
      <c r="N91" s="218">
        <f>N117</f>
        <v>0</v>
      </c>
      <c r="O91" s="219"/>
      <c r="P91" s="219"/>
      <c r="Q91" s="219"/>
      <c r="R91" s="109"/>
    </row>
    <row r="92" spans="2:47" s="7" customFormat="1" ht="19.899999999999999" customHeight="1">
      <c r="B92" s="107"/>
      <c r="D92" s="108" t="s">
        <v>367</v>
      </c>
      <c r="N92" s="218">
        <f>N119</f>
        <v>0</v>
      </c>
      <c r="O92" s="219"/>
      <c r="P92" s="219"/>
      <c r="Q92" s="219"/>
      <c r="R92" s="109"/>
    </row>
    <row r="93" spans="2:47" s="1" customFormat="1" ht="21.75" customHeight="1">
      <c r="B93" s="32"/>
      <c r="R93" s="33"/>
    </row>
    <row r="94" spans="2:47" s="1" customFormat="1" ht="29.25" customHeight="1">
      <c r="B94" s="32"/>
      <c r="C94" s="103"/>
      <c r="N94" s="215"/>
      <c r="O94" s="220"/>
      <c r="P94" s="220"/>
      <c r="Q94" s="220"/>
      <c r="R94" s="33"/>
      <c r="T94" s="110"/>
      <c r="U94" s="111" t="s">
        <v>38</v>
      </c>
    </row>
    <row r="95" spans="2:47" s="1" customFormat="1" ht="18" customHeight="1">
      <c r="B95" s="32"/>
      <c r="R95" s="33"/>
    </row>
    <row r="96" spans="2:47" s="1" customFormat="1" ht="29.25" customHeight="1">
      <c r="B96" s="32"/>
      <c r="C96" s="95" t="s">
        <v>377</v>
      </c>
      <c r="D96" s="96"/>
      <c r="E96" s="96"/>
      <c r="F96" s="96"/>
      <c r="G96" s="96"/>
      <c r="H96" s="96"/>
      <c r="I96" s="96"/>
      <c r="J96" s="96"/>
      <c r="K96" s="96"/>
      <c r="L96" s="196">
        <f>ROUND(SUM(N88+N94),2)</f>
        <v>0</v>
      </c>
      <c r="M96" s="196"/>
      <c r="N96" s="196"/>
      <c r="O96" s="196"/>
      <c r="P96" s="196"/>
      <c r="Q96" s="196"/>
      <c r="R96" s="33"/>
    </row>
    <row r="97" spans="2:27" s="1" customFormat="1" ht="6.95" customHeight="1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6"/>
    </row>
    <row r="101" spans="2:27" s="1" customFormat="1" ht="6.95" customHeight="1"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9"/>
    </row>
    <row r="102" spans="2:27" s="1" customFormat="1" ht="36.950000000000003" customHeight="1">
      <c r="B102" s="32"/>
      <c r="C102" s="174" t="s">
        <v>120</v>
      </c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33"/>
    </row>
    <row r="103" spans="2:27" s="1" customFormat="1" ht="6.95" customHeight="1">
      <c r="B103" s="32"/>
      <c r="R103" s="33"/>
    </row>
    <row r="104" spans="2:27" s="1" customFormat="1" ht="30" customHeight="1">
      <c r="B104" s="32"/>
      <c r="C104" s="29" t="s">
        <v>16</v>
      </c>
      <c r="F104" s="205" t="str">
        <f>F6</f>
        <v>Stavební úpravy objektru hasiščské zbrojnice v BpH</v>
      </c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R104" s="33"/>
    </row>
    <row r="105" spans="2:27" s="1" customFormat="1" ht="36.950000000000003" customHeight="1">
      <c r="B105" s="32"/>
      <c r="C105" s="63" t="s">
        <v>101</v>
      </c>
      <c r="F105" s="188" t="str">
        <f>F7</f>
        <v>07 - VRN</v>
      </c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R105" s="33"/>
    </row>
    <row r="106" spans="2:27" s="1" customFormat="1" ht="6.95" customHeight="1">
      <c r="B106" s="32"/>
      <c r="R106" s="33"/>
    </row>
    <row r="107" spans="2:27" s="1" customFormat="1" ht="18" customHeight="1">
      <c r="B107" s="32"/>
      <c r="C107" s="29" t="s">
        <v>20</v>
      </c>
      <c r="F107" s="27" t="str">
        <f>F9</f>
        <v xml:space="preserve">Bystřice pod Hostýnem </v>
      </c>
      <c r="K107" s="29" t="s">
        <v>22</v>
      </c>
      <c r="M107" s="208">
        <f>IF(O9="","",O9)</f>
        <v>0</v>
      </c>
      <c r="N107" s="208"/>
      <c r="O107" s="208"/>
      <c r="P107" s="208"/>
      <c r="R107" s="33"/>
    </row>
    <row r="108" spans="2:27" s="1" customFormat="1" ht="6.95" customHeight="1">
      <c r="B108" s="32"/>
      <c r="R108" s="33"/>
    </row>
    <row r="109" spans="2:27" s="1" customFormat="1" ht="15">
      <c r="B109" s="32"/>
      <c r="C109" s="29" t="s">
        <v>23</v>
      </c>
      <c r="F109" s="27" t="str">
        <f>E12</f>
        <v xml:space="preserve">Město Bystřice pod Hostýnem </v>
      </c>
      <c r="K109" s="29" t="s">
        <v>29</v>
      </c>
      <c r="M109" s="176" t="str">
        <f>E18</f>
        <v>Stanislav Ondroušek s.r.o.</v>
      </c>
      <c r="N109" s="176"/>
      <c r="O109" s="176"/>
      <c r="P109" s="176"/>
      <c r="Q109" s="176"/>
      <c r="R109" s="33"/>
    </row>
    <row r="110" spans="2:27" s="1" customFormat="1" ht="14.45" customHeight="1">
      <c r="B110" s="32"/>
      <c r="C110" s="29" t="s">
        <v>28</v>
      </c>
      <c r="F110" s="27" t="str">
        <f>IF(E15="","",E15)</f>
        <v/>
      </c>
      <c r="K110" s="29" t="s">
        <v>33</v>
      </c>
      <c r="M110" s="176" t="str">
        <f>E21</f>
        <v>Dominika Lukášová</v>
      </c>
      <c r="N110" s="176"/>
      <c r="O110" s="176"/>
      <c r="P110" s="176"/>
      <c r="Q110" s="176"/>
      <c r="R110" s="33"/>
    </row>
    <row r="111" spans="2:27" s="1" customFormat="1" ht="10.35" customHeight="1">
      <c r="B111" s="32"/>
      <c r="R111" s="33"/>
    </row>
    <row r="112" spans="2:27" s="8" customFormat="1" ht="29.25" customHeight="1">
      <c r="B112" s="112"/>
      <c r="C112" s="113" t="s">
        <v>121</v>
      </c>
      <c r="D112" s="114" t="s">
        <v>122</v>
      </c>
      <c r="E112" s="114" t="s">
        <v>56</v>
      </c>
      <c r="F112" s="221" t="s">
        <v>123</v>
      </c>
      <c r="G112" s="221"/>
      <c r="H112" s="221"/>
      <c r="I112" s="221"/>
      <c r="J112" s="114" t="s">
        <v>124</v>
      </c>
      <c r="K112" s="114" t="s">
        <v>125</v>
      </c>
      <c r="L112" s="221" t="s">
        <v>126</v>
      </c>
      <c r="M112" s="221"/>
      <c r="N112" s="221" t="s">
        <v>105</v>
      </c>
      <c r="O112" s="221"/>
      <c r="P112" s="221"/>
      <c r="Q112" s="222"/>
      <c r="R112" s="115"/>
      <c r="T112" s="69" t="s">
        <v>127</v>
      </c>
      <c r="U112" s="70" t="s">
        <v>38</v>
      </c>
      <c r="V112" s="70" t="s">
        <v>128</v>
      </c>
      <c r="W112" s="70" t="s">
        <v>129</v>
      </c>
      <c r="X112" s="70" t="s">
        <v>130</v>
      </c>
      <c r="Y112" s="70" t="s">
        <v>131</v>
      </c>
      <c r="Z112" s="70" t="s">
        <v>132</v>
      </c>
      <c r="AA112" s="71" t="s">
        <v>133</v>
      </c>
    </row>
    <row r="113" spans="2:65" s="1" customFormat="1" ht="29.25" customHeight="1">
      <c r="B113" s="32"/>
      <c r="C113" s="73" t="s">
        <v>102</v>
      </c>
      <c r="N113" s="234">
        <f>BK113</f>
        <v>0</v>
      </c>
      <c r="O113" s="235"/>
      <c r="P113" s="235"/>
      <c r="Q113" s="235"/>
      <c r="R113" s="33"/>
      <c r="T113" s="72"/>
      <c r="U113" s="46"/>
      <c r="V113" s="46"/>
      <c r="W113" s="116">
        <f>W114</f>
        <v>0</v>
      </c>
      <c r="X113" s="46"/>
      <c r="Y113" s="116">
        <f>Y114</f>
        <v>0</v>
      </c>
      <c r="Z113" s="46"/>
      <c r="AA113" s="117">
        <f>AA114</f>
        <v>0</v>
      </c>
      <c r="AT113" s="20" t="s">
        <v>72</v>
      </c>
      <c r="AU113" s="20" t="s">
        <v>106</v>
      </c>
      <c r="BK113" s="118">
        <f>BK114</f>
        <v>0</v>
      </c>
    </row>
    <row r="114" spans="2:65" s="9" customFormat="1" ht="37.35" customHeight="1">
      <c r="B114" s="119"/>
      <c r="D114" s="120" t="s">
        <v>365</v>
      </c>
      <c r="E114" s="120"/>
      <c r="F114" s="120"/>
      <c r="G114" s="120"/>
      <c r="H114" s="120"/>
      <c r="I114" s="120"/>
      <c r="J114" s="120"/>
      <c r="K114" s="120"/>
      <c r="L114" s="120"/>
      <c r="M114" s="120"/>
      <c r="N114" s="236">
        <f>BK114</f>
        <v>0</v>
      </c>
      <c r="O114" s="216"/>
      <c r="P114" s="216"/>
      <c r="Q114" s="216"/>
      <c r="R114" s="121"/>
      <c r="T114" s="122"/>
      <c r="W114" s="123">
        <f>W115+W117+W119</f>
        <v>0</v>
      </c>
      <c r="Y114" s="123">
        <f>Y115+Y117+Y119</f>
        <v>0</v>
      </c>
      <c r="AA114" s="124">
        <f>AA115+AA117+AA119</f>
        <v>0</v>
      </c>
      <c r="AR114" s="125" t="s">
        <v>142</v>
      </c>
      <c r="AT114" s="126" t="s">
        <v>72</v>
      </c>
      <c r="AU114" s="126" t="s">
        <v>73</v>
      </c>
      <c r="AY114" s="125" t="s">
        <v>134</v>
      </c>
      <c r="BK114" s="127">
        <f>BK115+BK117+BK119</f>
        <v>0</v>
      </c>
    </row>
    <row r="115" spans="2:65" s="9" customFormat="1" ht="19.899999999999999" customHeight="1">
      <c r="B115" s="119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237"/>
      <c r="O115" s="238"/>
      <c r="P115" s="238"/>
      <c r="Q115" s="238"/>
      <c r="R115" s="121"/>
      <c r="T115" s="122"/>
      <c r="W115" s="123">
        <f>W116</f>
        <v>0</v>
      </c>
      <c r="Y115" s="123">
        <f>Y116</f>
        <v>0</v>
      </c>
      <c r="AA115" s="124">
        <f>AA116</f>
        <v>0</v>
      </c>
      <c r="AR115" s="125" t="s">
        <v>142</v>
      </c>
      <c r="AT115" s="126" t="s">
        <v>72</v>
      </c>
      <c r="AU115" s="126" t="s">
        <v>79</v>
      </c>
      <c r="AY115" s="125" t="s">
        <v>134</v>
      </c>
      <c r="BK115" s="127">
        <f>BK116</f>
        <v>0</v>
      </c>
    </row>
    <row r="116" spans="2:65" s="1" customFormat="1" ht="25.5" customHeight="1">
      <c r="B116" s="129"/>
      <c r="C116" s="130"/>
      <c r="D116" s="130"/>
      <c r="E116" s="131"/>
      <c r="F116" s="223"/>
      <c r="G116" s="223"/>
      <c r="H116" s="223"/>
      <c r="I116" s="223"/>
      <c r="J116" s="132"/>
      <c r="K116" s="133"/>
      <c r="L116" s="224"/>
      <c r="M116" s="224"/>
      <c r="N116" s="224"/>
      <c r="O116" s="224"/>
      <c r="P116" s="224"/>
      <c r="Q116" s="224"/>
      <c r="R116" s="134"/>
      <c r="T116" s="135" t="s">
        <v>5</v>
      </c>
      <c r="U116" s="39" t="s">
        <v>39</v>
      </c>
      <c r="V116" s="136">
        <v>0</v>
      </c>
      <c r="W116" s="136">
        <f>V116*K116</f>
        <v>0</v>
      </c>
      <c r="X116" s="136">
        <v>0</v>
      </c>
      <c r="Y116" s="136">
        <f>X116*K116</f>
        <v>0</v>
      </c>
      <c r="Z116" s="136">
        <v>0</v>
      </c>
      <c r="AA116" s="137">
        <f>Z116*K116</f>
        <v>0</v>
      </c>
      <c r="AR116" s="20" t="s">
        <v>368</v>
      </c>
      <c r="AT116" s="20" t="s">
        <v>135</v>
      </c>
      <c r="AU116" s="20" t="s">
        <v>99</v>
      </c>
      <c r="AY116" s="20" t="s">
        <v>134</v>
      </c>
      <c r="BE116" s="138">
        <f>IF(U116="základní",N116,0)</f>
        <v>0</v>
      </c>
      <c r="BF116" s="138">
        <f>IF(U116="snížená",N116,0)</f>
        <v>0</v>
      </c>
      <c r="BG116" s="138">
        <f>IF(U116="zákl. přenesená",N116,0)</f>
        <v>0</v>
      </c>
      <c r="BH116" s="138">
        <f>IF(U116="sníž. přenesená",N116,0)</f>
        <v>0</v>
      </c>
      <c r="BI116" s="138">
        <f>IF(U116="nulová",N116,0)</f>
        <v>0</v>
      </c>
      <c r="BJ116" s="20" t="s">
        <v>79</v>
      </c>
      <c r="BK116" s="138">
        <f>ROUND(L116*K116,2)</f>
        <v>0</v>
      </c>
      <c r="BL116" s="20" t="s">
        <v>368</v>
      </c>
      <c r="BM116" s="20" t="s">
        <v>369</v>
      </c>
    </row>
    <row r="117" spans="2:65" s="9" customFormat="1" ht="29.85" customHeight="1">
      <c r="B117" s="119"/>
      <c r="D117" s="128" t="s">
        <v>366</v>
      </c>
      <c r="E117" s="128"/>
      <c r="F117" s="128"/>
      <c r="G117" s="128"/>
      <c r="H117" s="128"/>
      <c r="I117" s="128"/>
      <c r="J117" s="128"/>
      <c r="K117" s="128"/>
      <c r="L117" s="128"/>
      <c r="M117" s="128"/>
      <c r="N117" s="239">
        <f>BK117</f>
        <v>0</v>
      </c>
      <c r="O117" s="240"/>
      <c r="P117" s="240"/>
      <c r="Q117" s="240"/>
      <c r="R117" s="121"/>
      <c r="T117" s="122"/>
      <c r="W117" s="123">
        <f>W118</f>
        <v>0</v>
      </c>
      <c r="Y117" s="123">
        <f>Y118</f>
        <v>0</v>
      </c>
      <c r="AA117" s="124">
        <f>AA118</f>
        <v>0</v>
      </c>
      <c r="AR117" s="125" t="s">
        <v>142</v>
      </c>
      <c r="AT117" s="126" t="s">
        <v>72</v>
      </c>
      <c r="AU117" s="126" t="s">
        <v>79</v>
      </c>
      <c r="AY117" s="125" t="s">
        <v>134</v>
      </c>
      <c r="BK117" s="127">
        <f>BK118</f>
        <v>0</v>
      </c>
    </row>
    <row r="118" spans="2:65" s="1" customFormat="1" ht="16.5" customHeight="1">
      <c r="B118" s="129"/>
      <c r="C118" s="130">
        <v>1</v>
      </c>
      <c r="D118" s="130" t="s">
        <v>135</v>
      </c>
      <c r="E118" s="131" t="s">
        <v>370</v>
      </c>
      <c r="F118" s="223" t="s">
        <v>371</v>
      </c>
      <c r="G118" s="223"/>
      <c r="H118" s="223"/>
      <c r="I118" s="223"/>
      <c r="J118" s="132" t="s">
        <v>199</v>
      </c>
      <c r="K118" s="133">
        <v>1</v>
      </c>
      <c r="L118" s="224"/>
      <c r="M118" s="224"/>
      <c r="N118" s="224">
        <f>ROUND(L118*K118,2)</f>
        <v>0</v>
      </c>
      <c r="O118" s="224"/>
      <c r="P118" s="224"/>
      <c r="Q118" s="224"/>
      <c r="R118" s="134"/>
      <c r="T118" s="135" t="s">
        <v>5</v>
      </c>
      <c r="U118" s="39" t="s">
        <v>39</v>
      </c>
      <c r="V118" s="136">
        <v>0</v>
      </c>
      <c r="W118" s="136">
        <f>V118*K118</f>
        <v>0</v>
      </c>
      <c r="X118" s="136">
        <v>0</v>
      </c>
      <c r="Y118" s="136">
        <f>X118*K118</f>
        <v>0</v>
      </c>
      <c r="Z118" s="136">
        <v>0</v>
      </c>
      <c r="AA118" s="137">
        <f>Z118*K118</f>
        <v>0</v>
      </c>
      <c r="AR118" s="20" t="s">
        <v>368</v>
      </c>
      <c r="AT118" s="20" t="s">
        <v>135</v>
      </c>
      <c r="AU118" s="20" t="s">
        <v>99</v>
      </c>
      <c r="AY118" s="20" t="s">
        <v>134</v>
      </c>
      <c r="BE118" s="138">
        <f>IF(U118="základní",N118,0)</f>
        <v>0</v>
      </c>
      <c r="BF118" s="138">
        <f>IF(U118="snížená",N118,0)</f>
        <v>0</v>
      </c>
      <c r="BG118" s="138">
        <f>IF(U118="zákl. přenesená",N118,0)</f>
        <v>0</v>
      </c>
      <c r="BH118" s="138">
        <f>IF(U118="sníž. přenesená",N118,0)</f>
        <v>0</v>
      </c>
      <c r="BI118" s="138">
        <f>IF(U118="nulová",N118,0)</f>
        <v>0</v>
      </c>
      <c r="BJ118" s="20" t="s">
        <v>79</v>
      </c>
      <c r="BK118" s="138">
        <f>ROUND(L118*K118,2)</f>
        <v>0</v>
      </c>
      <c r="BL118" s="20" t="s">
        <v>368</v>
      </c>
      <c r="BM118" s="20" t="s">
        <v>372</v>
      </c>
    </row>
    <row r="119" spans="2:65" s="9" customFormat="1" ht="29.85" customHeight="1">
      <c r="B119" s="119"/>
      <c r="D119" s="128" t="s">
        <v>367</v>
      </c>
      <c r="E119" s="128"/>
      <c r="F119" s="128"/>
      <c r="G119" s="128"/>
      <c r="H119" s="128"/>
      <c r="I119" s="128"/>
      <c r="J119" s="128"/>
      <c r="K119" s="128"/>
      <c r="L119" s="128"/>
      <c r="M119" s="128"/>
      <c r="N119" s="239">
        <f>BK119</f>
        <v>0</v>
      </c>
      <c r="O119" s="240"/>
      <c r="P119" s="240"/>
      <c r="Q119" s="240"/>
      <c r="R119" s="121"/>
      <c r="T119" s="122"/>
      <c r="W119" s="123">
        <f>W120</f>
        <v>0</v>
      </c>
      <c r="Y119" s="123">
        <f>Y120</f>
        <v>0</v>
      </c>
      <c r="AA119" s="124">
        <f>AA120</f>
        <v>0</v>
      </c>
      <c r="AR119" s="125" t="s">
        <v>142</v>
      </c>
      <c r="AT119" s="126" t="s">
        <v>72</v>
      </c>
      <c r="AU119" s="126" t="s">
        <v>79</v>
      </c>
      <c r="AY119" s="125" t="s">
        <v>134</v>
      </c>
      <c r="BK119" s="127">
        <f>BK120</f>
        <v>0</v>
      </c>
    </row>
    <row r="120" spans="2:65" s="1" customFormat="1" ht="16.5" customHeight="1">
      <c r="B120" s="129"/>
      <c r="C120" s="130">
        <v>2</v>
      </c>
      <c r="D120" s="130" t="s">
        <v>135</v>
      </c>
      <c r="E120" s="131" t="s">
        <v>373</v>
      </c>
      <c r="F120" s="223" t="s">
        <v>374</v>
      </c>
      <c r="G120" s="223"/>
      <c r="H120" s="223"/>
      <c r="I120" s="223"/>
      <c r="J120" s="132" t="s">
        <v>199</v>
      </c>
      <c r="K120" s="133">
        <v>1</v>
      </c>
      <c r="L120" s="224"/>
      <c r="M120" s="224"/>
      <c r="N120" s="224">
        <f>ROUND(L120*K120,2)</f>
        <v>0</v>
      </c>
      <c r="O120" s="224"/>
      <c r="P120" s="224"/>
      <c r="Q120" s="224"/>
      <c r="R120" s="134"/>
      <c r="T120" s="135" t="s">
        <v>5</v>
      </c>
      <c r="U120" s="163" t="s">
        <v>39</v>
      </c>
      <c r="V120" s="164">
        <v>0</v>
      </c>
      <c r="W120" s="164">
        <f>V120*K120</f>
        <v>0</v>
      </c>
      <c r="X120" s="164">
        <v>0</v>
      </c>
      <c r="Y120" s="164">
        <f>X120*K120</f>
        <v>0</v>
      </c>
      <c r="Z120" s="164">
        <v>0</v>
      </c>
      <c r="AA120" s="165">
        <f>Z120*K120</f>
        <v>0</v>
      </c>
      <c r="AR120" s="20" t="s">
        <v>368</v>
      </c>
      <c r="AT120" s="20" t="s">
        <v>135</v>
      </c>
      <c r="AU120" s="20" t="s">
        <v>99</v>
      </c>
      <c r="AY120" s="20" t="s">
        <v>134</v>
      </c>
      <c r="BE120" s="138">
        <f>IF(U120="základní",N120,0)</f>
        <v>0</v>
      </c>
      <c r="BF120" s="138">
        <f>IF(U120="snížená",N120,0)</f>
        <v>0</v>
      </c>
      <c r="BG120" s="138">
        <f>IF(U120="zákl. přenesená",N120,0)</f>
        <v>0</v>
      </c>
      <c r="BH120" s="138">
        <f>IF(U120="sníž. přenesená",N120,0)</f>
        <v>0</v>
      </c>
      <c r="BI120" s="138">
        <f>IF(U120="nulová",N120,0)</f>
        <v>0</v>
      </c>
      <c r="BJ120" s="20" t="s">
        <v>79</v>
      </c>
      <c r="BK120" s="138">
        <f>ROUND(L120*K120,2)</f>
        <v>0</v>
      </c>
      <c r="BL120" s="20" t="s">
        <v>368</v>
      </c>
      <c r="BM120" s="20" t="s">
        <v>375</v>
      </c>
    </row>
    <row r="121" spans="2:65" s="1" customFormat="1" ht="6.95" customHeight="1"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6"/>
    </row>
  </sheetData>
  <mergeCells count="68">
    <mergeCell ref="H1:K1"/>
    <mergeCell ref="S2:AC2"/>
    <mergeCell ref="F120:I120"/>
    <mergeCell ref="L120:M120"/>
    <mergeCell ref="N120:Q120"/>
    <mergeCell ref="N113:Q113"/>
    <mergeCell ref="N114:Q114"/>
    <mergeCell ref="N115:Q115"/>
    <mergeCell ref="N117:Q117"/>
    <mergeCell ref="N119:Q119"/>
    <mergeCell ref="F116:I116"/>
    <mergeCell ref="L116:M116"/>
    <mergeCell ref="N116:Q116"/>
    <mergeCell ref="F118:I118"/>
    <mergeCell ref="L118:M118"/>
    <mergeCell ref="N118:Q118"/>
    <mergeCell ref="M109:Q109"/>
    <mergeCell ref="M110:Q110"/>
    <mergeCell ref="F112:I112"/>
    <mergeCell ref="L112:M112"/>
    <mergeCell ref="N112:Q112"/>
    <mergeCell ref="L96:Q96"/>
    <mergeCell ref="C102:Q102"/>
    <mergeCell ref="F104:P104"/>
    <mergeCell ref="F105:P105"/>
    <mergeCell ref="M107:P107"/>
    <mergeCell ref="N89:Q89"/>
    <mergeCell ref="N90:Q90"/>
    <mergeCell ref="N91:Q91"/>
    <mergeCell ref="N92:Q92"/>
    <mergeCell ref="N94:Q94"/>
    <mergeCell ref="M83:Q83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display="1) Krycí list rozpočtu" xr:uid="{00000000-0004-0000-0400-000000000000}"/>
    <hyperlink ref="H1:K1" location="C86" display="2) Rekapitulace rozpočtu" xr:uid="{00000000-0004-0000-0400-000001000000}"/>
    <hyperlink ref="L1" location="C112" display="3) Rozpočet" xr:uid="{00000000-0004-0000-0400-000002000000}"/>
    <hyperlink ref="S1:T1" location="'Rekapitulace stavby'!C2" display="Rekapitulace stavby" xr:uid="{00000000-0004-0000-04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04 - Oprava podlahy </vt:lpstr>
      <vt:lpstr>05 - Výměna ocelových vra...</vt:lpstr>
      <vt:lpstr>06 - Odsávání výfukových ...</vt:lpstr>
      <vt:lpstr>07 - VRN</vt:lpstr>
      <vt:lpstr>'04 - Oprava podlahy '!Názvy_tisku</vt:lpstr>
      <vt:lpstr>'05 - Výměna ocelových vra...'!Názvy_tisku</vt:lpstr>
      <vt:lpstr>'06 - Odsávání výfukových ...'!Názvy_tisku</vt:lpstr>
      <vt:lpstr>'07 - VRN'!Názvy_tisku</vt:lpstr>
      <vt:lpstr>'Rekapitulace stavby'!Názvy_tisku</vt:lpstr>
      <vt:lpstr>'04 - Oprava podlahy '!Oblast_tisku</vt:lpstr>
      <vt:lpstr>'05 - Výměna ocelových vra...'!Oblast_tisku</vt:lpstr>
      <vt:lpstr>'06 - Odsávání výfukových ...'!Oblast_tisku</vt:lpstr>
      <vt:lpstr>'07 -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LUD-PC\lud</dc:creator>
  <cp:lastModifiedBy>Petra Švábová</cp:lastModifiedBy>
  <dcterms:created xsi:type="dcterms:W3CDTF">2018-10-05T05:02:42Z</dcterms:created>
  <dcterms:modified xsi:type="dcterms:W3CDTF">2019-03-26T13:26:08Z</dcterms:modified>
</cp:coreProperties>
</file>