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OPTÁVKOVÁ ŘÍZENÍ\POPTÁVKOVÉ ŘÍZENÍ_2018\Rekonstrukce přístřešků\ZD\ZD_zveřejněno na PPE\"/>
    </mc:Choice>
  </mc:AlternateContent>
  <bookViews>
    <workbookView xWindow="150" yWindow="615" windowWidth="28455" windowHeight="15780" activeTab="1"/>
  </bookViews>
  <sheets>
    <sheet name="Rekapitulace stavby" sheetId="1" r:id="rId1"/>
    <sheet name="1704606 01 - Zastřešení T..." sheetId="2" r:id="rId2"/>
    <sheet name="Pokyny pro vyplnění" sheetId="5" r:id="rId3"/>
  </sheets>
  <definedNames>
    <definedName name="_xlnm._FilterDatabase" localSheetId="1" hidden="1">'1704606 01 - Zastřešení T...'!$C$99:$K$520</definedName>
    <definedName name="_xlnm.Print_Titles" localSheetId="1">'1704606 01 - Zastřešení T...'!$99:$99</definedName>
    <definedName name="_xlnm.Print_Titles" localSheetId="0">'Rekapitulace stavby'!$49:$49</definedName>
    <definedName name="_xlnm.Print_Area" localSheetId="1">'1704606 01 - Zastřešení T...'!$C$4:$J$36,'1704606 01 - Zastřešení T...'!$C$42:$J$81,'1704606 01 - Zastřešení T...'!$C$87:$K$520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BD54" i="1" l="1"/>
  <c r="BC54" i="1"/>
  <c r="BB54" i="1"/>
  <c r="BA54" i="1"/>
  <c r="AW54" i="1"/>
  <c r="AZ54" i="1"/>
  <c r="AY54" i="1"/>
  <c r="AX54" i="1"/>
  <c r="AY53" i="1"/>
  <c r="AX53" i="1"/>
  <c r="T519" i="2"/>
  <c r="T518" i="2" s="1"/>
  <c r="R519" i="2"/>
  <c r="R518" i="2" s="1"/>
  <c r="P519" i="2"/>
  <c r="P518" i="2" s="1"/>
  <c r="BK519" i="2"/>
  <c r="BK518" i="2" s="1"/>
  <c r="J518" i="2"/>
  <c r="T512" i="2"/>
  <c r="T514" i="2"/>
  <c r="T516" i="2"/>
  <c r="T511" i="2"/>
  <c r="R512" i="2"/>
  <c r="R514" i="2"/>
  <c r="R516" i="2"/>
  <c r="R511" i="2"/>
  <c r="P512" i="2"/>
  <c r="P514" i="2"/>
  <c r="P516" i="2"/>
  <c r="P511" i="2"/>
  <c r="BK512" i="2"/>
  <c r="BK514" i="2"/>
  <c r="BK516" i="2"/>
  <c r="BK511" i="2"/>
  <c r="J511" i="2" s="1"/>
  <c r="T507" i="2"/>
  <c r="T509" i="2"/>
  <c r="T506" i="2"/>
  <c r="R507" i="2"/>
  <c r="R509" i="2"/>
  <c r="R506" i="2" s="1"/>
  <c r="P507" i="2"/>
  <c r="P509" i="2"/>
  <c r="P506" i="2"/>
  <c r="BK507" i="2"/>
  <c r="BK509" i="2"/>
  <c r="BK506" i="2" s="1"/>
  <c r="J506" i="2" s="1"/>
  <c r="J78" i="2" s="1"/>
  <c r="T502" i="2"/>
  <c r="T504" i="2"/>
  <c r="T501" i="2" s="1"/>
  <c r="R502" i="2"/>
  <c r="R504" i="2"/>
  <c r="R501" i="2"/>
  <c r="P502" i="2"/>
  <c r="P504" i="2"/>
  <c r="P501" i="2" s="1"/>
  <c r="BK502" i="2"/>
  <c r="BK504" i="2"/>
  <c r="BK501" i="2"/>
  <c r="J501" i="2" s="1"/>
  <c r="T483" i="2"/>
  <c r="T485" i="2"/>
  <c r="T487" i="2"/>
  <c r="T489" i="2"/>
  <c r="T491" i="2"/>
  <c r="T493" i="2"/>
  <c r="T495" i="2"/>
  <c r="T497" i="2"/>
  <c r="T499" i="2"/>
  <c r="R483" i="2"/>
  <c r="R485" i="2"/>
  <c r="R487" i="2"/>
  <c r="R489" i="2"/>
  <c r="R491" i="2"/>
  <c r="R493" i="2"/>
  <c r="R495" i="2"/>
  <c r="R497" i="2"/>
  <c r="R499" i="2"/>
  <c r="P483" i="2"/>
  <c r="P485" i="2"/>
  <c r="P487" i="2"/>
  <c r="P489" i="2"/>
  <c r="P491" i="2"/>
  <c r="P493" i="2"/>
  <c r="P495" i="2"/>
  <c r="P497" i="2"/>
  <c r="P499" i="2"/>
  <c r="BK483" i="2"/>
  <c r="BK485" i="2"/>
  <c r="BK487" i="2"/>
  <c r="BK489" i="2"/>
  <c r="BK491" i="2"/>
  <c r="BK493" i="2"/>
  <c r="BK495" i="2"/>
  <c r="BK497" i="2"/>
  <c r="BK499" i="2"/>
  <c r="T470" i="2"/>
  <c r="T471" i="2"/>
  <c r="T472" i="2"/>
  <c r="T473" i="2"/>
  <c r="T474" i="2"/>
  <c r="T475" i="2"/>
  <c r="T476" i="2"/>
  <c r="T477" i="2"/>
  <c r="T478" i="2"/>
  <c r="T479" i="2"/>
  <c r="T480" i="2"/>
  <c r="R470" i="2"/>
  <c r="R471" i="2"/>
  <c r="R472" i="2"/>
  <c r="R473" i="2"/>
  <c r="R474" i="2"/>
  <c r="R475" i="2"/>
  <c r="R476" i="2"/>
  <c r="R477" i="2"/>
  <c r="R478" i="2"/>
  <c r="R479" i="2"/>
  <c r="R480" i="2"/>
  <c r="P470" i="2"/>
  <c r="P471" i="2"/>
  <c r="P472" i="2"/>
  <c r="P473" i="2"/>
  <c r="P474" i="2"/>
  <c r="P475" i="2"/>
  <c r="P476" i="2"/>
  <c r="P477" i="2"/>
  <c r="P478" i="2"/>
  <c r="P479" i="2"/>
  <c r="P480" i="2"/>
  <c r="BK470" i="2"/>
  <c r="BK471" i="2"/>
  <c r="BK472" i="2"/>
  <c r="BK473" i="2"/>
  <c r="BK474" i="2"/>
  <c r="BK475" i="2"/>
  <c r="BK476" i="2"/>
  <c r="BK477" i="2"/>
  <c r="BK478" i="2"/>
  <c r="BK479" i="2"/>
  <c r="BK480" i="2"/>
  <c r="T435" i="2"/>
  <c r="T438" i="2"/>
  <c r="T440" i="2"/>
  <c r="T442" i="2"/>
  <c r="T444" i="2"/>
  <c r="T446" i="2"/>
  <c r="T448" i="2"/>
  <c r="T450" i="2"/>
  <c r="T452" i="2"/>
  <c r="T454" i="2"/>
  <c r="T456" i="2"/>
  <c r="T458" i="2"/>
  <c r="T461" i="2"/>
  <c r="T463" i="2"/>
  <c r="T465" i="2"/>
  <c r="T468" i="2"/>
  <c r="R435" i="2"/>
  <c r="R438" i="2"/>
  <c r="R440" i="2"/>
  <c r="R442" i="2"/>
  <c r="R444" i="2"/>
  <c r="R446" i="2"/>
  <c r="R448" i="2"/>
  <c r="R450" i="2"/>
  <c r="R452" i="2"/>
  <c r="R454" i="2"/>
  <c r="R456" i="2"/>
  <c r="R458" i="2"/>
  <c r="R461" i="2"/>
  <c r="R463" i="2"/>
  <c r="R465" i="2"/>
  <c r="R468" i="2"/>
  <c r="R434" i="2"/>
  <c r="R433" i="2" s="1"/>
  <c r="P435" i="2"/>
  <c r="P438" i="2"/>
  <c r="P440" i="2"/>
  <c r="P442" i="2"/>
  <c r="P444" i="2"/>
  <c r="P446" i="2"/>
  <c r="P448" i="2"/>
  <c r="P450" i="2"/>
  <c r="P452" i="2"/>
  <c r="P454" i="2"/>
  <c r="P456" i="2"/>
  <c r="P458" i="2"/>
  <c r="P461" i="2"/>
  <c r="P463" i="2"/>
  <c r="P465" i="2"/>
  <c r="P468" i="2"/>
  <c r="BK435" i="2"/>
  <c r="BK438" i="2"/>
  <c r="BK440" i="2"/>
  <c r="BK442" i="2"/>
  <c r="BK444" i="2"/>
  <c r="BK446" i="2"/>
  <c r="BK448" i="2"/>
  <c r="BK450" i="2"/>
  <c r="BK452" i="2"/>
  <c r="BK454" i="2"/>
  <c r="BK456" i="2"/>
  <c r="BK458" i="2"/>
  <c r="BK461" i="2"/>
  <c r="BK463" i="2"/>
  <c r="BK465" i="2"/>
  <c r="BK468" i="2"/>
  <c r="BK434" i="2"/>
  <c r="T384" i="2"/>
  <c r="T386" i="2"/>
  <c r="T388" i="2"/>
  <c r="T390" i="2"/>
  <c r="T392" i="2"/>
  <c r="T394" i="2"/>
  <c r="T396" i="2"/>
  <c r="T398" i="2"/>
  <c r="T400" i="2"/>
  <c r="T402" i="2"/>
  <c r="T404" i="2"/>
  <c r="T408" i="2"/>
  <c r="T412" i="2"/>
  <c r="T414" i="2"/>
  <c r="T415" i="2"/>
  <c r="T420" i="2"/>
  <c r="T425" i="2"/>
  <c r="T426" i="2"/>
  <c r="T427" i="2"/>
  <c r="T428" i="2"/>
  <c r="T430" i="2"/>
  <c r="T432" i="2"/>
  <c r="R384" i="2"/>
  <c r="R386" i="2"/>
  <c r="R388" i="2"/>
  <c r="R390" i="2"/>
  <c r="R392" i="2"/>
  <c r="R394" i="2"/>
  <c r="R396" i="2"/>
  <c r="R398" i="2"/>
  <c r="R400" i="2"/>
  <c r="R402" i="2"/>
  <c r="R404" i="2"/>
  <c r="R408" i="2"/>
  <c r="R412" i="2"/>
  <c r="R414" i="2"/>
  <c r="R415" i="2"/>
  <c r="R420" i="2"/>
  <c r="R425" i="2"/>
  <c r="R426" i="2"/>
  <c r="R427" i="2"/>
  <c r="R428" i="2"/>
  <c r="R430" i="2"/>
  <c r="R432" i="2"/>
  <c r="R383" i="2"/>
  <c r="P384" i="2"/>
  <c r="P386" i="2"/>
  <c r="P388" i="2"/>
  <c r="P390" i="2"/>
  <c r="P392" i="2"/>
  <c r="P394" i="2"/>
  <c r="P396" i="2"/>
  <c r="P398" i="2"/>
  <c r="P400" i="2"/>
  <c r="P402" i="2"/>
  <c r="P404" i="2"/>
  <c r="P408" i="2"/>
  <c r="P412" i="2"/>
  <c r="P414" i="2"/>
  <c r="P415" i="2"/>
  <c r="P420" i="2"/>
  <c r="P425" i="2"/>
  <c r="P426" i="2"/>
  <c r="P427" i="2"/>
  <c r="P428" i="2"/>
  <c r="P430" i="2"/>
  <c r="P432" i="2"/>
  <c r="BK384" i="2"/>
  <c r="BK386" i="2"/>
  <c r="BK388" i="2"/>
  <c r="BK390" i="2"/>
  <c r="BK392" i="2"/>
  <c r="BK394" i="2"/>
  <c r="BK396" i="2"/>
  <c r="BK398" i="2"/>
  <c r="BK400" i="2"/>
  <c r="BK402" i="2"/>
  <c r="BK404" i="2"/>
  <c r="BK408" i="2"/>
  <c r="BK412" i="2"/>
  <c r="BK414" i="2"/>
  <c r="BK415" i="2"/>
  <c r="BK420" i="2"/>
  <c r="BK425" i="2"/>
  <c r="BK426" i="2"/>
  <c r="BK427" i="2"/>
  <c r="BK428" i="2"/>
  <c r="BK430" i="2"/>
  <c r="BK432" i="2"/>
  <c r="BK383" i="2"/>
  <c r="J383" i="2" s="1"/>
  <c r="T378" i="2"/>
  <c r="T379" i="2"/>
  <c r="T380" i="2"/>
  <c r="T382" i="2"/>
  <c r="T377" i="2"/>
  <c r="R378" i="2"/>
  <c r="R379" i="2"/>
  <c r="R380" i="2"/>
  <c r="R382" i="2"/>
  <c r="P378" i="2"/>
  <c r="P379" i="2"/>
  <c r="P380" i="2"/>
  <c r="P382" i="2"/>
  <c r="P377" i="2"/>
  <c r="BK378" i="2"/>
  <c r="BK379" i="2"/>
  <c r="BK380" i="2"/>
  <c r="BK382" i="2"/>
  <c r="T367" i="2"/>
  <c r="T369" i="2"/>
  <c r="T371" i="2"/>
  <c r="T373" i="2"/>
  <c r="R367" i="2"/>
  <c r="R369" i="2"/>
  <c r="R371" i="2"/>
  <c r="R373" i="2"/>
  <c r="R366" i="2"/>
  <c r="P367" i="2"/>
  <c r="P369" i="2"/>
  <c r="P371" i="2"/>
  <c r="P373" i="2"/>
  <c r="BK367" i="2"/>
  <c r="BK369" i="2"/>
  <c r="BK371" i="2"/>
  <c r="BK373" i="2"/>
  <c r="BK366" i="2"/>
  <c r="J366" i="2" s="1"/>
  <c r="T339" i="2"/>
  <c r="T346" i="2"/>
  <c r="T353" i="2"/>
  <c r="R339" i="2"/>
  <c r="R346" i="2"/>
  <c r="R353" i="2"/>
  <c r="P339" i="2"/>
  <c r="P346" i="2"/>
  <c r="P353" i="2"/>
  <c r="BK339" i="2"/>
  <c r="BK346" i="2"/>
  <c r="BK353" i="2"/>
  <c r="T318" i="2"/>
  <c r="T321" i="2"/>
  <c r="T324" i="2"/>
  <c r="R318" i="2"/>
  <c r="R321" i="2"/>
  <c r="R324" i="2"/>
  <c r="P318" i="2"/>
  <c r="P321" i="2"/>
  <c r="P324" i="2"/>
  <c r="BK318" i="2"/>
  <c r="BK321" i="2"/>
  <c r="BK324" i="2"/>
  <c r="T311" i="2"/>
  <c r="T315" i="2"/>
  <c r="T310" i="2" s="1"/>
  <c r="R311" i="2"/>
  <c r="R315" i="2"/>
  <c r="R310" i="2"/>
  <c r="P311" i="2"/>
  <c r="P315" i="2"/>
  <c r="P310" i="2" s="1"/>
  <c r="BK311" i="2"/>
  <c r="BK315" i="2"/>
  <c r="BK310" i="2"/>
  <c r="J310" i="2" s="1"/>
  <c r="T302" i="2"/>
  <c r="T301" i="2" s="1"/>
  <c r="T305" i="2"/>
  <c r="T307" i="2"/>
  <c r="R302" i="2"/>
  <c r="R301" i="2" s="1"/>
  <c r="R305" i="2"/>
  <c r="R307" i="2"/>
  <c r="P302" i="2"/>
  <c r="P301" i="2" s="1"/>
  <c r="P305" i="2"/>
  <c r="P307" i="2"/>
  <c r="BK302" i="2"/>
  <c r="BK301" i="2" s="1"/>
  <c r="J301" i="2" s="1"/>
  <c r="J64" i="2" s="1"/>
  <c r="BK305" i="2"/>
  <c r="BK307" i="2"/>
  <c r="T280" i="2"/>
  <c r="T282" i="2"/>
  <c r="T279" i="2" s="1"/>
  <c r="T284" i="2"/>
  <c r="T286" i="2"/>
  <c r="T288" i="2"/>
  <c r="T290" i="2"/>
  <c r="T292" i="2"/>
  <c r="T295" i="2"/>
  <c r="T297" i="2"/>
  <c r="T299" i="2"/>
  <c r="R280" i="2"/>
  <c r="R282" i="2"/>
  <c r="R284" i="2"/>
  <c r="R286" i="2"/>
  <c r="R288" i="2"/>
  <c r="R290" i="2"/>
  <c r="R292" i="2"/>
  <c r="R295" i="2"/>
  <c r="R297" i="2"/>
  <c r="R299" i="2"/>
  <c r="R279" i="2"/>
  <c r="P280" i="2"/>
  <c r="P282" i="2"/>
  <c r="P279" i="2" s="1"/>
  <c r="P284" i="2"/>
  <c r="P286" i="2"/>
  <c r="P288" i="2"/>
  <c r="P290" i="2"/>
  <c r="P292" i="2"/>
  <c r="P295" i="2"/>
  <c r="P297" i="2"/>
  <c r="P299" i="2"/>
  <c r="BK280" i="2"/>
  <c r="BK282" i="2"/>
  <c r="BK284" i="2"/>
  <c r="BK286" i="2"/>
  <c r="BK288" i="2"/>
  <c r="BK290" i="2"/>
  <c r="BK292" i="2"/>
  <c r="BK295" i="2"/>
  <c r="BK297" i="2"/>
  <c r="BK299" i="2"/>
  <c r="BK279" i="2"/>
  <c r="J279" i="2" s="1"/>
  <c r="J63" i="2" s="1"/>
  <c r="T263" i="2"/>
  <c r="T267" i="2"/>
  <c r="T271" i="2"/>
  <c r="T275" i="2"/>
  <c r="T262" i="2"/>
  <c r="T261" i="2" s="1"/>
  <c r="R263" i="2"/>
  <c r="R267" i="2"/>
  <c r="R262" i="2" s="1"/>
  <c r="R261" i="2" s="1"/>
  <c r="R271" i="2"/>
  <c r="R275" i="2"/>
  <c r="P263" i="2"/>
  <c r="P267" i="2"/>
  <c r="P271" i="2"/>
  <c r="P275" i="2"/>
  <c r="P262" i="2"/>
  <c r="P261" i="2" s="1"/>
  <c r="BK263" i="2"/>
  <c r="BK267" i="2"/>
  <c r="BK262" i="2" s="1"/>
  <c r="BK271" i="2"/>
  <c r="BK275" i="2"/>
  <c r="T241" i="2"/>
  <c r="T240" i="2" s="1"/>
  <c r="T243" i="2"/>
  <c r="T245" i="2"/>
  <c r="T247" i="2"/>
  <c r="T249" i="2"/>
  <c r="T251" i="2"/>
  <c r="T256" i="2"/>
  <c r="R241" i="2"/>
  <c r="R240" i="2" s="1"/>
  <c r="R243" i="2"/>
  <c r="R245" i="2"/>
  <c r="R247" i="2"/>
  <c r="R249" i="2"/>
  <c r="R251" i="2"/>
  <c r="R256" i="2"/>
  <c r="P241" i="2"/>
  <c r="P240" i="2" s="1"/>
  <c r="P243" i="2"/>
  <c r="P245" i="2"/>
  <c r="P247" i="2"/>
  <c r="P249" i="2"/>
  <c r="P251" i="2"/>
  <c r="P256" i="2"/>
  <c r="BK241" i="2"/>
  <c r="BK240" i="2" s="1"/>
  <c r="J240" i="2" s="1"/>
  <c r="J60" i="2" s="1"/>
  <c r="BK243" i="2"/>
  <c r="BK245" i="2"/>
  <c r="BK247" i="2"/>
  <c r="BK249" i="2"/>
  <c r="BK251" i="2"/>
  <c r="BK256" i="2"/>
  <c r="T187" i="2"/>
  <c r="T192" i="2"/>
  <c r="T186" i="2" s="1"/>
  <c r="T200" i="2"/>
  <c r="T205" i="2"/>
  <c r="T210" i="2"/>
  <c r="T218" i="2"/>
  <c r="T226" i="2"/>
  <c r="T233" i="2"/>
  <c r="R187" i="2"/>
  <c r="R192" i="2"/>
  <c r="R200" i="2"/>
  <c r="R205" i="2"/>
  <c r="R210" i="2"/>
  <c r="R218" i="2"/>
  <c r="R226" i="2"/>
  <c r="R233" i="2"/>
  <c r="R186" i="2"/>
  <c r="P187" i="2"/>
  <c r="P192" i="2"/>
  <c r="P186" i="2" s="1"/>
  <c r="P200" i="2"/>
  <c r="P205" i="2"/>
  <c r="P210" i="2"/>
  <c r="P218" i="2"/>
  <c r="P226" i="2"/>
  <c r="P233" i="2"/>
  <c r="BK187" i="2"/>
  <c r="BK192" i="2"/>
  <c r="BK200" i="2"/>
  <c r="BK205" i="2"/>
  <c r="BK210" i="2"/>
  <c r="BK218" i="2"/>
  <c r="BK226" i="2"/>
  <c r="BK233" i="2"/>
  <c r="BK186" i="2"/>
  <c r="J186" i="2" s="1"/>
  <c r="J59" i="2" s="1"/>
  <c r="T103" i="2"/>
  <c r="T102" i="2" s="1"/>
  <c r="T105" i="2"/>
  <c r="T107" i="2"/>
  <c r="T119" i="2"/>
  <c r="T131" i="2"/>
  <c r="T143" i="2"/>
  <c r="T155" i="2"/>
  <c r="T162" i="2"/>
  <c r="T166" i="2"/>
  <c r="T175" i="2"/>
  <c r="T177" i="2"/>
  <c r="T179" i="2"/>
  <c r="T181" i="2"/>
  <c r="T182" i="2"/>
  <c r="T184" i="2"/>
  <c r="R103" i="2"/>
  <c r="R102" i="2" s="1"/>
  <c r="R105" i="2"/>
  <c r="R107" i="2"/>
  <c r="R119" i="2"/>
  <c r="R131" i="2"/>
  <c r="R143" i="2"/>
  <c r="R155" i="2"/>
  <c r="R162" i="2"/>
  <c r="R166" i="2"/>
  <c r="R175" i="2"/>
  <c r="R177" i="2"/>
  <c r="R179" i="2"/>
  <c r="R181" i="2"/>
  <c r="R182" i="2"/>
  <c r="R184" i="2"/>
  <c r="P103" i="2"/>
  <c r="P102" i="2" s="1"/>
  <c r="P105" i="2"/>
  <c r="P107" i="2"/>
  <c r="P119" i="2"/>
  <c r="P131" i="2"/>
  <c r="P143" i="2"/>
  <c r="P155" i="2"/>
  <c r="P162" i="2"/>
  <c r="P166" i="2"/>
  <c r="P175" i="2"/>
  <c r="P177" i="2"/>
  <c r="P179" i="2"/>
  <c r="P181" i="2"/>
  <c r="P182" i="2"/>
  <c r="P184" i="2"/>
  <c r="BK103" i="2"/>
  <c r="BK105" i="2"/>
  <c r="BK107" i="2"/>
  <c r="BK119" i="2"/>
  <c r="BK131" i="2"/>
  <c r="BK143" i="2"/>
  <c r="BK155" i="2"/>
  <c r="BK162" i="2"/>
  <c r="BK166" i="2"/>
  <c r="BK175" i="2"/>
  <c r="BK177" i="2"/>
  <c r="BK179" i="2"/>
  <c r="BK181" i="2"/>
  <c r="BK182" i="2"/>
  <c r="BK184" i="2"/>
  <c r="BI103" i="2"/>
  <c r="BI105" i="2"/>
  <c r="BI107" i="2"/>
  <c r="BI119" i="2"/>
  <c r="BI131" i="2"/>
  <c r="BI143" i="2"/>
  <c r="BI155" i="2"/>
  <c r="F34" i="2" s="1"/>
  <c r="BD52" i="1" s="1"/>
  <c r="BI162" i="2"/>
  <c r="BI166" i="2"/>
  <c r="BI175" i="2"/>
  <c r="BI177" i="2"/>
  <c r="BI179" i="2"/>
  <c r="BI181" i="2"/>
  <c r="BI182" i="2"/>
  <c r="BI184" i="2"/>
  <c r="BI187" i="2"/>
  <c r="BI192" i="2"/>
  <c r="BI200" i="2"/>
  <c r="BI205" i="2"/>
  <c r="BI210" i="2"/>
  <c r="BI218" i="2"/>
  <c r="BI226" i="2"/>
  <c r="BI233" i="2"/>
  <c r="BI241" i="2"/>
  <c r="BI243" i="2"/>
  <c r="BI245" i="2"/>
  <c r="BI247" i="2"/>
  <c r="BI249" i="2"/>
  <c r="BI251" i="2"/>
  <c r="BI256" i="2"/>
  <c r="BI263" i="2"/>
  <c r="BI267" i="2"/>
  <c r="BI271" i="2"/>
  <c r="BI275" i="2"/>
  <c r="BI280" i="2"/>
  <c r="BI282" i="2"/>
  <c r="BI284" i="2"/>
  <c r="BI286" i="2"/>
  <c r="BI288" i="2"/>
  <c r="BI290" i="2"/>
  <c r="BI292" i="2"/>
  <c r="BI295" i="2"/>
  <c r="BI297" i="2"/>
  <c r="BI299" i="2"/>
  <c r="BI302" i="2"/>
  <c r="BI305" i="2"/>
  <c r="BI307" i="2"/>
  <c r="BI311" i="2"/>
  <c r="BI315" i="2"/>
  <c r="BI318" i="2"/>
  <c r="BI321" i="2"/>
  <c r="BI324" i="2"/>
  <c r="BI339" i="2"/>
  <c r="BI346" i="2"/>
  <c r="BI353" i="2"/>
  <c r="BI367" i="2"/>
  <c r="BI369" i="2"/>
  <c r="BI371" i="2"/>
  <c r="BI373" i="2"/>
  <c r="BI378" i="2"/>
  <c r="BI379" i="2"/>
  <c r="BI380" i="2"/>
  <c r="BI382" i="2"/>
  <c r="BI384" i="2"/>
  <c r="BI386" i="2"/>
  <c r="BI388" i="2"/>
  <c r="BI390" i="2"/>
  <c r="BI392" i="2"/>
  <c r="BI394" i="2"/>
  <c r="BI396" i="2"/>
  <c r="BI398" i="2"/>
  <c r="BI400" i="2"/>
  <c r="BI402" i="2"/>
  <c r="BI404" i="2"/>
  <c r="BI408" i="2"/>
  <c r="BI412" i="2"/>
  <c r="BI414" i="2"/>
  <c r="BI415" i="2"/>
  <c r="BI420" i="2"/>
  <c r="BI425" i="2"/>
  <c r="BI426" i="2"/>
  <c r="BI427" i="2"/>
  <c r="BI428" i="2"/>
  <c r="BI430" i="2"/>
  <c r="BI432" i="2"/>
  <c r="BI435" i="2"/>
  <c r="BI438" i="2"/>
  <c r="BI440" i="2"/>
  <c r="BI442" i="2"/>
  <c r="BI444" i="2"/>
  <c r="BI446" i="2"/>
  <c r="BI448" i="2"/>
  <c r="BI450" i="2"/>
  <c r="BI452" i="2"/>
  <c r="BI454" i="2"/>
  <c r="BI456" i="2"/>
  <c r="BI458" i="2"/>
  <c r="BI461" i="2"/>
  <c r="BI463" i="2"/>
  <c r="BI465" i="2"/>
  <c r="BI468" i="2"/>
  <c r="BI470" i="2"/>
  <c r="BI471" i="2"/>
  <c r="BI472" i="2"/>
  <c r="BI473" i="2"/>
  <c r="BI474" i="2"/>
  <c r="BI475" i="2"/>
  <c r="BI476" i="2"/>
  <c r="BI477" i="2"/>
  <c r="BI478" i="2"/>
  <c r="BI479" i="2"/>
  <c r="BI480" i="2"/>
  <c r="BI483" i="2"/>
  <c r="BI485" i="2"/>
  <c r="BI487" i="2"/>
  <c r="BI489" i="2"/>
  <c r="BI491" i="2"/>
  <c r="BI493" i="2"/>
  <c r="BI495" i="2"/>
  <c r="BI497" i="2"/>
  <c r="BI499" i="2"/>
  <c r="BI502" i="2"/>
  <c r="BI504" i="2"/>
  <c r="BI507" i="2"/>
  <c r="BI509" i="2"/>
  <c r="BI512" i="2"/>
  <c r="BI514" i="2"/>
  <c r="BI516" i="2"/>
  <c r="BI519" i="2"/>
  <c r="BH103" i="2"/>
  <c r="BH105" i="2"/>
  <c r="BH107" i="2"/>
  <c r="BH119" i="2"/>
  <c r="BH131" i="2"/>
  <c r="BH143" i="2"/>
  <c r="BH155" i="2"/>
  <c r="BH162" i="2"/>
  <c r="BH166" i="2"/>
  <c r="BH175" i="2"/>
  <c r="BH177" i="2"/>
  <c r="BH179" i="2"/>
  <c r="BH181" i="2"/>
  <c r="BH182" i="2"/>
  <c r="BH184" i="2"/>
  <c r="BH187" i="2"/>
  <c r="BH192" i="2"/>
  <c r="BH200" i="2"/>
  <c r="BH205" i="2"/>
  <c r="BH210" i="2"/>
  <c r="BH218" i="2"/>
  <c r="BH226" i="2"/>
  <c r="BH233" i="2"/>
  <c r="BH241" i="2"/>
  <c r="BH243" i="2"/>
  <c r="BH245" i="2"/>
  <c r="BH247" i="2"/>
  <c r="BH249" i="2"/>
  <c r="BH251" i="2"/>
  <c r="BH256" i="2"/>
  <c r="BH263" i="2"/>
  <c r="BH267" i="2"/>
  <c r="BH271" i="2"/>
  <c r="BH275" i="2"/>
  <c r="BH280" i="2"/>
  <c r="BH282" i="2"/>
  <c r="BH284" i="2"/>
  <c r="BH286" i="2"/>
  <c r="BH288" i="2"/>
  <c r="BH290" i="2"/>
  <c r="BH292" i="2"/>
  <c r="BH295" i="2"/>
  <c r="BH297" i="2"/>
  <c r="BH299" i="2"/>
  <c r="BH302" i="2"/>
  <c r="BH305" i="2"/>
  <c r="BH307" i="2"/>
  <c r="BH311" i="2"/>
  <c r="BH315" i="2"/>
  <c r="BH318" i="2"/>
  <c r="BH321" i="2"/>
  <c r="BH324" i="2"/>
  <c r="BH339" i="2"/>
  <c r="BH346" i="2"/>
  <c r="BH353" i="2"/>
  <c r="BH367" i="2"/>
  <c r="BH369" i="2"/>
  <c r="BH371" i="2"/>
  <c r="BH373" i="2"/>
  <c r="BH378" i="2"/>
  <c r="BH379" i="2"/>
  <c r="BH380" i="2"/>
  <c r="BH382" i="2"/>
  <c r="BH384" i="2"/>
  <c r="BH386" i="2"/>
  <c r="BH388" i="2"/>
  <c r="BH390" i="2"/>
  <c r="BH392" i="2"/>
  <c r="BH394" i="2"/>
  <c r="BH396" i="2"/>
  <c r="BH398" i="2"/>
  <c r="BH400" i="2"/>
  <c r="BH402" i="2"/>
  <c r="BH404" i="2"/>
  <c r="BH408" i="2"/>
  <c r="BH412" i="2"/>
  <c r="BH414" i="2"/>
  <c r="BH415" i="2"/>
  <c r="BH420" i="2"/>
  <c r="BH425" i="2"/>
  <c r="BH426" i="2"/>
  <c r="BH427" i="2"/>
  <c r="BH428" i="2"/>
  <c r="BH430" i="2"/>
  <c r="BH432" i="2"/>
  <c r="BH435" i="2"/>
  <c r="BH438" i="2"/>
  <c r="BH440" i="2"/>
  <c r="BH442" i="2"/>
  <c r="BH444" i="2"/>
  <c r="BH446" i="2"/>
  <c r="BH448" i="2"/>
  <c r="BH450" i="2"/>
  <c r="BH452" i="2"/>
  <c r="BH454" i="2"/>
  <c r="BH456" i="2"/>
  <c r="BH458" i="2"/>
  <c r="BH461" i="2"/>
  <c r="BH463" i="2"/>
  <c r="BH465" i="2"/>
  <c r="BH468" i="2"/>
  <c r="BH470" i="2"/>
  <c r="BH471" i="2"/>
  <c r="BH472" i="2"/>
  <c r="BH473" i="2"/>
  <c r="BH474" i="2"/>
  <c r="BH475" i="2"/>
  <c r="BH476" i="2"/>
  <c r="BH477" i="2"/>
  <c r="BH478" i="2"/>
  <c r="BH479" i="2"/>
  <c r="BH480" i="2"/>
  <c r="BH483" i="2"/>
  <c r="BH485" i="2"/>
  <c r="BH487" i="2"/>
  <c r="BH489" i="2"/>
  <c r="BH491" i="2"/>
  <c r="BH493" i="2"/>
  <c r="BH495" i="2"/>
  <c r="BH497" i="2"/>
  <c r="BH499" i="2"/>
  <c r="BH502" i="2"/>
  <c r="BH504" i="2"/>
  <c r="BH507" i="2"/>
  <c r="BH509" i="2"/>
  <c r="BH512" i="2"/>
  <c r="BH514" i="2"/>
  <c r="BH516" i="2"/>
  <c r="BH519" i="2"/>
  <c r="BG103" i="2"/>
  <c r="BG105" i="2"/>
  <c r="BG107" i="2"/>
  <c r="BG119" i="2"/>
  <c r="BG131" i="2"/>
  <c r="BG143" i="2"/>
  <c r="BG155" i="2"/>
  <c r="F32" i="2" s="1"/>
  <c r="BB52" i="1" s="1"/>
  <c r="BG162" i="2"/>
  <c r="BG166" i="2"/>
  <c r="BG175" i="2"/>
  <c r="BG177" i="2"/>
  <c r="BG179" i="2"/>
  <c r="BG181" i="2"/>
  <c r="BG182" i="2"/>
  <c r="BG184" i="2"/>
  <c r="BG187" i="2"/>
  <c r="BG192" i="2"/>
  <c r="BG200" i="2"/>
  <c r="BG205" i="2"/>
  <c r="BG210" i="2"/>
  <c r="BG218" i="2"/>
  <c r="BG226" i="2"/>
  <c r="BG233" i="2"/>
  <c r="BG241" i="2"/>
  <c r="BG243" i="2"/>
  <c r="BG245" i="2"/>
  <c r="BG247" i="2"/>
  <c r="BG249" i="2"/>
  <c r="BG251" i="2"/>
  <c r="BG256" i="2"/>
  <c r="BG263" i="2"/>
  <c r="BG267" i="2"/>
  <c r="BG271" i="2"/>
  <c r="BG275" i="2"/>
  <c r="BG280" i="2"/>
  <c r="BG282" i="2"/>
  <c r="BG284" i="2"/>
  <c r="BG286" i="2"/>
  <c r="BG288" i="2"/>
  <c r="BG290" i="2"/>
  <c r="BG292" i="2"/>
  <c r="BG295" i="2"/>
  <c r="BG297" i="2"/>
  <c r="BG299" i="2"/>
  <c r="BG302" i="2"/>
  <c r="BG305" i="2"/>
  <c r="BG307" i="2"/>
  <c r="BG311" i="2"/>
  <c r="BG315" i="2"/>
  <c r="BG318" i="2"/>
  <c r="BG321" i="2"/>
  <c r="BG324" i="2"/>
  <c r="BG339" i="2"/>
  <c r="BG346" i="2"/>
  <c r="BG353" i="2"/>
  <c r="BG367" i="2"/>
  <c r="BG369" i="2"/>
  <c r="BG371" i="2"/>
  <c r="BG373" i="2"/>
  <c r="BG378" i="2"/>
  <c r="BG379" i="2"/>
  <c r="BG380" i="2"/>
  <c r="BG382" i="2"/>
  <c r="BG384" i="2"/>
  <c r="BG386" i="2"/>
  <c r="BG388" i="2"/>
  <c r="BG390" i="2"/>
  <c r="BG392" i="2"/>
  <c r="BG394" i="2"/>
  <c r="BG396" i="2"/>
  <c r="BG398" i="2"/>
  <c r="BG400" i="2"/>
  <c r="BG402" i="2"/>
  <c r="BG404" i="2"/>
  <c r="BG408" i="2"/>
  <c r="BG412" i="2"/>
  <c r="BG414" i="2"/>
  <c r="BG415" i="2"/>
  <c r="BG420" i="2"/>
  <c r="BG425" i="2"/>
  <c r="BG426" i="2"/>
  <c r="BG427" i="2"/>
  <c r="BG428" i="2"/>
  <c r="BG430" i="2"/>
  <c r="BG432" i="2"/>
  <c r="BG435" i="2"/>
  <c r="BG438" i="2"/>
  <c r="BG440" i="2"/>
  <c r="BG442" i="2"/>
  <c r="BG444" i="2"/>
  <c r="BG446" i="2"/>
  <c r="BG448" i="2"/>
  <c r="BG450" i="2"/>
  <c r="BG452" i="2"/>
  <c r="BG454" i="2"/>
  <c r="BG456" i="2"/>
  <c r="BG458" i="2"/>
  <c r="BG461" i="2"/>
  <c r="BG463" i="2"/>
  <c r="BG465" i="2"/>
  <c r="BG468" i="2"/>
  <c r="BG470" i="2"/>
  <c r="BG471" i="2"/>
  <c r="BG472" i="2"/>
  <c r="BG473" i="2"/>
  <c r="BG474" i="2"/>
  <c r="BG475" i="2"/>
  <c r="BG476" i="2"/>
  <c r="BG477" i="2"/>
  <c r="BG478" i="2"/>
  <c r="BG479" i="2"/>
  <c r="BG480" i="2"/>
  <c r="BG483" i="2"/>
  <c r="BG485" i="2"/>
  <c r="BG487" i="2"/>
  <c r="BG489" i="2"/>
  <c r="BG491" i="2"/>
  <c r="BG493" i="2"/>
  <c r="BG495" i="2"/>
  <c r="BG497" i="2"/>
  <c r="BG499" i="2"/>
  <c r="BG502" i="2"/>
  <c r="BG504" i="2"/>
  <c r="BG507" i="2"/>
  <c r="BG509" i="2"/>
  <c r="BG512" i="2"/>
  <c r="BG514" i="2"/>
  <c r="BG516" i="2"/>
  <c r="BG519" i="2"/>
  <c r="BF103" i="2"/>
  <c r="BF105" i="2"/>
  <c r="BF107" i="2"/>
  <c r="BF119" i="2"/>
  <c r="BF131" i="2"/>
  <c r="BF143" i="2"/>
  <c r="BF155" i="2"/>
  <c r="BF162" i="2"/>
  <c r="BF166" i="2"/>
  <c r="BF175" i="2"/>
  <c r="BF177" i="2"/>
  <c r="BF179" i="2"/>
  <c r="BF181" i="2"/>
  <c r="BF182" i="2"/>
  <c r="BF184" i="2"/>
  <c r="BF187" i="2"/>
  <c r="BF192" i="2"/>
  <c r="BF200" i="2"/>
  <c r="BF205" i="2"/>
  <c r="BF210" i="2"/>
  <c r="BF218" i="2"/>
  <c r="BF226" i="2"/>
  <c r="BF233" i="2"/>
  <c r="BF241" i="2"/>
  <c r="BF243" i="2"/>
  <c r="BF245" i="2"/>
  <c r="BF247" i="2"/>
  <c r="BF249" i="2"/>
  <c r="BF251" i="2"/>
  <c r="BF256" i="2"/>
  <c r="BF263" i="2"/>
  <c r="BF267" i="2"/>
  <c r="BF271" i="2"/>
  <c r="BF275" i="2"/>
  <c r="BF280" i="2"/>
  <c r="BF282" i="2"/>
  <c r="BF284" i="2"/>
  <c r="BF286" i="2"/>
  <c r="BF288" i="2"/>
  <c r="BF290" i="2"/>
  <c r="BF292" i="2"/>
  <c r="BF295" i="2"/>
  <c r="BF297" i="2"/>
  <c r="BF299" i="2"/>
  <c r="BF302" i="2"/>
  <c r="BF305" i="2"/>
  <c r="BF307" i="2"/>
  <c r="BF311" i="2"/>
  <c r="BF315" i="2"/>
  <c r="BF318" i="2"/>
  <c r="BF321" i="2"/>
  <c r="BF324" i="2"/>
  <c r="BF339" i="2"/>
  <c r="BF346" i="2"/>
  <c r="BF353" i="2"/>
  <c r="BF367" i="2"/>
  <c r="BF369" i="2"/>
  <c r="BF371" i="2"/>
  <c r="BF373" i="2"/>
  <c r="BF378" i="2"/>
  <c r="BF379" i="2"/>
  <c r="BF380" i="2"/>
  <c r="BF382" i="2"/>
  <c r="BF384" i="2"/>
  <c r="BF386" i="2"/>
  <c r="BF388" i="2"/>
  <c r="BF390" i="2"/>
  <c r="BF392" i="2"/>
  <c r="BF394" i="2"/>
  <c r="BF396" i="2"/>
  <c r="BF398" i="2"/>
  <c r="BF400" i="2"/>
  <c r="BF402" i="2"/>
  <c r="BF404" i="2"/>
  <c r="BF408" i="2"/>
  <c r="BF412" i="2"/>
  <c r="BF414" i="2"/>
  <c r="BF415" i="2"/>
  <c r="BF420" i="2"/>
  <c r="BF425" i="2"/>
  <c r="BF426" i="2"/>
  <c r="BF427" i="2"/>
  <c r="BF428" i="2"/>
  <c r="BF430" i="2"/>
  <c r="BF432" i="2"/>
  <c r="BF435" i="2"/>
  <c r="BF438" i="2"/>
  <c r="BF440" i="2"/>
  <c r="BF442" i="2"/>
  <c r="BF444" i="2"/>
  <c r="BF446" i="2"/>
  <c r="BF448" i="2"/>
  <c r="BF450" i="2"/>
  <c r="BF452" i="2"/>
  <c r="BF454" i="2"/>
  <c r="BF456" i="2"/>
  <c r="BF458" i="2"/>
  <c r="BF461" i="2"/>
  <c r="BF463" i="2"/>
  <c r="BF465" i="2"/>
  <c r="BF468" i="2"/>
  <c r="BF470" i="2"/>
  <c r="BF471" i="2"/>
  <c r="BF472" i="2"/>
  <c r="BF473" i="2"/>
  <c r="BF474" i="2"/>
  <c r="BF475" i="2"/>
  <c r="BF476" i="2"/>
  <c r="BF477" i="2"/>
  <c r="BF478" i="2"/>
  <c r="BF479" i="2"/>
  <c r="BF480" i="2"/>
  <c r="BF483" i="2"/>
  <c r="BF485" i="2"/>
  <c r="BF487" i="2"/>
  <c r="BF489" i="2"/>
  <c r="BF491" i="2"/>
  <c r="BF493" i="2"/>
  <c r="BF495" i="2"/>
  <c r="BF497" i="2"/>
  <c r="BF499" i="2"/>
  <c r="BF502" i="2"/>
  <c r="BF504" i="2"/>
  <c r="BF507" i="2"/>
  <c r="BF509" i="2"/>
  <c r="BF512" i="2"/>
  <c r="BF514" i="2"/>
  <c r="BF516" i="2"/>
  <c r="BF519" i="2"/>
  <c r="J103" i="2"/>
  <c r="BE103" i="2"/>
  <c r="J105" i="2"/>
  <c r="BE105" i="2"/>
  <c r="J107" i="2"/>
  <c r="BE107" i="2"/>
  <c r="J119" i="2"/>
  <c r="BE119" i="2"/>
  <c r="J131" i="2"/>
  <c r="BE131" i="2"/>
  <c r="J143" i="2"/>
  <c r="BE143" i="2"/>
  <c r="J155" i="2"/>
  <c r="BE155" i="2" s="1"/>
  <c r="J162" i="2"/>
  <c r="BE162" i="2"/>
  <c r="J166" i="2"/>
  <c r="BE166" i="2"/>
  <c r="J175" i="2"/>
  <c r="BE175" i="2"/>
  <c r="J177" i="2"/>
  <c r="BE177" i="2"/>
  <c r="J179" i="2"/>
  <c r="BE179" i="2"/>
  <c r="J181" i="2"/>
  <c r="BE181" i="2"/>
  <c r="J182" i="2"/>
  <c r="BE182" i="2"/>
  <c r="J184" i="2"/>
  <c r="BE184" i="2"/>
  <c r="J187" i="2"/>
  <c r="BE187" i="2"/>
  <c r="J192" i="2"/>
  <c r="BE192" i="2"/>
  <c r="J200" i="2"/>
  <c r="BE200" i="2"/>
  <c r="J205" i="2"/>
  <c r="BE205" i="2"/>
  <c r="J210" i="2"/>
  <c r="BE210" i="2"/>
  <c r="J218" i="2"/>
  <c r="BE218" i="2"/>
  <c r="J226" i="2"/>
  <c r="BE226" i="2"/>
  <c r="J233" i="2"/>
  <c r="BE233" i="2"/>
  <c r="J241" i="2"/>
  <c r="BE241" i="2"/>
  <c r="J243" i="2"/>
  <c r="BE243" i="2"/>
  <c r="J245" i="2"/>
  <c r="BE245" i="2"/>
  <c r="J247" i="2"/>
  <c r="BE247" i="2"/>
  <c r="J249" i="2"/>
  <c r="BE249" i="2"/>
  <c r="J251" i="2"/>
  <c r="BE251" i="2"/>
  <c r="J256" i="2"/>
  <c r="BE256" i="2"/>
  <c r="J263" i="2"/>
  <c r="BE263" i="2"/>
  <c r="J267" i="2"/>
  <c r="BE267" i="2"/>
  <c r="J271" i="2"/>
  <c r="BE271" i="2"/>
  <c r="J275" i="2"/>
  <c r="BE275" i="2"/>
  <c r="J280" i="2"/>
  <c r="BE280" i="2"/>
  <c r="J282" i="2"/>
  <c r="BE282" i="2"/>
  <c r="J284" i="2"/>
  <c r="BE284" i="2"/>
  <c r="J286" i="2"/>
  <c r="BE286" i="2"/>
  <c r="J288" i="2"/>
  <c r="BE288" i="2"/>
  <c r="J290" i="2"/>
  <c r="BE290" i="2"/>
  <c r="J292" i="2"/>
  <c r="BE292" i="2"/>
  <c r="J295" i="2"/>
  <c r="BE295" i="2"/>
  <c r="J297" i="2"/>
  <c r="BE297" i="2"/>
  <c r="J299" i="2"/>
  <c r="BE299" i="2"/>
  <c r="J302" i="2"/>
  <c r="BE302" i="2"/>
  <c r="J305" i="2"/>
  <c r="BE305" i="2"/>
  <c r="J307" i="2"/>
  <c r="BE307" i="2"/>
  <c r="J311" i="2"/>
  <c r="BE311" i="2"/>
  <c r="J315" i="2"/>
  <c r="BE315" i="2"/>
  <c r="J318" i="2"/>
  <c r="BE318" i="2"/>
  <c r="J321" i="2"/>
  <c r="BE321" i="2"/>
  <c r="J324" i="2"/>
  <c r="BE324" i="2"/>
  <c r="J339" i="2"/>
  <c r="BE339" i="2"/>
  <c r="J346" i="2"/>
  <c r="BE346" i="2"/>
  <c r="J353" i="2"/>
  <c r="BE353" i="2"/>
  <c r="J367" i="2"/>
  <c r="BE367" i="2"/>
  <c r="J369" i="2"/>
  <c r="BE369" i="2"/>
  <c r="J371" i="2"/>
  <c r="BE371" i="2"/>
  <c r="J373" i="2"/>
  <c r="BE373" i="2"/>
  <c r="J378" i="2"/>
  <c r="BE378" i="2"/>
  <c r="J379" i="2"/>
  <c r="BE379" i="2"/>
  <c r="J380" i="2"/>
  <c r="BE380" i="2"/>
  <c r="J382" i="2"/>
  <c r="BE382" i="2"/>
  <c r="J384" i="2"/>
  <c r="BE384" i="2"/>
  <c r="J386" i="2"/>
  <c r="BE386" i="2"/>
  <c r="J388" i="2"/>
  <c r="BE388" i="2"/>
  <c r="J390" i="2"/>
  <c r="BE390" i="2"/>
  <c r="J392" i="2"/>
  <c r="BE392" i="2"/>
  <c r="J394" i="2"/>
  <c r="BE394" i="2"/>
  <c r="J396" i="2"/>
  <c r="BE396" i="2"/>
  <c r="J398" i="2"/>
  <c r="BE398" i="2"/>
  <c r="J400" i="2"/>
  <c r="BE400" i="2"/>
  <c r="J402" i="2"/>
  <c r="BE402" i="2"/>
  <c r="J404" i="2"/>
  <c r="BE404" i="2"/>
  <c r="J408" i="2"/>
  <c r="BE408" i="2"/>
  <c r="J412" i="2"/>
  <c r="BE412" i="2"/>
  <c r="J414" i="2"/>
  <c r="BE414" i="2"/>
  <c r="J415" i="2"/>
  <c r="BE415" i="2"/>
  <c r="J420" i="2"/>
  <c r="BE420" i="2"/>
  <c r="J425" i="2"/>
  <c r="BE425" i="2"/>
  <c r="J426" i="2"/>
  <c r="BE426" i="2"/>
  <c r="J427" i="2"/>
  <c r="BE427" i="2"/>
  <c r="J428" i="2"/>
  <c r="BE428" i="2"/>
  <c r="J430" i="2"/>
  <c r="BE430" i="2"/>
  <c r="J432" i="2"/>
  <c r="BE432" i="2"/>
  <c r="J435" i="2"/>
  <c r="BE435" i="2"/>
  <c r="J438" i="2"/>
  <c r="BE438" i="2"/>
  <c r="J440" i="2"/>
  <c r="BE440" i="2"/>
  <c r="J442" i="2"/>
  <c r="BE442" i="2"/>
  <c r="J444" i="2"/>
  <c r="BE444" i="2"/>
  <c r="J446" i="2"/>
  <c r="BE446" i="2"/>
  <c r="J448" i="2"/>
  <c r="BE448" i="2"/>
  <c r="J450" i="2"/>
  <c r="BE450" i="2"/>
  <c r="J452" i="2"/>
  <c r="BE452" i="2"/>
  <c r="J454" i="2"/>
  <c r="BE454" i="2"/>
  <c r="J456" i="2"/>
  <c r="BE456" i="2"/>
  <c r="J458" i="2"/>
  <c r="BE458" i="2"/>
  <c r="J461" i="2"/>
  <c r="BE461" i="2"/>
  <c r="J463" i="2"/>
  <c r="BE463" i="2"/>
  <c r="J465" i="2"/>
  <c r="BE465" i="2"/>
  <c r="J468" i="2"/>
  <c r="BE468" i="2"/>
  <c r="J470" i="2"/>
  <c r="BE470" i="2"/>
  <c r="J471" i="2"/>
  <c r="BE471" i="2"/>
  <c r="J472" i="2"/>
  <c r="BE472" i="2"/>
  <c r="J473" i="2"/>
  <c r="BE473" i="2"/>
  <c r="J474" i="2"/>
  <c r="BE474" i="2"/>
  <c r="J475" i="2"/>
  <c r="BE475" i="2"/>
  <c r="J476" i="2"/>
  <c r="BE476" i="2"/>
  <c r="J477" i="2"/>
  <c r="BE477" i="2"/>
  <c r="J478" i="2"/>
  <c r="BE478" i="2"/>
  <c r="J479" i="2"/>
  <c r="BE479" i="2"/>
  <c r="J480" i="2"/>
  <c r="BE480" i="2"/>
  <c r="J483" i="2"/>
  <c r="BE483" i="2"/>
  <c r="J485" i="2"/>
  <c r="BE485" i="2"/>
  <c r="J487" i="2"/>
  <c r="BE487" i="2"/>
  <c r="J489" i="2"/>
  <c r="BE489" i="2"/>
  <c r="J491" i="2"/>
  <c r="BE491" i="2"/>
  <c r="J493" i="2"/>
  <c r="BE493" i="2"/>
  <c r="J495" i="2"/>
  <c r="BE495" i="2"/>
  <c r="J497" i="2"/>
  <c r="BE497" i="2"/>
  <c r="J499" i="2"/>
  <c r="BE499" i="2"/>
  <c r="J502" i="2"/>
  <c r="BE502" i="2"/>
  <c r="J504" i="2"/>
  <c r="BE504" i="2"/>
  <c r="J507" i="2"/>
  <c r="BE507" i="2"/>
  <c r="J509" i="2"/>
  <c r="BE509" i="2"/>
  <c r="J512" i="2"/>
  <c r="BE512" i="2"/>
  <c r="J514" i="2"/>
  <c r="BE514" i="2"/>
  <c r="J516" i="2"/>
  <c r="BE516" i="2"/>
  <c r="J519" i="2"/>
  <c r="BE519" i="2"/>
  <c r="AY52" i="1"/>
  <c r="AX52" i="1"/>
  <c r="J80" i="2"/>
  <c r="J79" i="2"/>
  <c r="J77" i="2"/>
  <c r="J71" i="2"/>
  <c r="J69" i="2"/>
  <c r="J65" i="2"/>
  <c r="E18" i="2"/>
  <c r="F97" i="2"/>
  <c r="E21" i="2"/>
  <c r="J96" i="2"/>
  <c r="E15" i="2"/>
  <c r="F96" i="2"/>
  <c r="J12" i="2"/>
  <c r="J94" i="2"/>
  <c r="F94" i="2"/>
  <c r="E92" i="2"/>
  <c r="E7" i="2"/>
  <c r="E90" i="2"/>
  <c r="F52" i="2"/>
  <c r="J51" i="2"/>
  <c r="F51" i="2"/>
  <c r="J49" i="2"/>
  <c r="F49" i="2"/>
  <c r="E47" i="2"/>
  <c r="E45" i="2"/>
  <c r="J21" i="2"/>
  <c r="J20" i="2"/>
  <c r="J18" i="2"/>
  <c r="J17" i="2"/>
  <c r="J15" i="2"/>
  <c r="J14" i="2"/>
  <c r="AS51" i="1"/>
  <c r="L47" i="1"/>
  <c r="AM46" i="1"/>
  <c r="L46" i="1"/>
  <c r="AM44" i="1"/>
  <c r="L44" i="1"/>
  <c r="L42" i="1"/>
  <c r="L41" i="1"/>
  <c r="F30" i="2" l="1"/>
  <c r="F31" i="2"/>
  <c r="F33" i="2"/>
  <c r="BC52" i="1" s="1"/>
  <c r="BK102" i="2"/>
  <c r="J102" i="2" s="1"/>
  <c r="J58" i="2" s="1"/>
  <c r="J262" i="2"/>
  <c r="J62" i="2" s="1"/>
  <c r="BK261" i="2"/>
  <c r="J261" i="2" s="1"/>
  <c r="J61" i="2" s="1"/>
  <c r="BK317" i="2"/>
  <c r="J317" i="2" s="1"/>
  <c r="J66" i="2" s="1"/>
  <c r="R317" i="2"/>
  <c r="R101" i="2" s="1"/>
  <c r="P338" i="2"/>
  <c r="T338" i="2"/>
  <c r="P366" i="2"/>
  <c r="BK377" i="2"/>
  <c r="J377" i="2" s="1"/>
  <c r="J70" i="2" s="1"/>
  <c r="T383" i="2"/>
  <c r="P434" i="2"/>
  <c r="P433" i="2" s="1"/>
  <c r="BK469" i="2"/>
  <c r="J469" i="2" s="1"/>
  <c r="J74" i="2" s="1"/>
  <c r="R469" i="2"/>
  <c r="P482" i="2"/>
  <c r="P481" i="2" s="1"/>
  <c r="T482" i="2"/>
  <c r="T481" i="2" s="1"/>
  <c r="AZ53" i="1"/>
  <c r="AV53" i="1"/>
  <c r="BB53" i="1"/>
  <c r="BB51" i="1" s="1"/>
  <c r="BD53" i="1"/>
  <c r="BD51" i="1" s="1"/>
  <c r="W30" i="1" s="1"/>
  <c r="AU53" i="1"/>
  <c r="J30" i="2"/>
  <c r="J31" i="2"/>
  <c r="P317" i="2"/>
  <c r="P101" i="2" s="1"/>
  <c r="T317" i="2"/>
  <c r="T101" i="2" s="1"/>
  <c r="BK338" i="2"/>
  <c r="R338" i="2"/>
  <c r="T366" i="2"/>
  <c r="R377" i="2"/>
  <c r="P383" i="2"/>
  <c r="J434" i="2"/>
  <c r="J73" i="2" s="1"/>
  <c r="BK433" i="2"/>
  <c r="J433" i="2" s="1"/>
  <c r="J72" i="2" s="1"/>
  <c r="T434" i="2"/>
  <c r="T433" i="2" s="1"/>
  <c r="P469" i="2"/>
  <c r="T469" i="2"/>
  <c r="BK482" i="2"/>
  <c r="R482" i="2"/>
  <c r="R481" i="2" s="1"/>
  <c r="BA53" i="1"/>
  <c r="AW53" i="1"/>
  <c r="BC53" i="1"/>
  <c r="BC51" i="1" s="1"/>
  <c r="AV54" i="1"/>
  <c r="AT54" i="1" s="1"/>
  <c r="AW52" i="1" l="1"/>
  <c r="AK27" i="1"/>
  <c r="AZ51" i="1"/>
  <c r="AV51" i="1" s="1"/>
  <c r="BA52" i="1"/>
  <c r="BA51" i="1" s="1"/>
  <c r="AW51" i="1" s="1"/>
  <c r="W27" i="1"/>
  <c r="AV52" i="1"/>
  <c r="AK26" i="1"/>
  <c r="AZ52" i="1"/>
  <c r="W26" i="1"/>
  <c r="AY51" i="1"/>
  <c r="W29" i="1"/>
  <c r="W28" i="1"/>
  <c r="AX51" i="1"/>
  <c r="R337" i="2"/>
  <c r="R100" i="2" s="1"/>
  <c r="P337" i="2"/>
  <c r="P100" i="2" s="1"/>
  <c r="AU52" i="1" s="1"/>
  <c r="J482" i="2"/>
  <c r="J76" i="2" s="1"/>
  <c r="BK481" i="2"/>
  <c r="J481" i="2" s="1"/>
  <c r="J75" i="2" s="1"/>
  <c r="J338" i="2"/>
  <c r="J68" i="2" s="1"/>
  <c r="BK337" i="2"/>
  <c r="J337" i="2" s="1"/>
  <c r="J67" i="2" s="1"/>
  <c r="AT52" i="1"/>
  <c r="AT53" i="1"/>
  <c r="T337" i="2"/>
  <c r="T100" i="2" s="1"/>
  <c r="BK101" i="2"/>
  <c r="J101" i="2" l="1"/>
  <c r="J57" i="2" s="1"/>
  <c r="BK100" i="2"/>
  <c r="J100" i="2" s="1"/>
  <c r="AU54" i="1"/>
  <c r="AU51" i="1" s="1"/>
  <c r="AT51" i="1"/>
  <c r="J27" i="2" l="1"/>
  <c r="J56" i="2"/>
  <c r="AG52" i="1" l="1"/>
  <c r="J36" i="2"/>
  <c r="AG51" i="1" l="1"/>
  <c r="AN52" i="1"/>
  <c r="AK23" i="1" l="1"/>
  <c r="AK32" i="1" s="1"/>
  <c r="AN51" i="1" s="1"/>
</calcChain>
</file>

<file path=xl/sharedStrings.xml><?xml version="1.0" encoding="utf-8"?>
<sst xmlns="http://schemas.openxmlformats.org/spreadsheetml/2006/main" count="5217" uniqueCount="1016">
  <si>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</si>
  <si>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</si>
  <si>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</si>
  <si>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</si>
  <si>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</si>
  <si>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</si>
  <si>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</si>
  <si>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</si>
  <si>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</si>
  <si>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</si>
  <si>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</si>
  <si>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</si>
  <si>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</si>
  <si>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</si>
  <si>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</si>
  <si>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</si>
  <si>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</si>
  <si>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</si>
  <si>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</si>
  <si>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</si>
  <si>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</si>
  <si>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</si>
  <si>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</si>
  <si>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</si>
  <si>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</si>
  <si>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</si>
  <si>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</si>
  <si>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</si>
  <si>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</si>
  <si>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</si>
  <si>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</si>
  <si>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</si>
  <si>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</si>
  <si>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</si>
  <si>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</si>
  <si>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</si>
  <si>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</si>
  <si>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</si>
  <si>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</si>
  <si>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</si>
  <si>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</si>
  <si>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</si>
  <si>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</si>
  <si>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</si>
  <si>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</si>
  <si>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</si>
  <si>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</si>
  <si>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</si>
  <si>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</si>
  <si>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</si>
  <si>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</si>
  <si>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</si>
  <si>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</si>
  <si>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</si>
  <si>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</si>
  <si>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</si>
  <si>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</si>
  <si>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</si>
  <si>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</si>
  <si>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</si>
  <si>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</si>
  <si>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</si>
  <si>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</si>
  <si>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</si>
  <si>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</si>
  <si>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</si>
  <si>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</si>
  <si>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</si>
  <si>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</si>
  <si>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</si>
  <si>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</si>
  <si>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</si>
  <si>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</si>
  <si>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</si>
  <si>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</si>
  <si>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</si>
  <si>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</si>
  <si>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</si>
  <si>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</si>
  <si>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</si>
  <si>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</si>
  <si>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</si>
  <si>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</si>
  <si>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</si>
  <si>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</si>
  <si>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</si>
  <si>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</si>
  <si>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</si>
  <si>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</si>
  <si>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</si>
  <si>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</si>
  <si>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</si>
  <si>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</si>
  <si>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</si>
  <si>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</si>
  <si>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</si>
  <si>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</si>
  <si>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</si>
  <si>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</si>
  <si>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</si>
  <si>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</si>
  <si>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</si>
  <si>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</si>
  <si>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</si>
  <si>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</si>
  <si>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</si>
  <si>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</si>
  <si>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</si>
  <si>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</si>
  <si>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</si>
  <si>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</si>
  <si>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</si>
  <si>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</si>
  <si>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</si>
  <si>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</si>
  <si>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</si>
  <si>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</si>
  <si>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</si>
  <si>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</si>
  <si>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</si>
  <si>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</si>
  <si>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</si>
  <si>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</si>
  <si>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</si>
  <si>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</si>
  <si>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</si>
  <si>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</si>
  <si>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</si>
  <si>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</si>
  <si>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</si>
  <si>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</si>
  <si>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</si>
  <si>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</si>
  <si>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</si>
  <si>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</si>
  <si>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</si>
  <si>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</si>
  <si>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</si>
  <si>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</si>
  <si>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</si>
  <si>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</si>
  <si>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</si>
  <si>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</si>
  <si>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</si>
  <si>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</si>
  <si>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</si>
  <si>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</si>
  <si>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</si>
  <si>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</si>
  <si>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</si>
  <si>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</si>
  <si>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</si>
  <si>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</si>
  <si>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</si>
  <si>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</si>
  <si>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</si>
  <si>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</si>
  <si>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</si>
  <si>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</si>
  <si>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</si>
  <si>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</si>
  <si>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</si>
  <si>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</si>
  <si>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</si>
  <si>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</si>
  <si>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</si>
  <si>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</si>
  <si>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</si>
  <si>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</si>
  <si>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</si>
  <si>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</si>
  <si>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</si>
  <si>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</si>
  <si>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</si>
  <si>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</si>
  <si>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</si>
  <si>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</si>
  <si>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</si>
  <si>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</si>
  <si>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</si>
  <si>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</si>
  <si>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</si>
  <si>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</si>
  <si>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</si>
  <si>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</si>
  <si>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</si>
  <si>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</si>
  <si>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</si>
  <si>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{903f6c2a-fb2e-4c4f-8ca1-86abaa75771d}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</si>
  <si>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</si>
  <si>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</si>
  <si>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</si>
  <si>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</si>
  <si>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</si>
  <si>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</si>
  <si>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</si>
  <si>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</si>
  <si>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</si>
  <si>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1704606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</si>
  <si>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</si>
  <si>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</si>
  <si>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</si>
  <si>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</si>
  <si>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</si>
  <si>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Ostrava</t>
  </si>
  <si>
    <t>Datum:</t>
  </si>
  <si>
    <t>4. 5. 2018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</si>
  <si>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</si>
  <si>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</si>
  <si>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</si>
  <si>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</si>
  <si>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</si>
  <si>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</si>
  <si>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</si>
  <si>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</si>
  <si>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</si>
  <si>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</si>
  <si>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</si>
  <si>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</si>
  <si>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</si>
  <si>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</si>
  <si>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</si>
  <si>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</si>
  <si>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</si>
  <si>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</si>
  <si>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</si>
  <si>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</si>
  <si>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</si>
  <si>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</si>
  <si>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</si>
  <si>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</si>
  <si>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</si>
  <si>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</si>
  <si>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</si>
  <si>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</si>
  <si>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</si>
  <si>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</si>
  <si>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</si>
  <si>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</si>
  <si>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</si>
  <si>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</si>
  <si>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</si>
  <si>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</si>
  <si>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</si>
  <si>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</si>
  <si>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</si>
  <si>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</si>
  <si>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</si>
  <si>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</si>
  <si>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</si>
  <si>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</si>
  <si>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</si>
  <si>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</si>
  <si>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</si>
  <si>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</si>
  <si>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1704606 01</t>
  </si>
  <si>
    <t>Zastřešení Terminálu Dubina</t>
  </si>
  <si>
    <t>STA</t>
  </si>
  <si>
    <t>1</t>
  </si>
  <si>
    <t>{ccca9bcb-32bd-424a-84dd-ae4e04a67db4}</t>
  </si>
  <si>
    <t>2</t>
  </si>
  <si>
    <t>{46db5949-960d-40ac-9dc6-b4375a16c8e1}</t>
  </si>
  <si>
    <t>{2fd3b649-2c2d-4cf1-9a52-a3d64c803f90}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</si>
  <si>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</si>
  <si>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</si>
  <si>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</si>
  <si>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</si>
  <si>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</si>
  <si>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</si>
  <si>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</si>
  <si>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1704606 01 - Zastřešení Terminálu Dubina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</si>
  <si>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</si>
  <si>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</si>
  <si>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</si>
  <si>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</si>
  <si>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</si>
  <si>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</si>
  <si>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 Zemní práce</t>
  </si>
  <si>
    <t xml:space="preserve">      2 - Zakládání</t>
  </si>
  <si>
    <t xml:space="preserve">    3 - Svislé a kompletní konstrukce</t>
  </si>
  <si>
    <t xml:space="preserve">    4 - Vodorovné konstrukce</t>
  </si>
  <si>
    <t xml:space="preserve">      44 - Zastřešení</t>
  </si>
  <si>
    <t xml:space="preserve">    5 - Komunikace</t>
  </si>
  <si>
    <t xml:space="preserve">    8 -  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</si>
  <si>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</si>
  <si>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</si>
  <si>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</si>
  <si>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</si>
  <si>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</si>
  <si>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</si>
  <si>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767 - Konstrukce zámečnické</t>
  </si>
  <si>
    <t>N00 -   Dodávky, materiál</t>
  </si>
  <si>
    <t xml:space="preserve">    N01 -  Venkovní osvětlení, trafostanice, kabelizace, materiál a montáže</t>
  </si>
  <si>
    <t>OST -  Ostatní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</si>
  <si>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</si>
  <si>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</si>
  <si>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</si>
  <si>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</si>
  <si>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</si>
  <si>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</si>
  <si>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</si>
  <si>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</si>
  <si>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</si>
  <si>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</si>
  <si>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</si>
  <si>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</si>
  <si>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</si>
  <si>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</si>
  <si>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</si>
  <si>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</si>
  <si>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</si>
  <si>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</si>
  <si>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</si>
  <si>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</si>
  <si>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</si>
  <si>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</si>
  <si>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</si>
  <si>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 xml:space="preserve"> Zemní práce</t>
  </si>
  <si>
    <t>K</t>
  </si>
  <si>
    <t>111301111</t>
  </si>
  <si>
    <t>Sejmutí drnu tl. do 100 mm, v jakékoliv ploše</t>
  </si>
  <si>
    <t>m2</t>
  </si>
  <si>
    <t>CS ÚRS 2017 01</t>
  </si>
  <si>
    <t>4</t>
  </si>
  <si>
    <t>-1804858074</t>
  </si>
  <si>
    <t>VV</t>
  </si>
  <si>
    <t>"viz. zaměření" 83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</si>
  <si>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</si>
  <si>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</si>
  <si>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</si>
  <si>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2015 01</t>
  </si>
  <si>
    <t>1968159572</t>
  </si>
  <si>
    <t>"viz. zaměření" 83*0,25</t>
  </si>
  <si>
    <t>3</t>
  </si>
  <si>
    <t>132101201</t>
  </si>
  <si>
    <t>Hloubení zapažených i nezapažených rýh šířky přes 600 do 2 000 mm s urovnáním dna do předepsaného profilu a spádu v horninách tř. 1 a 2 do 100 m3</t>
  </si>
  <si>
    <t>1323247677</t>
  </si>
  <si>
    <t>"oplocení" 2,1*26*0,6</t>
  </si>
  <si>
    <t>"prosklené dělící stěny" 2*(3,4*2,2*0,6)</t>
  </si>
  <si>
    <t>2*4,5*3,350*0,850</t>
  </si>
  <si>
    <t>1*3,850*4,50*0,850</t>
  </si>
  <si>
    <t>18*3,5*2,60*0,6</t>
  </si>
  <si>
    <t>"oplocení" 1,7*26*0,1</t>
  </si>
  <si>
    <t>"prosklené dělící stěny" 2*(3,4*1,2*0,1)</t>
  </si>
  <si>
    <t>2*3,5*2,350*0,1</t>
  </si>
  <si>
    <t>1*2,850*3,50*0,1</t>
  </si>
  <si>
    <t>18*2,5*1,6*0,1</t>
  </si>
  <si>
    <t>Součet</t>
  </si>
  <si>
    <t>167101101</t>
  </si>
  <si>
    <t>Nakládání, skládání a překládání neulehlého výkopku nebo sypaniny nakládání, množství do 100 m3, z hornin tř. 1 až 4</t>
  </si>
  <si>
    <t>1244015442</t>
  </si>
  <si>
    <t>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</si>
  <si>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</si>
  <si>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</si>
  <si>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-599688750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</si>
  <si>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</si>
  <si>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</si>
  <si>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</si>
  <si>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1056593128</t>
  </si>
  <si>
    <t>"oplocení" 2,1*26*0,6*2</t>
  </si>
  <si>
    <t>"prosklené dělící stěny" 2*(3,4*2,2*0,6)*2</t>
  </si>
  <si>
    <t>2*4,5*3,350*0,850*2</t>
  </si>
  <si>
    <t>1*3,850*4,50*0,850*2</t>
  </si>
  <si>
    <t>18*3,5*2,60*0,6*2</t>
  </si>
  <si>
    <t>"oplocení" 1,7*26*0,1*2</t>
  </si>
  <si>
    <t>"prosklené dělící stěny" 2*(3,4*1,2*0,1)*2</t>
  </si>
  <si>
    <t>2*3,5*2,350*0,1*2</t>
  </si>
  <si>
    <t>1*2,850*3,50*0,1*2</t>
  </si>
  <si>
    <t>18*2,5*1,6*0,1*2</t>
  </si>
  <si>
    <t>7</t>
  </si>
  <si>
    <t>174101101</t>
  </si>
  <si>
    <t>Zásyp sypaninou z jakékoliv horniny s uložením výkopku ve vrstvách se zhutněním jam, šachet, rýh nebo kolem objektů v těchto vykopávkách</t>
  </si>
  <si>
    <t>-416195022</t>
  </si>
  <si>
    <t>"oplocení" 2,1*26*0,6-0,9*26,0*0,6</t>
  </si>
  <si>
    <t>"prosklené dělící stěny" 2*(3,4*2,2*0,6)-2*(2,2*1,0*0,6)</t>
  </si>
  <si>
    <t>2*4,5*3,350*0,850-2*(3,3*2,150*0,850)</t>
  </si>
  <si>
    <t>1*3,850*4,50*0,850-1*2,65*3,3*0,850</t>
  </si>
  <si>
    <t>18*3,5*2,60*0,6-18*2,3*1,4*0,6</t>
  </si>
  <si>
    <t>8</t>
  </si>
  <si>
    <t>M</t>
  </si>
  <si>
    <t>583441220</t>
  </si>
  <si>
    <t>štěrkodrť frakce 0-8</t>
  </si>
  <si>
    <t>t</t>
  </si>
  <si>
    <t>-1964351322</t>
  </si>
  <si>
    <t>"viz zaměření - nástupiště" 486*0,05*1,8</t>
  </si>
  <si>
    <t>"viz. zaměření" 83*0,1</t>
  </si>
  <si>
    <t>9</t>
  </si>
  <si>
    <t>583441720</t>
  </si>
  <si>
    <t>štěrkodrť frakce 0-32 třída C</t>
  </si>
  <si>
    <t>-2020708906</t>
  </si>
  <si>
    <t>P</t>
  </si>
  <si>
    <t>Poznámka k položce:
Drcené kamenivo dle ČSN EN 13242 (kamenivo pro nestmelené směsi …..)</t>
  </si>
  <si>
    <t>"oplocení" (2,1*26*0,6-0,9*26,0*0,6)*1,8</t>
  </si>
  <si>
    <t>"prosklené dělící stěny" (2*(3,4*2,2*0,6)-2*(2,2*1,0*0,6))*1,8</t>
  </si>
  <si>
    <t>(2*4,5*3,350*0,850-2*(3,3*2,150*0,850))*1,8</t>
  </si>
  <si>
    <t>(1*3,850*4,50*0,850-1*2,65*3,3*0,850)*1,8</t>
  </si>
  <si>
    <t>(18*3,5*2,60*0,6-18*2,3*1,4*0,6)*1,8</t>
  </si>
  <si>
    <t>"viz zaměření - nástupiště" 486*0,2*1,8</t>
  </si>
  <si>
    <t>10</t>
  </si>
  <si>
    <t>182301121</t>
  </si>
  <si>
    <t>Rozprostření a urovnání ornice ve svahu sklonu přes 1:5 při souvislé ploše do 500 m2, tl. vrstvy do 100 mm</t>
  </si>
  <si>
    <t>-940727447</t>
  </si>
  <si>
    <t>11</t>
  </si>
  <si>
    <t>18600</t>
  </si>
  <si>
    <t>ZALÉVÁNÍ VODOU</t>
  </si>
  <si>
    <t>M3</t>
  </si>
  <si>
    <t>1986912099</t>
  </si>
  <si>
    <t>20*2,5</t>
  </si>
  <si>
    <t>12</t>
  </si>
  <si>
    <t>183211312</t>
  </si>
  <si>
    <t>Výsadba květin do připravené půdy se zalitím do připravené půdy, se zalitím trvalek</t>
  </si>
  <si>
    <t>kus</t>
  </si>
  <si>
    <t>-218710289</t>
  </si>
  <si>
    <t>83*10</t>
  </si>
  <si>
    <t>13</t>
  </si>
  <si>
    <t>005726000</t>
  </si>
  <si>
    <t>sazenice trvalek pro vegetační střechy průměr 5-6 cm bal. 50 ks</t>
  </si>
  <si>
    <t>-886552497</t>
  </si>
  <si>
    <t>14</t>
  </si>
  <si>
    <t>18247</t>
  </si>
  <si>
    <t>OŠETŘOVÁNÍ TRÁVNÍKU</t>
  </si>
  <si>
    <t>M2</t>
  </si>
  <si>
    <t>-1277945176</t>
  </si>
  <si>
    <t>18242</t>
  </si>
  <si>
    <t>ZALOŽENÍ TRÁVNÍKU HYDROOSEVEM NA ORNICI</t>
  </si>
  <si>
    <t>-283088979</t>
  </si>
  <si>
    <t>Zakládání</t>
  </si>
  <si>
    <t>16</t>
  </si>
  <si>
    <t>274322511</t>
  </si>
  <si>
    <t>Základy z betonu železového (bez výztuže) pasy z betonu se zvýšenými nároky na prostředí tř. C 25/30</t>
  </si>
  <si>
    <t>-1468345672</t>
  </si>
  <si>
    <t>"oplocení" 1,5*26*0,6</t>
  </si>
  <si>
    <t>"prosklené dělící stěny" 2*(3,4*1,0*0,6)</t>
  </si>
  <si>
    <t>17</t>
  </si>
  <si>
    <t>275322511</t>
  </si>
  <si>
    <t>Základy z betonu železového (bez výztuže) patky z betonu se zvýšenými nároky na prostředí tř. C 25/30</t>
  </si>
  <si>
    <t>-576098626</t>
  </si>
  <si>
    <t>2*3,3*2,150*0,850</t>
  </si>
  <si>
    <t>1*2,650*3,30*0,850</t>
  </si>
  <si>
    <t>18*2,3*1,40*0,6</t>
  </si>
  <si>
    <t>18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</si>
  <si>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</si>
  <si>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</si>
  <si>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1956143179</t>
  </si>
  <si>
    <t>"oplocení" 2*26*0,6+2*1,5*0,6</t>
  </si>
  <si>
    <t>"prosklené dělící stěny" 2*(2*3,4*0,6)+2*(2*1,0*0,6)</t>
  </si>
  <si>
    <t>19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</si>
  <si>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</si>
  <si>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</si>
  <si>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-232523651</t>
  </si>
  <si>
    <t>20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</si>
  <si>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</si>
  <si>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</si>
  <si>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333919025</t>
  </si>
  <si>
    <t>2*0,85*2*(3,3+2,150)</t>
  </si>
  <si>
    <t>1*0,850*2*(2,650+3,30)</t>
  </si>
  <si>
    <t>18*0,6*2*(2,3+1,40)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</si>
  <si>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</si>
  <si>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</si>
  <si>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530830606</t>
  </si>
  <si>
    <t>22</t>
  </si>
  <si>
    <t>460080045</t>
  </si>
  <si>
    <t>Základové konstrukce výztuž základové konstrukce ze svařovaných sítí z drátů typu KARI</t>
  </si>
  <si>
    <t>1012035643</t>
  </si>
  <si>
    <t>"oplocení" (2*26,0*0,6+2*1,5*0,6+2*26,0*1,5)*0,01*1,15</t>
  </si>
  <si>
    <t>"prosklené dělící stěny" (2*(2*3,4*0,6)+2*(2*1,0*0,6)+2*2*3,4*1,0)*0,01*1,15</t>
  </si>
  <si>
    <t>(2*0,85*2*(3,3+2,150)+2*2*3,3*2,150)*0,01*1,15</t>
  </si>
  <si>
    <t>(1*0,850*2*(2,650+3,30)+1*2*2,650*3,30)*0,01*1,15</t>
  </si>
  <si>
    <t>(18*0,6*2*(2,3+1,40)+18*2*2,3*1,40)*0,01*1,15</t>
  </si>
  <si>
    <t>23</t>
  </si>
  <si>
    <t>631311112</t>
  </si>
  <si>
    <t>Mazanina z betonu prostého bez zvýšených nároků na prostředí tl. přes 50 do 80 mm tř. C 8/10</t>
  </si>
  <si>
    <t>-1640171558</t>
  </si>
  <si>
    <t>Svislé a kompletní konstrukce</t>
  </si>
  <si>
    <t>24</t>
  </si>
  <si>
    <t>342122011R00</t>
  </si>
  <si>
    <t>Montáž soklový panel, včetně podkladků</t>
  </si>
  <si>
    <t>593005708</t>
  </si>
  <si>
    <t>5*5,0*0,75</t>
  </si>
  <si>
    <t>25</t>
  </si>
  <si>
    <t>763711224R00</t>
  </si>
  <si>
    <t>Montáž stěnového panelu, včetně pryž těsnění</t>
  </si>
  <si>
    <t>465164352</t>
  </si>
  <si>
    <t>5*1,75*5,0</t>
  </si>
  <si>
    <t>26</t>
  </si>
  <si>
    <t>593PC 01</t>
  </si>
  <si>
    <t>Dodávka soklového panelu</t>
  </si>
  <si>
    <t>-578442967</t>
  </si>
  <si>
    <t>27</t>
  </si>
  <si>
    <t>593PC 02</t>
  </si>
  <si>
    <t>Dodávka stěnového panelu</t>
  </si>
  <si>
    <t>156138475</t>
  </si>
  <si>
    <t>28</t>
  </si>
  <si>
    <t>593PC 03</t>
  </si>
  <si>
    <t>Dodávka stěnového panelu - čirý, transparentní</t>
  </si>
  <si>
    <t>-678374401</t>
  </si>
  <si>
    <t>2*9*1,9*0,860</t>
  </si>
  <si>
    <t>29</t>
  </si>
  <si>
    <t>13388140</t>
  </si>
  <si>
    <t>Sloupek stěny  - HE200B, včetně protikorozní ochrany - dodávka + montáž + přesun hmot, včetně montážní plošiny pro osazení OK</t>
  </si>
  <si>
    <t>-518358357</t>
  </si>
  <si>
    <t>"stěna u smyčky"(4*2,750*42,60+2*2,750*14,20+6*0,4*0,4*0,025*7850)*1,15/1000</t>
  </si>
  <si>
    <t>"dělící prosklená stěna"2*(25,12*8*2,250+8*0,25*0,25*0,02*7850)*1,15/1000</t>
  </si>
  <si>
    <t>"plech. výplň - kab el. vedení,info syst"2*7850*0,006*2*(1,060+0,260)*2,760*1,15/1000</t>
  </si>
  <si>
    <t>30</t>
  </si>
  <si>
    <t>767PC 02</t>
  </si>
  <si>
    <t>Kotvení  - chemická kotva M24 do vrt, kanálků</t>
  </si>
  <si>
    <t>-1290960296</t>
  </si>
  <si>
    <t>"ocelová konstrukce u zastřešení  - M48"3*6+18*4</t>
  </si>
  <si>
    <t>"stěna u smyčky - M24"6*4</t>
  </si>
  <si>
    <t>"prosklená stěna- M24"2*8*4+2*6</t>
  </si>
  <si>
    <t>Vodorovné konstrukce</t>
  </si>
  <si>
    <t>44</t>
  </si>
  <si>
    <t>Zastřešení</t>
  </si>
  <si>
    <t>31</t>
  </si>
  <si>
    <t>606213190</t>
  </si>
  <si>
    <t>překližka truhlářská BŘÍZA 250 x 125 cm, jakost BB/CP tl 24 mm</t>
  </si>
  <si>
    <t>32</t>
  </si>
  <si>
    <t>72128667</t>
  </si>
  <si>
    <t>2*3*3,0*(0,120+0,30)*1,25</t>
  </si>
  <si>
    <t>2*18*1,3*(0,120+0,250)*1,25</t>
  </si>
  <si>
    <t>762083122</t>
  </si>
  <si>
    <t>Práce společné pro tesařské konstrukce impregnace řeziva máčením proti dřevokaznému hmyzu, houbám a plísním, třída ohrožení 3 a 4 (dřevo v exteriéru)</t>
  </si>
  <si>
    <t>-1827716122</t>
  </si>
  <si>
    <t>2*3*3,0*(0,120+0,30)*1,25*0,024</t>
  </si>
  <si>
    <t>2*18*1,3*(0,120+0,250)*1,25*0,024</t>
  </si>
  <si>
    <t>33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</si>
  <si>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</si>
  <si>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</si>
  <si>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m</t>
  </si>
  <si>
    <t>1086336755</t>
  </si>
  <si>
    <t>3*3,0*1,25</t>
  </si>
  <si>
    <t>18*1,3*1,25</t>
  </si>
  <si>
    <t>34</t>
  </si>
  <si>
    <t>762395000</t>
  </si>
  <si>
    <t>Spojovací prostředky krovů, bednění a laťování, nadstřešních konstrukcí svory, prkna, hřebíky, pásová ocel, vruty</t>
  </si>
  <si>
    <t>-1041058624</t>
  </si>
  <si>
    <t>Komunikace</t>
  </si>
  <si>
    <t>35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</si>
  <si>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</si>
  <si>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</si>
  <si>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320316233</t>
  </si>
  <si>
    <t>"viz zaměření - nástupiště" 486</t>
  </si>
  <si>
    <t>36</t>
  </si>
  <si>
    <t>460650051</t>
  </si>
  <si>
    <t>Vozovky a chodníky zřízení podkladní vrstvy včetně rozprostření a úpravy podkladu ze štěrkodrti, včetně zhutnění, tloušťky do 5 cm</t>
  </si>
  <si>
    <t>64</t>
  </si>
  <si>
    <t>1058537946</t>
  </si>
  <si>
    <t>37</t>
  </si>
  <si>
    <t>564831111</t>
  </si>
  <si>
    <t>Podklad ze štěrkodrti ŠD s rozprostřením a zhutněním, po zhutnění tl. 100 mm</t>
  </si>
  <si>
    <t>234283261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</si>
  <si>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</si>
  <si>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</si>
  <si>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</si>
  <si>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1540586517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</si>
  <si>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</si>
  <si>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</si>
  <si>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</si>
  <si>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1498859371</t>
  </si>
  <si>
    <t>"překop kanalizace"6</t>
  </si>
  <si>
    <t>40</t>
  </si>
  <si>
    <t>592174970</t>
  </si>
  <si>
    <t>obrubník betonový chodníkový 100x10x25 cm</t>
  </si>
  <si>
    <t>256</t>
  </si>
  <si>
    <t>988271266</t>
  </si>
  <si>
    <t>41</t>
  </si>
  <si>
    <t>592450070</t>
  </si>
  <si>
    <t>dlažba zámková profilová pro komunikace 20x16,5x8 cm přírodní</t>
  </si>
  <si>
    <t>1132862098</t>
  </si>
  <si>
    <t>Poznámka k položce:
spotřeba: 36 kus/m2</t>
  </si>
  <si>
    <t>"20%"486/100*20</t>
  </si>
  <si>
    <t>42</t>
  </si>
  <si>
    <t>583441550</t>
  </si>
  <si>
    <t>štěrkodrť frakce 0-22</t>
  </si>
  <si>
    <t>-444848733</t>
  </si>
  <si>
    <t>"viz zaměření - nástupiště" 486*0,15*1,8</t>
  </si>
  <si>
    <t>43</t>
  </si>
  <si>
    <t>592452670</t>
  </si>
  <si>
    <t>dlažba skladebná betonová základní pro nevidomé 20 x 10 x 6 cm barevná</t>
  </si>
  <si>
    <t>575748779</t>
  </si>
  <si>
    <t>3,0*0,8+3,5*0,8+3,0*0,8</t>
  </si>
  <si>
    <t>M030</t>
  </si>
  <si>
    <t>Signální pás - nástřik š. 500mm, kontrastní barva</t>
  </si>
  <si>
    <t>240598520</t>
  </si>
  <si>
    <t>(17+18+65)*0,5</t>
  </si>
  <si>
    <t xml:space="preserve">  Trubní vedení</t>
  </si>
  <si>
    <t>45</t>
  </si>
  <si>
    <t>721173317</t>
  </si>
  <si>
    <t>Potrubí z plastových trub PVC [KG Systém] SN4 dešťové DN 160</t>
  </si>
  <si>
    <t>1205723781</t>
  </si>
  <si>
    <t>15+8+8+25+8+16+35+16+3*2+12*1,5+6*2,0</t>
  </si>
  <si>
    <t>46</t>
  </si>
  <si>
    <t>721242115</t>
  </si>
  <si>
    <t>Lapače střešních splavenin z polypropylenu (PP) DN 110 [HL 600]</t>
  </si>
  <si>
    <t>-1774321935</t>
  </si>
  <si>
    <t>47</t>
  </si>
  <si>
    <t>721290112</t>
  </si>
  <si>
    <t>Zkouška těsnosti potrubí kanalizace vodou do DN 200</t>
  </si>
  <si>
    <t>1206566853</t>
  </si>
  <si>
    <t>Ostatní konstrukce a práce-bourání</t>
  </si>
  <si>
    <t>48</t>
  </si>
  <si>
    <t>949101111</t>
  </si>
  <si>
    <t>Lešení pomocné pracovní pro objekty pozemních staveb pro zatížení do 150 kg/m2, o výšce lešeňové podlahy do 1,9 m</t>
  </si>
  <si>
    <t>-2025585630</t>
  </si>
  <si>
    <t>486</t>
  </si>
  <si>
    <t>(25+4,04+59,225)*2,6</t>
  </si>
  <si>
    <t>a</t>
  </si>
  <si>
    <t>49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</si>
  <si>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</si>
  <si>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</si>
  <si>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240406410</t>
  </si>
  <si>
    <t>997</t>
  </si>
  <si>
    <t>Přesun sutě</t>
  </si>
  <si>
    <t>50</t>
  </si>
  <si>
    <t>460600061</t>
  </si>
  <si>
    <t>Přemístění (odvoz) horniny, suti a vybouraných hmot odvoz suti a vybouraných hmot do 1 km</t>
  </si>
  <si>
    <t>-1706090008</t>
  </si>
  <si>
    <t>"viz zaměření - nástupiště" 486,0*0,2*1,80</t>
  </si>
  <si>
    <t>51</t>
  </si>
  <si>
    <t>460600071</t>
  </si>
  <si>
    <t>Přemístění (odvoz) horniny, suti a vybouraných hmot odvoz suti a vybouraných hmot Příplatek k ceně za každý další i započatý 1 km</t>
  </si>
  <si>
    <t>35091099</t>
  </si>
  <si>
    <t>"viz zaměření - nástupiště" 486,0*0,2*20</t>
  </si>
  <si>
    <t>52</t>
  </si>
  <si>
    <t>997221855</t>
  </si>
  <si>
    <t>Poplatek za uložení stavebního odpadu na skládce (skládkovné) z kameniva</t>
  </si>
  <si>
    <t>-444245276</t>
  </si>
  <si>
    <t>"oplocení" 2,1*26*0,6*1,8</t>
  </si>
  <si>
    <t>"prosklené dělící stěny" 2*(3,4*2,2*0,6)*1,8</t>
  </si>
  <si>
    <t>2*4,5*3,350*0,850*1,8</t>
  </si>
  <si>
    <t>1*3,850*4,50*0,850*1,8</t>
  </si>
  <si>
    <t>18*3,5*2,60*0,6*1,8</t>
  </si>
  <si>
    <t>"oplocení" 1,7*26*0,1*1,8</t>
  </si>
  <si>
    <t>"prosklené dělící stěny" 2*(3,4*1,2*0,1)*1,8</t>
  </si>
  <si>
    <t>2*3,5*2,350*0,1*1,8</t>
  </si>
  <si>
    <t>1*2,850*3,50*0,1*1,8</t>
  </si>
  <si>
    <t>18*2,5*1,6*0,1*1,8</t>
  </si>
  <si>
    <t>PSV</t>
  </si>
  <si>
    <t>Práce a dodávky PSV</t>
  </si>
  <si>
    <t>711</t>
  </si>
  <si>
    <t>Izolace proti vodě, vlhkosti a plynům</t>
  </si>
  <si>
    <t>53</t>
  </si>
  <si>
    <t>711111011</t>
  </si>
  <si>
    <t>Provedení izolace proti zemní vlhkosti natěradly a tmely za studena na ploše vodorovné V nátěrem suspensí asfaltovou</t>
  </si>
  <si>
    <t>1223007781</t>
  </si>
  <si>
    <t>"oplocení" 26*1,5</t>
  </si>
  <si>
    <t>"prosklené dělící stěny" 2*(1,0*3,4)</t>
  </si>
  <si>
    <t>2*(3,3*2,150)</t>
  </si>
  <si>
    <t>1*(2,650*3,30)</t>
  </si>
  <si>
    <t>18*(2,3*1,40)</t>
  </si>
  <si>
    <t>54</t>
  </si>
  <si>
    <t>711112002</t>
  </si>
  <si>
    <t>Provedení izolace proti zemní vlhkosti natěradly a tmely za studena na ploše svislé S nátěrem lakem asfaltovým</t>
  </si>
  <si>
    <t>-1878758321</t>
  </si>
  <si>
    <t>55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</si>
  <si>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</si>
  <si>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</si>
  <si>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1666883581</t>
  </si>
  <si>
    <t>Poznámka k položce:
Spotřeba 0,3-0,4kg/m2 dle povrchu, ředidlo technický benzín</t>
  </si>
  <si>
    <t>"oplocení" 26*1,5*0,4/1000</t>
  </si>
  <si>
    <t>"prosklené dělící stěny" 2*(1,0*3,4)*0,4/1000</t>
  </si>
  <si>
    <t>2*(3,3*2,150)*0,4/1000</t>
  </si>
  <si>
    <t>1*(2,650*3,30)*0,4/1000</t>
  </si>
  <si>
    <t>18*(2,3*1,40)*0,4/1000</t>
  </si>
  <si>
    <t>"oplocení"(2*26*0,6+2*1,5*0,6)*0,4/1000</t>
  </si>
  <si>
    <t>"prosklené dělící stěny" 2*(2*3,4*0,6)+2*(2*1,0*0,6)*0,4/1000</t>
  </si>
  <si>
    <t>2*0,85*2*(3,3+2,150)*0,4/1000</t>
  </si>
  <si>
    <t>1*0,850*2*(2,650+3,30)*0,4/1000</t>
  </si>
  <si>
    <t>18*0,6*2*(2,3+1,40)*0,4/1000</t>
  </si>
  <si>
    <t>764</t>
  </si>
  <si>
    <t>Konstrukce klempířské</t>
  </si>
  <si>
    <t>56</t>
  </si>
  <si>
    <t>764242436</t>
  </si>
  <si>
    <t>Oplechování střešních prvků z titanzinkového předzvětralého plechu okapu okapovým plechem střechy rovné rš 500 mm</t>
  </si>
  <si>
    <t>-458887268</t>
  </si>
  <si>
    <t>2*(25,0+4,0+74,2)</t>
  </si>
  <si>
    <t>57</t>
  </si>
  <si>
    <t>764541315</t>
  </si>
  <si>
    <t>Žlab podokapní z titanzinkového lesklého válcovaného plechu včetně háků a čel hranatý rš 400 mm</t>
  </si>
  <si>
    <t>-1523659487</t>
  </si>
  <si>
    <t>(25,0+4,0+74,2)</t>
  </si>
  <si>
    <t>58</t>
  </si>
  <si>
    <t>764548423</t>
  </si>
  <si>
    <t>Svod z titanzinkového předzvětralého plechu včetně objímek, kolen a odskoků kruhový, průměru 100 mm</t>
  </si>
  <si>
    <t>1156463481</t>
  </si>
  <si>
    <t>21*3,5</t>
  </si>
  <si>
    <t>59</t>
  </si>
  <si>
    <t>M016</t>
  </si>
  <si>
    <t>Montáže žlabů a klempířských prvků</t>
  </si>
  <si>
    <t>bm</t>
  </si>
  <si>
    <t>609418320</t>
  </si>
  <si>
    <t>"žlaby"25+4,04+59,225+17</t>
  </si>
  <si>
    <t>"svody"18*3+3*4</t>
  </si>
  <si>
    <t>766</t>
  </si>
  <si>
    <t>Konstrukce truhlářské</t>
  </si>
  <si>
    <t>60</t>
  </si>
  <si>
    <t>M024</t>
  </si>
  <si>
    <t>Integrovaná lavička (masiv tropické dřevo, opatřena venkovní povrchovou úpravou)</t>
  </si>
  <si>
    <t>ks</t>
  </si>
  <si>
    <t>-381233593</t>
  </si>
  <si>
    <t>61</t>
  </si>
  <si>
    <t>M025</t>
  </si>
  <si>
    <t>Dřevěný nosník (březová vodovzdorná překližka, včetně venkovní povrchové úpravy)</t>
  </si>
  <si>
    <t>-1227881981</t>
  </si>
  <si>
    <t>62</t>
  </si>
  <si>
    <t>M026</t>
  </si>
  <si>
    <t>Lavička - kov+ tropické dřevo, kotvená do dlažby</t>
  </si>
  <si>
    <t>1118219863</t>
  </si>
  <si>
    <t>63</t>
  </si>
  <si>
    <t>M027</t>
  </si>
  <si>
    <t>Odpadkový koš</t>
  </si>
  <si>
    <t>-1540364879</t>
  </si>
  <si>
    <t>767</t>
  </si>
  <si>
    <t>Konstrukce zámečnické</t>
  </si>
  <si>
    <t>338171123</t>
  </si>
  <si>
    <t>Osazování sloupků a vzpěr plotových ocelových trubkových nebo profilovaných výšky do 2,60 m se zabetonováním (tř. C 25/30) do 0,08 m3 do připravených jamek</t>
  </si>
  <si>
    <t>691651263</t>
  </si>
  <si>
    <t>65</t>
  </si>
  <si>
    <t>348121221</t>
  </si>
  <si>
    <t>Montáž podhrabových desek na ocelové sloupky, délky desek přes 2 do 3 m</t>
  </si>
  <si>
    <t>-1727272535</t>
  </si>
  <si>
    <t>66</t>
  </si>
  <si>
    <t>348171330</t>
  </si>
  <si>
    <t>Osazení oplocení z dílců kovových z profilové oceli, trubek nebo tenkostěnných profilů do 15 st. sklonu svahu, hmotnosti 1 m oplocení přes 30 do 50 kg</t>
  </si>
  <si>
    <t>-760127015</t>
  </si>
  <si>
    <t>67</t>
  </si>
  <si>
    <t>592331160</t>
  </si>
  <si>
    <t>deska plotová betonová podhrabová šedá 198x5x38 cm</t>
  </si>
  <si>
    <t>1872022182</t>
  </si>
  <si>
    <t>68</t>
  </si>
  <si>
    <t>156191000</t>
  </si>
  <si>
    <t>drát poplastovaný kruhový napínací 2,5/3,5 mm bal. 78 m</t>
  </si>
  <si>
    <t>1349189618</t>
  </si>
  <si>
    <t>3*64</t>
  </si>
  <si>
    <t>69</t>
  </si>
  <si>
    <t>156192000</t>
  </si>
  <si>
    <t>drát poplastovaný kruhový vázací 1,10/1,50 mm bal. 30 m</t>
  </si>
  <si>
    <t>1917824086</t>
  </si>
  <si>
    <t>70</t>
  </si>
  <si>
    <t>313275150</t>
  </si>
  <si>
    <t>pletivo drátěné plastifikované se čtvercovými oky 55 mm/2,5 mm, 200 cm</t>
  </si>
  <si>
    <t>1147265170</t>
  </si>
  <si>
    <t>71</t>
  </si>
  <si>
    <t>592311200</t>
  </si>
  <si>
    <t>sloupek plotový řadový pro drátěné pletivo 12x15x250 cm</t>
  </si>
  <si>
    <t>1640415222</t>
  </si>
  <si>
    <t>72</t>
  </si>
  <si>
    <t>M009</t>
  </si>
  <si>
    <t>Dodávka kovových atypických konstrukcí  OK</t>
  </si>
  <si>
    <t>kg</t>
  </si>
  <si>
    <t>-2125669387</t>
  </si>
  <si>
    <t>22007,58</t>
  </si>
  <si>
    <t>73</t>
  </si>
  <si>
    <t>M015</t>
  </si>
  <si>
    <t>Montáže OK a konstrukcí zámečnických</t>
  </si>
  <si>
    <t>-1019616683</t>
  </si>
  <si>
    <t>74</t>
  </si>
  <si>
    <t>M014</t>
  </si>
  <si>
    <t>Zhotovení kotvení (vrtání, lepení chemických kotev)</t>
  </si>
  <si>
    <t>-293552565</t>
  </si>
  <si>
    <t>"sloupy" 20*4</t>
  </si>
  <si>
    <t>"dělísí stěny"  16*4</t>
  </si>
  <si>
    <t>75</t>
  </si>
  <si>
    <t>M017</t>
  </si>
  <si>
    <t>Montáže skel střešních, vč zalištování</t>
  </si>
  <si>
    <t>-1878032012</t>
  </si>
  <si>
    <t>17*6,0</t>
  </si>
  <si>
    <t>76</t>
  </si>
  <si>
    <t>M018</t>
  </si>
  <si>
    <t>Montáže skel ostatní (stěny)</t>
  </si>
  <si>
    <t>-277445343</t>
  </si>
  <si>
    <t>"dělící stěny"2*9*0,870*1,90</t>
  </si>
  <si>
    <t>77</t>
  </si>
  <si>
    <t>M019</t>
  </si>
  <si>
    <t>Provádění tmelících prací na konstrukci střešního pláště (strukt. tmelení)</t>
  </si>
  <si>
    <t>1101502280</t>
  </si>
  <si>
    <t>78</t>
  </si>
  <si>
    <t>787911111</t>
  </si>
  <si>
    <t>Zasklívání – ostatní práce montáž fólie na sklo bezpečnostní</t>
  </si>
  <si>
    <t>497979925</t>
  </si>
  <si>
    <t>79</t>
  </si>
  <si>
    <t>M028</t>
  </si>
  <si>
    <t>Dodávka bezpečnostního lepeného skla - tl. 12mm</t>
  </si>
  <si>
    <t>351409571</t>
  </si>
  <si>
    <t>80</t>
  </si>
  <si>
    <t>M020</t>
  </si>
  <si>
    <t>Mytí, čištění střešního pláště pro předání - plošiny, cisterny, mechanizace</t>
  </si>
  <si>
    <t>-2055755430</t>
  </si>
  <si>
    <t>81</t>
  </si>
  <si>
    <t>M021</t>
  </si>
  <si>
    <t>Montážní plošiny, jeřáby, mechanizace</t>
  </si>
  <si>
    <t>1887634472</t>
  </si>
  <si>
    <t>82</t>
  </si>
  <si>
    <t>M022</t>
  </si>
  <si>
    <t>Lešení  pro montáž a zaslení střešního pláště</t>
  </si>
  <si>
    <t>-1440677092</t>
  </si>
  <si>
    <t>83</t>
  </si>
  <si>
    <t>M012</t>
  </si>
  <si>
    <t>Žárový zinek - pohledový, NDFT 80 mik.</t>
  </si>
  <si>
    <t>-1156981572</t>
  </si>
  <si>
    <t>55085,11</t>
  </si>
  <si>
    <t>84</t>
  </si>
  <si>
    <t>M013</t>
  </si>
  <si>
    <t>PKO OK, práškový vypalovací lak,200 mik.</t>
  </si>
  <si>
    <t>-977681556</t>
  </si>
  <si>
    <t>860,70</t>
  </si>
  <si>
    <t>85</t>
  </si>
  <si>
    <t>M023</t>
  </si>
  <si>
    <t>Spojovací materiál nerezový</t>
  </si>
  <si>
    <t>-649741525</t>
  </si>
  <si>
    <t>N00</t>
  </si>
  <si>
    <t xml:space="preserve">  Dodávky, materiál</t>
  </si>
  <si>
    <t>N01</t>
  </si>
  <si>
    <t xml:space="preserve"> Venkovní osvětlení, trafostanice, kabelizace, materiál a montáže</t>
  </si>
  <si>
    <t>86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</si>
  <si>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</si>
  <si>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</si>
  <si>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1786256709</t>
  </si>
  <si>
    <t>Poznámka k položce:
sestava rozvaděčů RD a RVO včetně výbavy pro jištění a ovládání osvětlení podle specifikace rozvaděčů</t>
  </si>
  <si>
    <t>87</t>
  </si>
  <si>
    <t>7492501770</t>
  </si>
  <si>
    <t>Kabely, vodiče, šňůry Cu - nn Kabel silový 2 a 3-žílový Cu, plastová izolace CYKY 3J2,5 (3Cx 2,5)</t>
  </si>
  <si>
    <t>-572028207</t>
  </si>
  <si>
    <t>460</t>
  </si>
  <si>
    <t>88</t>
  </si>
  <si>
    <t>7494020540</t>
  </si>
  <si>
    <t>Přístroje pro spínání a ovládání Svornice a pomocný materiál Ostatní Označovací štítek do rozvaděče nn</t>
  </si>
  <si>
    <t>-1304757916</t>
  </si>
  <si>
    <t>89</t>
  </si>
  <si>
    <t>7593501010</t>
  </si>
  <si>
    <t>Trasy kabelového vedení Tuhá dvouplášťová korugovaná chránička KD 09063 průměr 63/52 mm</t>
  </si>
  <si>
    <t>-1225519266</t>
  </si>
  <si>
    <t>90</t>
  </si>
  <si>
    <t>7593500865</t>
  </si>
  <si>
    <t>Trasy kabelového vedení Ohebná dvouplášťová korugovaná chránička 50/39smotek - červená UV stabilní</t>
  </si>
  <si>
    <t>539745101</t>
  </si>
  <si>
    <t>91</t>
  </si>
  <si>
    <t>7491151020</t>
  </si>
  <si>
    <t>Montáž trubek ohebných elektroinstalačních vlnitých pancéřových hadic z PVC průměru do 63 mm</t>
  </si>
  <si>
    <t>512</t>
  </si>
  <si>
    <t>-1761971417</t>
  </si>
  <si>
    <t>200*2</t>
  </si>
  <si>
    <t>92</t>
  </si>
  <si>
    <t>7491652010</t>
  </si>
  <si>
    <t>Montáž vnějšího uzemnění uzemňovacích vodičů v zemi z pozinkované oceli (FeZn) do 120 mm2</t>
  </si>
  <si>
    <t>1722081005</t>
  </si>
  <si>
    <t>200</t>
  </si>
  <si>
    <t>93</t>
  </si>
  <si>
    <t>7491652084</t>
  </si>
  <si>
    <t>Montáž vnějšího uzemnění ostatní práce spoj uzemňovacích vodičů svařováním vč. zaizolování</t>
  </si>
  <si>
    <t>-1853139837</t>
  </si>
  <si>
    <t>94</t>
  </si>
  <si>
    <t>7491654010</t>
  </si>
  <si>
    <t>Montáž svorek spojovacích se 2 šrouby (typ SS, SO, SR03, aj.)</t>
  </si>
  <si>
    <t>-1440810463</t>
  </si>
  <si>
    <t>95</t>
  </si>
  <si>
    <t>7492756030</t>
  </si>
  <si>
    <t xml:space="preserve">Pomocné práce pro montáž kabelů vyhledání stávajících kabelů ( měření, sonda )    </t>
  </si>
  <si>
    <t>hod.</t>
  </si>
  <si>
    <t>-309158813</t>
  </si>
  <si>
    <t>96</t>
  </si>
  <si>
    <t>7492756040</t>
  </si>
  <si>
    <t>Pomocné práce pro montáž kabelů zatažení kabelů do chráničky do 4 kg/m</t>
  </si>
  <si>
    <t>59567995</t>
  </si>
  <si>
    <t>97</t>
  </si>
  <si>
    <t>7493154020</t>
  </si>
  <si>
    <t>Montáž venkovních svítidel na strop nebo stěnu zářivkových</t>
  </si>
  <si>
    <t>-1295526665</t>
  </si>
  <si>
    <t>Poznámka k položce:
LED svítidla do přístřšku</t>
  </si>
  <si>
    <t>4*6+4+12*6+2*6</t>
  </si>
  <si>
    <t>98</t>
  </si>
  <si>
    <t>7494758020</t>
  </si>
  <si>
    <t>Montáž ostatních zařízení rozvaděčů nn označovací štítek</t>
  </si>
  <si>
    <t>906048764</t>
  </si>
  <si>
    <t>99</t>
  </si>
  <si>
    <t>7491600200</t>
  </si>
  <si>
    <t>Uzemnění Vnější Pásek pozink. FeZn 30x4</t>
  </si>
  <si>
    <t>-1831895760</t>
  </si>
  <si>
    <t>105,265*(0,004*0,03*7850)*1,15</t>
  </si>
  <si>
    <t>100</t>
  </si>
  <si>
    <t>1320010031R</t>
  </si>
  <si>
    <t>Pokládka výstražné folie ve stávající kabelové trase</t>
  </si>
  <si>
    <t>1125142315</t>
  </si>
  <si>
    <t>105</t>
  </si>
  <si>
    <t>101</t>
  </si>
  <si>
    <t>M029</t>
  </si>
  <si>
    <t>Přmístění sědlovacíjho zařízení</t>
  </si>
  <si>
    <t>-785990170</t>
  </si>
  <si>
    <t>OST</t>
  </si>
  <si>
    <t xml:space="preserve"> Ostatní</t>
  </si>
  <si>
    <t>102</t>
  </si>
  <si>
    <t>7498150515</t>
  </si>
  <si>
    <t>Vyhotovení výchozí revizní zprávy pro opravné práce pro objem investičních nákladů přes 100 000 do 500 000 Kč</t>
  </si>
  <si>
    <t>-534397638</t>
  </si>
  <si>
    <t>103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</si>
  <si>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</si>
  <si>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</si>
  <si>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-2138964068</t>
  </si>
  <si>
    <t>104</t>
  </si>
  <si>
    <t>7498351010</t>
  </si>
  <si>
    <t>Vydání průkazu způsobilosti pro funkční celek, provizorní stav</t>
  </si>
  <si>
    <t>884389563</t>
  </si>
  <si>
    <t>7498351510</t>
  </si>
  <si>
    <t>Vyhotovení zprávy o posouzení bezpečnosti (rizik) včetně analýzy a hodnocení rizik</t>
  </si>
  <si>
    <t>-431297547</t>
  </si>
  <si>
    <t>106</t>
  </si>
  <si>
    <t>7498452010</t>
  </si>
  <si>
    <t>Měření zemnících sítí zemnicí sítě délky pásku do 1 000 mm</t>
  </si>
  <si>
    <t>323065269</t>
  </si>
  <si>
    <t>107</t>
  </si>
  <si>
    <t>7498454010</t>
  </si>
  <si>
    <t>Zkoušky vodičů a kabelů nn silových do 1 kV průřezu žíly do 300 mm2</t>
  </si>
  <si>
    <t>643983411</t>
  </si>
  <si>
    <t>108</t>
  </si>
  <si>
    <t>7498455010</t>
  </si>
  <si>
    <t>Zkoušky vodičů a kabelů ovládacích jakéhokoliv počtu žil</t>
  </si>
  <si>
    <t>-693791056</t>
  </si>
  <si>
    <t>109</t>
  </si>
  <si>
    <t>7498457010</t>
  </si>
  <si>
    <t>Měření intenzity osvětlení instalovaného v rozsahu 1 000 m2 zjišťované plochy</t>
  </si>
  <si>
    <t>-1936699125</t>
  </si>
  <si>
    <t>110</t>
  </si>
  <si>
    <t>7499151010</t>
  </si>
  <si>
    <t>Dokončovací práce na elektrickém zařízení</t>
  </si>
  <si>
    <t>hod</t>
  </si>
  <si>
    <t>-1379675974</t>
  </si>
  <si>
    <t>111</t>
  </si>
  <si>
    <t>7499151030</t>
  </si>
  <si>
    <t>Dokončovací práce zkušební provoz</t>
  </si>
  <si>
    <t>1173136943</t>
  </si>
  <si>
    <t>112</t>
  </si>
  <si>
    <t>7499151040</t>
  </si>
  <si>
    <t>Dokončovací práce zaškolení obsluhy</t>
  </si>
  <si>
    <t>-1879411967</t>
  </si>
  <si>
    <t>VRN</t>
  </si>
  <si>
    <t>Vedlejší rozpočtové náklady</t>
  </si>
  <si>
    <t>VRN3</t>
  </si>
  <si>
    <t>Zařízení staveniště</t>
  </si>
  <si>
    <t>113</t>
  </si>
  <si>
    <t>030001000</t>
  </si>
  <si>
    <t>Základní rozdělení průvodních činností a nákladů zařízení staveniště</t>
  </si>
  <si>
    <t>…</t>
  </si>
  <si>
    <t>316991735</t>
  </si>
  <si>
    <t>114</t>
  </si>
  <si>
    <t>031002000</t>
  </si>
  <si>
    <t>Hlavní tituly průvodních činností a nákladů zařízení staveniště související (přípravné) práce</t>
  </si>
  <si>
    <t>-924087422</t>
  </si>
  <si>
    <t>115</t>
  </si>
  <si>
    <t>032103000</t>
  </si>
  <si>
    <t>Zařízení staveniště vybavení staveniště náklady na stavební buňky</t>
  </si>
  <si>
    <t>-167062019</t>
  </si>
  <si>
    <t>116</t>
  </si>
  <si>
    <t>034002000</t>
  </si>
  <si>
    <t>Hlavní tituly průvodních činností a nákladů zařízení staveniště zabezpečení staveniště</t>
  </si>
  <si>
    <t>-1753394133</t>
  </si>
  <si>
    <t>117</t>
  </si>
  <si>
    <t>034203000</t>
  </si>
  <si>
    <t>Zařízení staveniště zabezpečení staveniště oplocení staveniště</t>
  </si>
  <si>
    <t>74308173</t>
  </si>
  <si>
    <t>118</t>
  </si>
  <si>
    <t>034403000</t>
  </si>
  <si>
    <t>Zařízení staveniště zabezpečení staveniště dopravní značení na staveništi</t>
  </si>
  <si>
    <t>30418083</t>
  </si>
  <si>
    <t>119</t>
  </si>
  <si>
    <t>034503000</t>
  </si>
  <si>
    <t>Zařízení staveniště zabezpečení staveniště informační tabule</t>
  </si>
  <si>
    <t>1496086187</t>
  </si>
  <si>
    <t>120</t>
  </si>
  <si>
    <t>039002000</t>
  </si>
  <si>
    <t>Hlavní tituly průvodních činností a nákladů zařízení staveniště zrušení zařízení staveniště</t>
  </si>
  <si>
    <t>1038783547</t>
  </si>
  <si>
    <t>121</t>
  </si>
  <si>
    <t>039103000</t>
  </si>
  <si>
    <t>Zařízení staveniště zrušení zařízení staveniště rozebrání, bourání a odvoz</t>
  </si>
  <si>
    <t>1612898276</t>
  </si>
  <si>
    <t>VRN4</t>
  </si>
  <si>
    <t>Inženýrská činnost</t>
  </si>
  <si>
    <t>122</t>
  </si>
  <si>
    <t>043002000</t>
  </si>
  <si>
    <t>Hlavní tituly průvodních činností a nákladů inženýrská činnost zkoušky a ostatní měření</t>
  </si>
  <si>
    <t>-1184112592</t>
  </si>
  <si>
    <t>123</t>
  </si>
  <si>
    <t>044002000</t>
  </si>
  <si>
    <t>Hlavní tituly průvodních činností a nákladů inženýrská činnost revize</t>
  </si>
  <si>
    <t>-1866445369</t>
  </si>
  <si>
    <t>VRN6</t>
  </si>
  <si>
    <t>Územní vlivy</t>
  </si>
  <si>
    <t>124</t>
  </si>
  <si>
    <t>061002000</t>
  </si>
  <si>
    <t>Hlavní tituly průvodních činností a nákladů územní vlivy vliv klimatických podmínek</t>
  </si>
  <si>
    <t>1453295448</t>
  </si>
  <si>
    <t>125</t>
  </si>
  <si>
    <t>062002000</t>
  </si>
  <si>
    <t>Hlavní tituly průvodních činností a nákladů územní vlivy ztížené dopravní podmínky</t>
  </si>
  <si>
    <t>1449745511</t>
  </si>
  <si>
    <t>VRN7</t>
  </si>
  <si>
    <t>Provozní vlivy</t>
  </si>
  <si>
    <t>126</t>
  </si>
  <si>
    <t>070001000</t>
  </si>
  <si>
    <t>Základní rozdělení průvodních činností a nákladů provozní vlivy</t>
  </si>
  <si>
    <t>805379135</t>
  </si>
  <si>
    <t>127</t>
  </si>
  <si>
    <t>075002000</t>
  </si>
  <si>
    <t>Hlavní tituly průvodních činností a nákladů provozní vlivy ochranná pásma</t>
  </si>
  <si>
    <t>-1663446088</t>
  </si>
  <si>
    <t>128</t>
  </si>
  <si>
    <t>079002000</t>
  </si>
  <si>
    <t>Hlavní tituly průvodních činností a nákladů provozní vlivy ostatní provozní vlivy</t>
  </si>
  <si>
    <t>1542604017</t>
  </si>
  <si>
    <t>VRN9</t>
  </si>
  <si>
    <t>Ostatní náklady</t>
  </si>
  <si>
    <t>129</t>
  </si>
  <si>
    <t>090001000</t>
  </si>
  <si>
    <t>Základní rozdělení průvodních činností a nákladů ostatní náklady</t>
  </si>
  <si>
    <t>1396078438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</si>
</sst>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21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1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4" borderId="9" xfId="0" applyFont="1" applyFill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4" borderId="0" xfId="0" applyFont="1" applyFill="1" applyBorder="1" applyAlignment="1" applyProtection="1">
      <alignment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32" fillId="4" borderId="1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/>
      <protection locked="0"/>
    </xf>
    <xf numFmtId="49" fontId="42" fillId="0" borderId="0" xfId="0" applyNumberFormat="1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43" fillId="0" borderId="27" xfId="0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center" vertical="center"/>
      <protection locked="0"/>
    </xf>
    <xf numFmtId="0" fontId="44" fillId="0" borderId="27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3" fillId="0" borderId="27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2" fillId="0" borderId="27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27" xfId="0" applyFont="1" applyBorder="1" applyAlignment="1" applyProtection="1">
      <alignment horizontal="left" vertical="center" wrapText="1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center" vertical="top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0" xfId="0" applyFont="1" applyBorder="1" applyAlignment="1" applyProtection="1">
      <alignment vertical="center"/>
      <protection locked="0"/>
    </xf>
    <xf numFmtId="0" fontId="44" fillId="0" borderId="27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2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4" fillId="0" borderId="27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27" xfId="0" applyFont="1" applyBorder="1" applyAlignment="1" applyProtection="1">
      <alignment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41" fillId="0" borderId="27" xfId="0" applyFont="1" applyBorder="1" applyAlignment="1" applyProtection="1">
      <alignment horizontal="left" wrapText="1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48" fillId="2" borderId="0" xfId="1" applyFill="1" applyProtection="1"/>
    <xf numFmtId="0" fontId="0" fillId="0" borderId="0" xfId="0" applyProtection="1"/>
    <xf numFmtId="0" fontId="15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center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0" fillId="4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0" borderId="28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7" fillId="3" borderId="28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1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8" fillId="0" borderId="22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N52" sqref="AN52:AP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7" t="s">
        <v>181</v>
      </c>
      <c r="B1" s="8"/>
      <c r="C1" s="8"/>
      <c r="D1" s="9" t="s">
        <v>182</v>
      </c>
      <c r="E1" s="8"/>
      <c r="F1" s="8"/>
      <c r="G1" s="8"/>
      <c r="H1" s="8"/>
      <c r="I1" s="8"/>
      <c r="J1" s="8"/>
      <c r="K1" s="10" t="s">
        <v>183</v>
      </c>
      <c r="L1" s="10"/>
      <c r="M1" s="10"/>
      <c r="N1" s="10"/>
      <c r="O1" s="10"/>
      <c r="P1" s="10"/>
      <c r="Q1" s="10"/>
      <c r="R1" s="10"/>
      <c r="S1" s="10"/>
      <c r="T1" s="8"/>
      <c r="U1" s="8"/>
      <c r="V1" s="8"/>
      <c r="W1" s="10" t="s">
        <v>184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3" t="s">
        <v>185</v>
      </c>
      <c r="BB1" s="13" t="s">
        <v>186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187</v>
      </c>
      <c r="BU1" s="14" t="s">
        <v>187</v>
      </c>
      <c r="BV1" s="14" t="s">
        <v>188</v>
      </c>
    </row>
    <row r="2" spans="1:74" ht="36.950000000000003" customHeight="1">
      <c r="AR2" s="189" t="s">
        <v>189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190</v>
      </c>
      <c r="BT2" s="15" t="s">
        <v>191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190</v>
      </c>
      <c r="BT3" s="15" t="s">
        <v>192</v>
      </c>
    </row>
    <row r="4" spans="1:74" ht="36.950000000000003" customHeight="1">
      <c r="B4" s="19"/>
      <c r="C4" s="20"/>
      <c r="D4" s="21" t="s">
        <v>193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194</v>
      </c>
      <c r="BE4" s="24" t="s">
        <v>195</v>
      </c>
      <c r="BS4" s="15" t="s">
        <v>196</v>
      </c>
    </row>
    <row r="5" spans="1:74" ht="14.45" customHeight="1">
      <c r="B5" s="19"/>
      <c r="C5" s="20"/>
      <c r="D5" s="25" t="s">
        <v>197</v>
      </c>
      <c r="E5" s="20"/>
      <c r="F5" s="20"/>
      <c r="G5" s="20"/>
      <c r="H5" s="20"/>
      <c r="I5" s="20"/>
      <c r="J5" s="20"/>
      <c r="K5" s="217" t="s">
        <v>198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0"/>
      <c r="AQ5" s="22"/>
      <c r="BE5" s="215" t="s">
        <v>199</v>
      </c>
      <c r="BS5" s="15" t="s">
        <v>190</v>
      </c>
    </row>
    <row r="6" spans="1:74" ht="36.950000000000003" customHeight="1">
      <c r="B6" s="19"/>
      <c r="C6" s="20"/>
      <c r="D6" s="27" t="s">
        <v>200</v>
      </c>
      <c r="E6" s="20"/>
      <c r="F6" s="20"/>
      <c r="G6" s="20"/>
      <c r="H6" s="20"/>
      <c r="I6" s="20"/>
      <c r="J6" s="20"/>
      <c r="K6" s="219" t="s">
        <v>256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0"/>
      <c r="AQ6" s="22"/>
      <c r="BE6" s="216"/>
      <c r="BS6" s="15" t="s">
        <v>190</v>
      </c>
    </row>
    <row r="7" spans="1:74" ht="14.45" customHeight="1">
      <c r="B7" s="19"/>
      <c r="C7" s="20"/>
      <c r="D7" s="28" t="s">
        <v>201</v>
      </c>
      <c r="E7" s="20"/>
      <c r="F7" s="20"/>
      <c r="G7" s="20"/>
      <c r="H7" s="20"/>
      <c r="I7" s="20"/>
      <c r="J7" s="20"/>
      <c r="K7" s="26" t="s">
        <v>186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202</v>
      </c>
      <c r="AL7" s="20"/>
      <c r="AM7" s="20"/>
      <c r="AN7" s="26" t="s">
        <v>186</v>
      </c>
      <c r="AO7" s="20"/>
      <c r="AP7" s="20"/>
      <c r="AQ7" s="22"/>
      <c r="BE7" s="216"/>
      <c r="BS7" s="15" t="s">
        <v>190</v>
      </c>
    </row>
    <row r="8" spans="1:74" ht="14.45" customHeight="1">
      <c r="B8" s="19"/>
      <c r="C8" s="20"/>
      <c r="D8" s="28" t="s">
        <v>203</v>
      </c>
      <c r="E8" s="20"/>
      <c r="F8" s="20"/>
      <c r="G8" s="20"/>
      <c r="H8" s="20"/>
      <c r="I8" s="20"/>
      <c r="J8" s="20"/>
      <c r="K8" s="26" t="s">
        <v>204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205</v>
      </c>
      <c r="AL8" s="20"/>
      <c r="AM8" s="20"/>
      <c r="AN8" s="29" t="s">
        <v>206</v>
      </c>
      <c r="AO8" s="20"/>
      <c r="AP8" s="20"/>
      <c r="AQ8" s="22"/>
      <c r="BE8" s="216"/>
      <c r="BS8" s="15" t="s">
        <v>190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E9" s="216"/>
      <c r="BS9" s="15" t="s">
        <v>190</v>
      </c>
    </row>
    <row r="10" spans="1:74" ht="14.45" customHeight="1">
      <c r="B10" s="19"/>
      <c r="C10" s="20"/>
      <c r="D10" s="28" t="s">
        <v>207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208</v>
      </c>
      <c r="AL10" s="20"/>
      <c r="AM10" s="20"/>
      <c r="AN10" s="26" t="s">
        <v>186</v>
      </c>
      <c r="AO10" s="20"/>
      <c r="AP10" s="20"/>
      <c r="AQ10" s="22"/>
      <c r="BE10" s="216"/>
      <c r="BS10" s="15" t="s">
        <v>190</v>
      </c>
    </row>
    <row r="11" spans="1:74" ht="18.399999999999999" customHeight="1">
      <c r="B11" s="19"/>
      <c r="C11" s="20"/>
      <c r="D11" s="20"/>
      <c r="E11" s="26" t="s">
        <v>209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210</v>
      </c>
      <c r="AL11" s="20"/>
      <c r="AM11" s="20"/>
      <c r="AN11" s="26" t="s">
        <v>186</v>
      </c>
      <c r="AO11" s="20"/>
      <c r="AP11" s="20"/>
      <c r="AQ11" s="22"/>
      <c r="BE11" s="216"/>
      <c r="BS11" s="15" t="s">
        <v>190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E12" s="216"/>
      <c r="BS12" s="15" t="s">
        <v>190</v>
      </c>
    </row>
    <row r="13" spans="1:74" ht="14.45" customHeight="1">
      <c r="B13" s="19"/>
      <c r="C13" s="20"/>
      <c r="D13" s="28" t="s">
        <v>211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208</v>
      </c>
      <c r="AL13" s="20"/>
      <c r="AM13" s="20"/>
      <c r="AN13" s="30" t="s">
        <v>212</v>
      </c>
      <c r="AO13" s="20"/>
      <c r="AP13" s="20"/>
      <c r="AQ13" s="22"/>
      <c r="BE13" s="216"/>
      <c r="BS13" s="15" t="s">
        <v>190</v>
      </c>
    </row>
    <row r="14" spans="1:74" ht="15">
      <c r="B14" s="19"/>
      <c r="C14" s="20"/>
      <c r="D14" s="20"/>
      <c r="E14" s="220" t="s">
        <v>212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8" t="s">
        <v>210</v>
      </c>
      <c r="AL14" s="20"/>
      <c r="AM14" s="20"/>
      <c r="AN14" s="30" t="s">
        <v>212</v>
      </c>
      <c r="AO14" s="20"/>
      <c r="AP14" s="20"/>
      <c r="AQ14" s="22"/>
      <c r="BE14" s="216"/>
      <c r="BS14" s="15" t="s">
        <v>190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E15" s="216"/>
      <c r="BS15" s="15" t="s">
        <v>187</v>
      </c>
    </row>
    <row r="16" spans="1:74" ht="14.45" customHeight="1">
      <c r="B16" s="19"/>
      <c r="C16" s="20"/>
      <c r="D16" s="28" t="s">
        <v>213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208</v>
      </c>
      <c r="AL16" s="20"/>
      <c r="AM16" s="20"/>
      <c r="AN16" s="26" t="s">
        <v>186</v>
      </c>
      <c r="AO16" s="20"/>
      <c r="AP16" s="20"/>
      <c r="AQ16" s="22"/>
      <c r="BE16" s="216"/>
      <c r="BS16" s="15" t="s">
        <v>187</v>
      </c>
    </row>
    <row r="17" spans="2:71" ht="18.399999999999999" customHeight="1">
      <c r="B17" s="19"/>
      <c r="C17" s="20"/>
      <c r="D17" s="20"/>
      <c r="E17" s="26" t="s">
        <v>209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210</v>
      </c>
      <c r="AL17" s="20"/>
      <c r="AM17" s="20"/>
      <c r="AN17" s="26" t="s">
        <v>186</v>
      </c>
      <c r="AO17" s="20"/>
      <c r="AP17" s="20"/>
      <c r="AQ17" s="22"/>
      <c r="BE17" s="216"/>
      <c r="BS17" s="15" t="s">
        <v>214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E18" s="216"/>
      <c r="BS18" s="15" t="s">
        <v>190</v>
      </c>
    </row>
    <row r="19" spans="2:71" ht="14.45" customHeight="1">
      <c r="B19" s="19"/>
      <c r="C19" s="20"/>
      <c r="D19" s="28" t="s">
        <v>215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E19" s="216"/>
      <c r="BS19" s="15" t="s">
        <v>190</v>
      </c>
    </row>
    <row r="20" spans="2:71" ht="22.5" customHeight="1">
      <c r="B20" s="19"/>
      <c r="C20" s="20"/>
      <c r="D20" s="20"/>
      <c r="E20" s="222" t="s">
        <v>186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0"/>
      <c r="AP20" s="20"/>
      <c r="AQ20" s="22"/>
      <c r="BE20" s="216"/>
      <c r="BS20" s="15" t="s">
        <v>187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E21" s="216"/>
    </row>
    <row r="22" spans="2:71" ht="6.95" customHeight="1">
      <c r="B22" s="19"/>
      <c r="C22" s="2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0"/>
      <c r="AQ22" s="22"/>
      <c r="BE22" s="216"/>
    </row>
    <row r="23" spans="2:71" s="1" customFormat="1" ht="25.9" customHeight="1">
      <c r="B23" s="32"/>
      <c r="C23" s="33"/>
      <c r="D23" s="34" t="s">
        <v>216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223">
        <f>ROUND(AG51,2)</f>
        <v>0</v>
      </c>
      <c r="AL23" s="224"/>
      <c r="AM23" s="224"/>
      <c r="AN23" s="224"/>
      <c r="AO23" s="224"/>
      <c r="AP23" s="33"/>
      <c r="AQ23" s="36"/>
      <c r="BE23" s="216"/>
    </row>
    <row r="24" spans="2:71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  <c r="BE24" s="216"/>
    </row>
    <row r="25" spans="2:71" s="1" customForma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225" t="s">
        <v>217</v>
      </c>
      <c r="M25" s="225"/>
      <c r="N25" s="225"/>
      <c r="O25" s="225"/>
      <c r="P25" s="33"/>
      <c r="Q25" s="33"/>
      <c r="R25" s="33"/>
      <c r="S25" s="33"/>
      <c r="T25" s="33"/>
      <c r="U25" s="33"/>
      <c r="V25" s="33"/>
      <c r="W25" s="225" t="s">
        <v>218</v>
      </c>
      <c r="X25" s="225"/>
      <c r="Y25" s="225"/>
      <c r="Z25" s="225"/>
      <c r="AA25" s="225"/>
      <c r="AB25" s="225"/>
      <c r="AC25" s="225"/>
      <c r="AD25" s="225"/>
      <c r="AE25" s="225"/>
      <c r="AF25" s="33"/>
      <c r="AG25" s="33"/>
      <c r="AH25" s="33"/>
      <c r="AI25" s="33"/>
      <c r="AJ25" s="33"/>
      <c r="AK25" s="225" t="s">
        <v>219</v>
      </c>
      <c r="AL25" s="225"/>
      <c r="AM25" s="225"/>
      <c r="AN25" s="225"/>
      <c r="AO25" s="225"/>
      <c r="AP25" s="33"/>
      <c r="AQ25" s="36"/>
      <c r="BE25" s="216"/>
    </row>
    <row r="26" spans="2:71" s="2" customFormat="1" ht="14.45" customHeight="1">
      <c r="B26" s="37"/>
      <c r="C26" s="38"/>
      <c r="D26" s="39" t="s">
        <v>220</v>
      </c>
      <c r="E26" s="38"/>
      <c r="F26" s="39" t="s">
        <v>221</v>
      </c>
      <c r="G26" s="38"/>
      <c r="H26" s="38"/>
      <c r="I26" s="38"/>
      <c r="J26" s="38"/>
      <c r="K26" s="38"/>
      <c r="L26" s="214">
        <v>0.21</v>
      </c>
      <c r="M26" s="213"/>
      <c r="N26" s="213"/>
      <c r="O26" s="213"/>
      <c r="P26" s="38"/>
      <c r="Q26" s="38"/>
      <c r="R26" s="38"/>
      <c r="S26" s="38"/>
      <c r="T26" s="38"/>
      <c r="U26" s="38"/>
      <c r="V26" s="38"/>
      <c r="W26" s="212">
        <f>'1704606 01 - Zastřešení T...'!F30</f>
        <v>0</v>
      </c>
      <c r="X26" s="213"/>
      <c r="Y26" s="213"/>
      <c r="Z26" s="213"/>
      <c r="AA26" s="213"/>
      <c r="AB26" s="213"/>
      <c r="AC26" s="213"/>
      <c r="AD26" s="213"/>
      <c r="AE26" s="213"/>
      <c r="AF26" s="38"/>
      <c r="AG26" s="38"/>
      <c r="AH26" s="38"/>
      <c r="AI26" s="38"/>
      <c r="AJ26" s="38"/>
      <c r="AK26" s="212">
        <f>'1704606 01 - Zastřešení T...'!J30</f>
        <v>0</v>
      </c>
      <c r="AL26" s="213"/>
      <c r="AM26" s="213"/>
      <c r="AN26" s="213"/>
      <c r="AO26" s="213"/>
      <c r="AP26" s="38"/>
      <c r="AQ26" s="40"/>
      <c r="BE26" s="216"/>
    </row>
    <row r="27" spans="2:71" s="2" customFormat="1" ht="14.45" customHeight="1">
      <c r="B27" s="37"/>
      <c r="C27" s="38"/>
      <c r="D27" s="38"/>
      <c r="E27" s="38"/>
      <c r="F27" s="39" t="s">
        <v>222</v>
      </c>
      <c r="G27" s="38"/>
      <c r="H27" s="38"/>
      <c r="I27" s="38"/>
      <c r="J27" s="38"/>
      <c r="K27" s="38"/>
      <c r="L27" s="214">
        <v>0.15</v>
      </c>
      <c r="M27" s="213"/>
      <c r="N27" s="213"/>
      <c r="O27" s="213"/>
      <c r="P27" s="38"/>
      <c r="Q27" s="38"/>
      <c r="R27" s="38"/>
      <c r="S27" s="38"/>
      <c r="T27" s="38"/>
      <c r="U27" s="38"/>
      <c r="V27" s="38"/>
      <c r="W27" s="212">
        <f>'1704606 01 - Zastřešení T...'!F31</f>
        <v>0</v>
      </c>
      <c r="X27" s="213"/>
      <c r="Y27" s="213"/>
      <c r="Z27" s="213"/>
      <c r="AA27" s="213"/>
      <c r="AB27" s="213"/>
      <c r="AC27" s="213"/>
      <c r="AD27" s="213"/>
      <c r="AE27" s="213"/>
      <c r="AF27" s="38"/>
      <c r="AG27" s="38"/>
      <c r="AH27" s="38"/>
      <c r="AI27" s="38"/>
      <c r="AJ27" s="38"/>
      <c r="AK27" s="212">
        <f>'1704606 01 - Zastřešení T...'!J31</f>
        <v>0</v>
      </c>
      <c r="AL27" s="213"/>
      <c r="AM27" s="213"/>
      <c r="AN27" s="213"/>
      <c r="AO27" s="213"/>
      <c r="AP27" s="38"/>
      <c r="AQ27" s="40"/>
      <c r="BE27" s="216"/>
    </row>
    <row r="28" spans="2:71" s="2" customFormat="1" ht="14.45" hidden="1" customHeight="1">
      <c r="B28" s="37"/>
      <c r="C28" s="38"/>
      <c r="D28" s="38"/>
      <c r="E28" s="38"/>
      <c r="F28" s="39" t="s">
        <v>223</v>
      </c>
      <c r="G28" s="38"/>
      <c r="H28" s="38"/>
      <c r="I28" s="38"/>
      <c r="J28" s="38"/>
      <c r="K28" s="38"/>
      <c r="L28" s="214">
        <v>0.21</v>
      </c>
      <c r="M28" s="213"/>
      <c r="N28" s="213"/>
      <c r="O28" s="213"/>
      <c r="P28" s="38"/>
      <c r="Q28" s="38"/>
      <c r="R28" s="38"/>
      <c r="S28" s="38"/>
      <c r="T28" s="38"/>
      <c r="U28" s="38"/>
      <c r="V28" s="38"/>
      <c r="W28" s="212" t="e">
        <f>ROUND(BB51,2)</f>
        <v>#REF!</v>
      </c>
      <c r="X28" s="213"/>
      <c r="Y28" s="213"/>
      <c r="Z28" s="213"/>
      <c r="AA28" s="213"/>
      <c r="AB28" s="213"/>
      <c r="AC28" s="213"/>
      <c r="AD28" s="213"/>
      <c r="AE28" s="213"/>
      <c r="AF28" s="38"/>
      <c r="AG28" s="38"/>
      <c r="AH28" s="38"/>
      <c r="AI28" s="38"/>
      <c r="AJ28" s="38"/>
      <c r="AK28" s="212">
        <v>0</v>
      </c>
      <c r="AL28" s="213"/>
      <c r="AM28" s="213"/>
      <c r="AN28" s="213"/>
      <c r="AO28" s="213"/>
      <c r="AP28" s="38"/>
      <c r="AQ28" s="40"/>
      <c r="BE28" s="216"/>
    </row>
    <row r="29" spans="2:71" s="2" customFormat="1" ht="14.45" hidden="1" customHeight="1">
      <c r="B29" s="37"/>
      <c r="C29" s="38"/>
      <c r="D29" s="38"/>
      <c r="E29" s="38"/>
      <c r="F29" s="39" t="s">
        <v>224</v>
      </c>
      <c r="G29" s="38"/>
      <c r="H29" s="38"/>
      <c r="I29" s="38"/>
      <c r="J29" s="38"/>
      <c r="K29" s="38"/>
      <c r="L29" s="214">
        <v>0.15</v>
      </c>
      <c r="M29" s="213"/>
      <c r="N29" s="213"/>
      <c r="O29" s="213"/>
      <c r="P29" s="38"/>
      <c r="Q29" s="38"/>
      <c r="R29" s="38"/>
      <c r="S29" s="38"/>
      <c r="T29" s="38"/>
      <c r="U29" s="38"/>
      <c r="V29" s="38"/>
      <c r="W29" s="212" t="e">
        <f>ROUND(BC51,2)</f>
        <v>#REF!</v>
      </c>
      <c r="X29" s="213"/>
      <c r="Y29" s="213"/>
      <c r="Z29" s="213"/>
      <c r="AA29" s="213"/>
      <c r="AB29" s="213"/>
      <c r="AC29" s="213"/>
      <c r="AD29" s="213"/>
      <c r="AE29" s="213"/>
      <c r="AF29" s="38"/>
      <c r="AG29" s="38"/>
      <c r="AH29" s="38"/>
      <c r="AI29" s="38"/>
      <c r="AJ29" s="38"/>
      <c r="AK29" s="212">
        <v>0</v>
      </c>
      <c r="AL29" s="213"/>
      <c r="AM29" s="213"/>
      <c r="AN29" s="213"/>
      <c r="AO29" s="213"/>
      <c r="AP29" s="38"/>
      <c r="AQ29" s="40"/>
      <c r="BE29" s="216"/>
    </row>
    <row r="30" spans="2:71" s="2" customFormat="1" ht="14.45" hidden="1" customHeight="1">
      <c r="B30" s="37"/>
      <c r="C30" s="38"/>
      <c r="D30" s="38"/>
      <c r="E30" s="38"/>
      <c r="F30" s="39" t="s">
        <v>225</v>
      </c>
      <c r="G30" s="38"/>
      <c r="H30" s="38"/>
      <c r="I30" s="38"/>
      <c r="J30" s="38"/>
      <c r="K30" s="38"/>
      <c r="L30" s="214">
        <v>0</v>
      </c>
      <c r="M30" s="213"/>
      <c r="N30" s="213"/>
      <c r="O30" s="213"/>
      <c r="P30" s="38"/>
      <c r="Q30" s="38"/>
      <c r="R30" s="38"/>
      <c r="S30" s="38"/>
      <c r="T30" s="38"/>
      <c r="U30" s="38"/>
      <c r="V30" s="38"/>
      <c r="W30" s="212" t="e">
        <f>ROUND(BD51,2)</f>
        <v>#REF!</v>
      </c>
      <c r="X30" s="213"/>
      <c r="Y30" s="213"/>
      <c r="Z30" s="213"/>
      <c r="AA30" s="213"/>
      <c r="AB30" s="213"/>
      <c r="AC30" s="213"/>
      <c r="AD30" s="213"/>
      <c r="AE30" s="213"/>
      <c r="AF30" s="38"/>
      <c r="AG30" s="38"/>
      <c r="AH30" s="38"/>
      <c r="AI30" s="38"/>
      <c r="AJ30" s="38"/>
      <c r="AK30" s="212">
        <v>0</v>
      </c>
      <c r="AL30" s="213"/>
      <c r="AM30" s="213"/>
      <c r="AN30" s="213"/>
      <c r="AO30" s="213"/>
      <c r="AP30" s="38"/>
      <c r="AQ30" s="40"/>
      <c r="BE30" s="216"/>
    </row>
    <row r="31" spans="2:71" s="1" customFormat="1" ht="6.95" customHeight="1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  <c r="BE31" s="216"/>
    </row>
    <row r="32" spans="2:71" s="1" customFormat="1" ht="25.9" customHeight="1">
      <c r="B32" s="32"/>
      <c r="C32" s="41"/>
      <c r="D32" s="42" t="s">
        <v>226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227</v>
      </c>
      <c r="U32" s="43"/>
      <c r="V32" s="43"/>
      <c r="W32" s="43"/>
      <c r="X32" s="200" t="s">
        <v>228</v>
      </c>
      <c r="Y32" s="201"/>
      <c r="Z32" s="201"/>
      <c r="AA32" s="201"/>
      <c r="AB32" s="201"/>
      <c r="AC32" s="43"/>
      <c r="AD32" s="43"/>
      <c r="AE32" s="43"/>
      <c r="AF32" s="43"/>
      <c r="AG32" s="43"/>
      <c r="AH32" s="43"/>
      <c r="AI32" s="43"/>
      <c r="AJ32" s="43"/>
      <c r="AK32" s="202">
        <f>SUM(AK23:AK30)</f>
        <v>0</v>
      </c>
      <c r="AL32" s="201"/>
      <c r="AM32" s="201"/>
      <c r="AN32" s="201"/>
      <c r="AO32" s="203"/>
      <c r="AP32" s="41"/>
      <c r="AQ32" s="45"/>
      <c r="BE32" s="216"/>
    </row>
    <row r="33" spans="2:56" s="1" customFormat="1" ht="6.95" customHeight="1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32"/>
    </row>
    <row r="39" spans="2:56" s="1" customFormat="1" ht="36.950000000000003" customHeight="1">
      <c r="B39" s="32"/>
      <c r="C39" s="51" t="s">
        <v>229</v>
      </c>
      <c r="AR39" s="32"/>
    </row>
    <row r="40" spans="2:56" s="1" customFormat="1" ht="6.95" customHeight="1">
      <c r="B40" s="32"/>
      <c r="AR40" s="32"/>
    </row>
    <row r="41" spans="2:56" s="3" customFormat="1" ht="14.45" customHeight="1">
      <c r="B41" s="52"/>
      <c r="C41" s="53" t="s">
        <v>197</v>
      </c>
      <c r="L41" s="3" t="str">
        <f>K5</f>
        <v>1704606</v>
      </c>
      <c r="AR41" s="52"/>
    </row>
    <row r="42" spans="2:56" s="4" customFormat="1" ht="36.950000000000003" customHeight="1">
      <c r="B42" s="54"/>
      <c r="C42" s="55" t="s">
        <v>200</v>
      </c>
      <c r="L42" s="208" t="str">
        <f>K6</f>
        <v>Zastřešení Terminálu Dubina</v>
      </c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  <c r="AL42" s="209"/>
      <c r="AM42" s="209"/>
      <c r="AN42" s="209"/>
      <c r="AO42" s="209"/>
      <c r="AR42" s="54"/>
    </row>
    <row r="43" spans="2:56" s="1" customFormat="1" ht="6.95" customHeight="1">
      <c r="B43" s="32"/>
      <c r="AR43" s="32"/>
    </row>
    <row r="44" spans="2:56" s="1" customFormat="1" ht="15">
      <c r="B44" s="32"/>
      <c r="C44" s="53" t="s">
        <v>203</v>
      </c>
      <c r="L44" s="56" t="str">
        <f>IF(K8="","",K8)</f>
        <v>Ostrava</v>
      </c>
      <c r="AI44" s="53" t="s">
        <v>205</v>
      </c>
      <c r="AM44" s="210" t="str">
        <f>IF(AN8= "","",AN8)</f>
        <v>4. 5. 2018</v>
      </c>
      <c r="AN44" s="210"/>
      <c r="AR44" s="32"/>
    </row>
    <row r="45" spans="2:56" s="1" customFormat="1" ht="6.95" customHeight="1">
      <c r="B45" s="32"/>
      <c r="AR45" s="32"/>
    </row>
    <row r="46" spans="2:56" s="1" customFormat="1" ht="15">
      <c r="B46" s="32"/>
      <c r="C46" s="53" t="s">
        <v>207</v>
      </c>
      <c r="L46" s="3" t="str">
        <f>IF(E11= "","",E11)</f>
        <v xml:space="preserve"> </v>
      </c>
      <c r="AI46" s="53" t="s">
        <v>213</v>
      </c>
      <c r="AM46" s="211" t="str">
        <f>IF(E17="","",E17)</f>
        <v xml:space="preserve"> </v>
      </c>
      <c r="AN46" s="211"/>
      <c r="AO46" s="211"/>
      <c r="AP46" s="211"/>
      <c r="AR46" s="32"/>
      <c r="AS46" s="196" t="s">
        <v>230</v>
      </c>
      <c r="AT46" s="197"/>
      <c r="AU46" s="57"/>
      <c r="AV46" s="57"/>
      <c r="AW46" s="57"/>
      <c r="AX46" s="57"/>
      <c r="AY46" s="57"/>
      <c r="AZ46" s="57"/>
      <c r="BA46" s="57"/>
      <c r="BB46" s="57"/>
      <c r="BC46" s="57"/>
      <c r="BD46" s="58"/>
    </row>
    <row r="47" spans="2:56" s="1" customFormat="1" ht="15">
      <c r="B47" s="32"/>
      <c r="C47" s="53" t="s">
        <v>211</v>
      </c>
      <c r="L47" s="3" t="str">
        <f>IF(E14= "Vyplň údaj","",E14)</f>
        <v/>
      </c>
      <c r="AR47" s="32"/>
      <c r="AS47" s="198"/>
      <c r="AT47" s="199"/>
      <c r="AU47" s="33"/>
      <c r="AV47" s="33"/>
      <c r="AW47" s="33"/>
      <c r="AX47" s="33"/>
      <c r="AY47" s="33"/>
      <c r="AZ47" s="33"/>
      <c r="BA47" s="33"/>
      <c r="BB47" s="33"/>
      <c r="BC47" s="33"/>
      <c r="BD47" s="59"/>
    </row>
    <row r="48" spans="2:56" s="1" customFormat="1" ht="10.9" customHeight="1">
      <c r="B48" s="32"/>
      <c r="AR48" s="32"/>
      <c r="AS48" s="198"/>
      <c r="AT48" s="199"/>
      <c r="AU48" s="33"/>
      <c r="AV48" s="33"/>
      <c r="AW48" s="33"/>
      <c r="AX48" s="33"/>
      <c r="AY48" s="33"/>
      <c r="AZ48" s="33"/>
      <c r="BA48" s="33"/>
      <c r="BB48" s="33"/>
      <c r="BC48" s="33"/>
      <c r="BD48" s="59"/>
    </row>
    <row r="49" spans="1:91" s="1" customFormat="1" ht="29.25" customHeight="1">
      <c r="B49" s="32"/>
      <c r="C49" s="204" t="s">
        <v>231</v>
      </c>
      <c r="D49" s="205"/>
      <c r="E49" s="205"/>
      <c r="F49" s="205"/>
      <c r="G49" s="205"/>
      <c r="H49" s="43"/>
      <c r="I49" s="206" t="s">
        <v>232</v>
      </c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7" t="s">
        <v>233</v>
      </c>
      <c r="AH49" s="205"/>
      <c r="AI49" s="205"/>
      <c r="AJ49" s="205"/>
      <c r="AK49" s="205"/>
      <c r="AL49" s="205"/>
      <c r="AM49" s="205"/>
      <c r="AN49" s="206" t="s">
        <v>234</v>
      </c>
      <c r="AO49" s="205"/>
      <c r="AP49" s="205"/>
      <c r="AQ49" s="60" t="s">
        <v>235</v>
      </c>
      <c r="AR49" s="32"/>
      <c r="AS49" s="61" t="s">
        <v>236</v>
      </c>
      <c r="AT49" s="62" t="s">
        <v>237</v>
      </c>
      <c r="AU49" s="62" t="s">
        <v>238</v>
      </c>
      <c r="AV49" s="62" t="s">
        <v>239</v>
      </c>
      <c r="AW49" s="62" t="s">
        <v>240</v>
      </c>
      <c r="AX49" s="62" t="s">
        <v>241</v>
      </c>
      <c r="AY49" s="62" t="s">
        <v>242</v>
      </c>
      <c r="AZ49" s="62" t="s">
        <v>243</v>
      </c>
      <c r="BA49" s="62" t="s">
        <v>244</v>
      </c>
      <c r="BB49" s="62" t="s">
        <v>245</v>
      </c>
      <c r="BC49" s="62" t="s">
        <v>246</v>
      </c>
      <c r="BD49" s="63" t="s">
        <v>247</v>
      </c>
    </row>
    <row r="50" spans="1:91" s="1" customFormat="1" ht="10.9" customHeight="1">
      <c r="B50" s="32"/>
      <c r="AR50" s="32"/>
      <c r="AS50" s="64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4" customFormat="1" ht="32.450000000000003" customHeight="1">
      <c r="B51" s="54"/>
      <c r="C51" s="65" t="s">
        <v>248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194">
        <f>ROUND(SUM(AG52:AG54),2)</f>
        <v>0</v>
      </c>
      <c r="AH51" s="194"/>
      <c r="AI51" s="194"/>
      <c r="AJ51" s="194"/>
      <c r="AK51" s="194"/>
      <c r="AL51" s="194"/>
      <c r="AM51" s="194"/>
      <c r="AN51" s="195">
        <f>AK32</f>
        <v>0</v>
      </c>
      <c r="AO51" s="195"/>
      <c r="AP51" s="195"/>
      <c r="AQ51" s="67" t="s">
        <v>186</v>
      </c>
      <c r="AR51" s="54"/>
      <c r="AS51" s="68">
        <f>ROUND(SUM(AS52:AS54),2)</f>
        <v>0</v>
      </c>
      <c r="AT51" s="69" t="e">
        <f>ROUND(SUM(AV51:AW51),2)</f>
        <v>#REF!</v>
      </c>
      <c r="AU51" s="70" t="e">
        <f>ROUND(SUM(AU52:AU54),5)</f>
        <v>#REF!</v>
      </c>
      <c r="AV51" s="69" t="e">
        <f>ROUND(AZ51*L26,2)</f>
        <v>#REF!</v>
      </c>
      <c r="AW51" s="69" t="e">
        <f>ROUND(BA51*L27,2)</f>
        <v>#REF!</v>
      </c>
      <c r="AX51" s="69" t="e">
        <f>ROUND(BB51*L26,2)</f>
        <v>#REF!</v>
      </c>
      <c r="AY51" s="69" t="e">
        <f>ROUND(BC51*L27,2)</f>
        <v>#REF!</v>
      </c>
      <c r="AZ51" s="69" t="e">
        <f>ROUND(SUM(AZ52:AZ54),2)</f>
        <v>#REF!</v>
      </c>
      <c r="BA51" s="69" t="e">
        <f>ROUND(SUM(BA52:BA54),2)</f>
        <v>#REF!</v>
      </c>
      <c r="BB51" s="69" t="e">
        <f>ROUND(SUM(BB52:BB54),2)</f>
        <v>#REF!</v>
      </c>
      <c r="BC51" s="69" t="e">
        <f>ROUND(SUM(BC52:BC54),2)</f>
        <v>#REF!</v>
      </c>
      <c r="BD51" s="71" t="e">
        <f>ROUND(SUM(BD52:BD54),2)</f>
        <v>#REF!</v>
      </c>
      <c r="BS51" s="55" t="s">
        <v>249</v>
      </c>
      <c r="BT51" s="55" t="s">
        <v>250</v>
      </c>
      <c r="BU51" s="72" t="s">
        <v>251</v>
      </c>
      <c r="BV51" s="55" t="s">
        <v>252</v>
      </c>
      <c r="BW51" s="55" t="s">
        <v>188</v>
      </c>
      <c r="BX51" s="55" t="s">
        <v>253</v>
      </c>
      <c r="CL51" s="55" t="s">
        <v>186</v>
      </c>
    </row>
    <row r="52" spans="1:91" s="5" customFormat="1" ht="37.5" customHeight="1">
      <c r="A52" s="73" t="s">
        <v>254</v>
      </c>
      <c r="B52" s="74"/>
      <c r="C52" s="75"/>
      <c r="D52" s="193" t="s">
        <v>255</v>
      </c>
      <c r="E52" s="193"/>
      <c r="F52" s="193"/>
      <c r="G52" s="193"/>
      <c r="H52" s="193"/>
      <c r="I52" s="76"/>
      <c r="J52" s="193" t="s">
        <v>256</v>
      </c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1">
        <f>'1704606 01 - Zastřešení T...'!J27</f>
        <v>0</v>
      </c>
      <c r="AH52" s="192"/>
      <c r="AI52" s="192"/>
      <c r="AJ52" s="192"/>
      <c r="AK52" s="192"/>
      <c r="AL52" s="192"/>
      <c r="AM52" s="192"/>
      <c r="AN52" s="191">
        <f>SUM(AG52,AT52)</f>
        <v>0</v>
      </c>
      <c r="AO52" s="192"/>
      <c r="AP52" s="192"/>
      <c r="AQ52" s="77" t="s">
        <v>257</v>
      </c>
      <c r="AR52" s="74"/>
      <c r="AS52" s="78">
        <v>0</v>
      </c>
      <c r="AT52" s="79">
        <f>ROUND(SUM(AV52:AW52),2)</f>
        <v>0</v>
      </c>
      <c r="AU52" s="80">
        <f>'1704606 01 - Zastřešení T...'!P100</f>
        <v>0</v>
      </c>
      <c r="AV52" s="79">
        <f>'1704606 01 - Zastřešení T...'!J30</f>
        <v>0</v>
      </c>
      <c r="AW52" s="79">
        <f>'1704606 01 - Zastřešení T...'!J31</f>
        <v>0</v>
      </c>
      <c r="AX52" s="79">
        <f>'1704606 01 - Zastřešení T...'!J32</f>
        <v>0</v>
      </c>
      <c r="AY52" s="79">
        <f>'1704606 01 - Zastřešení T...'!J33</f>
        <v>0</v>
      </c>
      <c r="AZ52" s="79">
        <f>'1704606 01 - Zastřešení T...'!F30</f>
        <v>0</v>
      </c>
      <c r="BA52" s="79">
        <f>'1704606 01 - Zastřešení T...'!F31</f>
        <v>0</v>
      </c>
      <c r="BB52" s="79">
        <f>'1704606 01 - Zastřešení T...'!F32</f>
        <v>0</v>
      </c>
      <c r="BC52" s="79">
        <f>'1704606 01 - Zastřešení T...'!F33</f>
        <v>0</v>
      </c>
      <c r="BD52" s="81">
        <f>'1704606 01 - Zastřešení T...'!F34</f>
        <v>0</v>
      </c>
      <c r="BT52" s="82" t="s">
        <v>258</v>
      </c>
      <c r="BV52" s="82" t="s">
        <v>252</v>
      </c>
      <c r="BW52" s="82" t="s">
        <v>259</v>
      </c>
      <c r="BX52" s="82" t="s">
        <v>188</v>
      </c>
      <c r="CL52" s="82" t="s">
        <v>186</v>
      </c>
      <c r="CM52" s="82" t="s">
        <v>260</v>
      </c>
    </row>
    <row r="53" spans="1:91" s="5" customFormat="1" ht="53.25" customHeight="1">
      <c r="A53" s="73" t="s">
        <v>254</v>
      </c>
      <c r="B53" s="74"/>
      <c r="C53" s="75"/>
      <c r="D53" s="193"/>
      <c r="E53" s="193"/>
      <c r="F53" s="193"/>
      <c r="G53" s="193"/>
      <c r="H53" s="193"/>
      <c r="I53" s="76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1"/>
      <c r="AH53" s="192"/>
      <c r="AI53" s="192"/>
      <c r="AJ53" s="192"/>
      <c r="AK53" s="192"/>
      <c r="AL53" s="192"/>
      <c r="AM53" s="192"/>
      <c r="AN53" s="191"/>
      <c r="AO53" s="192"/>
      <c r="AP53" s="192"/>
      <c r="AQ53" s="77"/>
      <c r="AR53" s="74"/>
      <c r="AS53" s="78">
        <v>0</v>
      </c>
      <c r="AT53" s="79" t="e">
        <f>ROUND(SUM(AV53:AW53),2)</f>
        <v>#REF!</v>
      </c>
      <c r="AU53" s="80" t="e">
        <f>#REF!</f>
        <v>#REF!</v>
      </c>
      <c r="AV53" s="79" t="e">
        <f>#REF!</f>
        <v>#REF!</v>
      </c>
      <c r="AW53" s="79" t="e">
        <f>#REF!</f>
        <v>#REF!</v>
      </c>
      <c r="AX53" s="79" t="e">
        <f>#REF!</f>
        <v>#REF!</v>
      </c>
      <c r="AY53" s="79" t="e">
        <f>#REF!</f>
        <v>#REF!</v>
      </c>
      <c r="AZ53" s="79" t="e">
        <f>#REF!</f>
        <v>#REF!</v>
      </c>
      <c r="BA53" s="79" t="e">
        <f>#REF!</f>
        <v>#REF!</v>
      </c>
      <c r="BB53" s="79" t="e">
        <f>#REF!</f>
        <v>#REF!</v>
      </c>
      <c r="BC53" s="79" t="e">
        <f>#REF!</f>
        <v>#REF!</v>
      </c>
      <c r="BD53" s="81" t="e">
        <f>#REF!</f>
        <v>#REF!</v>
      </c>
      <c r="BT53" s="82" t="s">
        <v>258</v>
      </c>
      <c r="BV53" s="82" t="s">
        <v>252</v>
      </c>
      <c r="BW53" s="82" t="s">
        <v>261</v>
      </c>
      <c r="BX53" s="82" t="s">
        <v>188</v>
      </c>
      <c r="CL53" s="82" t="s">
        <v>186</v>
      </c>
      <c r="CM53" s="82" t="s">
        <v>260</v>
      </c>
    </row>
    <row r="54" spans="1:91" s="5" customFormat="1" ht="37.5" customHeight="1">
      <c r="A54" s="73" t="s">
        <v>254</v>
      </c>
      <c r="B54" s="74"/>
      <c r="C54" s="75"/>
      <c r="D54" s="193"/>
      <c r="E54" s="193"/>
      <c r="F54" s="193"/>
      <c r="G54" s="193"/>
      <c r="H54" s="193"/>
      <c r="I54" s="76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1"/>
      <c r="AH54" s="192"/>
      <c r="AI54" s="192"/>
      <c r="AJ54" s="192"/>
      <c r="AK54" s="192"/>
      <c r="AL54" s="192"/>
      <c r="AM54" s="192"/>
      <c r="AN54" s="191"/>
      <c r="AO54" s="192"/>
      <c r="AP54" s="192"/>
      <c r="AQ54" s="77"/>
      <c r="AR54" s="74"/>
      <c r="AS54" s="83">
        <v>0</v>
      </c>
      <c r="AT54" s="84" t="e">
        <f>ROUND(SUM(AV54:AW54),2)</f>
        <v>#REF!</v>
      </c>
      <c r="AU54" s="85" t="e">
        <f>#REF!</f>
        <v>#REF!</v>
      </c>
      <c r="AV54" s="84" t="e">
        <f>#REF!</f>
        <v>#REF!</v>
      </c>
      <c r="AW54" s="84" t="e">
        <f>#REF!</f>
        <v>#REF!</v>
      </c>
      <c r="AX54" s="84" t="e">
        <f>#REF!</f>
        <v>#REF!</v>
      </c>
      <c r="AY54" s="84" t="e">
        <f>#REF!</f>
        <v>#REF!</v>
      </c>
      <c r="AZ54" s="84" t="e">
        <f>#REF!</f>
        <v>#REF!</v>
      </c>
      <c r="BA54" s="84" t="e">
        <f>#REF!</f>
        <v>#REF!</v>
      </c>
      <c r="BB54" s="84" t="e">
        <f>#REF!</f>
        <v>#REF!</v>
      </c>
      <c r="BC54" s="84" t="e">
        <f>#REF!</f>
        <v>#REF!</v>
      </c>
      <c r="BD54" s="86" t="e">
        <f>#REF!</f>
        <v>#REF!</v>
      </c>
      <c r="BT54" s="82" t="s">
        <v>258</v>
      </c>
      <c r="BV54" s="82" t="s">
        <v>252</v>
      </c>
      <c r="BW54" s="82" t="s">
        <v>262</v>
      </c>
      <c r="BX54" s="82" t="s">
        <v>188</v>
      </c>
      <c r="CL54" s="82" t="s">
        <v>186</v>
      </c>
      <c r="CM54" s="82" t="s">
        <v>260</v>
      </c>
    </row>
    <row r="55" spans="1:91" s="1" customFormat="1" ht="30" customHeight="1">
      <c r="B55" s="32"/>
      <c r="AR55" s="32"/>
    </row>
    <row r="56" spans="1:91" s="1" customFormat="1" ht="6.95" customHeight="1">
      <c r="B56" s="46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32"/>
    </row>
  </sheetData>
  <mergeCells count="49"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X32:AB32"/>
    <mergeCell ref="AK32:AO32"/>
    <mergeCell ref="C49:G49"/>
    <mergeCell ref="I49:AF49"/>
    <mergeCell ref="AG49:AM49"/>
    <mergeCell ref="AN49:AP49"/>
    <mergeCell ref="L42:AO42"/>
    <mergeCell ref="AM44:AN44"/>
    <mergeCell ref="AM46:AP46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AS46:AT48"/>
    <mergeCell ref="J52:AF52"/>
    <mergeCell ref="AN53:AP53"/>
    <mergeCell ref="AG53:AM53"/>
    <mergeCell ref="D53:H53"/>
    <mergeCell ref="J53:AF53"/>
  </mergeCells>
  <phoneticPr fontId="47" type="noConversion"/>
  <hyperlinks>
    <hyperlink ref="K1:S1" location="C2" display="1) Rekapitulace stavby"/>
    <hyperlink ref="W1:AI1" location="C51" display="2) Rekapitulace objektů stavby a soupisů prací"/>
    <hyperlink ref="A52" location="'1704606 01 - Zastřešení T...'!C2" display="/"/>
    <hyperlink ref="A53" location="'1704606 - 02 - REKONSTRUK...'!C2" display="/"/>
    <hyperlink ref="A54" location="'1704606 03 - Budova soci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1"/>
  <sheetViews>
    <sheetView showGridLines="0" tabSelected="1" workbookViewId="0">
      <pane ySplit="1" topLeftCell="A2" activePane="bottomLeft" state="frozen"/>
      <selection pane="bottomLeft" activeCell="V165" sqref="V165"/>
    </sheetView>
  </sheetViews>
  <sheetFormatPr defaultRowHeight="13.5"/>
  <cols>
    <col min="1" max="1" width="8.33203125" style="238" customWidth="1"/>
    <col min="2" max="2" width="1.6640625" style="238" customWidth="1"/>
    <col min="3" max="3" width="4.1640625" style="238" customWidth="1"/>
    <col min="4" max="4" width="4.33203125" style="238" customWidth="1"/>
    <col min="5" max="5" width="17.1640625" style="238" customWidth="1"/>
    <col min="6" max="6" width="75" style="238" customWidth="1"/>
    <col min="7" max="7" width="8.6640625" style="238" customWidth="1"/>
    <col min="8" max="8" width="11.1640625" style="238" customWidth="1"/>
    <col min="9" max="9" width="12.6640625" style="87" customWidth="1"/>
    <col min="10" max="10" width="23.5" style="238" customWidth="1"/>
    <col min="11" max="11" width="15.5" style="238" customWidth="1"/>
    <col min="12" max="12" width="9.33203125" style="238"/>
    <col min="13" max="18" width="9.33203125" style="238" hidden="1" customWidth="1"/>
    <col min="19" max="19" width="8.1640625" style="238" hidden="1" customWidth="1"/>
    <col min="20" max="20" width="29.6640625" style="238" hidden="1" customWidth="1"/>
    <col min="21" max="21" width="16.33203125" style="238" hidden="1" customWidth="1"/>
    <col min="22" max="22" width="12.33203125" style="238" customWidth="1"/>
    <col min="23" max="23" width="16.33203125" style="238" customWidth="1"/>
    <col min="24" max="24" width="12.33203125" style="238" customWidth="1"/>
    <col min="25" max="25" width="15" style="238" customWidth="1"/>
    <col min="26" max="26" width="11" style="238" customWidth="1"/>
    <col min="27" max="27" width="15" style="238" customWidth="1"/>
    <col min="28" max="28" width="16.33203125" style="238" customWidth="1"/>
    <col min="29" max="29" width="11" style="238" customWidth="1"/>
    <col min="30" max="30" width="15" style="238" customWidth="1"/>
    <col min="31" max="31" width="16.33203125" style="238" customWidth="1"/>
    <col min="32" max="43" width="9.33203125" style="238"/>
    <col min="44" max="65" width="9.33203125" style="238" hidden="1" customWidth="1"/>
    <col min="66" max="16384" width="9.33203125" style="238"/>
  </cols>
  <sheetData>
    <row r="1" spans="1:70" ht="21.75" customHeight="1">
      <c r="A1" s="234"/>
      <c r="B1" s="8"/>
      <c r="C1" s="8"/>
      <c r="D1" s="9" t="s">
        <v>182</v>
      </c>
      <c r="E1" s="8"/>
      <c r="F1" s="235" t="s">
        <v>263</v>
      </c>
      <c r="G1" s="236" t="s">
        <v>264</v>
      </c>
      <c r="H1" s="236"/>
      <c r="I1" s="88"/>
      <c r="J1" s="235" t="s">
        <v>265</v>
      </c>
      <c r="K1" s="9" t="s">
        <v>266</v>
      </c>
      <c r="L1" s="235" t="s">
        <v>267</v>
      </c>
      <c r="M1" s="235"/>
      <c r="N1" s="235"/>
      <c r="O1" s="235"/>
      <c r="P1" s="235"/>
      <c r="Q1" s="235"/>
      <c r="R1" s="235"/>
      <c r="S1" s="235"/>
      <c r="T1" s="235"/>
      <c r="U1" s="237"/>
      <c r="V1" s="237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</row>
    <row r="2" spans="1:70" ht="36.950000000000003" customHeight="1">
      <c r="L2" s="239" t="s">
        <v>189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241" t="s">
        <v>259</v>
      </c>
    </row>
    <row r="3" spans="1:70" ht="6.95" customHeight="1">
      <c r="B3" s="242"/>
      <c r="C3" s="243"/>
      <c r="D3" s="243"/>
      <c r="E3" s="243"/>
      <c r="F3" s="243"/>
      <c r="G3" s="243"/>
      <c r="H3" s="243"/>
      <c r="I3" s="89"/>
      <c r="J3" s="243"/>
      <c r="K3" s="244"/>
      <c r="AT3" s="241" t="s">
        <v>260</v>
      </c>
    </row>
    <row r="4" spans="1:70" ht="36.950000000000003" customHeight="1">
      <c r="B4" s="245"/>
      <c r="C4" s="246"/>
      <c r="D4" s="247" t="s">
        <v>268</v>
      </c>
      <c r="E4" s="246"/>
      <c r="F4" s="246"/>
      <c r="G4" s="246"/>
      <c r="H4" s="246"/>
      <c r="I4" s="90"/>
      <c r="J4" s="246"/>
      <c r="K4" s="248"/>
      <c r="M4" s="249" t="s">
        <v>194</v>
      </c>
      <c r="AT4" s="241" t="s">
        <v>187</v>
      </c>
    </row>
    <row r="5" spans="1:70" ht="6.95" customHeight="1">
      <c r="B5" s="245"/>
      <c r="C5" s="246"/>
      <c r="D5" s="246"/>
      <c r="E5" s="246"/>
      <c r="F5" s="246"/>
      <c r="G5" s="246"/>
      <c r="H5" s="246"/>
      <c r="I5" s="90"/>
      <c r="J5" s="246"/>
      <c r="K5" s="248"/>
    </row>
    <row r="6" spans="1:70" ht="15">
      <c r="B6" s="245"/>
      <c r="C6" s="246"/>
      <c r="D6" s="250" t="s">
        <v>200</v>
      </c>
      <c r="E6" s="246"/>
      <c r="F6" s="246"/>
      <c r="G6" s="246"/>
      <c r="H6" s="246"/>
      <c r="I6" s="90"/>
      <c r="J6" s="246"/>
      <c r="K6" s="248"/>
    </row>
    <row r="7" spans="1:70" ht="22.5" customHeight="1">
      <c r="B7" s="245"/>
      <c r="C7" s="246"/>
      <c r="D7" s="246"/>
      <c r="E7" s="251" t="str">
        <f>'Rekapitulace stavby'!K6</f>
        <v>Zastřešení Terminálu Dubina</v>
      </c>
      <c r="F7" s="252"/>
      <c r="G7" s="252"/>
      <c r="H7" s="252"/>
      <c r="I7" s="90"/>
      <c r="J7" s="246"/>
      <c r="K7" s="248"/>
    </row>
    <row r="8" spans="1:70" s="253" customFormat="1" ht="15">
      <c r="B8" s="254"/>
      <c r="C8" s="255"/>
      <c r="D8" s="250" t="s">
        <v>269</v>
      </c>
      <c r="E8" s="255"/>
      <c r="F8" s="255"/>
      <c r="G8" s="255"/>
      <c r="H8" s="255"/>
      <c r="I8" s="91"/>
      <c r="J8" s="255"/>
      <c r="K8" s="256"/>
    </row>
    <row r="9" spans="1:70" s="253" customFormat="1" ht="36.950000000000003" customHeight="1">
      <c r="B9" s="254"/>
      <c r="C9" s="255"/>
      <c r="D9" s="255"/>
      <c r="E9" s="257" t="s">
        <v>270</v>
      </c>
      <c r="F9" s="258"/>
      <c r="G9" s="258"/>
      <c r="H9" s="258"/>
      <c r="I9" s="91"/>
      <c r="J9" s="255"/>
      <c r="K9" s="256"/>
    </row>
    <row r="10" spans="1:70" s="253" customFormat="1">
      <c r="B10" s="254"/>
      <c r="C10" s="255"/>
      <c r="D10" s="255"/>
      <c r="E10" s="255"/>
      <c r="F10" s="255"/>
      <c r="G10" s="255"/>
      <c r="H10" s="255"/>
      <c r="I10" s="91"/>
      <c r="J10" s="255"/>
      <c r="K10" s="256"/>
    </row>
    <row r="11" spans="1:70" s="253" customFormat="1" ht="14.45" customHeight="1">
      <c r="B11" s="254"/>
      <c r="C11" s="255"/>
      <c r="D11" s="250" t="s">
        <v>201</v>
      </c>
      <c r="E11" s="255"/>
      <c r="F11" s="259" t="s">
        <v>186</v>
      </c>
      <c r="G11" s="255"/>
      <c r="H11" s="255"/>
      <c r="I11" s="92" t="s">
        <v>202</v>
      </c>
      <c r="J11" s="259" t="s">
        <v>186</v>
      </c>
      <c r="K11" s="256"/>
    </row>
    <row r="12" spans="1:70" s="253" customFormat="1" ht="14.45" customHeight="1">
      <c r="B12" s="254"/>
      <c r="C12" s="255"/>
      <c r="D12" s="250" t="s">
        <v>203</v>
      </c>
      <c r="E12" s="255"/>
      <c r="F12" s="259" t="s">
        <v>204</v>
      </c>
      <c r="G12" s="255"/>
      <c r="H12" s="255"/>
      <c r="I12" s="92" t="s">
        <v>205</v>
      </c>
      <c r="J12" s="260" t="str">
        <f>'Rekapitulace stavby'!AN8</f>
        <v>4. 5. 2018</v>
      </c>
      <c r="K12" s="256"/>
    </row>
    <row r="13" spans="1:70" s="253" customFormat="1" ht="10.9" customHeight="1">
      <c r="B13" s="254"/>
      <c r="C13" s="255"/>
      <c r="D13" s="255"/>
      <c r="E13" s="255"/>
      <c r="F13" s="255"/>
      <c r="G13" s="255"/>
      <c r="H13" s="255"/>
      <c r="I13" s="91"/>
      <c r="J13" s="255"/>
      <c r="K13" s="256"/>
    </row>
    <row r="14" spans="1:70" s="253" customFormat="1" ht="14.45" customHeight="1">
      <c r="B14" s="254"/>
      <c r="C14" s="255"/>
      <c r="D14" s="250" t="s">
        <v>207</v>
      </c>
      <c r="E14" s="255"/>
      <c r="F14" s="255"/>
      <c r="G14" s="255"/>
      <c r="H14" s="255"/>
      <c r="I14" s="92" t="s">
        <v>208</v>
      </c>
      <c r="J14" s="259" t="str">
        <f>IF('Rekapitulace stavby'!AN10="","",'Rekapitulace stavby'!AN10)</f>
        <v/>
      </c>
      <c r="K14" s="256"/>
    </row>
    <row r="15" spans="1:70" s="253" customFormat="1" ht="18" customHeight="1">
      <c r="B15" s="254"/>
      <c r="C15" s="255"/>
      <c r="D15" s="255"/>
      <c r="E15" s="259" t="str">
        <f>IF('Rekapitulace stavby'!E11="","",'Rekapitulace stavby'!E11)</f>
        <v xml:space="preserve"> </v>
      </c>
      <c r="F15" s="255"/>
      <c r="G15" s="255"/>
      <c r="H15" s="255"/>
      <c r="I15" s="92" t="s">
        <v>210</v>
      </c>
      <c r="J15" s="259" t="str">
        <f>IF('Rekapitulace stavby'!AN11="","",'Rekapitulace stavby'!AN11)</f>
        <v/>
      </c>
      <c r="K15" s="256"/>
    </row>
    <row r="16" spans="1:70" s="253" customFormat="1" ht="6.95" customHeight="1">
      <c r="B16" s="254"/>
      <c r="C16" s="255"/>
      <c r="D16" s="255"/>
      <c r="E16" s="255"/>
      <c r="F16" s="255"/>
      <c r="G16" s="255"/>
      <c r="H16" s="255"/>
      <c r="I16" s="91"/>
      <c r="J16" s="255"/>
      <c r="K16" s="256"/>
    </row>
    <row r="17" spans="2:11" s="253" customFormat="1" ht="14.45" customHeight="1">
      <c r="B17" s="254"/>
      <c r="C17" s="255"/>
      <c r="D17" s="250" t="s">
        <v>211</v>
      </c>
      <c r="E17" s="255"/>
      <c r="F17" s="255"/>
      <c r="G17" s="255"/>
      <c r="H17" s="255"/>
      <c r="I17" s="92" t="s">
        <v>208</v>
      </c>
      <c r="J17" s="259" t="str">
        <f>IF('Rekapitulace stavby'!AN13="Vyplň údaj","",IF('Rekapitulace stavby'!AN13="","",'Rekapitulace stavby'!AN13))</f>
        <v/>
      </c>
      <c r="K17" s="256"/>
    </row>
    <row r="18" spans="2:11" s="253" customFormat="1" ht="18" customHeight="1">
      <c r="B18" s="254"/>
      <c r="C18" s="255"/>
      <c r="D18" s="255"/>
      <c r="E18" s="259" t="str">
        <f>IF('Rekapitulace stavby'!E14="Vyplň údaj","",IF('Rekapitulace stavby'!E14="","",'Rekapitulace stavby'!E14))</f>
        <v/>
      </c>
      <c r="F18" s="255"/>
      <c r="G18" s="255"/>
      <c r="H18" s="255"/>
      <c r="I18" s="92" t="s">
        <v>210</v>
      </c>
      <c r="J18" s="259" t="str">
        <f>IF('Rekapitulace stavby'!AN14="Vyplň údaj","",IF('Rekapitulace stavby'!AN14="","",'Rekapitulace stavby'!AN14))</f>
        <v/>
      </c>
      <c r="K18" s="256"/>
    </row>
    <row r="19" spans="2:11" s="253" customFormat="1" ht="6.95" customHeight="1">
      <c r="B19" s="254"/>
      <c r="C19" s="255"/>
      <c r="D19" s="255"/>
      <c r="E19" s="255"/>
      <c r="F19" s="255"/>
      <c r="G19" s="255"/>
      <c r="H19" s="255"/>
      <c r="I19" s="91"/>
      <c r="J19" s="255"/>
      <c r="K19" s="256"/>
    </row>
    <row r="20" spans="2:11" s="253" customFormat="1" ht="14.45" customHeight="1">
      <c r="B20" s="254"/>
      <c r="C20" s="255"/>
      <c r="D20" s="250" t="s">
        <v>213</v>
      </c>
      <c r="E20" s="255"/>
      <c r="F20" s="255"/>
      <c r="G20" s="255"/>
      <c r="H20" s="255"/>
      <c r="I20" s="92" t="s">
        <v>208</v>
      </c>
      <c r="J20" s="259" t="str">
        <f>IF('Rekapitulace stavby'!AN16="","",'Rekapitulace stavby'!AN16)</f>
        <v/>
      </c>
      <c r="K20" s="256"/>
    </row>
    <row r="21" spans="2:11" s="253" customFormat="1" ht="18" customHeight="1">
      <c r="B21" s="254"/>
      <c r="C21" s="255"/>
      <c r="D21" s="255"/>
      <c r="E21" s="259" t="str">
        <f>IF('Rekapitulace stavby'!E17="","",'Rekapitulace stavby'!E17)</f>
        <v xml:space="preserve"> </v>
      </c>
      <c r="F21" s="255"/>
      <c r="G21" s="255"/>
      <c r="H21" s="255"/>
      <c r="I21" s="92" t="s">
        <v>210</v>
      </c>
      <c r="J21" s="259" t="str">
        <f>IF('Rekapitulace stavby'!AN17="","",'Rekapitulace stavby'!AN17)</f>
        <v/>
      </c>
      <c r="K21" s="256"/>
    </row>
    <row r="22" spans="2:11" s="253" customFormat="1" ht="6.95" customHeight="1">
      <c r="B22" s="254"/>
      <c r="C22" s="255"/>
      <c r="D22" s="255"/>
      <c r="E22" s="255"/>
      <c r="F22" s="255"/>
      <c r="G22" s="255"/>
      <c r="H22" s="255"/>
      <c r="I22" s="91"/>
      <c r="J22" s="255"/>
      <c r="K22" s="256"/>
    </row>
    <row r="23" spans="2:11" s="253" customFormat="1" ht="14.45" customHeight="1">
      <c r="B23" s="254"/>
      <c r="C23" s="255"/>
      <c r="D23" s="250" t="s">
        <v>215</v>
      </c>
      <c r="E23" s="255"/>
      <c r="F23" s="255"/>
      <c r="G23" s="255"/>
      <c r="H23" s="255"/>
      <c r="I23" s="91"/>
      <c r="J23" s="255"/>
      <c r="K23" s="256"/>
    </row>
    <row r="24" spans="2:11" s="265" customFormat="1" ht="22.5" customHeight="1">
      <c r="B24" s="261"/>
      <c r="C24" s="262"/>
      <c r="D24" s="262"/>
      <c r="E24" s="263" t="s">
        <v>186</v>
      </c>
      <c r="F24" s="263"/>
      <c r="G24" s="263"/>
      <c r="H24" s="263"/>
      <c r="I24" s="93"/>
      <c r="J24" s="262"/>
      <c r="K24" s="264"/>
    </row>
    <row r="25" spans="2:11" s="253" customFormat="1" ht="6.95" customHeight="1">
      <c r="B25" s="254"/>
      <c r="C25" s="255"/>
      <c r="D25" s="255"/>
      <c r="E25" s="255"/>
      <c r="F25" s="255"/>
      <c r="G25" s="255"/>
      <c r="H25" s="255"/>
      <c r="I25" s="91"/>
      <c r="J25" s="255"/>
      <c r="K25" s="256"/>
    </row>
    <row r="26" spans="2:11" s="253" customFormat="1" ht="6.95" customHeight="1">
      <c r="B26" s="254"/>
      <c r="C26" s="255"/>
      <c r="D26" s="266"/>
      <c r="E26" s="266"/>
      <c r="F26" s="266"/>
      <c r="G26" s="266"/>
      <c r="H26" s="266"/>
      <c r="I26" s="94"/>
      <c r="J26" s="266"/>
      <c r="K26" s="267"/>
    </row>
    <row r="27" spans="2:11" s="253" customFormat="1" ht="25.35" customHeight="1">
      <c r="B27" s="254"/>
      <c r="C27" s="255"/>
      <c r="D27" s="268" t="s">
        <v>216</v>
      </c>
      <c r="E27" s="255"/>
      <c r="F27" s="255"/>
      <c r="G27" s="255"/>
      <c r="H27" s="255"/>
      <c r="I27" s="91"/>
      <c r="J27" s="269">
        <f>ROUND(J100,2)</f>
        <v>0</v>
      </c>
      <c r="K27" s="256"/>
    </row>
    <row r="28" spans="2:11" s="253" customFormat="1" ht="6.95" customHeight="1">
      <c r="B28" s="254"/>
      <c r="C28" s="255"/>
      <c r="D28" s="266"/>
      <c r="E28" s="266"/>
      <c r="F28" s="266"/>
      <c r="G28" s="266"/>
      <c r="H28" s="266"/>
      <c r="I28" s="94"/>
      <c r="J28" s="266"/>
      <c r="K28" s="267"/>
    </row>
    <row r="29" spans="2:11" s="253" customFormat="1" ht="14.45" customHeight="1">
      <c r="B29" s="254"/>
      <c r="C29" s="255"/>
      <c r="D29" s="255"/>
      <c r="E29" s="255"/>
      <c r="F29" s="270" t="s">
        <v>218</v>
      </c>
      <c r="G29" s="255"/>
      <c r="H29" s="255"/>
      <c r="I29" s="95" t="s">
        <v>217</v>
      </c>
      <c r="J29" s="270" t="s">
        <v>219</v>
      </c>
      <c r="K29" s="256"/>
    </row>
    <row r="30" spans="2:11" s="253" customFormat="1" ht="14.45" customHeight="1">
      <c r="B30" s="254"/>
      <c r="C30" s="255"/>
      <c r="D30" s="271" t="s">
        <v>220</v>
      </c>
      <c r="E30" s="271" t="s">
        <v>221</v>
      </c>
      <c r="F30" s="272">
        <f>ROUND(SUM(BE100:BE520), 2)</f>
        <v>0</v>
      </c>
      <c r="G30" s="255"/>
      <c r="H30" s="255"/>
      <c r="I30" s="96">
        <v>0.21</v>
      </c>
      <c r="J30" s="272">
        <f>ROUND(ROUND((SUM(BE100:BE520)), 2)*I30, 2)</f>
        <v>0</v>
      </c>
      <c r="K30" s="256"/>
    </row>
    <row r="31" spans="2:11" s="253" customFormat="1" ht="14.45" customHeight="1">
      <c r="B31" s="254"/>
      <c r="C31" s="255"/>
      <c r="D31" s="255"/>
      <c r="E31" s="271" t="s">
        <v>222</v>
      </c>
      <c r="F31" s="272">
        <f>ROUND(SUM(BF100:BF520), 2)</f>
        <v>0</v>
      </c>
      <c r="G31" s="255"/>
      <c r="H31" s="255"/>
      <c r="I31" s="96">
        <v>0.15</v>
      </c>
      <c r="J31" s="272">
        <f>ROUND(ROUND((SUM(BF100:BF520)), 2)*I31, 2)</f>
        <v>0</v>
      </c>
      <c r="K31" s="256"/>
    </row>
    <row r="32" spans="2:11" s="253" customFormat="1" ht="14.45" hidden="1" customHeight="1">
      <c r="B32" s="254"/>
      <c r="C32" s="255"/>
      <c r="D32" s="255"/>
      <c r="E32" s="271" t="s">
        <v>223</v>
      </c>
      <c r="F32" s="272">
        <f>ROUND(SUM(BG100:BG520), 2)</f>
        <v>0</v>
      </c>
      <c r="G32" s="255"/>
      <c r="H32" s="255"/>
      <c r="I32" s="96">
        <v>0.21</v>
      </c>
      <c r="J32" s="272">
        <v>0</v>
      </c>
      <c r="K32" s="256"/>
    </row>
    <row r="33" spans="2:11" s="253" customFormat="1" ht="14.45" hidden="1" customHeight="1">
      <c r="B33" s="254"/>
      <c r="C33" s="255"/>
      <c r="D33" s="255"/>
      <c r="E33" s="271" t="s">
        <v>224</v>
      </c>
      <c r="F33" s="272">
        <f>ROUND(SUM(BH100:BH520), 2)</f>
        <v>0</v>
      </c>
      <c r="G33" s="255"/>
      <c r="H33" s="255"/>
      <c r="I33" s="96">
        <v>0.15</v>
      </c>
      <c r="J33" s="272">
        <v>0</v>
      </c>
      <c r="K33" s="256"/>
    </row>
    <row r="34" spans="2:11" s="253" customFormat="1" ht="14.45" hidden="1" customHeight="1">
      <c r="B34" s="254"/>
      <c r="C34" s="255"/>
      <c r="D34" s="255"/>
      <c r="E34" s="271" t="s">
        <v>225</v>
      </c>
      <c r="F34" s="272">
        <f>ROUND(SUM(BI100:BI520), 2)</f>
        <v>0</v>
      </c>
      <c r="G34" s="255"/>
      <c r="H34" s="255"/>
      <c r="I34" s="96">
        <v>0</v>
      </c>
      <c r="J34" s="272">
        <v>0</v>
      </c>
      <c r="K34" s="256"/>
    </row>
    <row r="35" spans="2:11" s="253" customFormat="1" ht="6.95" customHeight="1">
      <c r="B35" s="254"/>
      <c r="C35" s="255"/>
      <c r="D35" s="255"/>
      <c r="E35" s="255"/>
      <c r="F35" s="255"/>
      <c r="G35" s="255"/>
      <c r="H35" s="255"/>
      <c r="I35" s="91"/>
      <c r="J35" s="255"/>
      <c r="K35" s="256"/>
    </row>
    <row r="36" spans="2:11" s="253" customFormat="1" ht="25.35" customHeight="1">
      <c r="B36" s="254"/>
      <c r="C36" s="273"/>
      <c r="D36" s="274" t="s">
        <v>226</v>
      </c>
      <c r="E36" s="275"/>
      <c r="F36" s="275"/>
      <c r="G36" s="276" t="s">
        <v>227</v>
      </c>
      <c r="H36" s="277" t="s">
        <v>228</v>
      </c>
      <c r="I36" s="97"/>
      <c r="J36" s="278">
        <f>SUM(J27:J34)</f>
        <v>0</v>
      </c>
      <c r="K36" s="279"/>
    </row>
    <row r="37" spans="2:11" s="253" customFormat="1" ht="14.45" customHeight="1">
      <c r="B37" s="280"/>
      <c r="C37" s="281"/>
      <c r="D37" s="281"/>
      <c r="E37" s="281"/>
      <c r="F37" s="281"/>
      <c r="G37" s="281"/>
      <c r="H37" s="281"/>
      <c r="I37" s="98"/>
      <c r="J37" s="281"/>
      <c r="K37" s="282"/>
    </row>
    <row r="41" spans="2:11" s="253" customFormat="1" ht="6.95" customHeight="1">
      <c r="B41" s="283"/>
      <c r="C41" s="284"/>
      <c r="D41" s="284"/>
      <c r="E41" s="284"/>
      <c r="F41" s="284"/>
      <c r="G41" s="284"/>
      <c r="H41" s="284"/>
      <c r="I41" s="99"/>
      <c r="J41" s="284"/>
      <c r="K41" s="285"/>
    </row>
    <row r="42" spans="2:11" s="253" customFormat="1" ht="36.950000000000003" customHeight="1">
      <c r="B42" s="254"/>
      <c r="C42" s="247" t="s">
        <v>271</v>
      </c>
      <c r="D42" s="255"/>
      <c r="E42" s="255"/>
      <c r="F42" s="255"/>
      <c r="G42" s="255"/>
      <c r="H42" s="255"/>
      <c r="I42" s="91"/>
      <c r="J42" s="255"/>
      <c r="K42" s="256"/>
    </row>
    <row r="43" spans="2:11" s="253" customFormat="1" ht="6.95" customHeight="1">
      <c r="B43" s="254"/>
      <c r="C43" s="255"/>
      <c r="D43" s="255"/>
      <c r="E43" s="255"/>
      <c r="F43" s="255"/>
      <c r="G43" s="255"/>
      <c r="H43" s="255"/>
      <c r="I43" s="91"/>
      <c r="J43" s="255"/>
      <c r="K43" s="256"/>
    </row>
    <row r="44" spans="2:11" s="253" customFormat="1" ht="14.45" customHeight="1">
      <c r="B44" s="254"/>
      <c r="C44" s="250" t="s">
        <v>200</v>
      </c>
      <c r="D44" s="255"/>
      <c r="E44" s="255"/>
      <c r="F44" s="255"/>
      <c r="G44" s="255"/>
      <c r="H44" s="255"/>
      <c r="I44" s="91"/>
      <c r="J44" s="255"/>
      <c r="K44" s="256"/>
    </row>
    <row r="45" spans="2:11" s="253" customFormat="1" ht="22.5" customHeight="1">
      <c r="B45" s="254"/>
      <c r="C45" s="255"/>
      <c r="D45" s="255"/>
      <c r="E45" s="251" t="str">
        <f>E7</f>
        <v>Zastřešení Terminálu Dubina</v>
      </c>
      <c r="F45" s="252"/>
      <c r="G45" s="252"/>
      <c r="H45" s="252"/>
      <c r="I45" s="91"/>
      <c r="J45" s="255"/>
      <c r="K45" s="256"/>
    </row>
    <row r="46" spans="2:11" s="253" customFormat="1" ht="14.45" customHeight="1">
      <c r="B46" s="254"/>
      <c r="C46" s="250" t="s">
        <v>269</v>
      </c>
      <c r="D46" s="255"/>
      <c r="E46" s="255"/>
      <c r="F46" s="255"/>
      <c r="G46" s="255"/>
      <c r="H46" s="255"/>
      <c r="I46" s="91"/>
      <c r="J46" s="255"/>
      <c r="K46" s="256"/>
    </row>
    <row r="47" spans="2:11" s="253" customFormat="1" ht="23.25" customHeight="1">
      <c r="B47" s="254"/>
      <c r="C47" s="255"/>
      <c r="D47" s="255"/>
      <c r="E47" s="257" t="str">
        <f>E9</f>
        <v>1704606 01 - Zastřešení Terminálu Dubina</v>
      </c>
      <c r="F47" s="258"/>
      <c r="G47" s="258"/>
      <c r="H47" s="258"/>
      <c r="I47" s="91"/>
      <c r="J47" s="255"/>
      <c r="K47" s="256"/>
    </row>
    <row r="48" spans="2:11" s="253" customFormat="1" ht="6.95" customHeight="1">
      <c r="B48" s="254"/>
      <c r="C48" s="255"/>
      <c r="D48" s="255"/>
      <c r="E48" s="255"/>
      <c r="F48" s="255"/>
      <c r="G48" s="255"/>
      <c r="H48" s="255"/>
      <c r="I48" s="91"/>
      <c r="J48" s="255"/>
      <c r="K48" s="256"/>
    </row>
    <row r="49" spans="2:47" s="253" customFormat="1" ht="18" customHeight="1">
      <c r="B49" s="254"/>
      <c r="C49" s="250" t="s">
        <v>203</v>
      </c>
      <c r="D49" s="255"/>
      <c r="E49" s="255"/>
      <c r="F49" s="259" t="str">
        <f>F12</f>
        <v>Ostrava</v>
      </c>
      <c r="G49" s="255"/>
      <c r="H49" s="255"/>
      <c r="I49" s="92" t="s">
        <v>205</v>
      </c>
      <c r="J49" s="260" t="str">
        <f>IF(J12="","",J12)</f>
        <v>4. 5. 2018</v>
      </c>
      <c r="K49" s="256"/>
    </row>
    <row r="50" spans="2:47" s="253" customFormat="1" ht="6.95" customHeight="1">
      <c r="B50" s="254"/>
      <c r="C50" s="255"/>
      <c r="D50" s="255"/>
      <c r="E50" s="255"/>
      <c r="F50" s="255"/>
      <c r="G50" s="255"/>
      <c r="H50" s="255"/>
      <c r="I50" s="91"/>
      <c r="J50" s="255"/>
      <c r="K50" s="256"/>
    </row>
    <row r="51" spans="2:47" s="253" customFormat="1" ht="15">
      <c r="B51" s="254"/>
      <c r="C51" s="250" t="s">
        <v>207</v>
      </c>
      <c r="D51" s="255"/>
      <c r="E51" s="255"/>
      <c r="F51" s="259" t="str">
        <f>E15</f>
        <v xml:space="preserve"> </v>
      </c>
      <c r="G51" s="255"/>
      <c r="H51" s="255"/>
      <c r="I51" s="92" t="s">
        <v>213</v>
      </c>
      <c r="J51" s="259" t="str">
        <f>E21</f>
        <v xml:space="preserve"> </v>
      </c>
      <c r="K51" s="256"/>
    </row>
    <row r="52" spans="2:47" s="253" customFormat="1" ht="14.45" customHeight="1">
      <c r="B52" s="254"/>
      <c r="C52" s="250" t="s">
        <v>211</v>
      </c>
      <c r="D52" s="255"/>
      <c r="E52" s="255"/>
      <c r="F52" s="259" t="str">
        <f>IF(E18="","",E18)</f>
        <v/>
      </c>
      <c r="G52" s="255"/>
      <c r="H52" s="255"/>
      <c r="I52" s="91"/>
      <c r="J52" s="255"/>
      <c r="K52" s="256"/>
    </row>
    <row r="53" spans="2:47" s="253" customFormat="1" ht="10.35" customHeight="1">
      <c r="B53" s="254"/>
      <c r="C53" s="255"/>
      <c r="D53" s="255"/>
      <c r="E53" s="255"/>
      <c r="F53" s="255"/>
      <c r="G53" s="255"/>
      <c r="H53" s="255"/>
      <c r="I53" s="91"/>
      <c r="J53" s="255"/>
      <c r="K53" s="256"/>
    </row>
    <row r="54" spans="2:47" s="253" customFormat="1" ht="29.25" customHeight="1">
      <c r="B54" s="254"/>
      <c r="C54" s="286" t="s">
        <v>272</v>
      </c>
      <c r="D54" s="273"/>
      <c r="E54" s="273"/>
      <c r="F54" s="273"/>
      <c r="G54" s="273"/>
      <c r="H54" s="273"/>
      <c r="I54" s="100"/>
      <c r="J54" s="287" t="s">
        <v>273</v>
      </c>
      <c r="K54" s="288"/>
    </row>
    <row r="55" spans="2:47" s="253" customFormat="1" ht="10.35" customHeight="1">
      <c r="B55" s="254"/>
      <c r="C55" s="255"/>
      <c r="D55" s="255"/>
      <c r="E55" s="255"/>
      <c r="F55" s="255"/>
      <c r="G55" s="255"/>
      <c r="H55" s="255"/>
      <c r="I55" s="91"/>
      <c r="J55" s="255"/>
      <c r="K55" s="256"/>
    </row>
    <row r="56" spans="2:47" s="253" customFormat="1" ht="29.25" customHeight="1">
      <c r="B56" s="254"/>
      <c r="C56" s="289" t="s">
        <v>274</v>
      </c>
      <c r="D56" s="255"/>
      <c r="E56" s="255"/>
      <c r="F56" s="255"/>
      <c r="G56" s="255"/>
      <c r="H56" s="255"/>
      <c r="I56" s="91"/>
      <c r="J56" s="269">
        <f>J100</f>
        <v>0</v>
      </c>
      <c r="K56" s="256"/>
      <c r="AU56" s="241" t="s">
        <v>275</v>
      </c>
    </row>
    <row r="57" spans="2:47" s="296" customFormat="1" ht="24.95" customHeight="1">
      <c r="B57" s="290"/>
      <c r="C57" s="291"/>
      <c r="D57" s="292" t="s">
        <v>276</v>
      </c>
      <c r="E57" s="293"/>
      <c r="F57" s="293"/>
      <c r="G57" s="293"/>
      <c r="H57" s="293"/>
      <c r="I57" s="102"/>
      <c r="J57" s="294">
        <f>J101</f>
        <v>0</v>
      </c>
      <c r="K57" s="295"/>
    </row>
    <row r="58" spans="2:47" s="303" customFormat="1" ht="19.899999999999999" customHeight="1">
      <c r="B58" s="297"/>
      <c r="C58" s="298"/>
      <c r="D58" s="299" t="s">
        <v>277</v>
      </c>
      <c r="E58" s="300"/>
      <c r="F58" s="300"/>
      <c r="G58" s="300"/>
      <c r="H58" s="300"/>
      <c r="I58" s="103"/>
      <c r="J58" s="301">
        <f>J102</f>
        <v>0</v>
      </c>
      <c r="K58" s="302"/>
    </row>
    <row r="59" spans="2:47" s="303" customFormat="1" ht="14.85" customHeight="1">
      <c r="B59" s="297"/>
      <c r="C59" s="298"/>
      <c r="D59" s="299" t="s">
        <v>278</v>
      </c>
      <c r="E59" s="300"/>
      <c r="F59" s="300"/>
      <c r="G59" s="300"/>
      <c r="H59" s="300"/>
      <c r="I59" s="103"/>
      <c r="J59" s="301">
        <f>J186</f>
        <v>0</v>
      </c>
      <c r="K59" s="302"/>
    </row>
    <row r="60" spans="2:47" s="303" customFormat="1" ht="19.899999999999999" customHeight="1">
      <c r="B60" s="297"/>
      <c r="C60" s="298"/>
      <c r="D60" s="299" t="s">
        <v>279</v>
      </c>
      <c r="E60" s="300"/>
      <c r="F60" s="300"/>
      <c r="G60" s="300"/>
      <c r="H60" s="300"/>
      <c r="I60" s="103"/>
      <c r="J60" s="301">
        <f>J240</f>
        <v>0</v>
      </c>
      <c r="K60" s="302"/>
    </row>
    <row r="61" spans="2:47" s="303" customFormat="1" ht="19.899999999999999" customHeight="1">
      <c r="B61" s="297"/>
      <c r="C61" s="298"/>
      <c r="D61" s="299" t="s">
        <v>280</v>
      </c>
      <c r="E61" s="300"/>
      <c r="F61" s="300"/>
      <c r="G61" s="300"/>
      <c r="H61" s="300"/>
      <c r="I61" s="103"/>
      <c r="J61" s="301">
        <f>J261</f>
        <v>0</v>
      </c>
      <c r="K61" s="302"/>
    </row>
    <row r="62" spans="2:47" s="303" customFormat="1" ht="14.85" customHeight="1">
      <c r="B62" s="297"/>
      <c r="C62" s="298"/>
      <c r="D62" s="299" t="s">
        <v>281</v>
      </c>
      <c r="E62" s="300"/>
      <c r="F62" s="300"/>
      <c r="G62" s="300"/>
      <c r="H62" s="300"/>
      <c r="I62" s="103"/>
      <c r="J62" s="301">
        <f>J262</f>
        <v>0</v>
      </c>
      <c r="K62" s="302"/>
    </row>
    <row r="63" spans="2:47" s="303" customFormat="1" ht="19.899999999999999" customHeight="1">
      <c r="B63" s="297"/>
      <c r="C63" s="298"/>
      <c r="D63" s="299" t="s">
        <v>282</v>
      </c>
      <c r="E63" s="300"/>
      <c r="F63" s="300"/>
      <c r="G63" s="300"/>
      <c r="H63" s="300"/>
      <c r="I63" s="103"/>
      <c r="J63" s="301">
        <f>J279</f>
        <v>0</v>
      </c>
      <c r="K63" s="302"/>
    </row>
    <row r="64" spans="2:47" s="303" customFormat="1" ht="19.899999999999999" customHeight="1">
      <c r="B64" s="297"/>
      <c r="C64" s="298"/>
      <c r="D64" s="299" t="s">
        <v>283</v>
      </c>
      <c r="E64" s="300"/>
      <c r="F64" s="300"/>
      <c r="G64" s="300"/>
      <c r="H64" s="300"/>
      <c r="I64" s="103"/>
      <c r="J64" s="301">
        <f>J301</f>
        <v>0</v>
      </c>
      <c r="K64" s="302"/>
    </row>
    <row r="65" spans="2:11" s="303" customFormat="1" ht="19.899999999999999" customHeight="1">
      <c r="B65" s="297"/>
      <c r="C65" s="298"/>
      <c r="D65" s="299" t="s">
        <v>284</v>
      </c>
      <c r="E65" s="300"/>
      <c r="F65" s="300"/>
      <c r="G65" s="300"/>
      <c r="H65" s="300"/>
      <c r="I65" s="103"/>
      <c r="J65" s="301">
        <f>J310</f>
        <v>0</v>
      </c>
      <c r="K65" s="302"/>
    </row>
    <row r="66" spans="2:11" s="303" customFormat="1" ht="19.899999999999999" customHeight="1">
      <c r="B66" s="297"/>
      <c r="C66" s="298"/>
      <c r="D66" s="299" t="s">
        <v>285</v>
      </c>
      <c r="E66" s="300"/>
      <c r="F66" s="300"/>
      <c r="G66" s="300"/>
      <c r="H66" s="300"/>
      <c r="I66" s="103"/>
      <c r="J66" s="301">
        <f>J317</f>
        <v>0</v>
      </c>
      <c r="K66" s="302"/>
    </row>
    <row r="67" spans="2:11" s="296" customFormat="1" ht="24.95" customHeight="1">
      <c r="B67" s="290"/>
      <c r="C67" s="291"/>
      <c r="D67" s="292" t="s">
        <v>286</v>
      </c>
      <c r="E67" s="293"/>
      <c r="F67" s="293"/>
      <c r="G67" s="293"/>
      <c r="H67" s="293"/>
      <c r="I67" s="102"/>
      <c r="J67" s="294">
        <f>J337</f>
        <v>0</v>
      </c>
      <c r="K67" s="295"/>
    </row>
    <row r="68" spans="2:11" s="303" customFormat="1" ht="19.899999999999999" customHeight="1">
      <c r="B68" s="297"/>
      <c r="C68" s="298"/>
      <c r="D68" s="299" t="s">
        <v>287</v>
      </c>
      <c r="E68" s="300"/>
      <c r="F68" s="300"/>
      <c r="G68" s="300"/>
      <c r="H68" s="300"/>
      <c r="I68" s="103"/>
      <c r="J68" s="301">
        <f>J338</f>
        <v>0</v>
      </c>
      <c r="K68" s="302"/>
    </row>
    <row r="69" spans="2:11" s="303" customFormat="1" ht="19.899999999999999" customHeight="1">
      <c r="B69" s="297"/>
      <c r="C69" s="298"/>
      <c r="D69" s="299" t="s">
        <v>288</v>
      </c>
      <c r="E69" s="300"/>
      <c r="F69" s="300"/>
      <c r="G69" s="300"/>
      <c r="H69" s="300"/>
      <c r="I69" s="103"/>
      <c r="J69" s="301">
        <f>J366</f>
        <v>0</v>
      </c>
      <c r="K69" s="302"/>
    </row>
    <row r="70" spans="2:11" s="303" customFormat="1" ht="19.899999999999999" customHeight="1">
      <c r="B70" s="297"/>
      <c r="C70" s="298"/>
      <c r="D70" s="299" t="s">
        <v>289</v>
      </c>
      <c r="E70" s="300"/>
      <c r="F70" s="300"/>
      <c r="G70" s="300"/>
      <c r="H70" s="300"/>
      <c r="I70" s="103"/>
      <c r="J70" s="301">
        <f>J377</f>
        <v>0</v>
      </c>
      <c r="K70" s="302"/>
    </row>
    <row r="71" spans="2:11" s="303" customFormat="1" ht="19.899999999999999" customHeight="1">
      <c r="B71" s="297"/>
      <c r="C71" s="298"/>
      <c r="D71" s="299" t="s">
        <v>290</v>
      </c>
      <c r="E71" s="300"/>
      <c r="F71" s="300"/>
      <c r="G71" s="300"/>
      <c r="H71" s="300"/>
      <c r="I71" s="103"/>
      <c r="J71" s="301">
        <f>J383</f>
        <v>0</v>
      </c>
      <c r="K71" s="302"/>
    </row>
    <row r="72" spans="2:11" s="296" customFormat="1" ht="24.95" customHeight="1">
      <c r="B72" s="290"/>
      <c r="C72" s="291"/>
      <c r="D72" s="292" t="s">
        <v>291</v>
      </c>
      <c r="E72" s="293"/>
      <c r="F72" s="293"/>
      <c r="G72" s="293"/>
      <c r="H72" s="293"/>
      <c r="I72" s="102"/>
      <c r="J72" s="294">
        <f>J433</f>
        <v>0</v>
      </c>
      <c r="K72" s="295"/>
    </row>
    <row r="73" spans="2:11" s="303" customFormat="1" ht="19.899999999999999" customHeight="1">
      <c r="B73" s="297"/>
      <c r="C73" s="298"/>
      <c r="D73" s="299" t="s">
        <v>292</v>
      </c>
      <c r="E73" s="300"/>
      <c r="F73" s="300"/>
      <c r="G73" s="300"/>
      <c r="H73" s="300"/>
      <c r="I73" s="103"/>
      <c r="J73" s="301">
        <f>J434</f>
        <v>0</v>
      </c>
      <c r="K73" s="302"/>
    </row>
    <row r="74" spans="2:11" s="296" customFormat="1" ht="24.95" customHeight="1">
      <c r="B74" s="290"/>
      <c r="C74" s="291"/>
      <c r="D74" s="292" t="s">
        <v>293</v>
      </c>
      <c r="E74" s="293"/>
      <c r="F74" s="293"/>
      <c r="G74" s="293"/>
      <c r="H74" s="293"/>
      <c r="I74" s="102"/>
      <c r="J74" s="294">
        <f>J469</f>
        <v>0</v>
      </c>
      <c r="K74" s="295"/>
    </row>
    <row r="75" spans="2:11" s="296" customFormat="1" ht="24.95" customHeight="1">
      <c r="B75" s="290"/>
      <c r="C75" s="291"/>
      <c r="D75" s="292" t="s">
        <v>294</v>
      </c>
      <c r="E75" s="293"/>
      <c r="F75" s="293"/>
      <c r="G75" s="293"/>
      <c r="H75" s="293"/>
      <c r="I75" s="102"/>
      <c r="J75" s="294">
        <f>J481</f>
        <v>0</v>
      </c>
      <c r="K75" s="295"/>
    </row>
    <row r="76" spans="2:11" s="303" customFormat="1" ht="19.899999999999999" customHeight="1">
      <c r="B76" s="297"/>
      <c r="C76" s="298"/>
      <c r="D76" s="299" t="s">
        <v>295</v>
      </c>
      <c r="E76" s="300"/>
      <c r="F76" s="300"/>
      <c r="G76" s="300"/>
      <c r="H76" s="300"/>
      <c r="I76" s="103"/>
      <c r="J76" s="301">
        <f>J482</f>
        <v>0</v>
      </c>
      <c r="K76" s="302"/>
    </row>
    <row r="77" spans="2:11" s="303" customFormat="1" ht="19.899999999999999" customHeight="1">
      <c r="B77" s="297"/>
      <c r="C77" s="298"/>
      <c r="D77" s="299" t="s">
        <v>296</v>
      </c>
      <c r="E77" s="300"/>
      <c r="F77" s="300"/>
      <c r="G77" s="300"/>
      <c r="H77" s="300"/>
      <c r="I77" s="103"/>
      <c r="J77" s="301">
        <f>J501</f>
        <v>0</v>
      </c>
      <c r="K77" s="302"/>
    </row>
    <row r="78" spans="2:11" s="303" customFormat="1" ht="19.899999999999999" customHeight="1">
      <c r="B78" s="297"/>
      <c r="C78" s="298"/>
      <c r="D78" s="299" t="s">
        <v>297</v>
      </c>
      <c r="E78" s="300"/>
      <c r="F78" s="300"/>
      <c r="G78" s="300"/>
      <c r="H78" s="300"/>
      <c r="I78" s="103"/>
      <c r="J78" s="301">
        <f>J506</f>
        <v>0</v>
      </c>
      <c r="K78" s="302"/>
    </row>
    <row r="79" spans="2:11" s="303" customFormat="1" ht="19.899999999999999" customHeight="1">
      <c r="B79" s="297"/>
      <c r="C79" s="298"/>
      <c r="D79" s="299" t="s">
        <v>298</v>
      </c>
      <c r="E79" s="300"/>
      <c r="F79" s="300"/>
      <c r="G79" s="300"/>
      <c r="H79" s="300"/>
      <c r="I79" s="103"/>
      <c r="J79" s="301">
        <f>J511</f>
        <v>0</v>
      </c>
      <c r="K79" s="302"/>
    </row>
    <row r="80" spans="2:11" s="303" customFormat="1" ht="19.899999999999999" customHeight="1">
      <c r="B80" s="297"/>
      <c r="C80" s="298"/>
      <c r="D80" s="299" t="s">
        <v>299</v>
      </c>
      <c r="E80" s="300"/>
      <c r="F80" s="300"/>
      <c r="G80" s="300"/>
      <c r="H80" s="300"/>
      <c r="I80" s="103"/>
      <c r="J80" s="301">
        <f>J518</f>
        <v>0</v>
      </c>
      <c r="K80" s="302"/>
    </row>
    <row r="81" spans="2:12" s="253" customFormat="1" ht="21.75" customHeight="1">
      <c r="B81" s="254"/>
      <c r="C81" s="255"/>
      <c r="D81" s="255"/>
      <c r="E81" s="255"/>
      <c r="F81" s="255"/>
      <c r="G81" s="255"/>
      <c r="H81" s="255"/>
      <c r="I81" s="91"/>
      <c r="J81" s="255"/>
      <c r="K81" s="256"/>
    </row>
    <row r="82" spans="2:12" s="253" customFormat="1" ht="6.95" customHeight="1">
      <c r="B82" s="280"/>
      <c r="C82" s="281"/>
      <c r="D82" s="281"/>
      <c r="E82" s="281"/>
      <c r="F82" s="281"/>
      <c r="G82" s="281"/>
      <c r="H82" s="281"/>
      <c r="I82" s="98"/>
      <c r="J82" s="281"/>
      <c r="K82" s="282"/>
    </row>
    <row r="86" spans="2:12" s="253" customFormat="1" ht="6.95" customHeight="1">
      <c r="B86" s="283"/>
      <c r="C86" s="284"/>
      <c r="D86" s="284"/>
      <c r="E86" s="284"/>
      <c r="F86" s="284"/>
      <c r="G86" s="284"/>
      <c r="H86" s="284"/>
      <c r="I86" s="99"/>
      <c r="J86" s="284"/>
      <c r="K86" s="284"/>
      <c r="L86" s="254"/>
    </row>
    <row r="87" spans="2:12" s="253" customFormat="1" ht="36.950000000000003" customHeight="1">
      <c r="B87" s="254"/>
      <c r="C87" s="304" t="s">
        <v>300</v>
      </c>
      <c r="I87" s="112"/>
      <c r="L87" s="254"/>
    </row>
    <row r="88" spans="2:12" s="253" customFormat="1" ht="6.95" customHeight="1">
      <c r="B88" s="254"/>
      <c r="I88" s="112"/>
      <c r="L88" s="254"/>
    </row>
    <row r="89" spans="2:12" s="253" customFormat="1" ht="14.45" customHeight="1">
      <c r="B89" s="254"/>
      <c r="C89" s="305" t="s">
        <v>200</v>
      </c>
      <c r="I89" s="112"/>
      <c r="L89" s="254"/>
    </row>
    <row r="90" spans="2:12" s="253" customFormat="1" ht="22.5" customHeight="1">
      <c r="B90" s="254"/>
      <c r="E90" s="306" t="str">
        <f>E7</f>
        <v>Zastřešení Terminálu Dubina</v>
      </c>
      <c r="F90" s="307"/>
      <c r="G90" s="307"/>
      <c r="H90" s="307"/>
      <c r="I90" s="112"/>
      <c r="L90" s="254"/>
    </row>
    <row r="91" spans="2:12" s="253" customFormat="1" ht="14.45" customHeight="1">
      <c r="B91" s="254"/>
      <c r="C91" s="305" t="s">
        <v>269</v>
      </c>
      <c r="I91" s="112"/>
      <c r="L91" s="254"/>
    </row>
    <row r="92" spans="2:12" s="253" customFormat="1" ht="23.25" customHeight="1">
      <c r="B92" s="254"/>
      <c r="E92" s="308" t="str">
        <f>E9</f>
        <v>1704606 01 - Zastřešení Terminálu Dubina</v>
      </c>
      <c r="F92" s="309"/>
      <c r="G92" s="309"/>
      <c r="H92" s="309"/>
      <c r="I92" s="112"/>
      <c r="L92" s="254"/>
    </row>
    <row r="93" spans="2:12" s="253" customFormat="1" ht="6.95" customHeight="1">
      <c r="B93" s="254"/>
      <c r="I93" s="112"/>
      <c r="L93" s="254"/>
    </row>
    <row r="94" spans="2:12" s="253" customFormat="1" ht="18" customHeight="1">
      <c r="B94" s="254"/>
      <c r="C94" s="305" t="s">
        <v>203</v>
      </c>
      <c r="F94" s="310" t="str">
        <f>F12</f>
        <v>Ostrava</v>
      </c>
      <c r="I94" s="104" t="s">
        <v>205</v>
      </c>
      <c r="J94" s="311" t="str">
        <f>IF(J12="","",J12)</f>
        <v>4. 5. 2018</v>
      </c>
      <c r="L94" s="254"/>
    </row>
    <row r="95" spans="2:12" s="253" customFormat="1" ht="6.95" customHeight="1">
      <c r="B95" s="254"/>
      <c r="I95" s="112"/>
      <c r="L95" s="254"/>
    </row>
    <row r="96" spans="2:12" s="253" customFormat="1" ht="15">
      <c r="B96" s="254"/>
      <c r="C96" s="305" t="s">
        <v>207</v>
      </c>
      <c r="F96" s="310" t="str">
        <f>E15</f>
        <v xml:space="preserve"> </v>
      </c>
      <c r="I96" s="104" t="s">
        <v>213</v>
      </c>
      <c r="J96" s="310" t="str">
        <f>E21</f>
        <v xml:space="preserve"> </v>
      </c>
      <c r="L96" s="254"/>
    </row>
    <row r="97" spans="2:65" s="253" customFormat="1" ht="14.45" customHeight="1">
      <c r="B97" s="254"/>
      <c r="C97" s="305" t="s">
        <v>211</v>
      </c>
      <c r="F97" s="310" t="str">
        <f>IF(E18="","",E18)</f>
        <v/>
      </c>
      <c r="I97" s="112"/>
      <c r="L97" s="254"/>
    </row>
    <row r="98" spans="2:65" s="253" customFormat="1" ht="10.35" customHeight="1">
      <c r="B98" s="254"/>
      <c r="I98" s="112"/>
      <c r="L98" s="254"/>
    </row>
    <row r="99" spans="2:65" s="319" customFormat="1" ht="29.25" customHeight="1">
      <c r="B99" s="312"/>
      <c r="C99" s="313" t="s">
        <v>301</v>
      </c>
      <c r="D99" s="314" t="s">
        <v>235</v>
      </c>
      <c r="E99" s="314" t="s">
        <v>231</v>
      </c>
      <c r="F99" s="314" t="s">
        <v>302</v>
      </c>
      <c r="G99" s="314" t="s">
        <v>303</v>
      </c>
      <c r="H99" s="314" t="s">
        <v>304</v>
      </c>
      <c r="I99" s="105" t="s">
        <v>305</v>
      </c>
      <c r="J99" s="314" t="s">
        <v>273</v>
      </c>
      <c r="K99" s="315" t="s">
        <v>306</v>
      </c>
      <c r="L99" s="312"/>
      <c r="M99" s="316" t="s">
        <v>307</v>
      </c>
      <c r="N99" s="317" t="s">
        <v>220</v>
      </c>
      <c r="O99" s="317" t="s">
        <v>308</v>
      </c>
      <c r="P99" s="317" t="s">
        <v>309</v>
      </c>
      <c r="Q99" s="317" t="s">
        <v>310</v>
      </c>
      <c r="R99" s="317" t="s">
        <v>311</v>
      </c>
      <c r="S99" s="317" t="s">
        <v>312</v>
      </c>
      <c r="T99" s="318" t="s">
        <v>313</v>
      </c>
    </row>
    <row r="100" spans="2:65" s="253" customFormat="1" ht="29.25" customHeight="1">
      <c r="B100" s="254"/>
      <c r="C100" s="320" t="s">
        <v>274</v>
      </c>
      <c r="I100" s="112"/>
      <c r="J100" s="321">
        <f>BK100</f>
        <v>0</v>
      </c>
      <c r="L100" s="254"/>
      <c r="M100" s="322"/>
      <c r="N100" s="266"/>
      <c r="O100" s="266"/>
      <c r="P100" s="323">
        <f>P101+P337+P433+P469+P481</f>
        <v>0</v>
      </c>
      <c r="Q100" s="266"/>
      <c r="R100" s="323">
        <f>R101+R337+R433+R469+R481</f>
        <v>1018.47544021</v>
      </c>
      <c r="S100" s="266"/>
      <c r="T100" s="324">
        <f>T101+T337+T433+T469+T481</f>
        <v>123.93</v>
      </c>
      <c r="AT100" s="241" t="s">
        <v>249</v>
      </c>
      <c r="AU100" s="241" t="s">
        <v>275</v>
      </c>
      <c r="BK100" s="325">
        <f>BK101+BK337+BK433+BK469+BK481</f>
        <v>0</v>
      </c>
    </row>
    <row r="101" spans="2:65" s="327" customFormat="1" ht="37.35" customHeight="1">
      <c r="B101" s="326"/>
      <c r="D101" s="328" t="s">
        <v>249</v>
      </c>
      <c r="E101" s="329" t="s">
        <v>314</v>
      </c>
      <c r="F101" s="329" t="s">
        <v>315</v>
      </c>
      <c r="I101" s="106"/>
      <c r="J101" s="330">
        <f>BK101</f>
        <v>0</v>
      </c>
      <c r="L101" s="326"/>
      <c r="M101" s="331"/>
      <c r="N101" s="332"/>
      <c r="O101" s="332"/>
      <c r="P101" s="333">
        <f>P102+P240+P261+P279+P301+P310+P317</f>
        <v>0</v>
      </c>
      <c r="Q101" s="332"/>
      <c r="R101" s="333">
        <f>R102+R240+R261+R279+R301+R310+R317</f>
        <v>996.35486020999997</v>
      </c>
      <c r="S101" s="332"/>
      <c r="T101" s="334">
        <f>T102+T240+T261+T279+T301+T310+T317</f>
        <v>123.93</v>
      </c>
      <c r="AR101" s="328" t="s">
        <v>258</v>
      </c>
      <c r="AT101" s="335" t="s">
        <v>249</v>
      </c>
      <c r="AU101" s="335" t="s">
        <v>250</v>
      </c>
      <c r="AY101" s="328" t="s">
        <v>316</v>
      </c>
      <c r="BK101" s="336">
        <f>BK102+BK240+BK261+BK279+BK301+BK310+BK317</f>
        <v>0</v>
      </c>
    </row>
    <row r="102" spans="2:65" s="327" customFormat="1" ht="19.899999999999999" customHeight="1">
      <c r="B102" s="326"/>
      <c r="D102" s="337" t="s">
        <v>249</v>
      </c>
      <c r="E102" s="338" t="s">
        <v>258</v>
      </c>
      <c r="F102" s="338" t="s">
        <v>317</v>
      </c>
      <c r="I102" s="106"/>
      <c r="J102" s="339">
        <f>BK102</f>
        <v>0</v>
      </c>
      <c r="L102" s="326"/>
      <c r="M102" s="331"/>
      <c r="N102" s="332"/>
      <c r="O102" s="332"/>
      <c r="P102" s="333">
        <f>P103+SUM(P104:P186)</f>
        <v>0</v>
      </c>
      <c r="Q102" s="332"/>
      <c r="R102" s="333">
        <f>R103+SUM(R104:R186)</f>
        <v>663.66976918</v>
      </c>
      <c r="S102" s="332"/>
      <c r="T102" s="334">
        <f>T103+SUM(T104:T186)</f>
        <v>0</v>
      </c>
      <c r="AR102" s="328" t="s">
        <v>258</v>
      </c>
      <c r="AT102" s="335" t="s">
        <v>249</v>
      </c>
      <c r="AU102" s="335" t="s">
        <v>258</v>
      </c>
      <c r="AY102" s="328" t="s">
        <v>316</v>
      </c>
      <c r="BK102" s="336">
        <f>BK103+SUM(BK104:BK186)</f>
        <v>0</v>
      </c>
    </row>
    <row r="103" spans="2:65" s="253" customFormat="1" ht="22.5" customHeight="1">
      <c r="B103" s="254"/>
      <c r="C103" s="340" t="s">
        <v>258</v>
      </c>
      <c r="D103" s="340" t="s">
        <v>318</v>
      </c>
      <c r="E103" s="341" t="s">
        <v>319</v>
      </c>
      <c r="F103" s="342" t="s">
        <v>320</v>
      </c>
      <c r="G103" s="343" t="s">
        <v>321</v>
      </c>
      <c r="H103" s="344">
        <v>83</v>
      </c>
      <c r="I103" s="108"/>
      <c r="J103" s="345">
        <f>ROUND(I103*H103,2)</f>
        <v>0</v>
      </c>
      <c r="K103" s="342" t="s">
        <v>322</v>
      </c>
      <c r="L103" s="254"/>
      <c r="M103" s="346" t="s">
        <v>186</v>
      </c>
      <c r="N103" s="347" t="s">
        <v>221</v>
      </c>
      <c r="O103" s="255"/>
      <c r="P103" s="348">
        <f>O103*H103</f>
        <v>0</v>
      </c>
      <c r="Q103" s="348">
        <v>0</v>
      </c>
      <c r="R103" s="348">
        <f>Q103*H103</f>
        <v>0</v>
      </c>
      <c r="S103" s="348">
        <v>0</v>
      </c>
      <c r="T103" s="349">
        <f>S103*H103</f>
        <v>0</v>
      </c>
      <c r="AR103" s="241" t="s">
        <v>323</v>
      </c>
      <c r="AT103" s="241" t="s">
        <v>318</v>
      </c>
      <c r="AU103" s="241" t="s">
        <v>260</v>
      </c>
      <c r="AY103" s="241" t="s">
        <v>316</v>
      </c>
      <c r="BE103" s="350">
        <f>IF(N103="základní",J103,0)</f>
        <v>0</v>
      </c>
      <c r="BF103" s="350">
        <f>IF(N103="snížená",J103,0)</f>
        <v>0</v>
      </c>
      <c r="BG103" s="350">
        <f>IF(N103="zákl. přenesená",J103,0)</f>
        <v>0</v>
      </c>
      <c r="BH103" s="350">
        <f>IF(N103="sníž. přenesená",J103,0)</f>
        <v>0</v>
      </c>
      <c r="BI103" s="350">
        <f>IF(N103="nulová",J103,0)</f>
        <v>0</v>
      </c>
      <c r="BJ103" s="241" t="s">
        <v>258</v>
      </c>
      <c r="BK103" s="350">
        <f>ROUND(I103*H103,2)</f>
        <v>0</v>
      </c>
      <c r="BL103" s="241" t="s">
        <v>323</v>
      </c>
      <c r="BM103" s="241" t="s">
        <v>324</v>
      </c>
    </row>
    <row r="104" spans="2:65" s="352" customFormat="1">
      <c r="B104" s="351"/>
      <c r="D104" s="353" t="s">
        <v>325</v>
      </c>
      <c r="E104" s="354" t="s">
        <v>186</v>
      </c>
      <c r="F104" s="355" t="s">
        <v>326</v>
      </c>
      <c r="H104" s="356">
        <v>83</v>
      </c>
      <c r="I104" s="109"/>
      <c r="L104" s="351"/>
      <c r="M104" s="357"/>
      <c r="N104" s="358"/>
      <c r="O104" s="358"/>
      <c r="P104" s="358"/>
      <c r="Q104" s="358"/>
      <c r="R104" s="358"/>
      <c r="S104" s="358"/>
      <c r="T104" s="359"/>
      <c r="AT104" s="360" t="s">
        <v>325</v>
      </c>
      <c r="AU104" s="360" t="s">
        <v>260</v>
      </c>
      <c r="AV104" s="352" t="s">
        <v>260</v>
      </c>
      <c r="AW104" s="352" t="s">
        <v>214</v>
      </c>
      <c r="AX104" s="352" t="s">
        <v>258</v>
      </c>
      <c r="AY104" s="360" t="s">
        <v>316</v>
      </c>
    </row>
    <row r="105" spans="2:65" s="253" customFormat="1" ht="31.5" customHeight="1">
      <c r="B105" s="254"/>
      <c r="C105" s="340" t="s">
        <v>260</v>
      </c>
      <c r="D105" s="340" t="s">
        <v>318</v>
      </c>
      <c r="E105" s="341" t="s">
        <v>327</v>
      </c>
      <c r="F105" s="342" t="s">
        <v>328</v>
      </c>
      <c r="G105" s="343" t="s">
        <v>329</v>
      </c>
      <c r="H105" s="344">
        <v>20.75</v>
      </c>
      <c r="I105" s="108"/>
      <c r="J105" s="345">
        <f>ROUND(I105*H105,2)</f>
        <v>0</v>
      </c>
      <c r="K105" s="342" t="s">
        <v>330</v>
      </c>
      <c r="L105" s="254"/>
      <c r="M105" s="346" t="s">
        <v>186</v>
      </c>
      <c r="N105" s="347" t="s">
        <v>221</v>
      </c>
      <c r="O105" s="255"/>
      <c r="P105" s="348">
        <f>O105*H105</f>
        <v>0</v>
      </c>
      <c r="Q105" s="348">
        <v>0</v>
      </c>
      <c r="R105" s="348">
        <f>Q105*H105</f>
        <v>0</v>
      </c>
      <c r="S105" s="348">
        <v>0</v>
      </c>
      <c r="T105" s="349">
        <f>S105*H105</f>
        <v>0</v>
      </c>
      <c r="AR105" s="241" t="s">
        <v>323</v>
      </c>
      <c r="AT105" s="241" t="s">
        <v>318</v>
      </c>
      <c r="AU105" s="241" t="s">
        <v>260</v>
      </c>
      <c r="AY105" s="241" t="s">
        <v>316</v>
      </c>
      <c r="BE105" s="350">
        <f>IF(N105="základní",J105,0)</f>
        <v>0</v>
      </c>
      <c r="BF105" s="350">
        <f>IF(N105="snížená",J105,0)</f>
        <v>0</v>
      </c>
      <c r="BG105" s="350">
        <f>IF(N105="zákl. přenesená",J105,0)</f>
        <v>0</v>
      </c>
      <c r="BH105" s="350">
        <f>IF(N105="sníž. přenesená",J105,0)</f>
        <v>0</v>
      </c>
      <c r="BI105" s="350">
        <f>IF(N105="nulová",J105,0)</f>
        <v>0</v>
      </c>
      <c r="BJ105" s="241" t="s">
        <v>258</v>
      </c>
      <c r="BK105" s="350">
        <f>ROUND(I105*H105,2)</f>
        <v>0</v>
      </c>
      <c r="BL105" s="241" t="s">
        <v>323</v>
      </c>
      <c r="BM105" s="241" t="s">
        <v>331</v>
      </c>
    </row>
    <row r="106" spans="2:65" s="352" customFormat="1">
      <c r="B106" s="351"/>
      <c r="D106" s="353" t="s">
        <v>325</v>
      </c>
      <c r="E106" s="354" t="s">
        <v>186</v>
      </c>
      <c r="F106" s="355" t="s">
        <v>332</v>
      </c>
      <c r="H106" s="356">
        <v>20.75</v>
      </c>
      <c r="I106" s="109"/>
      <c r="L106" s="351"/>
      <c r="M106" s="357"/>
      <c r="N106" s="358"/>
      <c r="O106" s="358"/>
      <c r="P106" s="358"/>
      <c r="Q106" s="358"/>
      <c r="R106" s="358"/>
      <c r="S106" s="358"/>
      <c r="T106" s="359"/>
      <c r="AT106" s="360" t="s">
        <v>325</v>
      </c>
      <c r="AU106" s="360" t="s">
        <v>260</v>
      </c>
      <c r="AV106" s="352" t="s">
        <v>260</v>
      </c>
      <c r="AW106" s="352" t="s">
        <v>214</v>
      </c>
      <c r="AX106" s="352" t="s">
        <v>258</v>
      </c>
      <c r="AY106" s="360" t="s">
        <v>316</v>
      </c>
    </row>
    <row r="107" spans="2:65" s="253" customFormat="1" ht="31.5" customHeight="1">
      <c r="B107" s="254"/>
      <c r="C107" s="340" t="s">
        <v>333</v>
      </c>
      <c r="D107" s="340" t="s">
        <v>318</v>
      </c>
      <c r="E107" s="341" t="s">
        <v>334</v>
      </c>
      <c r="F107" s="342" t="s">
        <v>335</v>
      </c>
      <c r="G107" s="343" t="s">
        <v>329</v>
      </c>
      <c r="H107" s="344">
        <v>195.44900000000001</v>
      </c>
      <c r="I107" s="108"/>
      <c r="J107" s="345">
        <f>ROUND(I107*H107,2)</f>
        <v>0</v>
      </c>
      <c r="K107" s="342" t="s">
        <v>322</v>
      </c>
      <c r="L107" s="254"/>
      <c r="M107" s="346" t="s">
        <v>186</v>
      </c>
      <c r="N107" s="347" t="s">
        <v>221</v>
      </c>
      <c r="O107" s="255"/>
      <c r="P107" s="348">
        <f>O107*H107</f>
        <v>0</v>
      </c>
      <c r="Q107" s="348">
        <v>0</v>
      </c>
      <c r="R107" s="348">
        <f>Q107*H107</f>
        <v>0</v>
      </c>
      <c r="S107" s="348">
        <v>0</v>
      </c>
      <c r="T107" s="349">
        <f>S107*H107</f>
        <v>0</v>
      </c>
      <c r="AR107" s="241" t="s">
        <v>323</v>
      </c>
      <c r="AT107" s="241" t="s">
        <v>318</v>
      </c>
      <c r="AU107" s="241" t="s">
        <v>260</v>
      </c>
      <c r="AY107" s="241" t="s">
        <v>316</v>
      </c>
      <c r="BE107" s="350">
        <f>IF(N107="základní",J107,0)</f>
        <v>0</v>
      </c>
      <c r="BF107" s="350">
        <f>IF(N107="snížená",J107,0)</f>
        <v>0</v>
      </c>
      <c r="BG107" s="350">
        <f>IF(N107="zákl. přenesená",J107,0)</f>
        <v>0</v>
      </c>
      <c r="BH107" s="350">
        <f>IF(N107="sníž. přenesená",J107,0)</f>
        <v>0</v>
      </c>
      <c r="BI107" s="350">
        <f>IF(N107="nulová",J107,0)</f>
        <v>0</v>
      </c>
      <c r="BJ107" s="241" t="s">
        <v>258</v>
      </c>
      <c r="BK107" s="350">
        <f>ROUND(I107*H107,2)</f>
        <v>0</v>
      </c>
      <c r="BL107" s="241" t="s">
        <v>323</v>
      </c>
      <c r="BM107" s="241" t="s">
        <v>336</v>
      </c>
    </row>
    <row r="108" spans="2:65" s="352" customFormat="1">
      <c r="B108" s="351"/>
      <c r="D108" s="361" t="s">
        <v>325</v>
      </c>
      <c r="E108" s="360" t="s">
        <v>186</v>
      </c>
      <c r="F108" s="362" t="s">
        <v>337</v>
      </c>
      <c r="H108" s="363">
        <v>32.76</v>
      </c>
      <c r="I108" s="109"/>
      <c r="L108" s="351"/>
      <c r="M108" s="357"/>
      <c r="N108" s="358"/>
      <c r="O108" s="358"/>
      <c r="P108" s="358"/>
      <c r="Q108" s="358"/>
      <c r="R108" s="358"/>
      <c r="S108" s="358"/>
      <c r="T108" s="359"/>
      <c r="AT108" s="360" t="s">
        <v>325</v>
      </c>
      <c r="AU108" s="360" t="s">
        <v>260</v>
      </c>
      <c r="AV108" s="352" t="s">
        <v>260</v>
      </c>
      <c r="AW108" s="352" t="s">
        <v>214</v>
      </c>
      <c r="AX108" s="352" t="s">
        <v>250</v>
      </c>
      <c r="AY108" s="360" t="s">
        <v>316</v>
      </c>
    </row>
    <row r="109" spans="2:65" s="352" customFormat="1">
      <c r="B109" s="351"/>
      <c r="D109" s="361" t="s">
        <v>325</v>
      </c>
      <c r="E109" s="360" t="s">
        <v>186</v>
      </c>
      <c r="F109" s="362" t="s">
        <v>338</v>
      </c>
      <c r="H109" s="363">
        <v>8.9760000000000009</v>
      </c>
      <c r="I109" s="109"/>
      <c r="L109" s="351"/>
      <c r="M109" s="357"/>
      <c r="N109" s="358"/>
      <c r="O109" s="358"/>
      <c r="P109" s="358"/>
      <c r="Q109" s="358"/>
      <c r="R109" s="358"/>
      <c r="S109" s="358"/>
      <c r="T109" s="359"/>
      <c r="AT109" s="360" t="s">
        <v>325</v>
      </c>
      <c r="AU109" s="360" t="s">
        <v>260</v>
      </c>
      <c r="AV109" s="352" t="s">
        <v>260</v>
      </c>
      <c r="AW109" s="352" t="s">
        <v>214</v>
      </c>
      <c r="AX109" s="352" t="s">
        <v>250</v>
      </c>
      <c r="AY109" s="360" t="s">
        <v>316</v>
      </c>
    </row>
    <row r="110" spans="2:65" s="352" customFormat="1">
      <c r="B110" s="351"/>
      <c r="D110" s="361" t="s">
        <v>325</v>
      </c>
      <c r="E110" s="360" t="s">
        <v>186</v>
      </c>
      <c r="F110" s="362" t="s">
        <v>339</v>
      </c>
      <c r="H110" s="363">
        <v>25.628</v>
      </c>
      <c r="I110" s="109"/>
      <c r="L110" s="351"/>
      <c r="M110" s="357"/>
      <c r="N110" s="358"/>
      <c r="O110" s="358"/>
      <c r="P110" s="358"/>
      <c r="Q110" s="358"/>
      <c r="R110" s="358"/>
      <c r="S110" s="358"/>
      <c r="T110" s="359"/>
      <c r="AT110" s="360" t="s">
        <v>325</v>
      </c>
      <c r="AU110" s="360" t="s">
        <v>260</v>
      </c>
      <c r="AV110" s="352" t="s">
        <v>260</v>
      </c>
      <c r="AW110" s="352" t="s">
        <v>214</v>
      </c>
      <c r="AX110" s="352" t="s">
        <v>250</v>
      </c>
      <c r="AY110" s="360" t="s">
        <v>316</v>
      </c>
    </row>
    <row r="111" spans="2:65" s="352" customFormat="1">
      <c r="B111" s="351"/>
      <c r="D111" s="361" t="s">
        <v>325</v>
      </c>
      <c r="E111" s="360" t="s">
        <v>186</v>
      </c>
      <c r="F111" s="362" t="s">
        <v>340</v>
      </c>
      <c r="H111" s="363">
        <v>14.726000000000001</v>
      </c>
      <c r="I111" s="109"/>
      <c r="L111" s="351"/>
      <c r="M111" s="357"/>
      <c r="N111" s="358"/>
      <c r="O111" s="358"/>
      <c r="P111" s="358"/>
      <c r="Q111" s="358"/>
      <c r="R111" s="358"/>
      <c r="S111" s="358"/>
      <c r="T111" s="359"/>
      <c r="AT111" s="360" t="s">
        <v>325</v>
      </c>
      <c r="AU111" s="360" t="s">
        <v>260</v>
      </c>
      <c r="AV111" s="352" t="s">
        <v>260</v>
      </c>
      <c r="AW111" s="352" t="s">
        <v>214</v>
      </c>
      <c r="AX111" s="352" t="s">
        <v>250</v>
      </c>
      <c r="AY111" s="360" t="s">
        <v>316</v>
      </c>
    </row>
    <row r="112" spans="2:65" s="352" customFormat="1">
      <c r="B112" s="351"/>
      <c r="D112" s="361" t="s">
        <v>325</v>
      </c>
      <c r="E112" s="360" t="s">
        <v>186</v>
      </c>
      <c r="F112" s="362" t="s">
        <v>341</v>
      </c>
      <c r="H112" s="363">
        <v>98.28</v>
      </c>
      <c r="I112" s="109"/>
      <c r="L112" s="351"/>
      <c r="M112" s="357"/>
      <c r="N112" s="358"/>
      <c r="O112" s="358"/>
      <c r="P112" s="358"/>
      <c r="Q112" s="358"/>
      <c r="R112" s="358"/>
      <c r="S112" s="358"/>
      <c r="T112" s="359"/>
      <c r="AT112" s="360" t="s">
        <v>325</v>
      </c>
      <c r="AU112" s="360" t="s">
        <v>260</v>
      </c>
      <c r="AV112" s="352" t="s">
        <v>260</v>
      </c>
      <c r="AW112" s="352" t="s">
        <v>214</v>
      </c>
      <c r="AX112" s="352" t="s">
        <v>250</v>
      </c>
      <c r="AY112" s="360" t="s">
        <v>316</v>
      </c>
    </row>
    <row r="113" spans="2:65" s="352" customFormat="1">
      <c r="B113" s="351"/>
      <c r="D113" s="361" t="s">
        <v>325</v>
      </c>
      <c r="E113" s="360" t="s">
        <v>186</v>
      </c>
      <c r="F113" s="362" t="s">
        <v>342</v>
      </c>
      <c r="H113" s="363">
        <v>4.42</v>
      </c>
      <c r="I113" s="109"/>
      <c r="L113" s="351"/>
      <c r="M113" s="357"/>
      <c r="N113" s="358"/>
      <c r="O113" s="358"/>
      <c r="P113" s="358"/>
      <c r="Q113" s="358"/>
      <c r="R113" s="358"/>
      <c r="S113" s="358"/>
      <c r="T113" s="359"/>
      <c r="AT113" s="360" t="s">
        <v>325</v>
      </c>
      <c r="AU113" s="360" t="s">
        <v>260</v>
      </c>
      <c r="AV113" s="352" t="s">
        <v>260</v>
      </c>
      <c r="AW113" s="352" t="s">
        <v>214</v>
      </c>
      <c r="AX113" s="352" t="s">
        <v>250</v>
      </c>
      <c r="AY113" s="360" t="s">
        <v>316</v>
      </c>
    </row>
    <row r="114" spans="2:65" s="352" customFormat="1">
      <c r="B114" s="351"/>
      <c r="D114" s="361" t="s">
        <v>325</v>
      </c>
      <c r="E114" s="360" t="s">
        <v>186</v>
      </c>
      <c r="F114" s="362" t="s">
        <v>343</v>
      </c>
      <c r="H114" s="363">
        <v>0.81599999999999995</v>
      </c>
      <c r="I114" s="109"/>
      <c r="L114" s="351"/>
      <c r="M114" s="357"/>
      <c r="N114" s="358"/>
      <c r="O114" s="358"/>
      <c r="P114" s="358"/>
      <c r="Q114" s="358"/>
      <c r="R114" s="358"/>
      <c r="S114" s="358"/>
      <c r="T114" s="359"/>
      <c r="AT114" s="360" t="s">
        <v>325</v>
      </c>
      <c r="AU114" s="360" t="s">
        <v>260</v>
      </c>
      <c r="AV114" s="352" t="s">
        <v>260</v>
      </c>
      <c r="AW114" s="352" t="s">
        <v>214</v>
      </c>
      <c r="AX114" s="352" t="s">
        <v>250</v>
      </c>
      <c r="AY114" s="360" t="s">
        <v>316</v>
      </c>
    </row>
    <row r="115" spans="2:65" s="352" customFormat="1">
      <c r="B115" s="351"/>
      <c r="D115" s="361" t="s">
        <v>325</v>
      </c>
      <c r="E115" s="360" t="s">
        <v>186</v>
      </c>
      <c r="F115" s="362" t="s">
        <v>344</v>
      </c>
      <c r="H115" s="363">
        <v>1.645</v>
      </c>
      <c r="I115" s="109"/>
      <c r="L115" s="351"/>
      <c r="M115" s="357"/>
      <c r="N115" s="358"/>
      <c r="O115" s="358"/>
      <c r="P115" s="358"/>
      <c r="Q115" s="358"/>
      <c r="R115" s="358"/>
      <c r="S115" s="358"/>
      <c r="T115" s="359"/>
      <c r="AT115" s="360" t="s">
        <v>325</v>
      </c>
      <c r="AU115" s="360" t="s">
        <v>260</v>
      </c>
      <c r="AV115" s="352" t="s">
        <v>260</v>
      </c>
      <c r="AW115" s="352" t="s">
        <v>214</v>
      </c>
      <c r="AX115" s="352" t="s">
        <v>250</v>
      </c>
      <c r="AY115" s="360" t="s">
        <v>316</v>
      </c>
    </row>
    <row r="116" spans="2:65" s="352" customFormat="1">
      <c r="B116" s="351"/>
      <c r="D116" s="361" t="s">
        <v>325</v>
      </c>
      <c r="E116" s="360" t="s">
        <v>186</v>
      </c>
      <c r="F116" s="362" t="s">
        <v>345</v>
      </c>
      <c r="H116" s="363">
        <v>0.998</v>
      </c>
      <c r="I116" s="109"/>
      <c r="L116" s="351"/>
      <c r="M116" s="357"/>
      <c r="N116" s="358"/>
      <c r="O116" s="358"/>
      <c r="P116" s="358"/>
      <c r="Q116" s="358"/>
      <c r="R116" s="358"/>
      <c r="S116" s="358"/>
      <c r="T116" s="359"/>
      <c r="AT116" s="360" t="s">
        <v>325</v>
      </c>
      <c r="AU116" s="360" t="s">
        <v>260</v>
      </c>
      <c r="AV116" s="352" t="s">
        <v>260</v>
      </c>
      <c r="AW116" s="352" t="s">
        <v>214</v>
      </c>
      <c r="AX116" s="352" t="s">
        <v>250</v>
      </c>
      <c r="AY116" s="360" t="s">
        <v>316</v>
      </c>
    </row>
    <row r="117" spans="2:65" s="352" customFormat="1">
      <c r="B117" s="351"/>
      <c r="D117" s="361" t="s">
        <v>325</v>
      </c>
      <c r="E117" s="360" t="s">
        <v>186</v>
      </c>
      <c r="F117" s="362" t="s">
        <v>346</v>
      </c>
      <c r="H117" s="363">
        <v>7.2</v>
      </c>
      <c r="I117" s="109"/>
      <c r="L117" s="351"/>
      <c r="M117" s="357"/>
      <c r="N117" s="358"/>
      <c r="O117" s="358"/>
      <c r="P117" s="358"/>
      <c r="Q117" s="358"/>
      <c r="R117" s="358"/>
      <c r="S117" s="358"/>
      <c r="T117" s="359"/>
      <c r="AT117" s="360" t="s">
        <v>325</v>
      </c>
      <c r="AU117" s="360" t="s">
        <v>260</v>
      </c>
      <c r="AV117" s="352" t="s">
        <v>260</v>
      </c>
      <c r="AW117" s="352" t="s">
        <v>214</v>
      </c>
      <c r="AX117" s="352" t="s">
        <v>250</v>
      </c>
      <c r="AY117" s="360" t="s">
        <v>316</v>
      </c>
    </row>
    <row r="118" spans="2:65" s="365" customFormat="1">
      <c r="B118" s="364"/>
      <c r="D118" s="353" t="s">
        <v>325</v>
      </c>
      <c r="E118" s="366" t="s">
        <v>186</v>
      </c>
      <c r="F118" s="367" t="s">
        <v>347</v>
      </c>
      <c r="H118" s="368">
        <v>195.44900000000001</v>
      </c>
      <c r="I118" s="110"/>
      <c r="L118" s="364"/>
      <c r="M118" s="369"/>
      <c r="N118" s="370"/>
      <c r="O118" s="370"/>
      <c r="P118" s="370"/>
      <c r="Q118" s="370"/>
      <c r="R118" s="370"/>
      <c r="S118" s="370"/>
      <c r="T118" s="371"/>
      <c r="AT118" s="372" t="s">
        <v>325</v>
      </c>
      <c r="AU118" s="372" t="s">
        <v>260</v>
      </c>
      <c r="AV118" s="365" t="s">
        <v>323</v>
      </c>
      <c r="AW118" s="365" t="s">
        <v>214</v>
      </c>
      <c r="AX118" s="365" t="s">
        <v>258</v>
      </c>
      <c r="AY118" s="372" t="s">
        <v>316</v>
      </c>
    </row>
    <row r="119" spans="2:65" s="253" customFormat="1" ht="31.5" customHeight="1">
      <c r="B119" s="254"/>
      <c r="C119" s="340" t="s">
        <v>323</v>
      </c>
      <c r="D119" s="340" t="s">
        <v>318</v>
      </c>
      <c r="E119" s="341" t="s">
        <v>348</v>
      </c>
      <c r="F119" s="342" t="s">
        <v>349</v>
      </c>
      <c r="G119" s="343" t="s">
        <v>329</v>
      </c>
      <c r="H119" s="344">
        <v>195.44900000000001</v>
      </c>
      <c r="I119" s="108"/>
      <c r="J119" s="345">
        <f>ROUND(I119*H119,2)</f>
        <v>0</v>
      </c>
      <c r="K119" s="342" t="s">
        <v>330</v>
      </c>
      <c r="L119" s="254"/>
      <c r="M119" s="346" t="s">
        <v>186</v>
      </c>
      <c r="N119" s="347" t="s">
        <v>221</v>
      </c>
      <c r="O119" s="255"/>
      <c r="P119" s="348">
        <f>O119*H119</f>
        <v>0</v>
      </c>
      <c r="Q119" s="348">
        <v>0</v>
      </c>
      <c r="R119" s="348">
        <f>Q119*H119</f>
        <v>0</v>
      </c>
      <c r="S119" s="348">
        <v>0</v>
      </c>
      <c r="T119" s="349">
        <f>S119*H119</f>
        <v>0</v>
      </c>
      <c r="AR119" s="241" t="s">
        <v>323</v>
      </c>
      <c r="AT119" s="241" t="s">
        <v>318</v>
      </c>
      <c r="AU119" s="241" t="s">
        <v>260</v>
      </c>
      <c r="AY119" s="241" t="s">
        <v>316</v>
      </c>
      <c r="BE119" s="350">
        <f>IF(N119="základní",J119,0)</f>
        <v>0</v>
      </c>
      <c r="BF119" s="350">
        <f>IF(N119="snížená",J119,0)</f>
        <v>0</v>
      </c>
      <c r="BG119" s="350">
        <f>IF(N119="zákl. přenesená",J119,0)</f>
        <v>0</v>
      </c>
      <c r="BH119" s="350">
        <f>IF(N119="sníž. přenesená",J119,0)</f>
        <v>0</v>
      </c>
      <c r="BI119" s="350">
        <f>IF(N119="nulová",J119,0)</f>
        <v>0</v>
      </c>
      <c r="BJ119" s="241" t="s">
        <v>258</v>
      </c>
      <c r="BK119" s="350">
        <f>ROUND(I119*H119,2)</f>
        <v>0</v>
      </c>
      <c r="BL119" s="241" t="s">
        <v>323</v>
      </c>
      <c r="BM119" s="241" t="s">
        <v>350</v>
      </c>
    </row>
    <row r="120" spans="2:65" s="352" customFormat="1">
      <c r="B120" s="351"/>
      <c r="D120" s="361" t="s">
        <v>325</v>
      </c>
      <c r="E120" s="360" t="s">
        <v>186</v>
      </c>
      <c r="F120" s="362" t="s">
        <v>337</v>
      </c>
      <c r="H120" s="363">
        <v>32.76</v>
      </c>
      <c r="I120" s="109"/>
      <c r="L120" s="351"/>
      <c r="M120" s="357"/>
      <c r="N120" s="358"/>
      <c r="O120" s="358"/>
      <c r="P120" s="358"/>
      <c r="Q120" s="358"/>
      <c r="R120" s="358"/>
      <c r="S120" s="358"/>
      <c r="T120" s="359"/>
      <c r="AT120" s="360" t="s">
        <v>325</v>
      </c>
      <c r="AU120" s="360" t="s">
        <v>260</v>
      </c>
      <c r="AV120" s="352" t="s">
        <v>260</v>
      </c>
      <c r="AW120" s="352" t="s">
        <v>214</v>
      </c>
      <c r="AX120" s="352" t="s">
        <v>250</v>
      </c>
      <c r="AY120" s="360" t="s">
        <v>316</v>
      </c>
    </row>
    <row r="121" spans="2:65" s="352" customFormat="1">
      <c r="B121" s="351"/>
      <c r="D121" s="361" t="s">
        <v>325</v>
      </c>
      <c r="E121" s="360" t="s">
        <v>186</v>
      </c>
      <c r="F121" s="362" t="s">
        <v>338</v>
      </c>
      <c r="H121" s="363">
        <v>8.9760000000000009</v>
      </c>
      <c r="I121" s="109"/>
      <c r="L121" s="351"/>
      <c r="M121" s="357"/>
      <c r="N121" s="358"/>
      <c r="O121" s="358"/>
      <c r="P121" s="358"/>
      <c r="Q121" s="358"/>
      <c r="R121" s="358"/>
      <c r="S121" s="358"/>
      <c r="T121" s="359"/>
      <c r="AT121" s="360" t="s">
        <v>325</v>
      </c>
      <c r="AU121" s="360" t="s">
        <v>260</v>
      </c>
      <c r="AV121" s="352" t="s">
        <v>260</v>
      </c>
      <c r="AW121" s="352" t="s">
        <v>214</v>
      </c>
      <c r="AX121" s="352" t="s">
        <v>250</v>
      </c>
      <c r="AY121" s="360" t="s">
        <v>316</v>
      </c>
    </row>
    <row r="122" spans="2:65" s="352" customFormat="1">
      <c r="B122" s="351"/>
      <c r="D122" s="361" t="s">
        <v>325</v>
      </c>
      <c r="E122" s="360" t="s">
        <v>186</v>
      </c>
      <c r="F122" s="362" t="s">
        <v>339</v>
      </c>
      <c r="H122" s="363">
        <v>25.628</v>
      </c>
      <c r="I122" s="109"/>
      <c r="L122" s="351"/>
      <c r="M122" s="357"/>
      <c r="N122" s="358"/>
      <c r="O122" s="358"/>
      <c r="P122" s="358"/>
      <c r="Q122" s="358"/>
      <c r="R122" s="358"/>
      <c r="S122" s="358"/>
      <c r="T122" s="359"/>
      <c r="AT122" s="360" t="s">
        <v>325</v>
      </c>
      <c r="AU122" s="360" t="s">
        <v>260</v>
      </c>
      <c r="AV122" s="352" t="s">
        <v>260</v>
      </c>
      <c r="AW122" s="352" t="s">
        <v>214</v>
      </c>
      <c r="AX122" s="352" t="s">
        <v>250</v>
      </c>
      <c r="AY122" s="360" t="s">
        <v>316</v>
      </c>
    </row>
    <row r="123" spans="2:65" s="352" customFormat="1">
      <c r="B123" s="351"/>
      <c r="D123" s="361" t="s">
        <v>325</v>
      </c>
      <c r="E123" s="360" t="s">
        <v>186</v>
      </c>
      <c r="F123" s="362" t="s">
        <v>340</v>
      </c>
      <c r="H123" s="363">
        <v>14.726000000000001</v>
      </c>
      <c r="I123" s="109"/>
      <c r="L123" s="351"/>
      <c r="M123" s="357"/>
      <c r="N123" s="358"/>
      <c r="O123" s="358"/>
      <c r="P123" s="358"/>
      <c r="Q123" s="358"/>
      <c r="R123" s="358"/>
      <c r="S123" s="358"/>
      <c r="T123" s="359"/>
      <c r="AT123" s="360" t="s">
        <v>325</v>
      </c>
      <c r="AU123" s="360" t="s">
        <v>260</v>
      </c>
      <c r="AV123" s="352" t="s">
        <v>260</v>
      </c>
      <c r="AW123" s="352" t="s">
        <v>214</v>
      </c>
      <c r="AX123" s="352" t="s">
        <v>250</v>
      </c>
      <c r="AY123" s="360" t="s">
        <v>316</v>
      </c>
    </row>
    <row r="124" spans="2:65" s="352" customFormat="1">
      <c r="B124" s="351"/>
      <c r="D124" s="361" t="s">
        <v>325</v>
      </c>
      <c r="E124" s="360" t="s">
        <v>186</v>
      </c>
      <c r="F124" s="362" t="s">
        <v>341</v>
      </c>
      <c r="H124" s="363">
        <v>98.28</v>
      </c>
      <c r="I124" s="109"/>
      <c r="L124" s="351"/>
      <c r="M124" s="357"/>
      <c r="N124" s="358"/>
      <c r="O124" s="358"/>
      <c r="P124" s="358"/>
      <c r="Q124" s="358"/>
      <c r="R124" s="358"/>
      <c r="S124" s="358"/>
      <c r="T124" s="359"/>
      <c r="AT124" s="360" t="s">
        <v>325</v>
      </c>
      <c r="AU124" s="360" t="s">
        <v>260</v>
      </c>
      <c r="AV124" s="352" t="s">
        <v>260</v>
      </c>
      <c r="AW124" s="352" t="s">
        <v>214</v>
      </c>
      <c r="AX124" s="352" t="s">
        <v>250</v>
      </c>
      <c r="AY124" s="360" t="s">
        <v>316</v>
      </c>
    </row>
    <row r="125" spans="2:65" s="352" customFormat="1">
      <c r="B125" s="351"/>
      <c r="D125" s="361" t="s">
        <v>325</v>
      </c>
      <c r="E125" s="360" t="s">
        <v>186</v>
      </c>
      <c r="F125" s="362" t="s">
        <v>342</v>
      </c>
      <c r="H125" s="363">
        <v>4.42</v>
      </c>
      <c r="I125" s="109"/>
      <c r="L125" s="351"/>
      <c r="M125" s="357"/>
      <c r="N125" s="358"/>
      <c r="O125" s="358"/>
      <c r="P125" s="358"/>
      <c r="Q125" s="358"/>
      <c r="R125" s="358"/>
      <c r="S125" s="358"/>
      <c r="T125" s="359"/>
      <c r="AT125" s="360" t="s">
        <v>325</v>
      </c>
      <c r="AU125" s="360" t="s">
        <v>260</v>
      </c>
      <c r="AV125" s="352" t="s">
        <v>260</v>
      </c>
      <c r="AW125" s="352" t="s">
        <v>214</v>
      </c>
      <c r="AX125" s="352" t="s">
        <v>250</v>
      </c>
      <c r="AY125" s="360" t="s">
        <v>316</v>
      </c>
    </row>
    <row r="126" spans="2:65" s="352" customFormat="1">
      <c r="B126" s="351"/>
      <c r="D126" s="361" t="s">
        <v>325</v>
      </c>
      <c r="E126" s="360" t="s">
        <v>186</v>
      </c>
      <c r="F126" s="362" t="s">
        <v>343</v>
      </c>
      <c r="H126" s="363">
        <v>0.81599999999999995</v>
      </c>
      <c r="I126" s="109"/>
      <c r="L126" s="351"/>
      <c r="M126" s="357"/>
      <c r="N126" s="358"/>
      <c r="O126" s="358"/>
      <c r="P126" s="358"/>
      <c r="Q126" s="358"/>
      <c r="R126" s="358"/>
      <c r="S126" s="358"/>
      <c r="T126" s="359"/>
      <c r="AT126" s="360" t="s">
        <v>325</v>
      </c>
      <c r="AU126" s="360" t="s">
        <v>260</v>
      </c>
      <c r="AV126" s="352" t="s">
        <v>260</v>
      </c>
      <c r="AW126" s="352" t="s">
        <v>214</v>
      </c>
      <c r="AX126" s="352" t="s">
        <v>250</v>
      </c>
      <c r="AY126" s="360" t="s">
        <v>316</v>
      </c>
    </row>
    <row r="127" spans="2:65" s="352" customFormat="1">
      <c r="B127" s="351"/>
      <c r="D127" s="361" t="s">
        <v>325</v>
      </c>
      <c r="E127" s="360" t="s">
        <v>186</v>
      </c>
      <c r="F127" s="362" t="s">
        <v>344</v>
      </c>
      <c r="H127" s="363">
        <v>1.645</v>
      </c>
      <c r="I127" s="109"/>
      <c r="L127" s="351"/>
      <c r="M127" s="357"/>
      <c r="N127" s="358"/>
      <c r="O127" s="358"/>
      <c r="P127" s="358"/>
      <c r="Q127" s="358"/>
      <c r="R127" s="358"/>
      <c r="S127" s="358"/>
      <c r="T127" s="359"/>
      <c r="AT127" s="360" t="s">
        <v>325</v>
      </c>
      <c r="AU127" s="360" t="s">
        <v>260</v>
      </c>
      <c r="AV127" s="352" t="s">
        <v>260</v>
      </c>
      <c r="AW127" s="352" t="s">
        <v>214</v>
      </c>
      <c r="AX127" s="352" t="s">
        <v>250</v>
      </c>
      <c r="AY127" s="360" t="s">
        <v>316</v>
      </c>
    </row>
    <row r="128" spans="2:65" s="352" customFormat="1">
      <c r="B128" s="351"/>
      <c r="D128" s="361" t="s">
        <v>325</v>
      </c>
      <c r="E128" s="360" t="s">
        <v>186</v>
      </c>
      <c r="F128" s="362" t="s">
        <v>345</v>
      </c>
      <c r="H128" s="363">
        <v>0.998</v>
      </c>
      <c r="I128" s="109"/>
      <c r="L128" s="351"/>
      <c r="M128" s="357"/>
      <c r="N128" s="358"/>
      <c r="O128" s="358"/>
      <c r="P128" s="358"/>
      <c r="Q128" s="358"/>
      <c r="R128" s="358"/>
      <c r="S128" s="358"/>
      <c r="T128" s="359"/>
      <c r="AT128" s="360" t="s">
        <v>325</v>
      </c>
      <c r="AU128" s="360" t="s">
        <v>260</v>
      </c>
      <c r="AV128" s="352" t="s">
        <v>260</v>
      </c>
      <c r="AW128" s="352" t="s">
        <v>214</v>
      </c>
      <c r="AX128" s="352" t="s">
        <v>250</v>
      </c>
      <c r="AY128" s="360" t="s">
        <v>316</v>
      </c>
    </row>
    <row r="129" spans="2:65" s="352" customFormat="1">
      <c r="B129" s="351"/>
      <c r="D129" s="361" t="s">
        <v>325</v>
      </c>
      <c r="E129" s="360" t="s">
        <v>186</v>
      </c>
      <c r="F129" s="362" t="s">
        <v>346</v>
      </c>
      <c r="H129" s="363">
        <v>7.2</v>
      </c>
      <c r="I129" s="109"/>
      <c r="L129" s="351"/>
      <c r="M129" s="357"/>
      <c r="N129" s="358"/>
      <c r="O129" s="358"/>
      <c r="P129" s="358"/>
      <c r="Q129" s="358"/>
      <c r="R129" s="358"/>
      <c r="S129" s="358"/>
      <c r="T129" s="359"/>
      <c r="AT129" s="360" t="s">
        <v>325</v>
      </c>
      <c r="AU129" s="360" t="s">
        <v>260</v>
      </c>
      <c r="AV129" s="352" t="s">
        <v>260</v>
      </c>
      <c r="AW129" s="352" t="s">
        <v>214</v>
      </c>
      <c r="AX129" s="352" t="s">
        <v>250</v>
      </c>
      <c r="AY129" s="360" t="s">
        <v>316</v>
      </c>
    </row>
    <row r="130" spans="2:65" s="365" customFormat="1">
      <c r="B130" s="364"/>
      <c r="D130" s="353" t="s">
        <v>325</v>
      </c>
      <c r="E130" s="366" t="s">
        <v>186</v>
      </c>
      <c r="F130" s="367" t="s">
        <v>347</v>
      </c>
      <c r="H130" s="368">
        <v>195.44900000000001</v>
      </c>
      <c r="I130" s="110"/>
      <c r="L130" s="364"/>
      <c r="M130" s="369"/>
      <c r="N130" s="370"/>
      <c r="O130" s="370"/>
      <c r="P130" s="370"/>
      <c r="Q130" s="370"/>
      <c r="R130" s="370"/>
      <c r="S130" s="370"/>
      <c r="T130" s="371"/>
      <c r="AT130" s="372" t="s">
        <v>325</v>
      </c>
      <c r="AU130" s="372" t="s">
        <v>260</v>
      </c>
      <c r="AV130" s="365" t="s">
        <v>323</v>
      </c>
      <c r="AW130" s="365" t="s">
        <v>214</v>
      </c>
      <c r="AX130" s="365" t="s">
        <v>258</v>
      </c>
      <c r="AY130" s="372" t="s">
        <v>316</v>
      </c>
    </row>
    <row r="131" spans="2:65" s="253" customFormat="1" ht="44.25" customHeight="1">
      <c r="B131" s="254"/>
      <c r="C131" s="340" t="s">
        <v>351</v>
      </c>
      <c r="D131" s="340" t="s">
        <v>318</v>
      </c>
      <c r="E131" s="341" t="s">
        <v>352</v>
      </c>
      <c r="F131" s="342" t="s">
        <v>353</v>
      </c>
      <c r="G131" s="343" t="s">
        <v>329</v>
      </c>
      <c r="H131" s="344">
        <v>195.44900000000001</v>
      </c>
      <c r="I131" s="108"/>
      <c r="J131" s="345">
        <f>ROUND(I131*H131,2)</f>
        <v>0</v>
      </c>
      <c r="K131" s="342" t="s">
        <v>330</v>
      </c>
      <c r="L131" s="254"/>
      <c r="M131" s="346" t="s">
        <v>186</v>
      </c>
      <c r="N131" s="347" t="s">
        <v>221</v>
      </c>
      <c r="O131" s="255"/>
      <c r="P131" s="348">
        <f>O131*H131</f>
        <v>0</v>
      </c>
      <c r="Q131" s="348">
        <v>0</v>
      </c>
      <c r="R131" s="348">
        <f>Q131*H131</f>
        <v>0</v>
      </c>
      <c r="S131" s="348">
        <v>0</v>
      </c>
      <c r="T131" s="349">
        <f>S131*H131</f>
        <v>0</v>
      </c>
      <c r="AR131" s="241" t="s">
        <v>323</v>
      </c>
      <c r="AT131" s="241" t="s">
        <v>318</v>
      </c>
      <c r="AU131" s="241" t="s">
        <v>260</v>
      </c>
      <c r="AY131" s="241" t="s">
        <v>316</v>
      </c>
      <c r="BE131" s="350">
        <f>IF(N131="základní",J131,0)</f>
        <v>0</v>
      </c>
      <c r="BF131" s="350">
        <f>IF(N131="snížená",J131,0)</f>
        <v>0</v>
      </c>
      <c r="BG131" s="350">
        <f>IF(N131="zákl. přenesená",J131,0)</f>
        <v>0</v>
      </c>
      <c r="BH131" s="350">
        <f>IF(N131="sníž. přenesená",J131,0)</f>
        <v>0</v>
      </c>
      <c r="BI131" s="350">
        <f>IF(N131="nulová",J131,0)</f>
        <v>0</v>
      </c>
      <c r="BJ131" s="241" t="s">
        <v>258</v>
      </c>
      <c r="BK131" s="350">
        <f>ROUND(I131*H131,2)</f>
        <v>0</v>
      </c>
      <c r="BL131" s="241" t="s">
        <v>323</v>
      </c>
      <c r="BM131" s="241" t="s">
        <v>354</v>
      </c>
    </row>
    <row r="132" spans="2:65" s="352" customFormat="1">
      <c r="B132" s="351"/>
      <c r="D132" s="361" t="s">
        <v>325</v>
      </c>
      <c r="E132" s="360" t="s">
        <v>186</v>
      </c>
      <c r="F132" s="362" t="s">
        <v>337</v>
      </c>
      <c r="H132" s="363">
        <v>32.76</v>
      </c>
      <c r="I132" s="109"/>
      <c r="L132" s="351"/>
      <c r="M132" s="357"/>
      <c r="N132" s="358"/>
      <c r="O132" s="358"/>
      <c r="P132" s="358"/>
      <c r="Q132" s="358"/>
      <c r="R132" s="358"/>
      <c r="S132" s="358"/>
      <c r="T132" s="359"/>
      <c r="AT132" s="360" t="s">
        <v>325</v>
      </c>
      <c r="AU132" s="360" t="s">
        <v>260</v>
      </c>
      <c r="AV132" s="352" t="s">
        <v>260</v>
      </c>
      <c r="AW132" s="352" t="s">
        <v>214</v>
      </c>
      <c r="AX132" s="352" t="s">
        <v>250</v>
      </c>
      <c r="AY132" s="360" t="s">
        <v>316</v>
      </c>
    </row>
    <row r="133" spans="2:65" s="352" customFormat="1">
      <c r="B133" s="351"/>
      <c r="D133" s="361" t="s">
        <v>325</v>
      </c>
      <c r="E133" s="360" t="s">
        <v>186</v>
      </c>
      <c r="F133" s="362" t="s">
        <v>338</v>
      </c>
      <c r="H133" s="363">
        <v>8.9760000000000009</v>
      </c>
      <c r="I133" s="109"/>
      <c r="L133" s="351"/>
      <c r="M133" s="357"/>
      <c r="N133" s="358"/>
      <c r="O133" s="358"/>
      <c r="P133" s="358"/>
      <c r="Q133" s="358"/>
      <c r="R133" s="358"/>
      <c r="S133" s="358"/>
      <c r="T133" s="359"/>
      <c r="AT133" s="360" t="s">
        <v>325</v>
      </c>
      <c r="AU133" s="360" t="s">
        <v>260</v>
      </c>
      <c r="AV133" s="352" t="s">
        <v>260</v>
      </c>
      <c r="AW133" s="352" t="s">
        <v>214</v>
      </c>
      <c r="AX133" s="352" t="s">
        <v>250</v>
      </c>
      <c r="AY133" s="360" t="s">
        <v>316</v>
      </c>
    </row>
    <row r="134" spans="2:65" s="352" customFormat="1">
      <c r="B134" s="351"/>
      <c r="D134" s="361" t="s">
        <v>325</v>
      </c>
      <c r="E134" s="360" t="s">
        <v>186</v>
      </c>
      <c r="F134" s="362" t="s">
        <v>339</v>
      </c>
      <c r="H134" s="363">
        <v>25.628</v>
      </c>
      <c r="I134" s="109"/>
      <c r="L134" s="351"/>
      <c r="M134" s="357"/>
      <c r="N134" s="358"/>
      <c r="O134" s="358"/>
      <c r="P134" s="358"/>
      <c r="Q134" s="358"/>
      <c r="R134" s="358"/>
      <c r="S134" s="358"/>
      <c r="T134" s="359"/>
      <c r="AT134" s="360" t="s">
        <v>325</v>
      </c>
      <c r="AU134" s="360" t="s">
        <v>260</v>
      </c>
      <c r="AV134" s="352" t="s">
        <v>260</v>
      </c>
      <c r="AW134" s="352" t="s">
        <v>214</v>
      </c>
      <c r="AX134" s="352" t="s">
        <v>250</v>
      </c>
      <c r="AY134" s="360" t="s">
        <v>316</v>
      </c>
    </row>
    <row r="135" spans="2:65" s="352" customFormat="1">
      <c r="B135" s="351"/>
      <c r="D135" s="361" t="s">
        <v>325</v>
      </c>
      <c r="E135" s="360" t="s">
        <v>186</v>
      </c>
      <c r="F135" s="362" t="s">
        <v>340</v>
      </c>
      <c r="H135" s="363">
        <v>14.726000000000001</v>
      </c>
      <c r="I135" s="109"/>
      <c r="L135" s="351"/>
      <c r="M135" s="357"/>
      <c r="N135" s="358"/>
      <c r="O135" s="358"/>
      <c r="P135" s="358"/>
      <c r="Q135" s="358"/>
      <c r="R135" s="358"/>
      <c r="S135" s="358"/>
      <c r="T135" s="359"/>
      <c r="AT135" s="360" t="s">
        <v>325</v>
      </c>
      <c r="AU135" s="360" t="s">
        <v>260</v>
      </c>
      <c r="AV135" s="352" t="s">
        <v>260</v>
      </c>
      <c r="AW135" s="352" t="s">
        <v>214</v>
      </c>
      <c r="AX135" s="352" t="s">
        <v>250</v>
      </c>
      <c r="AY135" s="360" t="s">
        <v>316</v>
      </c>
    </row>
    <row r="136" spans="2:65" s="352" customFormat="1">
      <c r="B136" s="351"/>
      <c r="D136" s="361" t="s">
        <v>325</v>
      </c>
      <c r="E136" s="360" t="s">
        <v>186</v>
      </c>
      <c r="F136" s="362" t="s">
        <v>341</v>
      </c>
      <c r="H136" s="363">
        <v>98.28</v>
      </c>
      <c r="I136" s="109"/>
      <c r="L136" s="351"/>
      <c r="M136" s="357"/>
      <c r="N136" s="358"/>
      <c r="O136" s="358"/>
      <c r="P136" s="358"/>
      <c r="Q136" s="358"/>
      <c r="R136" s="358"/>
      <c r="S136" s="358"/>
      <c r="T136" s="359"/>
      <c r="AT136" s="360" t="s">
        <v>325</v>
      </c>
      <c r="AU136" s="360" t="s">
        <v>260</v>
      </c>
      <c r="AV136" s="352" t="s">
        <v>260</v>
      </c>
      <c r="AW136" s="352" t="s">
        <v>214</v>
      </c>
      <c r="AX136" s="352" t="s">
        <v>250</v>
      </c>
      <c r="AY136" s="360" t="s">
        <v>316</v>
      </c>
    </row>
    <row r="137" spans="2:65" s="352" customFormat="1">
      <c r="B137" s="351"/>
      <c r="D137" s="361" t="s">
        <v>325</v>
      </c>
      <c r="E137" s="360" t="s">
        <v>186</v>
      </c>
      <c r="F137" s="362" t="s">
        <v>342</v>
      </c>
      <c r="H137" s="363">
        <v>4.42</v>
      </c>
      <c r="I137" s="109"/>
      <c r="L137" s="351"/>
      <c r="M137" s="357"/>
      <c r="N137" s="358"/>
      <c r="O137" s="358"/>
      <c r="P137" s="358"/>
      <c r="Q137" s="358"/>
      <c r="R137" s="358"/>
      <c r="S137" s="358"/>
      <c r="T137" s="359"/>
      <c r="AT137" s="360" t="s">
        <v>325</v>
      </c>
      <c r="AU137" s="360" t="s">
        <v>260</v>
      </c>
      <c r="AV137" s="352" t="s">
        <v>260</v>
      </c>
      <c r="AW137" s="352" t="s">
        <v>214</v>
      </c>
      <c r="AX137" s="352" t="s">
        <v>250</v>
      </c>
      <c r="AY137" s="360" t="s">
        <v>316</v>
      </c>
    </row>
    <row r="138" spans="2:65" s="352" customFormat="1">
      <c r="B138" s="351"/>
      <c r="D138" s="361" t="s">
        <v>325</v>
      </c>
      <c r="E138" s="360" t="s">
        <v>186</v>
      </c>
      <c r="F138" s="362" t="s">
        <v>343</v>
      </c>
      <c r="H138" s="363">
        <v>0.81599999999999995</v>
      </c>
      <c r="I138" s="109"/>
      <c r="L138" s="351"/>
      <c r="M138" s="357"/>
      <c r="N138" s="358"/>
      <c r="O138" s="358"/>
      <c r="P138" s="358"/>
      <c r="Q138" s="358"/>
      <c r="R138" s="358"/>
      <c r="S138" s="358"/>
      <c r="T138" s="359"/>
      <c r="AT138" s="360" t="s">
        <v>325</v>
      </c>
      <c r="AU138" s="360" t="s">
        <v>260</v>
      </c>
      <c r="AV138" s="352" t="s">
        <v>260</v>
      </c>
      <c r="AW138" s="352" t="s">
        <v>214</v>
      </c>
      <c r="AX138" s="352" t="s">
        <v>250</v>
      </c>
      <c r="AY138" s="360" t="s">
        <v>316</v>
      </c>
    </row>
    <row r="139" spans="2:65" s="352" customFormat="1">
      <c r="B139" s="351"/>
      <c r="D139" s="361" t="s">
        <v>325</v>
      </c>
      <c r="E139" s="360" t="s">
        <v>186</v>
      </c>
      <c r="F139" s="362" t="s">
        <v>344</v>
      </c>
      <c r="H139" s="363">
        <v>1.645</v>
      </c>
      <c r="I139" s="109"/>
      <c r="L139" s="351"/>
      <c r="M139" s="357"/>
      <c r="N139" s="358"/>
      <c r="O139" s="358"/>
      <c r="P139" s="358"/>
      <c r="Q139" s="358"/>
      <c r="R139" s="358"/>
      <c r="S139" s="358"/>
      <c r="T139" s="359"/>
      <c r="AT139" s="360" t="s">
        <v>325</v>
      </c>
      <c r="AU139" s="360" t="s">
        <v>260</v>
      </c>
      <c r="AV139" s="352" t="s">
        <v>260</v>
      </c>
      <c r="AW139" s="352" t="s">
        <v>214</v>
      </c>
      <c r="AX139" s="352" t="s">
        <v>250</v>
      </c>
      <c r="AY139" s="360" t="s">
        <v>316</v>
      </c>
    </row>
    <row r="140" spans="2:65" s="352" customFormat="1">
      <c r="B140" s="351"/>
      <c r="D140" s="361" t="s">
        <v>325</v>
      </c>
      <c r="E140" s="360" t="s">
        <v>186</v>
      </c>
      <c r="F140" s="362" t="s">
        <v>345</v>
      </c>
      <c r="H140" s="363">
        <v>0.998</v>
      </c>
      <c r="I140" s="109"/>
      <c r="L140" s="351"/>
      <c r="M140" s="357"/>
      <c r="N140" s="358"/>
      <c r="O140" s="358"/>
      <c r="P140" s="358"/>
      <c r="Q140" s="358"/>
      <c r="R140" s="358"/>
      <c r="S140" s="358"/>
      <c r="T140" s="359"/>
      <c r="AT140" s="360" t="s">
        <v>325</v>
      </c>
      <c r="AU140" s="360" t="s">
        <v>260</v>
      </c>
      <c r="AV140" s="352" t="s">
        <v>260</v>
      </c>
      <c r="AW140" s="352" t="s">
        <v>214</v>
      </c>
      <c r="AX140" s="352" t="s">
        <v>250</v>
      </c>
      <c r="AY140" s="360" t="s">
        <v>316</v>
      </c>
    </row>
    <row r="141" spans="2:65" s="352" customFormat="1">
      <c r="B141" s="351"/>
      <c r="D141" s="361" t="s">
        <v>325</v>
      </c>
      <c r="E141" s="360" t="s">
        <v>186</v>
      </c>
      <c r="F141" s="362" t="s">
        <v>346</v>
      </c>
      <c r="H141" s="363">
        <v>7.2</v>
      </c>
      <c r="I141" s="109"/>
      <c r="L141" s="351"/>
      <c r="M141" s="357"/>
      <c r="N141" s="358"/>
      <c r="O141" s="358"/>
      <c r="P141" s="358"/>
      <c r="Q141" s="358"/>
      <c r="R141" s="358"/>
      <c r="S141" s="358"/>
      <c r="T141" s="359"/>
      <c r="AT141" s="360" t="s">
        <v>325</v>
      </c>
      <c r="AU141" s="360" t="s">
        <v>260</v>
      </c>
      <c r="AV141" s="352" t="s">
        <v>260</v>
      </c>
      <c r="AW141" s="352" t="s">
        <v>214</v>
      </c>
      <c r="AX141" s="352" t="s">
        <v>250</v>
      </c>
      <c r="AY141" s="360" t="s">
        <v>316</v>
      </c>
    </row>
    <row r="142" spans="2:65" s="365" customFormat="1">
      <c r="B142" s="364"/>
      <c r="D142" s="353" t="s">
        <v>325</v>
      </c>
      <c r="E142" s="366" t="s">
        <v>186</v>
      </c>
      <c r="F142" s="367" t="s">
        <v>347</v>
      </c>
      <c r="H142" s="368">
        <v>195.44900000000001</v>
      </c>
      <c r="I142" s="110"/>
      <c r="L142" s="364"/>
      <c r="M142" s="369"/>
      <c r="N142" s="370"/>
      <c r="O142" s="370"/>
      <c r="P142" s="370"/>
      <c r="Q142" s="370"/>
      <c r="R142" s="370"/>
      <c r="S142" s="370"/>
      <c r="T142" s="371"/>
      <c r="AT142" s="372" t="s">
        <v>325</v>
      </c>
      <c r="AU142" s="372" t="s">
        <v>260</v>
      </c>
      <c r="AV142" s="365" t="s">
        <v>323</v>
      </c>
      <c r="AW142" s="365" t="s">
        <v>214</v>
      </c>
      <c r="AX142" s="365" t="s">
        <v>258</v>
      </c>
      <c r="AY142" s="372" t="s">
        <v>316</v>
      </c>
    </row>
    <row r="143" spans="2:65" s="253" customFormat="1" ht="44.25" customHeight="1">
      <c r="B143" s="254"/>
      <c r="C143" s="340" t="s">
        <v>355</v>
      </c>
      <c r="D143" s="340" t="s">
        <v>318</v>
      </c>
      <c r="E143" s="341" t="s">
        <v>356</v>
      </c>
      <c r="F143" s="342" t="s">
        <v>357</v>
      </c>
      <c r="G143" s="343" t="s">
        <v>329</v>
      </c>
      <c r="H143" s="344">
        <v>390.89699999999999</v>
      </c>
      <c r="I143" s="108"/>
      <c r="J143" s="345">
        <f>ROUND(I143*H143,2)</f>
        <v>0</v>
      </c>
      <c r="K143" s="342" t="s">
        <v>330</v>
      </c>
      <c r="L143" s="254"/>
      <c r="M143" s="346" t="s">
        <v>186</v>
      </c>
      <c r="N143" s="347" t="s">
        <v>221</v>
      </c>
      <c r="O143" s="255"/>
      <c r="P143" s="348">
        <f>O143*H143</f>
        <v>0</v>
      </c>
      <c r="Q143" s="348">
        <v>0</v>
      </c>
      <c r="R143" s="348">
        <f>Q143*H143</f>
        <v>0</v>
      </c>
      <c r="S143" s="348">
        <v>0</v>
      </c>
      <c r="T143" s="349">
        <f>S143*H143</f>
        <v>0</v>
      </c>
      <c r="AR143" s="241" t="s">
        <v>323</v>
      </c>
      <c r="AT143" s="241" t="s">
        <v>318</v>
      </c>
      <c r="AU143" s="241" t="s">
        <v>260</v>
      </c>
      <c r="AY143" s="241" t="s">
        <v>316</v>
      </c>
      <c r="BE143" s="350">
        <f>IF(N143="základní",J143,0)</f>
        <v>0</v>
      </c>
      <c r="BF143" s="350">
        <f>IF(N143="snížená",J143,0)</f>
        <v>0</v>
      </c>
      <c r="BG143" s="350">
        <f>IF(N143="zákl. přenesená",J143,0)</f>
        <v>0</v>
      </c>
      <c r="BH143" s="350">
        <f>IF(N143="sníž. přenesená",J143,0)</f>
        <v>0</v>
      </c>
      <c r="BI143" s="350">
        <f>IF(N143="nulová",J143,0)</f>
        <v>0</v>
      </c>
      <c r="BJ143" s="241" t="s">
        <v>258</v>
      </c>
      <c r="BK143" s="350">
        <f>ROUND(I143*H143,2)</f>
        <v>0</v>
      </c>
      <c r="BL143" s="241" t="s">
        <v>323</v>
      </c>
      <c r="BM143" s="241" t="s">
        <v>358</v>
      </c>
    </row>
    <row r="144" spans="2:65" s="352" customFormat="1">
      <c r="B144" s="351"/>
      <c r="D144" s="361" t="s">
        <v>325</v>
      </c>
      <c r="E144" s="360" t="s">
        <v>186</v>
      </c>
      <c r="F144" s="362" t="s">
        <v>359</v>
      </c>
      <c r="H144" s="363">
        <v>65.52</v>
      </c>
      <c r="I144" s="109"/>
      <c r="L144" s="351"/>
      <c r="M144" s="357"/>
      <c r="N144" s="358"/>
      <c r="O144" s="358"/>
      <c r="P144" s="358"/>
      <c r="Q144" s="358"/>
      <c r="R144" s="358"/>
      <c r="S144" s="358"/>
      <c r="T144" s="359"/>
      <c r="AT144" s="360" t="s">
        <v>325</v>
      </c>
      <c r="AU144" s="360" t="s">
        <v>260</v>
      </c>
      <c r="AV144" s="352" t="s">
        <v>260</v>
      </c>
      <c r="AW144" s="352" t="s">
        <v>214</v>
      </c>
      <c r="AX144" s="352" t="s">
        <v>250</v>
      </c>
      <c r="AY144" s="360" t="s">
        <v>316</v>
      </c>
    </row>
    <row r="145" spans="2:65" s="352" customFormat="1">
      <c r="B145" s="351"/>
      <c r="D145" s="361" t="s">
        <v>325</v>
      </c>
      <c r="E145" s="360" t="s">
        <v>186</v>
      </c>
      <c r="F145" s="362" t="s">
        <v>360</v>
      </c>
      <c r="H145" s="363">
        <v>17.952000000000002</v>
      </c>
      <c r="I145" s="109"/>
      <c r="L145" s="351"/>
      <c r="M145" s="357"/>
      <c r="N145" s="358"/>
      <c r="O145" s="358"/>
      <c r="P145" s="358"/>
      <c r="Q145" s="358"/>
      <c r="R145" s="358"/>
      <c r="S145" s="358"/>
      <c r="T145" s="359"/>
      <c r="AT145" s="360" t="s">
        <v>325</v>
      </c>
      <c r="AU145" s="360" t="s">
        <v>260</v>
      </c>
      <c r="AV145" s="352" t="s">
        <v>260</v>
      </c>
      <c r="AW145" s="352" t="s">
        <v>214</v>
      </c>
      <c r="AX145" s="352" t="s">
        <v>250</v>
      </c>
      <c r="AY145" s="360" t="s">
        <v>316</v>
      </c>
    </row>
    <row r="146" spans="2:65" s="352" customFormat="1">
      <c r="B146" s="351"/>
      <c r="D146" s="361" t="s">
        <v>325</v>
      </c>
      <c r="E146" s="360" t="s">
        <v>186</v>
      </c>
      <c r="F146" s="362" t="s">
        <v>361</v>
      </c>
      <c r="H146" s="363">
        <v>51.255000000000003</v>
      </c>
      <c r="I146" s="109"/>
      <c r="L146" s="351"/>
      <c r="M146" s="357"/>
      <c r="N146" s="358"/>
      <c r="O146" s="358"/>
      <c r="P146" s="358"/>
      <c r="Q146" s="358"/>
      <c r="R146" s="358"/>
      <c r="S146" s="358"/>
      <c r="T146" s="359"/>
      <c r="AT146" s="360" t="s">
        <v>325</v>
      </c>
      <c r="AU146" s="360" t="s">
        <v>260</v>
      </c>
      <c r="AV146" s="352" t="s">
        <v>260</v>
      </c>
      <c r="AW146" s="352" t="s">
        <v>214</v>
      </c>
      <c r="AX146" s="352" t="s">
        <v>250</v>
      </c>
      <c r="AY146" s="360" t="s">
        <v>316</v>
      </c>
    </row>
    <row r="147" spans="2:65" s="352" customFormat="1">
      <c r="B147" s="351"/>
      <c r="D147" s="361" t="s">
        <v>325</v>
      </c>
      <c r="E147" s="360" t="s">
        <v>186</v>
      </c>
      <c r="F147" s="362" t="s">
        <v>362</v>
      </c>
      <c r="H147" s="363">
        <v>29.452999999999999</v>
      </c>
      <c r="I147" s="109"/>
      <c r="L147" s="351"/>
      <c r="M147" s="357"/>
      <c r="N147" s="358"/>
      <c r="O147" s="358"/>
      <c r="P147" s="358"/>
      <c r="Q147" s="358"/>
      <c r="R147" s="358"/>
      <c r="S147" s="358"/>
      <c r="T147" s="359"/>
      <c r="AT147" s="360" t="s">
        <v>325</v>
      </c>
      <c r="AU147" s="360" t="s">
        <v>260</v>
      </c>
      <c r="AV147" s="352" t="s">
        <v>260</v>
      </c>
      <c r="AW147" s="352" t="s">
        <v>214</v>
      </c>
      <c r="AX147" s="352" t="s">
        <v>250</v>
      </c>
      <c r="AY147" s="360" t="s">
        <v>316</v>
      </c>
    </row>
    <row r="148" spans="2:65" s="352" customFormat="1">
      <c r="B148" s="351"/>
      <c r="D148" s="361" t="s">
        <v>325</v>
      </c>
      <c r="E148" s="360" t="s">
        <v>186</v>
      </c>
      <c r="F148" s="362" t="s">
        <v>363</v>
      </c>
      <c r="H148" s="363">
        <v>196.56</v>
      </c>
      <c r="I148" s="109"/>
      <c r="L148" s="351"/>
      <c r="M148" s="357"/>
      <c r="N148" s="358"/>
      <c r="O148" s="358"/>
      <c r="P148" s="358"/>
      <c r="Q148" s="358"/>
      <c r="R148" s="358"/>
      <c r="S148" s="358"/>
      <c r="T148" s="359"/>
      <c r="AT148" s="360" t="s">
        <v>325</v>
      </c>
      <c r="AU148" s="360" t="s">
        <v>260</v>
      </c>
      <c r="AV148" s="352" t="s">
        <v>260</v>
      </c>
      <c r="AW148" s="352" t="s">
        <v>214</v>
      </c>
      <c r="AX148" s="352" t="s">
        <v>250</v>
      </c>
      <c r="AY148" s="360" t="s">
        <v>316</v>
      </c>
    </row>
    <row r="149" spans="2:65" s="352" customFormat="1">
      <c r="B149" s="351"/>
      <c r="D149" s="361" t="s">
        <v>325</v>
      </c>
      <c r="E149" s="360" t="s">
        <v>186</v>
      </c>
      <c r="F149" s="362" t="s">
        <v>364</v>
      </c>
      <c r="H149" s="363">
        <v>8.84</v>
      </c>
      <c r="I149" s="109"/>
      <c r="L149" s="351"/>
      <c r="M149" s="357"/>
      <c r="N149" s="358"/>
      <c r="O149" s="358"/>
      <c r="P149" s="358"/>
      <c r="Q149" s="358"/>
      <c r="R149" s="358"/>
      <c r="S149" s="358"/>
      <c r="T149" s="359"/>
      <c r="AT149" s="360" t="s">
        <v>325</v>
      </c>
      <c r="AU149" s="360" t="s">
        <v>260</v>
      </c>
      <c r="AV149" s="352" t="s">
        <v>260</v>
      </c>
      <c r="AW149" s="352" t="s">
        <v>214</v>
      </c>
      <c r="AX149" s="352" t="s">
        <v>250</v>
      </c>
      <c r="AY149" s="360" t="s">
        <v>316</v>
      </c>
    </row>
    <row r="150" spans="2:65" s="352" customFormat="1">
      <c r="B150" s="351"/>
      <c r="D150" s="361" t="s">
        <v>325</v>
      </c>
      <c r="E150" s="360" t="s">
        <v>186</v>
      </c>
      <c r="F150" s="362" t="s">
        <v>365</v>
      </c>
      <c r="H150" s="363">
        <v>1.6319999999999999</v>
      </c>
      <c r="I150" s="109"/>
      <c r="L150" s="351"/>
      <c r="M150" s="357"/>
      <c r="N150" s="358"/>
      <c r="O150" s="358"/>
      <c r="P150" s="358"/>
      <c r="Q150" s="358"/>
      <c r="R150" s="358"/>
      <c r="S150" s="358"/>
      <c r="T150" s="359"/>
      <c r="AT150" s="360" t="s">
        <v>325</v>
      </c>
      <c r="AU150" s="360" t="s">
        <v>260</v>
      </c>
      <c r="AV150" s="352" t="s">
        <v>260</v>
      </c>
      <c r="AW150" s="352" t="s">
        <v>214</v>
      </c>
      <c r="AX150" s="352" t="s">
        <v>250</v>
      </c>
      <c r="AY150" s="360" t="s">
        <v>316</v>
      </c>
    </row>
    <row r="151" spans="2:65" s="352" customFormat="1">
      <c r="B151" s="351"/>
      <c r="D151" s="361" t="s">
        <v>325</v>
      </c>
      <c r="E151" s="360" t="s">
        <v>186</v>
      </c>
      <c r="F151" s="362" t="s">
        <v>366</v>
      </c>
      <c r="H151" s="363">
        <v>3.29</v>
      </c>
      <c r="I151" s="109"/>
      <c r="L151" s="351"/>
      <c r="M151" s="357"/>
      <c r="N151" s="358"/>
      <c r="O151" s="358"/>
      <c r="P151" s="358"/>
      <c r="Q151" s="358"/>
      <c r="R151" s="358"/>
      <c r="S151" s="358"/>
      <c r="T151" s="359"/>
      <c r="AT151" s="360" t="s">
        <v>325</v>
      </c>
      <c r="AU151" s="360" t="s">
        <v>260</v>
      </c>
      <c r="AV151" s="352" t="s">
        <v>260</v>
      </c>
      <c r="AW151" s="352" t="s">
        <v>214</v>
      </c>
      <c r="AX151" s="352" t="s">
        <v>250</v>
      </c>
      <c r="AY151" s="360" t="s">
        <v>316</v>
      </c>
    </row>
    <row r="152" spans="2:65" s="352" customFormat="1">
      <c r="B152" s="351"/>
      <c r="D152" s="361" t="s">
        <v>325</v>
      </c>
      <c r="E152" s="360" t="s">
        <v>186</v>
      </c>
      <c r="F152" s="362" t="s">
        <v>367</v>
      </c>
      <c r="H152" s="363">
        <v>1.9950000000000001</v>
      </c>
      <c r="I152" s="109"/>
      <c r="L152" s="351"/>
      <c r="M152" s="357"/>
      <c r="N152" s="358"/>
      <c r="O152" s="358"/>
      <c r="P152" s="358"/>
      <c r="Q152" s="358"/>
      <c r="R152" s="358"/>
      <c r="S152" s="358"/>
      <c r="T152" s="359"/>
      <c r="AT152" s="360" t="s">
        <v>325</v>
      </c>
      <c r="AU152" s="360" t="s">
        <v>260</v>
      </c>
      <c r="AV152" s="352" t="s">
        <v>260</v>
      </c>
      <c r="AW152" s="352" t="s">
        <v>214</v>
      </c>
      <c r="AX152" s="352" t="s">
        <v>250</v>
      </c>
      <c r="AY152" s="360" t="s">
        <v>316</v>
      </c>
    </row>
    <row r="153" spans="2:65" s="352" customFormat="1">
      <c r="B153" s="351"/>
      <c r="D153" s="361" t="s">
        <v>325</v>
      </c>
      <c r="E153" s="360" t="s">
        <v>186</v>
      </c>
      <c r="F153" s="362" t="s">
        <v>368</v>
      </c>
      <c r="H153" s="363">
        <v>14.4</v>
      </c>
      <c r="I153" s="109"/>
      <c r="L153" s="351"/>
      <c r="M153" s="357"/>
      <c r="N153" s="358"/>
      <c r="O153" s="358"/>
      <c r="P153" s="358"/>
      <c r="Q153" s="358"/>
      <c r="R153" s="358"/>
      <c r="S153" s="358"/>
      <c r="T153" s="359"/>
      <c r="AT153" s="360" t="s">
        <v>325</v>
      </c>
      <c r="AU153" s="360" t="s">
        <v>260</v>
      </c>
      <c r="AV153" s="352" t="s">
        <v>260</v>
      </c>
      <c r="AW153" s="352" t="s">
        <v>214</v>
      </c>
      <c r="AX153" s="352" t="s">
        <v>250</v>
      </c>
      <c r="AY153" s="360" t="s">
        <v>316</v>
      </c>
    </row>
    <row r="154" spans="2:65" s="365" customFormat="1">
      <c r="B154" s="364"/>
      <c r="D154" s="353" t="s">
        <v>325</v>
      </c>
      <c r="E154" s="366" t="s">
        <v>186</v>
      </c>
      <c r="F154" s="367" t="s">
        <v>347</v>
      </c>
      <c r="H154" s="368">
        <v>390.89699999999999</v>
      </c>
      <c r="I154" s="110"/>
      <c r="L154" s="364"/>
      <c r="M154" s="369"/>
      <c r="N154" s="370"/>
      <c r="O154" s="370"/>
      <c r="P154" s="370"/>
      <c r="Q154" s="370"/>
      <c r="R154" s="370"/>
      <c r="S154" s="370"/>
      <c r="T154" s="371"/>
      <c r="AT154" s="372" t="s">
        <v>325</v>
      </c>
      <c r="AU154" s="372" t="s">
        <v>260</v>
      </c>
      <c r="AV154" s="365" t="s">
        <v>323</v>
      </c>
      <c r="AW154" s="365" t="s">
        <v>214</v>
      </c>
      <c r="AX154" s="365" t="s">
        <v>258</v>
      </c>
      <c r="AY154" s="372" t="s">
        <v>316</v>
      </c>
    </row>
    <row r="155" spans="2:65" s="253" customFormat="1" ht="31.5" customHeight="1">
      <c r="B155" s="254"/>
      <c r="C155" s="340" t="s">
        <v>369</v>
      </c>
      <c r="D155" s="340" t="s">
        <v>318</v>
      </c>
      <c r="E155" s="341" t="s">
        <v>370</v>
      </c>
      <c r="F155" s="342" t="s">
        <v>371</v>
      </c>
      <c r="G155" s="343" t="s">
        <v>329</v>
      </c>
      <c r="H155" s="344">
        <v>109.419</v>
      </c>
      <c r="I155" s="108"/>
      <c r="J155" s="345">
        <f>ROUND(I155*H155,2)</f>
        <v>0</v>
      </c>
      <c r="K155" s="342" t="s">
        <v>322</v>
      </c>
      <c r="L155" s="254"/>
      <c r="M155" s="346" t="s">
        <v>186</v>
      </c>
      <c r="N155" s="347" t="s">
        <v>221</v>
      </c>
      <c r="O155" s="255"/>
      <c r="P155" s="348">
        <f>O155*H155</f>
        <v>0</v>
      </c>
      <c r="Q155" s="348">
        <v>0</v>
      </c>
      <c r="R155" s="348">
        <f>Q155*H155</f>
        <v>0</v>
      </c>
      <c r="S155" s="348">
        <v>0</v>
      </c>
      <c r="T155" s="349">
        <f>S155*H155</f>
        <v>0</v>
      </c>
      <c r="AR155" s="241" t="s">
        <v>323</v>
      </c>
      <c r="AT155" s="241" t="s">
        <v>318</v>
      </c>
      <c r="AU155" s="241" t="s">
        <v>260</v>
      </c>
      <c r="AY155" s="241" t="s">
        <v>316</v>
      </c>
      <c r="BE155" s="350">
        <f>IF(N155="základní",J155,0)</f>
        <v>0</v>
      </c>
      <c r="BF155" s="350">
        <f>IF(N155="snížená",J155,0)</f>
        <v>0</v>
      </c>
      <c r="BG155" s="350">
        <f>IF(N155="zákl. přenesená",J155,0)</f>
        <v>0</v>
      </c>
      <c r="BH155" s="350">
        <f>IF(N155="sníž. přenesená",J155,0)</f>
        <v>0</v>
      </c>
      <c r="BI155" s="350">
        <f>IF(N155="nulová",J155,0)</f>
        <v>0</v>
      </c>
      <c r="BJ155" s="241" t="s">
        <v>258</v>
      </c>
      <c r="BK155" s="350">
        <f>ROUND(I155*H155,2)</f>
        <v>0</v>
      </c>
      <c r="BL155" s="241" t="s">
        <v>323</v>
      </c>
      <c r="BM155" s="241" t="s">
        <v>372</v>
      </c>
    </row>
    <row r="156" spans="2:65" s="352" customFormat="1">
      <c r="B156" s="351"/>
      <c r="D156" s="361" t="s">
        <v>325</v>
      </c>
      <c r="E156" s="360" t="s">
        <v>186</v>
      </c>
      <c r="F156" s="362" t="s">
        <v>373</v>
      </c>
      <c r="H156" s="363">
        <v>18.72</v>
      </c>
      <c r="I156" s="109"/>
      <c r="L156" s="351"/>
      <c r="M156" s="357"/>
      <c r="N156" s="358"/>
      <c r="O156" s="358"/>
      <c r="P156" s="358"/>
      <c r="Q156" s="358"/>
      <c r="R156" s="358"/>
      <c r="S156" s="358"/>
      <c r="T156" s="359"/>
      <c r="AT156" s="360" t="s">
        <v>325</v>
      </c>
      <c r="AU156" s="360" t="s">
        <v>260</v>
      </c>
      <c r="AV156" s="352" t="s">
        <v>260</v>
      </c>
      <c r="AW156" s="352" t="s">
        <v>187</v>
      </c>
      <c r="AX156" s="352" t="s">
        <v>250</v>
      </c>
      <c r="AY156" s="360" t="s">
        <v>316</v>
      </c>
    </row>
    <row r="157" spans="2:65" s="352" customFormat="1">
      <c r="B157" s="351"/>
      <c r="D157" s="361" t="s">
        <v>325</v>
      </c>
      <c r="E157" s="360" t="s">
        <v>186</v>
      </c>
      <c r="F157" s="362" t="s">
        <v>374</v>
      </c>
      <c r="H157" s="363">
        <v>6.3360000000000003</v>
      </c>
      <c r="I157" s="109"/>
      <c r="L157" s="351"/>
      <c r="M157" s="357"/>
      <c r="N157" s="358"/>
      <c r="O157" s="358"/>
      <c r="P157" s="358"/>
      <c r="Q157" s="358"/>
      <c r="R157" s="358"/>
      <c r="S157" s="358"/>
      <c r="T157" s="359"/>
      <c r="AT157" s="360" t="s">
        <v>325</v>
      </c>
      <c r="AU157" s="360" t="s">
        <v>260</v>
      </c>
      <c r="AV157" s="352" t="s">
        <v>260</v>
      </c>
      <c r="AW157" s="352" t="s">
        <v>187</v>
      </c>
      <c r="AX157" s="352" t="s">
        <v>250</v>
      </c>
      <c r="AY157" s="360" t="s">
        <v>316</v>
      </c>
    </row>
    <row r="158" spans="2:65" s="352" customFormat="1">
      <c r="B158" s="351"/>
      <c r="D158" s="361" t="s">
        <v>325</v>
      </c>
      <c r="E158" s="360" t="s">
        <v>186</v>
      </c>
      <c r="F158" s="362" t="s">
        <v>375</v>
      </c>
      <c r="H158" s="363">
        <v>13.566000000000001</v>
      </c>
      <c r="I158" s="109"/>
      <c r="L158" s="351"/>
      <c r="M158" s="357"/>
      <c r="N158" s="358"/>
      <c r="O158" s="358"/>
      <c r="P158" s="358"/>
      <c r="Q158" s="358"/>
      <c r="R158" s="358"/>
      <c r="S158" s="358"/>
      <c r="T158" s="359"/>
      <c r="AT158" s="360" t="s">
        <v>325</v>
      </c>
      <c r="AU158" s="360" t="s">
        <v>260</v>
      </c>
      <c r="AV158" s="352" t="s">
        <v>260</v>
      </c>
      <c r="AW158" s="352" t="s">
        <v>187</v>
      </c>
      <c r="AX158" s="352" t="s">
        <v>250</v>
      </c>
      <c r="AY158" s="360" t="s">
        <v>316</v>
      </c>
    </row>
    <row r="159" spans="2:65" s="352" customFormat="1">
      <c r="B159" s="351"/>
      <c r="D159" s="361" t="s">
        <v>325</v>
      </c>
      <c r="E159" s="360" t="s">
        <v>186</v>
      </c>
      <c r="F159" s="362" t="s">
        <v>376</v>
      </c>
      <c r="H159" s="363">
        <v>7.2930000000000001</v>
      </c>
      <c r="I159" s="109"/>
      <c r="L159" s="351"/>
      <c r="M159" s="357"/>
      <c r="N159" s="358"/>
      <c r="O159" s="358"/>
      <c r="P159" s="358"/>
      <c r="Q159" s="358"/>
      <c r="R159" s="358"/>
      <c r="S159" s="358"/>
      <c r="T159" s="359"/>
      <c r="AT159" s="360" t="s">
        <v>325</v>
      </c>
      <c r="AU159" s="360" t="s">
        <v>260</v>
      </c>
      <c r="AV159" s="352" t="s">
        <v>260</v>
      </c>
      <c r="AW159" s="352" t="s">
        <v>187</v>
      </c>
      <c r="AX159" s="352" t="s">
        <v>250</v>
      </c>
      <c r="AY159" s="360" t="s">
        <v>316</v>
      </c>
    </row>
    <row r="160" spans="2:65" s="352" customFormat="1">
      <c r="B160" s="351"/>
      <c r="D160" s="361" t="s">
        <v>325</v>
      </c>
      <c r="E160" s="360" t="s">
        <v>186</v>
      </c>
      <c r="F160" s="362" t="s">
        <v>377</v>
      </c>
      <c r="H160" s="363">
        <v>63.503999999999998</v>
      </c>
      <c r="I160" s="109"/>
      <c r="L160" s="351"/>
      <c r="M160" s="357"/>
      <c r="N160" s="358"/>
      <c r="O160" s="358"/>
      <c r="P160" s="358"/>
      <c r="Q160" s="358"/>
      <c r="R160" s="358"/>
      <c r="S160" s="358"/>
      <c r="T160" s="359"/>
      <c r="AT160" s="360" t="s">
        <v>325</v>
      </c>
      <c r="AU160" s="360" t="s">
        <v>260</v>
      </c>
      <c r="AV160" s="352" t="s">
        <v>260</v>
      </c>
      <c r="AW160" s="352" t="s">
        <v>187</v>
      </c>
      <c r="AX160" s="352" t="s">
        <v>250</v>
      </c>
      <c r="AY160" s="360" t="s">
        <v>316</v>
      </c>
    </row>
    <row r="161" spans="2:65" s="365" customFormat="1">
      <c r="B161" s="364"/>
      <c r="D161" s="353" t="s">
        <v>325</v>
      </c>
      <c r="E161" s="366" t="s">
        <v>186</v>
      </c>
      <c r="F161" s="367" t="s">
        <v>347</v>
      </c>
      <c r="H161" s="368">
        <v>109.419</v>
      </c>
      <c r="I161" s="110"/>
      <c r="L161" s="364"/>
      <c r="M161" s="369"/>
      <c r="N161" s="370"/>
      <c r="O161" s="370"/>
      <c r="P161" s="370"/>
      <c r="Q161" s="370"/>
      <c r="R161" s="370"/>
      <c r="S161" s="370"/>
      <c r="T161" s="371"/>
      <c r="AT161" s="372" t="s">
        <v>325</v>
      </c>
      <c r="AU161" s="372" t="s">
        <v>260</v>
      </c>
      <c r="AV161" s="365" t="s">
        <v>323</v>
      </c>
      <c r="AW161" s="365" t="s">
        <v>214</v>
      </c>
      <c r="AX161" s="365" t="s">
        <v>258</v>
      </c>
      <c r="AY161" s="372" t="s">
        <v>316</v>
      </c>
    </row>
    <row r="162" spans="2:65" s="253" customFormat="1" ht="22.5" customHeight="1">
      <c r="B162" s="254"/>
      <c r="C162" s="373" t="s">
        <v>378</v>
      </c>
      <c r="D162" s="373" t="s">
        <v>379</v>
      </c>
      <c r="E162" s="374" t="s">
        <v>380</v>
      </c>
      <c r="F162" s="375" t="s">
        <v>381</v>
      </c>
      <c r="G162" s="376" t="s">
        <v>382</v>
      </c>
      <c r="H162" s="377">
        <v>52.04</v>
      </c>
      <c r="I162" s="111"/>
      <c r="J162" s="378">
        <f>ROUND(I162*H162,2)</f>
        <v>0</v>
      </c>
      <c r="K162" s="375" t="s">
        <v>322</v>
      </c>
      <c r="L162" s="379"/>
      <c r="M162" s="380" t="s">
        <v>186</v>
      </c>
      <c r="N162" s="381" t="s">
        <v>221</v>
      </c>
      <c r="O162" s="255"/>
      <c r="P162" s="348">
        <f>O162*H162</f>
        <v>0</v>
      </c>
      <c r="Q162" s="348">
        <v>1</v>
      </c>
      <c r="R162" s="348">
        <f>Q162*H162</f>
        <v>52.04</v>
      </c>
      <c r="S162" s="348">
        <v>0</v>
      </c>
      <c r="T162" s="349">
        <f>S162*H162</f>
        <v>0</v>
      </c>
      <c r="AR162" s="241" t="s">
        <v>378</v>
      </c>
      <c r="AT162" s="241" t="s">
        <v>379</v>
      </c>
      <c r="AU162" s="241" t="s">
        <v>260</v>
      </c>
      <c r="AY162" s="241" t="s">
        <v>316</v>
      </c>
      <c r="BE162" s="350">
        <f>IF(N162="základní",J162,0)</f>
        <v>0</v>
      </c>
      <c r="BF162" s="350">
        <f>IF(N162="snížená",J162,0)</f>
        <v>0</v>
      </c>
      <c r="BG162" s="350">
        <f>IF(N162="zákl. přenesená",J162,0)</f>
        <v>0</v>
      </c>
      <c r="BH162" s="350">
        <f>IF(N162="sníž. přenesená",J162,0)</f>
        <v>0</v>
      </c>
      <c r="BI162" s="350">
        <f>IF(N162="nulová",J162,0)</f>
        <v>0</v>
      </c>
      <c r="BJ162" s="241" t="s">
        <v>258</v>
      </c>
      <c r="BK162" s="350">
        <f>ROUND(I162*H162,2)</f>
        <v>0</v>
      </c>
      <c r="BL162" s="241" t="s">
        <v>323</v>
      </c>
      <c r="BM162" s="241" t="s">
        <v>383</v>
      </c>
    </row>
    <row r="163" spans="2:65" s="352" customFormat="1">
      <c r="B163" s="351"/>
      <c r="D163" s="361" t="s">
        <v>325</v>
      </c>
      <c r="E163" s="360" t="s">
        <v>186</v>
      </c>
      <c r="F163" s="362" t="s">
        <v>384</v>
      </c>
      <c r="H163" s="363">
        <v>43.74</v>
      </c>
      <c r="I163" s="109"/>
      <c r="L163" s="351"/>
      <c r="M163" s="357"/>
      <c r="N163" s="358"/>
      <c r="O163" s="358"/>
      <c r="P163" s="358"/>
      <c r="Q163" s="358"/>
      <c r="R163" s="358"/>
      <c r="S163" s="358"/>
      <c r="T163" s="359"/>
      <c r="AT163" s="360" t="s">
        <v>325</v>
      </c>
      <c r="AU163" s="360" t="s">
        <v>260</v>
      </c>
      <c r="AV163" s="352" t="s">
        <v>260</v>
      </c>
      <c r="AW163" s="352" t="s">
        <v>214</v>
      </c>
      <c r="AX163" s="352" t="s">
        <v>250</v>
      </c>
      <c r="AY163" s="360" t="s">
        <v>316</v>
      </c>
    </row>
    <row r="164" spans="2:65" s="352" customFormat="1">
      <c r="B164" s="351"/>
      <c r="D164" s="361" t="s">
        <v>325</v>
      </c>
      <c r="E164" s="360" t="s">
        <v>186</v>
      </c>
      <c r="F164" s="362" t="s">
        <v>385</v>
      </c>
      <c r="H164" s="363">
        <v>8.3000000000000007</v>
      </c>
      <c r="I164" s="109"/>
      <c r="L164" s="351"/>
      <c r="M164" s="357"/>
      <c r="N164" s="358"/>
      <c r="O164" s="358"/>
      <c r="P164" s="358"/>
      <c r="Q164" s="358"/>
      <c r="R164" s="358"/>
      <c r="S164" s="358"/>
      <c r="T164" s="359"/>
      <c r="AT164" s="360" t="s">
        <v>325</v>
      </c>
      <c r="AU164" s="360" t="s">
        <v>260</v>
      </c>
      <c r="AV164" s="352" t="s">
        <v>260</v>
      </c>
      <c r="AW164" s="352" t="s">
        <v>214</v>
      </c>
      <c r="AX164" s="352" t="s">
        <v>250</v>
      </c>
      <c r="AY164" s="360" t="s">
        <v>316</v>
      </c>
    </row>
    <row r="165" spans="2:65" s="365" customFormat="1">
      <c r="B165" s="364"/>
      <c r="D165" s="353" t="s">
        <v>325</v>
      </c>
      <c r="E165" s="366" t="s">
        <v>186</v>
      </c>
      <c r="F165" s="367" t="s">
        <v>347</v>
      </c>
      <c r="H165" s="368">
        <v>52.04</v>
      </c>
      <c r="I165" s="110"/>
      <c r="L165" s="364"/>
      <c r="M165" s="369"/>
      <c r="N165" s="370"/>
      <c r="O165" s="370"/>
      <c r="P165" s="370"/>
      <c r="Q165" s="370"/>
      <c r="R165" s="370"/>
      <c r="S165" s="370"/>
      <c r="T165" s="371"/>
      <c r="AT165" s="372" t="s">
        <v>325</v>
      </c>
      <c r="AU165" s="372" t="s">
        <v>260</v>
      </c>
      <c r="AV165" s="365" t="s">
        <v>323</v>
      </c>
      <c r="AW165" s="365" t="s">
        <v>214</v>
      </c>
      <c r="AX165" s="365" t="s">
        <v>258</v>
      </c>
      <c r="AY165" s="372" t="s">
        <v>316</v>
      </c>
    </row>
    <row r="166" spans="2:65" s="253" customFormat="1" ht="22.5" customHeight="1">
      <c r="B166" s="254"/>
      <c r="C166" s="373" t="s">
        <v>386</v>
      </c>
      <c r="D166" s="373" t="s">
        <v>379</v>
      </c>
      <c r="E166" s="374" t="s">
        <v>387</v>
      </c>
      <c r="F166" s="375" t="s">
        <v>388</v>
      </c>
      <c r="G166" s="376" t="s">
        <v>382</v>
      </c>
      <c r="H166" s="377">
        <v>371.91399999999999</v>
      </c>
      <c r="I166" s="111"/>
      <c r="J166" s="378">
        <f>ROUND(I166*H166,2)</f>
        <v>0</v>
      </c>
      <c r="K166" s="375" t="s">
        <v>322</v>
      </c>
      <c r="L166" s="379"/>
      <c r="M166" s="380" t="s">
        <v>186</v>
      </c>
      <c r="N166" s="381" t="s">
        <v>221</v>
      </c>
      <c r="O166" s="255"/>
      <c r="P166" s="348">
        <f>O166*H166</f>
        <v>0</v>
      </c>
      <c r="Q166" s="348">
        <v>1</v>
      </c>
      <c r="R166" s="348">
        <f>Q166*H166</f>
        <v>371.91399999999999</v>
      </c>
      <c r="S166" s="348">
        <v>0</v>
      </c>
      <c r="T166" s="349">
        <f>S166*H166</f>
        <v>0</v>
      </c>
      <c r="AR166" s="241" t="s">
        <v>378</v>
      </c>
      <c r="AT166" s="241" t="s">
        <v>379</v>
      </c>
      <c r="AU166" s="241" t="s">
        <v>260</v>
      </c>
      <c r="AY166" s="241" t="s">
        <v>316</v>
      </c>
      <c r="BE166" s="350">
        <f>IF(N166="základní",J166,0)</f>
        <v>0</v>
      </c>
      <c r="BF166" s="350">
        <f>IF(N166="snížená",J166,0)</f>
        <v>0</v>
      </c>
      <c r="BG166" s="350">
        <f>IF(N166="zákl. přenesená",J166,0)</f>
        <v>0</v>
      </c>
      <c r="BH166" s="350">
        <f>IF(N166="sníž. přenesená",J166,0)</f>
        <v>0</v>
      </c>
      <c r="BI166" s="350">
        <f>IF(N166="nulová",J166,0)</f>
        <v>0</v>
      </c>
      <c r="BJ166" s="241" t="s">
        <v>258</v>
      </c>
      <c r="BK166" s="350">
        <f>ROUND(I166*H166,2)</f>
        <v>0</v>
      </c>
      <c r="BL166" s="241" t="s">
        <v>323</v>
      </c>
      <c r="BM166" s="241" t="s">
        <v>389</v>
      </c>
    </row>
    <row r="167" spans="2:65" s="253" customFormat="1" ht="27">
      <c r="B167" s="254"/>
      <c r="D167" s="361" t="s">
        <v>390</v>
      </c>
      <c r="F167" s="382" t="s">
        <v>391</v>
      </c>
      <c r="I167" s="112"/>
      <c r="L167" s="254"/>
      <c r="M167" s="383"/>
      <c r="N167" s="255"/>
      <c r="O167" s="255"/>
      <c r="P167" s="255"/>
      <c r="Q167" s="255"/>
      <c r="R167" s="255"/>
      <c r="S167" s="255"/>
      <c r="T167" s="384"/>
      <c r="AT167" s="241" t="s">
        <v>390</v>
      </c>
      <c r="AU167" s="241" t="s">
        <v>260</v>
      </c>
    </row>
    <row r="168" spans="2:65" s="352" customFormat="1">
      <c r="B168" s="351"/>
      <c r="D168" s="361" t="s">
        <v>325</v>
      </c>
      <c r="E168" s="360" t="s">
        <v>186</v>
      </c>
      <c r="F168" s="362" t="s">
        <v>392</v>
      </c>
      <c r="H168" s="363">
        <v>33.695999999999998</v>
      </c>
      <c r="I168" s="109"/>
      <c r="L168" s="351"/>
      <c r="M168" s="357"/>
      <c r="N168" s="358"/>
      <c r="O168" s="358"/>
      <c r="P168" s="358"/>
      <c r="Q168" s="358"/>
      <c r="R168" s="358"/>
      <c r="S168" s="358"/>
      <c r="T168" s="359"/>
      <c r="AT168" s="360" t="s">
        <v>325</v>
      </c>
      <c r="AU168" s="360" t="s">
        <v>260</v>
      </c>
      <c r="AV168" s="352" t="s">
        <v>260</v>
      </c>
      <c r="AW168" s="352" t="s">
        <v>214</v>
      </c>
      <c r="AX168" s="352" t="s">
        <v>250</v>
      </c>
      <c r="AY168" s="360" t="s">
        <v>316</v>
      </c>
    </row>
    <row r="169" spans="2:65" s="352" customFormat="1">
      <c r="B169" s="351"/>
      <c r="D169" s="361" t="s">
        <v>325</v>
      </c>
      <c r="E169" s="360" t="s">
        <v>186</v>
      </c>
      <c r="F169" s="362" t="s">
        <v>393</v>
      </c>
      <c r="H169" s="363">
        <v>11.404999999999999</v>
      </c>
      <c r="I169" s="109"/>
      <c r="L169" s="351"/>
      <c r="M169" s="357"/>
      <c r="N169" s="358"/>
      <c r="O169" s="358"/>
      <c r="P169" s="358"/>
      <c r="Q169" s="358"/>
      <c r="R169" s="358"/>
      <c r="S169" s="358"/>
      <c r="T169" s="359"/>
      <c r="AT169" s="360" t="s">
        <v>325</v>
      </c>
      <c r="AU169" s="360" t="s">
        <v>260</v>
      </c>
      <c r="AV169" s="352" t="s">
        <v>260</v>
      </c>
      <c r="AW169" s="352" t="s">
        <v>214</v>
      </c>
      <c r="AX169" s="352" t="s">
        <v>250</v>
      </c>
      <c r="AY169" s="360" t="s">
        <v>316</v>
      </c>
    </row>
    <row r="170" spans="2:65" s="352" customFormat="1">
      <c r="B170" s="351"/>
      <c r="D170" s="361" t="s">
        <v>325</v>
      </c>
      <c r="E170" s="360" t="s">
        <v>186</v>
      </c>
      <c r="F170" s="362" t="s">
        <v>394</v>
      </c>
      <c r="H170" s="363">
        <v>24.419</v>
      </c>
      <c r="I170" s="109"/>
      <c r="L170" s="351"/>
      <c r="M170" s="357"/>
      <c r="N170" s="358"/>
      <c r="O170" s="358"/>
      <c r="P170" s="358"/>
      <c r="Q170" s="358"/>
      <c r="R170" s="358"/>
      <c r="S170" s="358"/>
      <c r="T170" s="359"/>
      <c r="AT170" s="360" t="s">
        <v>325</v>
      </c>
      <c r="AU170" s="360" t="s">
        <v>260</v>
      </c>
      <c r="AV170" s="352" t="s">
        <v>260</v>
      </c>
      <c r="AW170" s="352" t="s">
        <v>214</v>
      </c>
      <c r="AX170" s="352" t="s">
        <v>250</v>
      </c>
      <c r="AY170" s="360" t="s">
        <v>316</v>
      </c>
    </row>
    <row r="171" spans="2:65" s="352" customFormat="1">
      <c r="B171" s="351"/>
      <c r="D171" s="361" t="s">
        <v>325</v>
      </c>
      <c r="E171" s="360" t="s">
        <v>186</v>
      </c>
      <c r="F171" s="362" t="s">
        <v>395</v>
      </c>
      <c r="H171" s="363">
        <v>13.127000000000001</v>
      </c>
      <c r="I171" s="109"/>
      <c r="L171" s="351"/>
      <c r="M171" s="357"/>
      <c r="N171" s="358"/>
      <c r="O171" s="358"/>
      <c r="P171" s="358"/>
      <c r="Q171" s="358"/>
      <c r="R171" s="358"/>
      <c r="S171" s="358"/>
      <c r="T171" s="359"/>
      <c r="AT171" s="360" t="s">
        <v>325</v>
      </c>
      <c r="AU171" s="360" t="s">
        <v>260</v>
      </c>
      <c r="AV171" s="352" t="s">
        <v>260</v>
      </c>
      <c r="AW171" s="352" t="s">
        <v>214</v>
      </c>
      <c r="AX171" s="352" t="s">
        <v>250</v>
      </c>
      <c r="AY171" s="360" t="s">
        <v>316</v>
      </c>
    </row>
    <row r="172" spans="2:65" s="352" customFormat="1">
      <c r="B172" s="351"/>
      <c r="D172" s="361" t="s">
        <v>325</v>
      </c>
      <c r="E172" s="360" t="s">
        <v>186</v>
      </c>
      <c r="F172" s="362" t="s">
        <v>396</v>
      </c>
      <c r="H172" s="363">
        <v>114.307</v>
      </c>
      <c r="I172" s="109"/>
      <c r="L172" s="351"/>
      <c r="M172" s="357"/>
      <c r="N172" s="358"/>
      <c r="O172" s="358"/>
      <c r="P172" s="358"/>
      <c r="Q172" s="358"/>
      <c r="R172" s="358"/>
      <c r="S172" s="358"/>
      <c r="T172" s="359"/>
      <c r="AT172" s="360" t="s">
        <v>325</v>
      </c>
      <c r="AU172" s="360" t="s">
        <v>260</v>
      </c>
      <c r="AV172" s="352" t="s">
        <v>260</v>
      </c>
      <c r="AW172" s="352" t="s">
        <v>214</v>
      </c>
      <c r="AX172" s="352" t="s">
        <v>250</v>
      </c>
      <c r="AY172" s="360" t="s">
        <v>316</v>
      </c>
    </row>
    <row r="173" spans="2:65" s="352" customFormat="1">
      <c r="B173" s="351"/>
      <c r="D173" s="361" t="s">
        <v>325</v>
      </c>
      <c r="E173" s="360" t="s">
        <v>186</v>
      </c>
      <c r="F173" s="362" t="s">
        <v>397</v>
      </c>
      <c r="H173" s="363">
        <v>174.96</v>
      </c>
      <c r="I173" s="109"/>
      <c r="L173" s="351"/>
      <c r="M173" s="357"/>
      <c r="N173" s="358"/>
      <c r="O173" s="358"/>
      <c r="P173" s="358"/>
      <c r="Q173" s="358"/>
      <c r="R173" s="358"/>
      <c r="S173" s="358"/>
      <c r="T173" s="359"/>
      <c r="AT173" s="360" t="s">
        <v>325</v>
      </c>
      <c r="AU173" s="360" t="s">
        <v>260</v>
      </c>
      <c r="AV173" s="352" t="s">
        <v>260</v>
      </c>
      <c r="AW173" s="352" t="s">
        <v>214</v>
      </c>
      <c r="AX173" s="352" t="s">
        <v>250</v>
      </c>
      <c r="AY173" s="360" t="s">
        <v>316</v>
      </c>
    </row>
    <row r="174" spans="2:65" s="365" customFormat="1">
      <c r="B174" s="364"/>
      <c r="D174" s="353" t="s">
        <v>325</v>
      </c>
      <c r="E174" s="366" t="s">
        <v>186</v>
      </c>
      <c r="F174" s="367" t="s">
        <v>347</v>
      </c>
      <c r="H174" s="368">
        <v>371.91399999999999</v>
      </c>
      <c r="I174" s="110"/>
      <c r="L174" s="364"/>
      <c r="M174" s="369"/>
      <c r="N174" s="370"/>
      <c r="O174" s="370"/>
      <c r="P174" s="370"/>
      <c r="Q174" s="370"/>
      <c r="R174" s="370"/>
      <c r="S174" s="370"/>
      <c r="T174" s="371"/>
      <c r="AT174" s="372" t="s">
        <v>325</v>
      </c>
      <c r="AU174" s="372" t="s">
        <v>260</v>
      </c>
      <c r="AV174" s="365" t="s">
        <v>323</v>
      </c>
      <c r="AW174" s="365" t="s">
        <v>214</v>
      </c>
      <c r="AX174" s="365" t="s">
        <v>258</v>
      </c>
      <c r="AY174" s="372" t="s">
        <v>316</v>
      </c>
    </row>
    <row r="175" spans="2:65" s="253" customFormat="1" ht="31.5" customHeight="1">
      <c r="B175" s="254"/>
      <c r="C175" s="340" t="s">
        <v>398</v>
      </c>
      <c r="D175" s="340" t="s">
        <v>318</v>
      </c>
      <c r="E175" s="341" t="s">
        <v>399</v>
      </c>
      <c r="F175" s="342" t="s">
        <v>400</v>
      </c>
      <c r="G175" s="343" t="s">
        <v>321</v>
      </c>
      <c r="H175" s="344">
        <v>83</v>
      </c>
      <c r="I175" s="108"/>
      <c r="J175" s="345">
        <f>ROUND(I175*H175,2)</f>
        <v>0</v>
      </c>
      <c r="K175" s="342" t="s">
        <v>322</v>
      </c>
      <c r="L175" s="254"/>
      <c r="M175" s="346" t="s">
        <v>186</v>
      </c>
      <c r="N175" s="347" t="s">
        <v>221</v>
      </c>
      <c r="O175" s="255"/>
      <c r="P175" s="348">
        <f>O175*H175</f>
        <v>0</v>
      </c>
      <c r="Q175" s="348">
        <v>0</v>
      </c>
      <c r="R175" s="348">
        <f>Q175*H175</f>
        <v>0</v>
      </c>
      <c r="S175" s="348">
        <v>0</v>
      </c>
      <c r="T175" s="349">
        <f>S175*H175</f>
        <v>0</v>
      </c>
      <c r="AR175" s="241" t="s">
        <v>323</v>
      </c>
      <c r="AT175" s="241" t="s">
        <v>318</v>
      </c>
      <c r="AU175" s="241" t="s">
        <v>260</v>
      </c>
      <c r="AY175" s="241" t="s">
        <v>316</v>
      </c>
      <c r="BE175" s="350">
        <f>IF(N175="základní",J175,0)</f>
        <v>0</v>
      </c>
      <c r="BF175" s="350">
        <f>IF(N175="snížená",J175,0)</f>
        <v>0</v>
      </c>
      <c r="BG175" s="350">
        <f>IF(N175="zákl. přenesená",J175,0)</f>
        <v>0</v>
      </c>
      <c r="BH175" s="350">
        <f>IF(N175="sníž. přenesená",J175,0)</f>
        <v>0</v>
      </c>
      <c r="BI175" s="350">
        <f>IF(N175="nulová",J175,0)</f>
        <v>0</v>
      </c>
      <c r="BJ175" s="241" t="s">
        <v>258</v>
      </c>
      <c r="BK175" s="350">
        <f>ROUND(I175*H175,2)</f>
        <v>0</v>
      </c>
      <c r="BL175" s="241" t="s">
        <v>323</v>
      </c>
      <c r="BM175" s="241" t="s">
        <v>401</v>
      </c>
    </row>
    <row r="176" spans="2:65" s="352" customFormat="1">
      <c r="B176" s="351"/>
      <c r="D176" s="353" t="s">
        <v>325</v>
      </c>
      <c r="E176" s="354" t="s">
        <v>186</v>
      </c>
      <c r="F176" s="355" t="s">
        <v>326</v>
      </c>
      <c r="H176" s="356">
        <v>83</v>
      </c>
      <c r="I176" s="109"/>
      <c r="L176" s="351"/>
      <c r="M176" s="357"/>
      <c r="N176" s="358"/>
      <c r="O176" s="358"/>
      <c r="P176" s="358"/>
      <c r="Q176" s="358"/>
      <c r="R176" s="358"/>
      <c r="S176" s="358"/>
      <c r="T176" s="359"/>
      <c r="AT176" s="360" t="s">
        <v>325</v>
      </c>
      <c r="AU176" s="360" t="s">
        <v>260</v>
      </c>
      <c r="AV176" s="352" t="s">
        <v>260</v>
      </c>
      <c r="AW176" s="352" t="s">
        <v>214</v>
      </c>
      <c r="AX176" s="352" t="s">
        <v>258</v>
      </c>
      <c r="AY176" s="360" t="s">
        <v>316</v>
      </c>
    </row>
    <row r="177" spans="2:65" s="253" customFormat="1" ht="22.5" customHeight="1">
      <c r="B177" s="254"/>
      <c r="C177" s="373" t="s">
        <v>402</v>
      </c>
      <c r="D177" s="373" t="s">
        <v>379</v>
      </c>
      <c r="E177" s="374" t="s">
        <v>403</v>
      </c>
      <c r="F177" s="375" t="s">
        <v>404</v>
      </c>
      <c r="G177" s="376" t="s">
        <v>405</v>
      </c>
      <c r="H177" s="377">
        <v>50</v>
      </c>
      <c r="I177" s="111"/>
      <c r="J177" s="378">
        <f>ROUND(I177*H177,2)</f>
        <v>0</v>
      </c>
      <c r="K177" s="375" t="s">
        <v>186</v>
      </c>
      <c r="L177" s="379"/>
      <c r="M177" s="380" t="s">
        <v>186</v>
      </c>
      <c r="N177" s="381" t="s">
        <v>221</v>
      </c>
      <c r="O177" s="255"/>
      <c r="P177" s="348">
        <f>O177*H177</f>
        <v>0</v>
      </c>
      <c r="Q177" s="348">
        <v>0</v>
      </c>
      <c r="R177" s="348">
        <f>Q177*H177</f>
        <v>0</v>
      </c>
      <c r="S177" s="348">
        <v>0</v>
      </c>
      <c r="T177" s="349">
        <f>S177*H177</f>
        <v>0</v>
      </c>
      <c r="AR177" s="241" t="s">
        <v>378</v>
      </c>
      <c r="AT177" s="241" t="s">
        <v>379</v>
      </c>
      <c r="AU177" s="241" t="s">
        <v>260</v>
      </c>
      <c r="AY177" s="241" t="s">
        <v>316</v>
      </c>
      <c r="BE177" s="350">
        <f>IF(N177="základní",J177,0)</f>
        <v>0</v>
      </c>
      <c r="BF177" s="350">
        <f>IF(N177="snížená",J177,0)</f>
        <v>0</v>
      </c>
      <c r="BG177" s="350">
        <f>IF(N177="zákl. přenesená",J177,0)</f>
        <v>0</v>
      </c>
      <c r="BH177" s="350">
        <f>IF(N177="sníž. přenesená",J177,0)</f>
        <v>0</v>
      </c>
      <c r="BI177" s="350">
        <f>IF(N177="nulová",J177,0)</f>
        <v>0</v>
      </c>
      <c r="BJ177" s="241" t="s">
        <v>258</v>
      </c>
      <c r="BK177" s="350">
        <f>ROUND(I177*H177,2)</f>
        <v>0</v>
      </c>
      <c r="BL177" s="241" t="s">
        <v>323</v>
      </c>
      <c r="BM177" s="241" t="s">
        <v>406</v>
      </c>
    </row>
    <row r="178" spans="2:65" s="352" customFormat="1">
      <c r="B178" s="351"/>
      <c r="D178" s="353" t="s">
        <v>325</v>
      </c>
      <c r="E178" s="354" t="s">
        <v>186</v>
      </c>
      <c r="F178" s="355" t="s">
        <v>407</v>
      </c>
      <c r="H178" s="356">
        <v>50</v>
      </c>
      <c r="I178" s="109"/>
      <c r="L178" s="351"/>
      <c r="M178" s="357"/>
      <c r="N178" s="358"/>
      <c r="O178" s="358"/>
      <c r="P178" s="358"/>
      <c r="Q178" s="358"/>
      <c r="R178" s="358"/>
      <c r="S178" s="358"/>
      <c r="T178" s="359"/>
      <c r="AT178" s="360" t="s">
        <v>325</v>
      </c>
      <c r="AU178" s="360" t="s">
        <v>260</v>
      </c>
      <c r="AV178" s="352" t="s">
        <v>260</v>
      </c>
      <c r="AW178" s="352" t="s">
        <v>214</v>
      </c>
      <c r="AX178" s="352" t="s">
        <v>258</v>
      </c>
      <c r="AY178" s="360" t="s">
        <v>316</v>
      </c>
    </row>
    <row r="179" spans="2:65" s="253" customFormat="1" ht="22.5" customHeight="1">
      <c r="B179" s="254"/>
      <c r="C179" s="340" t="s">
        <v>408</v>
      </c>
      <c r="D179" s="340" t="s">
        <v>318</v>
      </c>
      <c r="E179" s="341" t="s">
        <v>409</v>
      </c>
      <c r="F179" s="342" t="s">
        <v>410</v>
      </c>
      <c r="G179" s="343" t="s">
        <v>411</v>
      </c>
      <c r="H179" s="344">
        <v>830</v>
      </c>
      <c r="I179" s="108"/>
      <c r="J179" s="345">
        <f>ROUND(I179*H179,2)</f>
        <v>0</v>
      </c>
      <c r="K179" s="342" t="s">
        <v>322</v>
      </c>
      <c r="L179" s="254"/>
      <c r="M179" s="346" t="s">
        <v>186</v>
      </c>
      <c r="N179" s="347" t="s">
        <v>221</v>
      </c>
      <c r="O179" s="255"/>
      <c r="P179" s="348">
        <f>O179*H179</f>
        <v>0</v>
      </c>
      <c r="Q179" s="348">
        <v>0</v>
      </c>
      <c r="R179" s="348">
        <f>Q179*H179</f>
        <v>0</v>
      </c>
      <c r="S179" s="348">
        <v>0</v>
      </c>
      <c r="T179" s="349">
        <f>S179*H179</f>
        <v>0</v>
      </c>
      <c r="AR179" s="241" t="s">
        <v>323</v>
      </c>
      <c r="AT179" s="241" t="s">
        <v>318</v>
      </c>
      <c r="AU179" s="241" t="s">
        <v>260</v>
      </c>
      <c r="AY179" s="241" t="s">
        <v>316</v>
      </c>
      <c r="BE179" s="350">
        <f>IF(N179="základní",J179,0)</f>
        <v>0</v>
      </c>
      <c r="BF179" s="350">
        <f>IF(N179="snížená",J179,0)</f>
        <v>0</v>
      </c>
      <c r="BG179" s="350">
        <f>IF(N179="zákl. přenesená",J179,0)</f>
        <v>0</v>
      </c>
      <c r="BH179" s="350">
        <f>IF(N179="sníž. přenesená",J179,0)</f>
        <v>0</v>
      </c>
      <c r="BI179" s="350">
        <f>IF(N179="nulová",J179,0)</f>
        <v>0</v>
      </c>
      <c r="BJ179" s="241" t="s">
        <v>258</v>
      </c>
      <c r="BK179" s="350">
        <f>ROUND(I179*H179,2)</f>
        <v>0</v>
      </c>
      <c r="BL179" s="241" t="s">
        <v>323</v>
      </c>
      <c r="BM179" s="241" t="s">
        <v>412</v>
      </c>
    </row>
    <row r="180" spans="2:65" s="352" customFormat="1">
      <c r="B180" s="351"/>
      <c r="D180" s="353" t="s">
        <v>325</v>
      </c>
      <c r="E180" s="354" t="s">
        <v>186</v>
      </c>
      <c r="F180" s="355" t="s">
        <v>413</v>
      </c>
      <c r="H180" s="356">
        <v>830</v>
      </c>
      <c r="I180" s="109"/>
      <c r="L180" s="351"/>
      <c r="M180" s="357"/>
      <c r="N180" s="358"/>
      <c r="O180" s="358"/>
      <c r="P180" s="358"/>
      <c r="Q180" s="358"/>
      <c r="R180" s="358"/>
      <c r="S180" s="358"/>
      <c r="T180" s="359"/>
      <c r="AT180" s="360" t="s">
        <v>325</v>
      </c>
      <c r="AU180" s="360" t="s">
        <v>260</v>
      </c>
      <c r="AV180" s="352" t="s">
        <v>260</v>
      </c>
      <c r="AW180" s="352" t="s">
        <v>214</v>
      </c>
      <c r="AX180" s="352" t="s">
        <v>258</v>
      </c>
      <c r="AY180" s="360" t="s">
        <v>316</v>
      </c>
    </row>
    <row r="181" spans="2:65" s="253" customFormat="1" ht="22.5" customHeight="1">
      <c r="B181" s="254"/>
      <c r="C181" s="373" t="s">
        <v>414</v>
      </c>
      <c r="D181" s="373" t="s">
        <v>379</v>
      </c>
      <c r="E181" s="374" t="s">
        <v>415</v>
      </c>
      <c r="F181" s="375" t="s">
        <v>416</v>
      </c>
      <c r="G181" s="376" t="s">
        <v>411</v>
      </c>
      <c r="H181" s="377">
        <v>830</v>
      </c>
      <c r="I181" s="111"/>
      <c r="J181" s="378">
        <f>ROUND(I181*H181,2)</f>
        <v>0</v>
      </c>
      <c r="K181" s="375" t="s">
        <v>322</v>
      </c>
      <c r="L181" s="379"/>
      <c r="M181" s="380" t="s">
        <v>186</v>
      </c>
      <c r="N181" s="381" t="s">
        <v>221</v>
      </c>
      <c r="O181" s="255"/>
      <c r="P181" s="348">
        <f>O181*H181</f>
        <v>0</v>
      </c>
      <c r="Q181" s="348">
        <v>8.0000000000000007E-5</v>
      </c>
      <c r="R181" s="348">
        <f>Q181*H181</f>
        <v>6.6400000000000001E-2</v>
      </c>
      <c r="S181" s="348">
        <v>0</v>
      </c>
      <c r="T181" s="349">
        <f>S181*H181</f>
        <v>0</v>
      </c>
      <c r="AR181" s="241" t="s">
        <v>378</v>
      </c>
      <c r="AT181" s="241" t="s">
        <v>379</v>
      </c>
      <c r="AU181" s="241" t="s">
        <v>260</v>
      </c>
      <c r="AY181" s="241" t="s">
        <v>316</v>
      </c>
      <c r="BE181" s="350">
        <f>IF(N181="základní",J181,0)</f>
        <v>0</v>
      </c>
      <c r="BF181" s="350">
        <f>IF(N181="snížená",J181,0)</f>
        <v>0</v>
      </c>
      <c r="BG181" s="350">
        <f>IF(N181="zákl. přenesená",J181,0)</f>
        <v>0</v>
      </c>
      <c r="BH181" s="350">
        <f>IF(N181="sníž. přenesená",J181,0)</f>
        <v>0</v>
      </c>
      <c r="BI181" s="350">
        <f>IF(N181="nulová",J181,0)</f>
        <v>0</v>
      </c>
      <c r="BJ181" s="241" t="s">
        <v>258</v>
      </c>
      <c r="BK181" s="350">
        <f>ROUND(I181*H181,2)</f>
        <v>0</v>
      </c>
      <c r="BL181" s="241" t="s">
        <v>323</v>
      </c>
      <c r="BM181" s="241" t="s">
        <v>417</v>
      </c>
    </row>
    <row r="182" spans="2:65" s="253" customFormat="1" ht="22.5" customHeight="1">
      <c r="B182" s="254"/>
      <c r="C182" s="373" t="s">
        <v>418</v>
      </c>
      <c r="D182" s="373" t="s">
        <v>379</v>
      </c>
      <c r="E182" s="374" t="s">
        <v>419</v>
      </c>
      <c r="F182" s="375" t="s">
        <v>420</v>
      </c>
      <c r="G182" s="376" t="s">
        <v>421</v>
      </c>
      <c r="H182" s="377">
        <v>83</v>
      </c>
      <c r="I182" s="111"/>
      <c r="J182" s="378">
        <f>ROUND(I182*H182,2)</f>
        <v>0</v>
      </c>
      <c r="K182" s="375" t="s">
        <v>186</v>
      </c>
      <c r="L182" s="379"/>
      <c r="M182" s="380" t="s">
        <v>186</v>
      </c>
      <c r="N182" s="381" t="s">
        <v>221</v>
      </c>
      <c r="O182" s="255"/>
      <c r="P182" s="348">
        <f>O182*H182</f>
        <v>0</v>
      </c>
      <c r="Q182" s="348">
        <v>0</v>
      </c>
      <c r="R182" s="348">
        <f>Q182*H182</f>
        <v>0</v>
      </c>
      <c r="S182" s="348">
        <v>0</v>
      </c>
      <c r="T182" s="349">
        <f>S182*H182</f>
        <v>0</v>
      </c>
      <c r="AR182" s="241" t="s">
        <v>378</v>
      </c>
      <c r="AT182" s="241" t="s">
        <v>379</v>
      </c>
      <c r="AU182" s="241" t="s">
        <v>260</v>
      </c>
      <c r="AY182" s="241" t="s">
        <v>316</v>
      </c>
      <c r="BE182" s="350">
        <f>IF(N182="základní",J182,0)</f>
        <v>0</v>
      </c>
      <c r="BF182" s="350">
        <f>IF(N182="snížená",J182,0)</f>
        <v>0</v>
      </c>
      <c r="BG182" s="350">
        <f>IF(N182="zákl. přenesená",J182,0)</f>
        <v>0</v>
      </c>
      <c r="BH182" s="350">
        <f>IF(N182="sníž. přenesená",J182,0)</f>
        <v>0</v>
      </c>
      <c r="BI182" s="350">
        <f>IF(N182="nulová",J182,0)</f>
        <v>0</v>
      </c>
      <c r="BJ182" s="241" t="s">
        <v>258</v>
      </c>
      <c r="BK182" s="350">
        <f>ROUND(I182*H182,2)</f>
        <v>0</v>
      </c>
      <c r="BL182" s="241" t="s">
        <v>323</v>
      </c>
      <c r="BM182" s="241" t="s">
        <v>422</v>
      </c>
    </row>
    <row r="183" spans="2:65" s="352" customFormat="1">
      <c r="B183" s="351"/>
      <c r="D183" s="353" t="s">
        <v>325</v>
      </c>
      <c r="E183" s="354" t="s">
        <v>186</v>
      </c>
      <c r="F183" s="355" t="s">
        <v>326</v>
      </c>
      <c r="H183" s="356">
        <v>83</v>
      </c>
      <c r="I183" s="109"/>
      <c r="L183" s="351"/>
      <c r="M183" s="357"/>
      <c r="N183" s="358"/>
      <c r="O183" s="358"/>
      <c r="P183" s="358"/>
      <c r="Q183" s="358"/>
      <c r="R183" s="358"/>
      <c r="S183" s="358"/>
      <c r="T183" s="359"/>
      <c r="AT183" s="360" t="s">
        <v>325</v>
      </c>
      <c r="AU183" s="360" t="s">
        <v>260</v>
      </c>
      <c r="AV183" s="352" t="s">
        <v>260</v>
      </c>
      <c r="AW183" s="352" t="s">
        <v>214</v>
      </c>
      <c r="AX183" s="352" t="s">
        <v>258</v>
      </c>
      <c r="AY183" s="360" t="s">
        <v>316</v>
      </c>
    </row>
    <row r="184" spans="2:65" s="253" customFormat="1" ht="22.5" customHeight="1">
      <c r="B184" s="254"/>
      <c r="C184" s="373" t="s">
        <v>192</v>
      </c>
      <c r="D184" s="373" t="s">
        <v>379</v>
      </c>
      <c r="E184" s="374" t="s">
        <v>423</v>
      </c>
      <c r="F184" s="375" t="s">
        <v>424</v>
      </c>
      <c r="G184" s="376" t="s">
        <v>421</v>
      </c>
      <c r="H184" s="377">
        <v>83</v>
      </c>
      <c r="I184" s="111"/>
      <c r="J184" s="378">
        <f>ROUND(I184*H184,2)</f>
        <v>0</v>
      </c>
      <c r="K184" s="375" t="s">
        <v>186</v>
      </c>
      <c r="L184" s="379"/>
      <c r="M184" s="380" t="s">
        <v>186</v>
      </c>
      <c r="N184" s="381" t="s">
        <v>221</v>
      </c>
      <c r="O184" s="255"/>
      <c r="P184" s="348">
        <f>O184*H184</f>
        <v>0</v>
      </c>
      <c r="Q184" s="348">
        <v>0</v>
      </c>
      <c r="R184" s="348">
        <f>Q184*H184</f>
        <v>0</v>
      </c>
      <c r="S184" s="348">
        <v>0</v>
      </c>
      <c r="T184" s="349">
        <f>S184*H184</f>
        <v>0</v>
      </c>
      <c r="AR184" s="241" t="s">
        <v>378</v>
      </c>
      <c r="AT184" s="241" t="s">
        <v>379</v>
      </c>
      <c r="AU184" s="241" t="s">
        <v>260</v>
      </c>
      <c r="AY184" s="241" t="s">
        <v>316</v>
      </c>
      <c r="BE184" s="350">
        <f>IF(N184="základní",J184,0)</f>
        <v>0</v>
      </c>
      <c r="BF184" s="350">
        <f>IF(N184="snížená",J184,0)</f>
        <v>0</v>
      </c>
      <c r="BG184" s="350">
        <f>IF(N184="zákl. přenesená",J184,0)</f>
        <v>0</v>
      </c>
      <c r="BH184" s="350">
        <f>IF(N184="sníž. přenesená",J184,0)</f>
        <v>0</v>
      </c>
      <c r="BI184" s="350">
        <f>IF(N184="nulová",J184,0)</f>
        <v>0</v>
      </c>
      <c r="BJ184" s="241" t="s">
        <v>258</v>
      </c>
      <c r="BK184" s="350">
        <f>ROUND(I184*H184,2)</f>
        <v>0</v>
      </c>
      <c r="BL184" s="241" t="s">
        <v>323</v>
      </c>
      <c r="BM184" s="241" t="s">
        <v>425</v>
      </c>
    </row>
    <row r="185" spans="2:65" s="352" customFormat="1">
      <c r="B185" s="351"/>
      <c r="D185" s="361" t="s">
        <v>325</v>
      </c>
      <c r="E185" s="360" t="s">
        <v>186</v>
      </c>
      <c r="F185" s="362" t="s">
        <v>326</v>
      </c>
      <c r="H185" s="363">
        <v>83</v>
      </c>
      <c r="I185" s="109"/>
      <c r="L185" s="351"/>
      <c r="M185" s="357"/>
      <c r="N185" s="358"/>
      <c r="O185" s="358"/>
      <c r="P185" s="358"/>
      <c r="Q185" s="358"/>
      <c r="R185" s="358"/>
      <c r="S185" s="358"/>
      <c r="T185" s="359"/>
      <c r="AT185" s="360" t="s">
        <v>325</v>
      </c>
      <c r="AU185" s="360" t="s">
        <v>260</v>
      </c>
      <c r="AV185" s="352" t="s">
        <v>260</v>
      </c>
      <c r="AW185" s="352" t="s">
        <v>214</v>
      </c>
      <c r="AX185" s="352" t="s">
        <v>258</v>
      </c>
      <c r="AY185" s="360" t="s">
        <v>316</v>
      </c>
    </row>
    <row r="186" spans="2:65" s="327" customFormat="1" ht="22.35" customHeight="1">
      <c r="B186" s="326"/>
      <c r="D186" s="337" t="s">
        <v>249</v>
      </c>
      <c r="E186" s="338" t="s">
        <v>260</v>
      </c>
      <c r="F186" s="338" t="s">
        <v>426</v>
      </c>
      <c r="I186" s="106"/>
      <c r="J186" s="339">
        <f>BK186</f>
        <v>0</v>
      </c>
      <c r="L186" s="326"/>
      <c r="M186" s="331"/>
      <c r="N186" s="332"/>
      <c r="O186" s="332"/>
      <c r="P186" s="333">
        <f>SUM(P187:P239)</f>
        <v>0</v>
      </c>
      <c r="Q186" s="332"/>
      <c r="R186" s="333">
        <f>SUM(R187:R239)</f>
        <v>239.64936918000001</v>
      </c>
      <c r="S186" s="332"/>
      <c r="T186" s="334">
        <f>SUM(T187:T239)</f>
        <v>0</v>
      </c>
      <c r="AR186" s="328" t="s">
        <v>258</v>
      </c>
      <c r="AT186" s="335" t="s">
        <v>249</v>
      </c>
      <c r="AU186" s="335" t="s">
        <v>260</v>
      </c>
      <c r="AY186" s="328" t="s">
        <v>316</v>
      </c>
      <c r="BK186" s="336">
        <f>SUM(BK187:BK239)</f>
        <v>0</v>
      </c>
    </row>
    <row r="187" spans="2:65" s="253" customFormat="1" ht="31.5" customHeight="1">
      <c r="B187" s="254"/>
      <c r="C187" s="340" t="s">
        <v>427</v>
      </c>
      <c r="D187" s="340" t="s">
        <v>318</v>
      </c>
      <c r="E187" s="341" t="s">
        <v>428</v>
      </c>
      <c r="F187" s="342" t="s">
        <v>429</v>
      </c>
      <c r="G187" s="343" t="s">
        <v>329</v>
      </c>
      <c r="H187" s="344">
        <v>27.48</v>
      </c>
      <c r="I187" s="108"/>
      <c r="J187" s="345">
        <f>ROUND(I187*H187,2)</f>
        <v>0</v>
      </c>
      <c r="K187" s="342" t="s">
        <v>322</v>
      </c>
      <c r="L187" s="254"/>
      <c r="M187" s="346" t="s">
        <v>186</v>
      </c>
      <c r="N187" s="347" t="s">
        <v>221</v>
      </c>
      <c r="O187" s="255"/>
      <c r="P187" s="348">
        <f>O187*H187</f>
        <v>0</v>
      </c>
      <c r="Q187" s="348">
        <v>2.45329</v>
      </c>
      <c r="R187" s="348">
        <f>Q187*H187</f>
        <v>67.416409200000004</v>
      </c>
      <c r="S187" s="348">
        <v>0</v>
      </c>
      <c r="T187" s="349">
        <f>S187*H187</f>
        <v>0</v>
      </c>
      <c r="AR187" s="241" t="s">
        <v>323</v>
      </c>
      <c r="AT187" s="241" t="s">
        <v>318</v>
      </c>
      <c r="AU187" s="241" t="s">
        <v>333</v>
      </c>
      <c r="AY187" s="241" t="s">
        <v>316</v>
      </c>
      <c r="BE187" s="350">
        <f>IF(N187="základní",J187,0)</f>
        <v>0</v>
      </c>
      <c r="BF187" s="350">
        <f>IF(N187="snížená",J187,0)</f>
        <v>0</v>
      </c>
      <c r="BG187" s="350">
        <f>IF(N187="zákl. přenesená",J187,0)</f>
        <v>0</v>
      </c>
      <c r="BH187" s="350">
        <f>IF(N187="sníž. přenesená",J187,0)</f>
        <v>0</v>
      </c>
      <c r="BI187" s="350">
        <f>IF(N187="nulová",J187,0)</f>
        <v>0</v>
      </c>
      <c r="BJ187" s="241" t="s">
        <v>258</v>
      </c>
      <c r="BK187" s="350">
        <f>ROUND(I187*H187,2)</f>
        <v>0</v>
      </c>
      <c r="BL187" s="241" t="s">
        <v>323</v>
      </c>
      <c r="BM187" s="241" t="s">
        <v>430</v>
      </c>
    </row>
    <row r="188" spans="2:65" s="352" customFormat="1">
      <c r="B188" s="351"/>
      <c r="D188" s="361" t="s">
        <v>325</v>
      </c>
      <c r="E188" s="360" t="s">
        <v>186</v>
      </c>
      <c r="F188" s="362" t="s">
        <v>431</v>
      </c>
      <c r="H188" s="363">
        <v>23.4</v>
      </c>
      <c r="I188" s="109"/>
      <c r="L188" s="351"/>
      <c r="M188" s="357"/>
      <c r="N188" s="358"/>
      <c r="O188" s="358"/>
      <c r="P188" s="358"/>
      <c r="Q188" s="358"/>
      <c r="R188" s="358"/>
      <c r="S188" s="358"/>
      <c r="T188" s="359"/>
      <c r="AT188" s="360" t="s">
        <v>325</v>
      </c>
      <c r="AU188" s="360" t="s">
        <v>333</v>
      </c>
      <c r="AV188" s="352" t="s">
        <v>260</v>
      </c>
      <c r="AW188" s="352" t="s">
        <v>214</v>
      </c>
      <c r="AX188" s="352" t="s">
        <v>250</v>
      </c>
      <c r="AY188" s="360" t="s">
        <v>316</v>
      </c>
    </row>
    <row r="189" spans="2:65" s="352" customFormat="1">
      <c r="B189" s="351"/>
      <c r="D189" s="361" t="s">
        <v>325</v>
      </c>
      <c r="E189" s="360" t="s">
        <v>186</v>
      </c>
      <c r="F189" s="362" t="s">
        <v>432</v>
      </c>
      <c r="H189" s="363">
        <v>4.08</v>
      </c>
      <c r="I189" s="109"/>
      <c r="L189" s="351"/>
      <c r="M189" s="357"/>
      <c r="N189" s="358"/>
      <c r="O189" s="358"/>
      <c r="P189" s="358"/>
      <c r="Q189" s="358"/>
      <c r="R189" s="358"/>
      <c r="S189" s="358"/>
      <c r="T189" s="359"/>
      <c r="AT189" s="360" t="s">
        <v>325</v>
      </c>
      <c r="AU189" s="360" t="s">
        <v>333</v>
      </c>
      <c r="AV189" s="352" t="s">
        <v>260</v>
      </c>
      <c r="AW189" s="352" t="s">
        <v>214</v>
      </c>
      <c r="AX189" s="352" t="s">
        <v>250</v>
      </c>
      <c r="AY189" s="360" t="s">
        <v>316</v>
      </c>
    </row>
    <row r="190" spans="2:65" s="352" customFormat="1">
      <c r="B190" s="351"/>
      <c r="D190" s="361" t="s">
        <v>325</v>
      </c>
      <c r="E190" s="360" t="s">
        <v>186</v>
      </c>
      <c r="F190" s="362" t="s">
        <v>186</v>
      </c>
      <c r="H190" s="363">
        <v>0</v>
      </c>
      <c r="I190" s="109"/>
      <c r="L190" s="351"/>
      <c r="M190" s="357"/>
      <c r="N190" s="358"/>
      <c r="O190" s="358"/>
      <c r="P190" s="358"/>
      <c r="Q190" s="358"/>
      <c r="R190" s="358"/>
      <c r="S190" s="358"/>
      <c r="T190" s="359"/>
      <c r="AT190" s="360" t="s">
        <v>325</v>
      </c>
      <c r="AU190" s="360" t="s">
        <v>333</v>
      </c>
      <c r="AV190" s="352" t="s">
        <v>260</v>
      </c>
      <c r="AW190" s="352" t="s">
        <v>214</v>
      </c>
      <c r="AX190" s="352" t="s">
        <v>250</v>
      </c>
      <c r="AY190" s="360" t="s">
        <v>316</v>
      </c>
    </row>
    <row r="191" spans="2:65" s="365" customFormat="1">
      <c r="B191" s="364"/>
      <c r="D191" s="353" t="s">
        <v>325</v>
      </c>
      <c r="E191" s="366" t="s">
        <v>186</v>
      </c>
      <c r="F191" s="367" t="s">
        <v>347</v>
      </c>
      <c r="H191" s="368">
        <v>27.48</v>
      </c>
      <c r="I191" s="110"/>
      <c r="L191" s="364"/>
      <c r="M191" s="369"/>
      <c r="N191" s="370"/>
      <c r="O191" s="370"/>
      <c r="P191" s="370"/>
      <c r="Q191" s="370"/>
      <c r="R191" s="370"/>
      <c r="S191" s="370"/>
      <c r="T191" s="371"/>
      <c r="AT191" s="372" t="s">
        <v>325</v>
      </c>
      <c r="AU191" s="372" t="s">
        <v>333</v>
      </c>
      <c r="AV191" s="365" t="s">
        <v>323</v>
      </c>
      <c r="AW191" s="365" t="s">
        <v>214</v>
      </c>
      <c r="AX191" s="365" t="s">
        <v>258</v>
      </c>
      <c r="AY191" s="372" t="s">
        <v>316</v>
      </c>
    </row>
    <row r="192" spans="2:65" s="253" customFormat="1" ht="31.5" customHeight="1">
      <c r="B192" s="254"/>
      <c r="C192" s="340" t="s">
        <v>433</v>
      </c>
      <c r="D192" s="340" t="s">
        <v>318</v>
      </c>
      <c r="E192" s="341" t="s">
        <v>434</v>
      </c>
      <c r="F192" s="342" t="s">
        <v>435</v>
      </c>
      <c r="G192" s="343" t="s">
        <v>329</v>
      </c>
      <c r="H192" s="344">
        <v>54.271000000000001</v>
      </c>
      <c r="I192" s="108"/>
      <c r="J192" s="345">
        <f>ROUND(I192*H192,2)</f>
        <v>0</v>
      </c>
      <c r="K192" s="342" t="s">
        <v>322</v>
      </c>
      <c r="L192" s="254"/>
      <c r="M192" s="346" t="s">
        <v>186</v>
      </c>
      <c r="N192" s="347" t="s">
        <v>221</v>
      </c>
      <c r="O192" s="255"/>
      <c r="P192" s="348">
        <f>O192*H192</f>
        <v>0</v>
      </c>
      <c r="Q192" s="348">
        <v>2.45329</v>
      </c>
      <c r="R192" s="348">
        <f>Q192*H192</f>
        <v>133.14250158999999</v>
      </c>
      <c r="S192" s="348">
        <v>0</v>
      </c>
      <c r="T192" s="349">
        <f>S192*H192</f>
        <v>0</v>
      </c>
      <c r="AR192" s="241" t="s">
        <v>323</v>
      </c>
      <c r="AT192" s="241" t="s">
        <v>318</v>
      </c>
      <c r="AU192" s="241" t="s">
        <v>333</v>
      </c>
      <c r="AY192" s="241" t="s">
        <v>316</v>
      </c>
      <c r="BE192" s="350">
        <f>IF(N192="základní",J192,0)</f>
        <v>0</v>
      </c>
      <c r="BF192" s="350">
        <f>IF(N192="snížená",J192,0)</f>
        <v>0</v>
      </c>
      <c r="BG192" s="350">
        <f>IF(N192="zákl. přenesená",J192,0)</f>
        <v>0</v>
      </c>
      <c r="BH192" s="350">
        <f>IF(N192="sníž. přenesená",J192,0)</f>
        <v>0</v>
      </c>
      <c r="BI192" s="350">
        <f>IF(N192="nulová",J192,0)</f>
        <v>0</v>
      </c>
      <c r="BJ192" s="241" t="s">
        <v>258</v>
      </c>
      <c r="BK192" s="350">
        <f>ROUND(I192*H192,2)</f>
        <v>0</v>
      </c>
      <c r="BL192" s="241" t="s">
        <v>323</v>
      </c>
      <c r="BM192" s="241" t="s">
        <v>436</v>
      </c>
    </row>
    <row r="193" spans="2:65" s="352" customFormat="1">
      <c r="B193" s="351"/>
      <c r="D193" s="361" t="s">
        <v>325</v>
      </c>
      <c r="E193" s="360" t="s">
        <v>186</v>
      </c>
      <c r="F193" s="362" t="s">
        <v>437</v>
      </c>
      <c r="H193" s="363">
        <v>12.061999999999999</v>
      </c>
      <c r="I193" s="109"/>
      <c r="L193" s="351"/>
      <c r="M193" s="357"/>
      <c r="N193" s="358"/>
      <c r="O193" s="358"/>
      <c r="P193" s="358"/>
      <c r="Q193" s="358"/>
      <c r="R193" s="358"/>
      <c r="S193" s="358"/>
      <c r="T193" s="359"/>
      <c r="AT193" s="360" t="s">
        <v>325</v>
      </c>
      <c r="AU193" s="360" t="s">
        <v>333</v>
      </c>
      <c r="AV193" s="352" t="s">
        <v>260</v>
      </c>
      <c r="AW193" s="352" t="s">
        <v>214</v>
      </c>
      <c r="AX193" s="352" t="s">
        <v>250</v>
      </c>
      <c r="AY193" s="360" t="s">
        <v>316</v>
      </c>
    </row>
    <row r="194" spans="2:65" s="352" customFormat="1">
      <c r="B194" s="351"/>
      <c r="D194" s="361" t="s">
        <v>325</v>
      </c>
      <c r="E194" s="360" t="s">
        <v>186</v>
      </c>
      <c r="F194" s="362" t="s">
        <v>438</v>
      </c>
      <c r="H194" s="363">
        <v>7.4329999999999998</v>
      </c>
      <c r="I194" s="109"/>
      <c r="L194" s="351"/>
      <c r="M194" s="357"/>
      <c r="N194" s="358"/>
      <c r="O194" s="358"/>
      <c r="P194" s="358"/>
      <c r="Q194" s="358"/>
      <c r="R194" s="358"/>
      <c r="S194" s="358"/>
      <c r="T194" s="359"/>
      <c r="AT194" s="360" t="s">
        <v>325</v>
      </c>
      <c r="AU194" s="360" t="s">
        <v>333</v>
      </c>
      <c r="AV194" s="352" t="s">
        <v>260</v>
      </c>
      <c r="AW194" s="352" t="s">
        <v>214</v>
      </c>
      <c r="AX194" s="352" t="s">
        <v>250</v>
      </c>
      <c r="AY194" s="360" t="s">
        <v>316</v>
      </c>
    </row>
    <row r="195" spans="2:65" s="352" customFormat="1">
      <c r="B195" s="351"/>
      <c r="D195" s="361" t="s">
        <v>325</v>
      </c>
      <c r="E195" s="360" t="s">
        <v>186</v>
      </c>
      <c r="F195" s="362" t="s">
        <v>439</v>
      </c>
      <c r="H195" s="363">
        <v>34.776000000000003</v>
      </c>
      <c r="I195" s="109"/>
      <c r="L195" s="351"/>
      <c r="M195" s="357"/>
      <c r="N195" s="358"/>
      <c r="O195" s="358"/>
      <c r="P195" s="358"/>
      <c r="Q195" s="358"/>
      <c r="R195" s="358"/>
      <c r="S195" s="358"/>
      <c r="T195" s="359"/>
      <c r="AT195" s="360" t="s">
        <v>325</v>
      </c>
      <c r="AU195" s="360" t="s">
        <v>333</v>
      </c>
      <c r="AV195" s="352" t="s">
        <v>260</v>
      </c>
      <c r="AW195" s="352" t="s">
        <v>214</v>
      </c>
      <c r="AX195" s="352" t="s">
        <v>250</v>
      </c>
      <c r="AY195" s="360" t="s">
        <v>316</v>
      </c>
    </row>
    <row r="196" spans="2:65" s="352" customFormat="1">
      <c r="B196" s="351"/>
      <c r="D196" s="361" t="s">
        <v>325</v>
      </c>
      <c r="E196" s="360" t="s">
        <v>186</v>
      </c>
      <c r="F196" s="362" t="s">
        <v>186</v>
      </c>
      <c r="H196" s="363">
        <v>0</v>
      </c>
      <c r="I196" s="109"/>
      <c r="L196" s="351"/>
      <c r="M196" s="357"/>
      <c r="N196" s="358"/>
      <c r="O196" s="358"/>
      <c r="P196" s="358"/>
      <c r="Q196" s="358"/>
      <c r="R196" s="358"/>
      <c r="S196" s="358"/>
      <c r="T196" s="359"/>
      <c r="AT196" s="360" t="s">
        <v>325</v>
      </c>
      <c r="AU196" s="360" t="s">
        <v>333</v>
      </c>
      <c r="AV196" s="352" t="s">
        <v>260</v>
      </c>
      <c r="AW196" s="352" t="s">
        <v>214</v>
      </c>
      <c r="AX196" s="352" t="s">
        <v>250</v>
      </c>
      <c r="AY196" s="360" t="s">
        <v>316</v>
      </c>
    </row>
    <row r="197" spans="2:65" s="352" customFormat="1">
      <c r="B197" s="351"/>
      <c r="D197" s="361" t="s">
        <v>325</v>
      </c>
      <c r="E197" s="360" t="s">
        <v>186</v>
      </c>
      <c r="F197" s="362" t="s">
        <v>186</v>
      </c>
      <c r="H197" s="363">
        <v>0</v>
      </c>
      <c r="I197" s="109"/>
      <c r="L197" s="351"/>
      <c r="M197" s="357"/>
      <c r="N197" s="358"/>
      <c r="O197" s="358"/>
      <c r="P197" s="358"/>
      <c r="Q197" s="358"/>
      <c r="R197" s="358"/>
      <c r="S197" s="358"/>
      <c r="T197" s="359"/>
      <c r="AT197" s="360" t="s">
        <v>325</v>
      </c>
      <c r="AU197" s="360" t="s">
        <v>333</v>
      </c>
      <c r="AV197" s="352" t="s">
        <v>260</v>
      </c>
      <c r="AW197" s="352" t="s">
        <v>214</v>
      </c>
      <c r="AX197" s="352" t="s">
        <v>250</v>
      </c>
      <c r="AY197" s="360" t="s">
        <v>316</v>
      </c>
    </row>
    <row r="198" spans="2:65" s="352" customFormat="1">
      <c r="B198" s="351"/>
      <c r="D198" s="361" t="s">
        <v>325</v>
      </c>
      <c r="E198" s="360" t="s">
        <v>186</v>
      </c>
      <c r="F198" s="362" t="s">
        <v>186</v>
      </c>
      <c r="H198" s="363">
        <v>0</v>
      </c>
      <c r="I198" s="109"/>
      <c r="L198" s="351"/>
      <c r="M198" s="357"/>
      <c r="N198" s="358"/>
      <c r="O198" s="358"/>
      <c r="P198" s="358"/>
      <c r="Q198" s="358"/>
      <c r="R198" s="358"/>
      <c r="S198" s="358"/>
      <c r="T198" s="359"/>
      <c r="AT198" s="360" t="s">
        <v>325</v>
      </c>
      <c r="AU198" s="360" t="s">
        <v>333</v>
      </c>
      <c r="AV198" s="352" t="s">
        <v>260</v>
      </c>
      <c r="AW198" s="352" t="s">
        <v>214</v>
      </c>
      <c r="AX198" s="352" t="s">
        <v>250</v>
      </c>
      <c r="AY198" s="360" t="s">
        <v>316</v>
      </c>
    </row>
    <row r="199" spans="2:65" s="365" customFormat="1">
      <c r="B199" s="364"/>
      <c r="D199" s="353" t="s">
        <v>325</v>
      </c>
      <c r="E199" s="366" t="s">
        <v>186</v>
      </c>
      <c r="F199" s="367" t="s">
        <v>347</v>
      </c>
      <c r="H199" s="368">
        <v>54.271000000000001</v>
      </c>
      <c r="I199" s="110"/>
      <c r="L199" s="364"/>
      <c r="M199" s="369"/>
      <c r="N199" s="370"/>
      <c r="O199" s="370"/>
      <c r="P199" s="370"/>
      <c r="Q199" s="370"/>
      <c r="R199" s="370"/>
      <c r="S199" s="370"/>
      <c r="T199" s="371"/>
      <c r="AT199" s="372" t="s">
        <v>325</v>
      </c>
      <c r="AU199" s="372" t="s">
        <v>333</v>
      </c>
      <c r="AV199" s="365" t="s">
        <v>323</v>
      </c>
      <c r="AW199" s="365" t="s">
        <v>214</v>
      </c>
      <c r="AX199" s="365" t="s">
        <v>258</v>
      </c>
      <c r="AY199" s="372" t="s">
        <v>316</v>
      </c>
    </row>
    <row r="200" spans="2:65" s="253" customFormat="1" ht="44.25" customHeight="1">
      <c r="B200" s="254"/>
      <c r="C200" s="340" t="s">
        <v>440</v>
      </c>
      <c r="D200" s="340" t="s">
        <v>318</v>
      </c>
      <c r="E200" s="341" t="s">
        <v>441</v>
      </c>
      <c r="F200" s="342" t="s">
        <v>442</v>
      </c>
      <c r="G200" s="343" t="s">
        <v>321</v>
      </c>
      <c r="H200" s="344">
        <v>43.56</v>
      </c>
      <c r="I200" s="108"/>
      <c r="J200" s="345">
        <f>ROUND(I200*H200,2)</f>
        <v>0</v>
      </c>
      <c r="K200" s="342" t="s">
        <v>330</v>
      </c>
      <c r="L200" s="254"/>
      <c r="M200" s="346" t="s">
        <v>186</v>
      </c>
      <c r="N200" s="347" t="s">
        <v>221</v>
      </c>
      <c r="O200" s="255"/>
      <c r="P200" s="348">
        <f>O200*H200</f>
        <v>0</v>
      </c>
      <c r="Q200" s="348">
        <v>1.0300000000000001E-3</v>
      </c>
      <c r="R200" s="348">
        <f>Q200*H200</f>
        <v>4.4866800000000005E-2</v>
      </c>
      <c r="S200" s="348">
        <v>0</v>
      </c>
      <c r="T200" s="349">
        <f>S200*H200</f>
        <v>0</v>
      </c>
      <c r="AR200" s="241" t="s">
        <v>323</v>
      </c>
      <c r="AT200" s="241" t="s">
        <v>318</v>
      </c>
      <c r="AU200" s="241" t="s">
        <v>333</v>
      </c>
      <c r="AY200" s="241" t="s">
        <v>316</v>
      </c>
      <c r="BE200" s="350">
        <f>IF(N200="základní",J200,0)</f>
        <v>0</v>
      </c>
      <c r="BF200" s="350">
        <f>IF(N200="snížená",J200,0)</f>
        <v>0</v>
      </c>
      <c r="BG200" s="350">
        <f>IF(N200="zákl. přenesená",J200,0)</f>
        <v>0</v>
      </c>
      <c r="BH200" s="350">
        <f>IF(N200="sníž. přenesená",J200,0)</f>
        <v>0</v>
      </c>
      <c r="BI200" s="350">
        <f>IF(N200="nulová",J200,0)</f>
        <v>0</v>
      </c>
      <c r="BJ200" s="241" t="s">
        <v>258</v>
      </c>
      <c r="BK200" s="350">
        <f>ROUND(I200*H200,2)</f>
        <v>0</v>
      </c>
      <c r="BL200" s="241" t="s">
        <v>323</v>
      </c>
      <c r="BM200" s="241" t="s">
        <v>443</v>
      </c>
    </row>
    <row r="201" spans="2:65" s="352" customFormat="1">
      <c r="B201" s="351"/>
      <c r="D201" s="361" t="s">
        <v>325</v>
      </c>
      <c r="E201" s="360" t="s">
        <v>186</v>
      </c>
      <c r="F201" s="362" t="s">
        <v>444</v>
      </c>
      <c r="H201" s="363">
        <v>33</v>
      </c>
      <c r="I201" s="109"/>
      <c r="L201" s="351"/>
      <c r="M201" s="357"/>
      <c r="N201" s="358"/>
      <c r="O201" s="358"/>
      <c r="P201" s="358"/>
      <c r="Q201" s="358"/>
      <c r="R201" s="358"/>
      <c r="S201" s="358"/>
      <c r="T201" s="359"/>
      <c r="AT201" s="360" t="s">
        <v>325</v>
      </c>
      <c r="AU201" s="360" t="s">
        <v>333</v>
      </c>
      <c r="AV201" s="352" t="s">
        <v>260</v>
      </c>
      <c r="AW201" s="352" t="s">
        <v>214</v>
      </c>
      <c r="AX201" s="352" t="s">
        <v>250</v>
      </c>
      <c r="AY201" s="360" t="s">
        <v>316</v>
      </c>
    </row>
    <row r="202" spans="2:65" s="352" customFormat="1">
      <c r="B202" s="351"/>
      <c r="D202" s="361" t="s">
        <v>325</v>
      </c>
      <c r="E202" s="360" t="s">
        <v>186</v>
      </c>
      <c r="F202" s="362" t="s">
        <v>445</v>
      </c>
      <c r="H202" s="363">
        <v>10.56</v>
      </c>
      <c r="I202" s="109"/>
      <c r="L202" s="351"/>
      <c r="M202" s="357"/>
      <c r="N202" s="358"/>
      <c r="O202" s="358"/>
      <c r="P202" s="358"/>
      <c r="Q202" s="358"/>
      <c r="R202" s="358"/>
      <c r="S202" s="358"/>
      <c r="T202" s="359"/>
      <c r="AT202" s="360" t="s">
        <v>325</v>
      </c>
      <c r="AU202" s="360" t="s">
        <v>333</v>
      </c>
      <c r="AV202" s="352" t="s">
        <v>260</v>
      </c>
      <c r="AW202" s="352" t="s">
        <v>214</v>
      </c>
      <c r="AX202" s="352" t="s">
        <v>250</v>
      </c>
      <c r="AY202" s="360" t="s">
        <v>316</v>
      </c>
    </row>
    <row r="203" spans="2:65" s="352" customFormat="1">
      <c r="B203" s="351"/>
      <c r="D203" s="361" t="s">
        <v>325</v>
      </c>
      <c r="E203" s="360" t="s">
        <v>186</v>
      </c>
      <c r="F203" s="362" t="s">
        <v>186</v>
      </c>
      <c r="H203" s="363">
        <v>0</v>
      </c>
      <c r="I203" s="109"/>
      <c r="L203" s="351"/>
      <c r="M203" s="357"/>
      <c r="N203" s="358"/>
      <c r="O203" s="358"/>
      <c r="P203" s="358"/>
      <c r="Q203" s="358"/>
      <c r="R203" s="358"/>
      <c r="S203" s="358"/>
      <c r="T203" s="359"/>
      <c r="AT203" s="360" t="s">
        <v>325</v>
      </c>
      <c r="AU203" s="360" t="s">
        <v>333</v>
      </c>
      <c r="AV203" s="352" t="s">
        <v>260</v>
      </c>
      <c r="AW203" s="352" t="s">
        <v>214</v>
      </c>
      <c r="AX203" s="352" t="s">
        <v>250</v>
      </c>
      <c r="AY203" s="360" t="s">
        <v>316</v>
      </c>
    </row>
    <row r="204" spans="2:65" s="365" customFormat="1">
      <c r="B204" s="364"/>
      <c r="D204" s="353" t="s">
        <v>325</v>
      </c>
      <c r="E204" s="366" t="s">
        <v>186</v>
      </c>
      <c r="F204" s="367" t="s">
        <v>347</v>
      </c>
      <c r="H204" s="368">
        <v>43.56</v>
      </c>
      <c r="I204" s="110"/>
      <c r="L204" s="364"/>
      <c r="M204" s="369"/>
      <c r="N204" s="370"/>
      <c r="O204" s="370"/>
      <c r="P204" s="370"/>
      <c r="Q204" s="370"/>
      <c r="R204" s="370"/>
      <c r="S204" s="370"/>
      <c r="T204" s="371"/>
      <c r="AT204" s="372" t="s">
        <v>325</v>
      </c>
      <c r="AU204" s="372" t="s">
        <v>333</v>
      </c>
      <c r="AV204" s="365" t="s">
        <v>323</v>
      </c>
      <c r="AW204" s="365" t="s">
        <v>214</v>
      </c>
      <c r="AX204" s="365" t="s">
        <v>258</v>
      </c>
      <c r="AY204" s="372" t="s">
        <v>316</v>
      </c>
    </row>
    <row r="205" spans="2:65" s="253" customFormat="1" ht="44.25" customHeight="1">
      <c r="B205" s="254"/>
      <c r="C205" s="340" t="s">
        <v>446</v>
      </c>
      <c r="D205" s="340" t="s">
        <v>318</v>
      </c>
      <c r="E205" s="341" t="s">
        <v>447</v>
      </c>
      <c r="F205" s="342" t="s">
        <v>448</v>
      </c>
      <c r="G205" s="343" t="s">
        <v>321</v>
      </c>
      <c r="H205" s="344">
        <v>43.56</v>
      </c>
      <c r="I205" s="108"/>
      <c r="J205" s="345">
        <f>ROUND(I205*H205,2)</f>
        <v>0</v>
      </c>
      <c r="K205" s="342" t="s">
        <v>330</v>
      </c>
      <c r="L205" s="254"/>
      <c r="M205" s="346" t="s">
        <v>186</v>
      </c>
      <c r="N205" s="347" t="s">
        <v>221</v>
      </c>
      <c r="O205" s="255"/>
      <c r="P205" s="348">
        <f>O205*H205</f>
        <v>0</v>
      </c>
      <c r="Q205" s="348">
        <v>0</v>
      </c>
      <c r="R205" s="348">
        <f>Q205*H205</f>
        <v>0</v>
      </c>
      <c r="S205" s="348">
        <v>0</v>
      </c>
      <c r="T205" s="349">
        <f>S205*H205</f>
        <v>0</v>
      </c>
      <c r="AR205" s="241" t="s">
        <v>323</v>
      </c>
      <c r="AT205" s="241" t="s">
        <v>318</v>
      </c>
      <c r="AU205" s="241" t="s">
        <v>333</v>
      </c>
      <c r="AY205" s="241" t="s">
        <v>316</v>
      </c>
      <c r="BE205" s="350">
        <f>IF(N205="základní",J205,0)</f>
        <v>0</v>
      </c>
      <c r="BF205" s="350">
        <f>IF(N205="snížená",J205,0)</f>
        <v>0</v>
      </c>
      <c r="BG205" s="350">
        <f>IF(N205="zákl. přenesená",J205,0)</f>
        <v>0</v>
      </c>
      <c r="BH205" s="350">
        <f>IF(N205="sníž. přenesená",J205,0)</f>
        <v>0</v>
      </c>
      <c r="BI205" s="350">
        <f>IF(N205="nulová",J205,0)</f>
        <v>0</v>
      </c>
      <c r="BJ205" s="241" t="s">
        <v>258</v>
      </c>
      <c r="BK205" s="350">
        <f>ROUND(I205*H205,2)</f>
        <v>0</v>
      </c>
      <c r="BL205" s="241" t="s">
        <v>323</v>
      </c>
      <c r="BM205" s="241" t="s">
        <v>449</v>
      </c>
    </row>
    <row r="206" spans="2:65" s="352" customFormat="1">
      <c r="B206" s="351"/>
      <c r="D206" s="361" t="s">
        <v>325</v>
      </c>
      <c r="E206" s="360" t="s">
        <v>186</v>
      </c>
      <c r="F206" s="362" t="s">
        <v>444</v>
      </c>
      <c r="H206" s="363">
        <v>33</v>
      </c>
      <c r="I206" s="109"/>
      <c r="L206" s="351"/>
      <c r="M206" s="357"/>
      <c r="N206" s="358"/>
      <c r="O206" s="358"/>
      <c r="P206" s="358"/>
      <c r="Q206" s="358"/>
      <c r="R206" s="358"/>
      <c r="S206" s="358"/>
      <c r="T206" s="359"/>
      <c r="AT206" s="360" t="s">
        <v>325</v>
      </c>
      <c r="AU206" s="360" t="s">
        <v>333</v>
      </c>
      <c r="AV206" s="352" t="s">
        <v>260</v>
      </c>
      <c r="AW206" s="352" t="s">
        <v>214</v>
      </c>
      <c r="AX206" s="352" t="s">
        <v>250</v>
      </c>
      <c r="AY206" s="360" t="s">
        <v>316</v>
      </c>
    </row>
    <row r="207" spans="2:65" s="352" customFormat="1">
      <c r="B207" s="351"/>
      <c r="D207" s="361" t="s">
        <v>325</v>
      </c>
      <c r="E207" s="360" t="s">
        <v>186</v>
      </c>
      <c r="F207" s="362" t="s">
        <v>445</v>
      </c>
      <c r="H207" s="363">
        <v>10.56</v>
      </c>
      <c r="I207" s="109"/>
      <c r="L207" s="351"/>
      <c r="M207" s="357"/>
      <c r="N207" s="358"/>
      <c r="O207" s="358"/>
      <c r="P207" s="358"/>
      <c r="Q207" s="358"/>
      <c r="R207" s="358"/>
      <c r="S207" s="358"/>
      <c r="T207" s="359"/>
      <c r="AT207" s="360" t="s">
        <v>325</v>
      </c>
      <c r="AU207" s="360" t="s">
        <v>333</v>
      </c>
      <c r="AV207" s="352" t="s">
        <v>260</v>
      </c>
      <c r="AW207" s="352" t="s">
        <v>214</v>
      </c>
      <c r="AX207" s="352" t="s">
        <v>250</v>
      </c>
      <c r="AY207" s="360" t="s">
        <v>316</v>
      </c>
    </row>
    <row r="208" spans="2:65" s="352" customFormat="1">
      <c r="B208" s="351"/>
      <c r="D208" s="361" t="s">
        <v>325</v>
      </c>
      <c r="E208" s="360" t="s">
        <v>186</v>
      </c>
      <c r="F208" s="362" t="s">
        <v>186</v>
      </c>
      <c r="H208" s="363">
        <v>0</v>
      </c>
      <c r="I208" s="109"/>
      <c r="L208" s="351"/>
      <c r="M208" s="357"/>
      <c r="N208" s="358"/>
      <c r="O208" s="358"/>
      <c r="P208" s="358"/>
      <c r="Q208" s="358"/>
      <c r="R208" s="358"/>
      <c r="S208" s="358"/>
      <c r="T208" s="359"/>
      <c r="AT208" s="360" t="s">
        <v>325</v>
      </c>
      <c r="AU208" s="360" t="s">
        <v>333</v>
      </c>
      <c r="AV208" s="352" t="s">
        <v>260</v>
      </c>
      <c r="AW208" s="352" t="s">
        <v>214</v>
      </c>
      <c r="AX208" s="352" t="s">
        <v>250</v>
      </c>
      <c r="AY208" s="360" t="s">
        <v>316</v>
      </c>
    </row>
    <row r="209" spans="2:65" s="365" customFormat="1">
      <c r="B209" s="364"/>
      <c r="D209" s="353" t="s">
        <v>325</v>
      </c>
      <c r="E209" s="366" t="s">
        <v>186</v>
      </c>
      <c r="F209" s="367" t="s">
        <v>347</v>
      </c>
      <c r="H209" s="368">
        <v>43.56</v>
      </c>
      <c r="I209" s="110"/>
      <c r="L209" s="364"/>
      <c r="M209" s="369"/>
      <c r="N209" s="370"/>
      <c r="O209" s="370"/>
      <c r="P209" s="370"/>
      <c r="Q209" s="370"/>
      <c r="R209" s="370"/>
      <c r="S209" s="370"/>
      <c r="T209" s="371"/>
      <c r="AT209" s="372" t="s">
        <v>325</v>
      </c>
      <c r="AU209" s="372" t="s">
        <v>333</v>
      </c>
      <c r="AV209" s="365" t="s">
        <v>323</v>
      </c>
      <c r="AW209" s="365" t="s">
        <v>214</v>
      </c>
      <c r="AX209" s="365" t="s">
        <v>258</v>
      </c>
      <c r="AY209" s="372" t="s">
        <v>316</v>
      </c>
    </row>
    <row r="210" spans="2:65" s="253" customFormat="1" ht="44.25" customHeight="1">
      <c r="B210" s="254"/>
      <c r="C210" s="340" t="s">
        <v>450</v>
      </c>
      <c r="D210" s="340" t="s">
        <v>318</v>
      </c>
      <c r="E210" s="341" t="s">
        <v>451</v>
      </c>
      <c r="F210" s="342" t="s">
        <v>452</v>
      </c>
      <c r="G210" s="343" t="s">
        <v>321</v>
      </c>
      <c r="H210" s="344">
        <v>108.565</v>
      </c>
      <c r="I210" s="108"/>
      <c r="J210" s="345">
        <f>ROUND(I210*H210,2)</f>
        <v>0</v>
      </c>
      <c r="K210" s="342" t="s">
        <v>322</v>
      </c>
      <c r="L210" s="254"/>
      <c r="M210" s="346" t="s">
        <v>186</v>
      </c>
      <c r="N210" s="347" t="s">
        <v>221</v>
      </c>
      <c r="O210" s="255"/>
      <c r="P210" s="348">
        <f>O210*H210</f>
        <v>0</v>
      </c>
      <c r="Q210" s="348">
        <v>1.0300000000000001E-3</v>
      </c>
      <c r="R210" s="348">
        <f>Q210*H210</f>
        <v>0.11182195</v>
      </c>
      <c r="S210" s="348">
        <v>0</v>
      </c>
      <c r="T210" s="349">
        <f>S210*H210</f>
        <v>0</v>
      </c>
      <c r="AR210" s="241" t="s">
        <v>323</v>
      </c>
      <c r="AT210" s="241" t="s">
        <v>318</v>
      </c>
      <c r="AU210" s="241" t="s">
        <v>333</v>
      </c>
      <c r="AY210" s="241" t="s">
        <v>316</v>
      </c>
      <c r="BE210" s="350">
        <f>IF(N210="základní",J210,0)</f>
        <v>0</v>
      </c>
      <c r="BF210" s="350">
        <f>IF(N210="snížená",J210,0)</f>
        <v>0</v>
      </c>
      <c r="BG210" s="350">
        <f>IF(N210="zákl. přenesená",J210,0)</f>
        <v>0</v>
      </c>
      <c r="BH210" s="350">
        <f>IF(N210="sníž. přenesená",J210,0)</f>
        <v>0</v>
      </c>
      <c r="BI210" s="350">
        <f>IF(N210="nulová",J210,0)</f>
        <v>0</v>
      </c>
      <c r="BJ210" s="241" t="s">
        <v>258</v>
      </c>
      <c r="BK210" s="350">
        <f>ROUND(I210*H210,2)</f>
        <v>0</v>
      </c>
      <c r="BL210" s="241" t="s">
        <v>323</v>
      </c>
      <c r="BM210" s="241" t="s">
        <v>453</v>
      </c>
    </row>
    <row r="211" spans="2:65" s="352" customFormat="1">
      <c r="B211" s="351"/>
      <c r="D211" s="361" t="s">
        <v>325</v>
      </c>
      <c r="E211" s="360" t="s">
        <v>186</v>
      </c>
      <c r="F211" s="362" t="s">
        <v>454</v>
      </c>
      <c r="H211" s="363">
        <v>18.53</v>
      </c>
      <c r="I211" s="109"/>
      <c r="L211" s="351"/>
      <c r="M211" s="357"/>
      <c r="N211" s="358"/>
      <c r="O211" s="358"/>
      <c r="P211" s="358"/>
      <c r="Q211" s="358"/>
      <c r="R211" s="358"/>
      <c r="S211" s="358"/>
      <c r="T211" s="359"/>
      <c r="AT211" s="360" t="s">
        <v>325</v>
      </c>
      <c r="AU211" s="360" t="s">
        <v>333</v>
      </c>
      <c r="AV211" s="352" t="s">
        <v>260</v>
      </c>
      <c r="AW211" s="352" t="s">
        <v>214</v>
      </c>
      <c r="AX211" s="352" t="s">
        <v>250</v>
      </c>
      <c r="AY211" s="360" t="s">
        <v>316</v>
      </c>
    </row>
    <row r="212" spans="2:65" s="352" customFormat="1">
      <c r="B212" s="351"/>
      <c r="D212" s="361" t="s">
        <v>325</v>
      </c>
      <c r="E212" s="360" t="s">
        <v>186</v>
      </c>
      <c r="F212" s="362" t="s">
        <v>455</v>
      </c>
      <c r="H212" s="363">
        <v>10.115</v>
      </c>
      <c r="I212" s="109"/>
      <c r="L212" s="351"/>
      <c r="M212" s="357"/>
      <c r="N212" s="358"/>
      <c r="O212" s="358"/>
      <c r="P212" s="358"/>
      <c r="Q212" s="358"/>
      <c r="R212" s="358"/>
      <c r="S212" s="358"/>
      <c r="T212" s="359"/>
      <c r="AT212" s="360" t="s">
        <v>325</v>
      </c>
      <c r="AU212" s="360" t="s">
        <v>333</v>
      </c>
      <c r="AV212" s="352" t="s">
        <v>260</v>
      </c>
      <c r="AW212" s="352" t="s">
        <v>214</v>
      </c>
      <c r="AX212" s="352" t="s">
        <v>250</v>
      </c>
      <c r="AY212" s="360" t="s">
        <v>316</v>
      </c>
    </row>
    <row r="213" spans="2:65" s="352" customFormat="1">
      <c r="B213" s="351"/>
      <c r="D213" s="361" t="s">
        <v>325</v>
      </c>
      <c r="E213" s="360" t="s">
        <v>186</v>
      </c>
      <c r="F213" s="362" t="s">
        <v>456</v>
      </c>
      <c r="H213" s="363">
        <v>79.92</v>
      </c>
      <c r="I213" s="109"/>
      <c r="L213" s="351"/>
      <c r="M213" s="357"/>
      <c r="N213" s="358"/>
      <c r="O213" s="358"/>
      <c r="P213" s="358"/>
      <c r="Q213" s="358"/>
      <c r="R213" s="358"/>
      <c r="S213" s="358"/>
      <c r="T213" s="359"/>
      <c r="AT213" s="360" t="s">
        <v>325</v>
      </c>
      <c r="AU213" s="360" t="s">
        <v>333</v>
      </c>
      <c r="AV213" s="352" t="s">
        <v>260</v>
      </c>
      <c r="AW213" s="352" t="s">
        <v>214</v>
      </c>
      <c r="AX213" s="352" t="s">
        <v>250</v>
      </c>
      <c r="AY213" s="360" t="s">
        <v>316</v>
      </c>
    </row>
    <row r="214" spans="2:65" s="352" customFormat="1">
      <c r="B214" s="351"/>
      <c r="D214" s="361" t="s">
        <v>325</v>
      </c>
      <c r="E214" s="360" t="s">
        <v>186</v>
      </c>
      <c r="F214" s="362" t="s">
        <v>186</v>
      </c>
      <c r="H214" s="363">
        <v>0</v>
      </c>
      <c r="I214" s="109"/>
      <c r="L214" s="351"/>
      <c r="M214" s="357"/>
      <c r="N214" s="358"/>
      <c r="O214" s="358"/>
      <c r="P214" s="358"/>
      <c r="Q214" s="358"/>
      <c r="R214" s="358"/>
      <c r="S214" s="358"/>
      <c r="T214" s="359"/>
      <c r="AT214" s="360" t="s">
        <v>325</v>
      </c>
      <c r="AU214" s="360" t="s">
        <v>333</v>
      </c>
      <c r="AV214" s="352" t="s">
        <v>260</v>
      </c>
      <c r="AW214" s="352" t="s">
        <v>214</v>
      </c>
      <c r="AX214" s="352" t="s">
        <v>250</v>
      </c>
      <c r="AY214" s="360" t="s">
        <v>316</v>
      </c>
    </row>
    <row r="215" spans="2:65" s="352" customFormat="1">
      <c r="B215" s="351"/>
      <c r="D215" s="361" t="s">
        <v>325</v>
      </c>
      <c r="E215" s="360" t="s">
        <v>186</v>
      </c>
      <c r="F215" s="362" t="s">
        <v>186</v>
      </c>
      <c r="H215" s="363">
        <v>0</v>
      </c>
      <c r="I215" s="109"/>
      <c r="L215" s="351"/>
      <c r="M215" s="357"/>
      <c r="N215" s="358"/>
      <c r="O215" s="358"/>
      <c r="P215" s="358"/>
      <c r="Q215" s="358"/>
      <c r="R215" s="358"/>
      <c r="S215" s="358"/>
      <c r="T215" s="359"/>
      <c r="AT215" s="360" t="s">
        <v>325</v>
      </c>
      <c r="AU215" s="360" t="s">
        <v>333</v>
      </c>
      <c r="AV215" s="352" t="s">
        <v>260</v>
      </c>
      <c r="AW215" s="352" t="s">
        <v>214</v>
      </c>
      <c r="AX215" s="352" t="s">
        <v>250</v>
      </c>
      <c r="AY215" s="360" t="s">
        <v>316</v>
      </c>
    </row>
    <row r="216" spans="2:65" s="352" customFormat="1">
      <c r="B216" s="351"/>
      <c r="D216" s="361" t="s">
        <v>325</v>
      </c>
      <c r="E216" s="360" t="s">
        <v>186</v>
      </c>
      <c r="F216" s="362" t="s">
        <v>186</v>
      </c>
      <c r="H216" s="363">
        <v>0</v>
      </c>
      <c r="I216" s="109"/>
      <c r="L216" s="351"/>
      <c r="M216" s="357"/>
      <c r="N216" s="358"/>
      <c r="O216" s="358"/>
      <c r="P216" s="358"/>
      <c r="Q216" s="358"/>
      <c r="R216" s="358"/>
      <c r="S216" s="358"/>
      <c r="T216" s="359"/>
      <c r="AT216" s="360" t="s">
        <v>325</v>
      </c>
      <c r="AU216" s="360" t="s">
        <v>333</v>
      </c>
      <c r="AV216" s="352" t="s">
        <v>260</v>
      </c>
      <c r="AW216" s="352" t="s">
        <v>214</v>
      </c>
      <c r="AX216" s="352" t="s">
        <v>250</v>
      </c>
      <c r="AY216" s="360" t="s">
        <v>316</v>
      </c>
    </row>
    <row r="217" spans="2:65" s="365" customFormat="1">
      <c r="B217" s="364"/>
      <c r="D217" s="353" t="s">
        <v>325</v>
      </c>
      <c r="E217" s="366" t="s">
        <v>186</v>
      </c>
      <c r="F217" s="367" t="s">
        <v>347</v>
      </c>
      <c r="H217" s="368">
        <v>108.565</v>
      </c>
      <c r="I217" s="110"/>
      <c r="L217" s="364"/>
      <c r="M217" s="369"/>
      <c r="N217" s="370"/>
      <c r="O217" s="370"/>
      <c r="P217" s="370"/>
      <c r="Q217" s="370"/>
      <c r="R217" s="370"/>
      <c r="S217" s="370"/>
      <c r="T217" s="371"/>
      <c r="AT217" s="372" t="s">
        <v>325</v>
      </c>
      <c r="AU217" s="372" t="s">
        <v>333</v>
      </c>
      <c r="AV217" s="365" t="s">
        <v>323</v>
      </c>
      <c r="AW217" s="365" t="s">
        <v>214</v>
      </c>
      <c r="AX217" s="365" t="s">
        <v>258</v>
      </c>
      <c r="AY217" s="372" t="s">
        <v>316</v>
      </c>
    </row>
    <row r="218" spans="2:65" s="253" customFormat="1" ht="44.25" customHeight="1">
      <c r="B218" s="254"/>
      <c r="C218" s="340" t="s">
        <v>191</v>
      </c>
      <c r="D218" s="340" t="s">
        <v>318</v>
      </c>
      <c r="E218" s="341" t="s">
        <v>457</v>
      </c>
      <c r="F218" s="342" t="s">
        <v>458</v>
      </c>
      <c r="G218" s="343" t="s">
        <v>321</v>
      </c>
      <c r="H218" s="344">
        <v>108.565</v>
      </c>
      <c r="I218" s="108"/>
      <c r="J218" s="345">
        <f>ROUND(I218*H218,2)</f>
        <v>0</v>
      </c>
      <c r="K218" s="342" t="s">
        <v>322</v>
      </c>
      <c r="L218" s="254"/>
      <c r="M218" s="346" t="s">
        <v>186</v>
      </c>
      <c r="N218" s="347" t="s">
        <v>221</v>
      </c>
      <c r="O218" s="255"/>
      <c r="P218" s="348">
        <f>O218*H218</f>
        <v>0</v>
      </c>
      <c r="Q218" s="348">
        <v>0</v>
      </c>
      <c r="R218" s="348">
        <f>Q218*H218</f>
        <v>0</v>
      </c>
      <c r="S218" s="348">
        <v>0</v>
      </c>
      <c r="T218" s="349">
        <f>S218*H218</f>
        <v>0</v>
      </c>
      <c r="AR218" s="241" t="s">
        <v>323</v>
      </c>
      <c r="AT218" s="241" t="s">
        <v>318</v>
      </c>
      <c r="AU218" s="241" t="s">
        <v>333</v>
      </c>
      <c r="AY218" s="241" t="s">
        <v>316</v>
      </c>
      <c r="BE218" s="350">
        <f>IF(N218="základní",J218,0)</f>
        <v>0</v>
      </c>
      <c r="BF218" s="350">
        <f>IF(N218="snížená",J218,0)</f>
        <v>0</v>
      </c>
      <c r="BG218" s="350">
        <f>IF(N218="zákl. přenesená",J218,0)</f>
        <v>0</v>
      </c>
      <c r="BH218" s="350">
        <f>IF(N218="sníž. přenesená",J218,0)</f>
        <v>0</v>
      </c>
      <c r="BI218" s="350">
        <f>IF(N218="nulová",J218,0)</f>
        <v>0</v>
      </c>
      <c r="BJ218" s="241" t="s">
        <v>258</v>
      </c>
      <c r="BK218" s="350">
        <f>ROUND(I218*H218,2)</f>
        <v>0</v>
      </c>
      <c r="BL218" s="241" t="s">
        <v>323</v>
      </c>
      <c r="BM218" s="241" t="s">
        <v>459</v>
      </c>
    </row>
    <row r="219" spans="2:65" s="352" customFormat="1">
      <c r="B219" s="351"/>
      <c r="D219" s="361" t="s">
        <v>325</v>
      </c>
      <c r="E219" s="360" t="s">
        <v>186</v>
      </c>
      <c r="F219" s="362" t="s">
        <v>454</v>
      </c>
      <c r="H219" s="363">
        <v>18.53</v>
      </c>
      <c r="I219" s="109"/>
      <c r="L219" s="351"/>
      <c r="M219" s="357"/>
      <c r="N219" s="358"/>
      <c r="O219" s="358"/>
      <c r="P219" s="358"/>
      <c r="Q219" s="358"/>
      <c r="R219" s="358"/>
      <c r="S219" s="358"/>
      <c r="T219" s="359"/>
      <c r="AT219" s="360" t="s">
        <v>325</v>
      </c>
      <c r="AU219" s="360" t="s">
        <v>333</v>
      </c>
      <c r="AV219" s="352" t="s">
        <v>260</v>
      </c>
      <c r="AW219" s="352" t="s">
        <v>214</v>
      </c>
      <c r="AX219" s="352" t="s">
        <v>250</v>
      </c>
      <c r="AY219" s="360" t="s">
        <v>316</v>
      </c>
    </row>
    <row r="220" spans="2:65" s="352" customFormat="1">
      <c r="B220" s="351"/>
      <c r="D220" s="361" t="s">
        <v>325</v>
      </c>
      <c r="E220" s="360" t="s">
        <v>186</v>
      </c>
      <c r="F220" s="362" t="s">
        <v>455</v>
      </c>
      <c r="H220" s="363">
        <v>10.115</v>
      </c>
      <c r="I220" s="109"/>
      <c r="L220" s="351"/>
      <c r="M220" s="357"/>
      <c r="N220" s="358"/>
      <c r="O220" s="358"/>
      <c r="P220" s="358"/>
      <c r="Q220" s="358"/>
      <c r="R220" s="358"/>
      <c r="S220" s="358"/>
      <c r="T220" s="359"/>
      <c r="AT220" s="360" t="s">
        <v>325</v>
      </c>
      <c r="AU220" s="360" t="s">
        <v>333</v>
      </c>
      <c r="AV220" s="352" t="s">
        <v>260</v>
      </c>
      <c r="AW220" s="352" t="s">
        <v>214</v>
      </c>
      <c r="AX220" s="352" t="s">
        <v>250</v>
      </c>
      <c r="AY220" s="360" t="s">
        <v>316</v>
      </c>
    </row>
    <row r="221" spans="2:65" s="352" customFormat="1">
      <c r="B221" s="351"/>
      <c r="D221" s="361" t="s">
        <v>325</v>
      </c>
      <c r="E221" s="360" t="s">
        <v>186</v>
      </c>
      <c r="F221" s="362" t="s">
        <v>456</v>
      </c>
      <c r="H221" s="363">
        <v>79.92</v>
      </c>
      <c r="I221" s="109"/>
      <c r="L221" s="351"/>
      <c r="M221" s="357"/>
      <c r="N221" s="358"/>
      <c r="O221" s="358"/>
      <c r="P221" s="358"/>
      <c r="Q221" s="358"/>
      <c r="R221" s="358"/>
      <c r="S221" s="358"/>
      <c r="T221" s="359"/>
      <c r="AT221" s="360" t="s">
        <v>325</v>
      </c>
      <c r="AU221" s="360" t="s">
        <v>333</v>
      </c>
      <c r="AV221" s="352" t="s">
        <v>260</v>
      </c>
      <c r="AW221" s="352" t="s">
        <v>214</v>
      </c>
      <c r="AX221" s="352" t="s">
        <v>250</v>
      </c>
      <c r="AY221" s="360" t="s">
        <v>316</v>
      </c>
    </row>
    <row r="222" spans="2:65" s="352" customFormat="1">
      <c r="B222" s="351"/>
      <c r="D222" s="361" t="s">
        <v>325</v>
      </c>
      <c r="E222" s="360" t="s">
        <v>186</v>
      </c>
      <c r="F222" s="362" t="s">
        <v>186</v>
      </c>
      <c r="H222" s="363">
        <v>0</v>
      </c>
      <c r="I222" s="109"/>
      <c r="L222" s="351"/>
      <c r="M222" s="357"/>
      <c r="N222" s="358"/>
      <c r="O222" s="358"/>
      <c r="P222" s="358"/>
      <c r="Q222" s="358"/>
      <c r="R222" s="358"/>
      <c r="S222" s="358"/>
      <c r="T222" s="359"/>
      <c r="AT222" s="360" t="s">
        <v>325</v>
      </c>
      <c r="AU222" s="360" t="s">
        <v>333</v>
      </c>
      <c r="AV222" s="352" t="s">
        <v>260</v>
      </c>
      <c r="AW222" s="352" t="s">
        <v>214</v>
      </c>
      <c r="AX222" s="352" t="s">
        <v>250</v>
      </c>
      <c r="AY222" s="360" t="s">
        <v>316</v>
      </c>
    </row>
    <row r="223" spans="2:65" s="352" customFormat="1">
      <c r="B223" s="351"/>
      <c r="D223" s="361" t="s">
        <v>325</v>
      </c>
      <c r="E223" s="360" t="s">
        <v>186</v>
      </c>
      <c r="F223" s="362" t="s">
        <v>186</v>
      </c>
      <c r="H223" s="363">
        <v>0</v>
      </c>
      <c r="I223" s="109"/>
      <c r="L223" s="351"/>
      <c r="M223" s="357"/>
      <c r="N223" s="358"/>
      <c r="O223" s="358"/>
      <c r="P223" s="358"/>
      <c r="Q223" s="358"/>
      <c r="R223" s="358"/>
      <c r="S223" s="358"/>
      <c r="T223" s="359"/>
      <c r="AT223" s="360" t="s">
        <v>325</v>
      </c>
      <c r="AU223" s="360" t="s">
        <v>333</v>
      </c>
      <c r="AV223" s="352" t="s">
        <v>260</v>
      </c>
      <c r="AW223" s="352" t="s">
        <v>214</v>
      </c>
      <c r="AX223" s="352" t="s">
        <v>250</v>
      </c>
      <c r="AY223" s="360" t="s">
        <v>316</v>
      </c>
    </row>
    <row r="224" spans="2:65" s="352" customFormat="1">
      <c r="B224" s="351"/>
      <c r="D224" s="361" t="s">
        <v>325</v>
      </c>
      <c r="E224" s="360" t="s">
        <v>186</v>
      </c>
      <c r="F224" s="362" t="s">
        <v>186</v>
      </c>
      <c r="H224" s="363">
        <v>0</v>
      </c>
      <c r="I224" s="109"/>
      <c r="L224" s="351"/>
      <c r="M224" s="357"/>
      <c r="N224" s="358"/>
      <c r="O224" s="358"/>
      <c r="P224" s="358"/>
      <c r="Q224" s="358"/>
      <c r="R224" s="358"/>
      <c r="S224" s="358"/>
      <c r="T224" s="359"/>
      <c r="AT224" s="360" t="s">
        <v>325</v>
      </c>
      <c r="AU224" s="360" t="s">
        <v>333</v>
      </c>
      <c r="AV224" s="352" t="s">
        <v>260</v>
      </c>
      <c r="AW224" s="352" t="s">
        <v>214</v>
      </c>
      <c r="AX224" s="352" t="s">
        <v>250</v>
      </c>
      <c r="AY224" s="360" t="s">
        <v>316</v>
      </c>
    </row>
    <row r="225" spans="2:65" s="365" customFormat="1">
      <c r="B225" s="364"/>
      <c r="D225" s="353" t="s">
        <v>325</v>
      </c>
      <c r="E225" s="366" t="s">
        <v>186</v>
      </c>
      <c r="F225" s="367" t="s">
        <v>347</v>
      </c>
      <c r="H225" s="368">
        <v>108.565</v>
      </c>
      <c r="I225" s="110"/>
      <c r="L225" s="364"/>
      <c r="M225" s="369"/>
      <c r="N225" s="370"/>
      <c r="O225" s="370"/>
      <c r="P225" s="370"/>
      <c r="Q225" s="370"/>
      <c r="R225" s="370"/>
      <c r="S225" s="370"/>
      <c r="T225" s="371"/>
      <c r="AT225" s="372" t="s">
        <v>325</v>
      </c>
      <c r="AU225" s="372" t="s">
        <v>333</v>
      </c>
      <c r="AV225" s="365" t="s">
        <v>323</v>
      </c>
      <c r="AW225" s="365" t="s">
        <v>214</v>
      </c>
      <c r="AX225" s="365" t="s">
        <v>258</v>
      </c>
      <c r="AY225" s="372" t="s">
        <v>316</v>
      </c>
    </row>
    <row r="226" spans="2:65" s="253" customFormat="1" ht="31.5" customHeight="1">
      <c r="B226" s="254"/>
      <c r="C226" s="340" t="s">
        <v>460</v>
      </c>
      <c r="D226" s="340" t="s">
        <v>318</v>
      </c>
      <c r="E226" s="341" t="s">
        <v>461</v>
      </c>
      <c r="F226" s="342" t="s">
        <v>462</v>
      </c>
      <c r="G226" s="343" t="s">
        <v>382</v>
      </c>
      <c r="H226" s="344">
        <v>4.6630000000000003</v>
      </c>
      <c r="I226" s="108"/>
      <c r="J226" s="345">
        <f>ROUND(I226*H226,2)</f>
        <v>0</v>
      </c>
      <c r="K226" s="342" t="s">
        <v>322</v>
      </c>
      <c r="L226" s="254"/>
      <c r="M226" s="346" t="s">
        <v>186</v>
      </c>
      <c r="N226" s="347" t="s">
        <v>221</v>
      </c>
      <c r="O226" s="255"/>
      <c r="P226" s="348">
        <f>O226*H226</f>
        <v>0</v>
      </c>
      <c r="Q226" s="348">
        <v>1.0530600000000001</v>
      </c>
      <c r="R226" s="348">
        <f>Q226*H226</f>
        <v>4.9104187800000005</v>
      </c>
      <c r="S226" s="348">
        <v>0</v>
      </c>
      <c r="T226" s="349">
        <f>S226*H226</f>
        <v>0</v>
      </c>
      <c r="AR226" s="241" t="s">
        <v>323</v>
      </c>
      <c r="AT226" s="241" t="s">
        <v>318</v>
      </c>
      <c r="AU226" s="241" t="s">
        <v>333</v>
      </c>
      <c r="AY226" s="241" t="s">
        <v>316</v>
      </c>
      <c r="BE226" s="350">
        <f>IF(N226="základní",J226,0)</f>
        <v>0</v>
      </c>
      <c r="BF226" s="350">
        <f>IF(N226="snížená",J226,0)</f>
        <v>0</v>
      </c>
      <c r="BG226" s="350">
        <f>IF(N226="zákl. přenesená",J226,0)</f>
        <v>0</v>
      </c>
      <c r="BH226" s="350">
        <f>IF(N226="sníž. přenesená",J226,0)</f>
        <v>0</v>
      </c>
      <c r="BI226" s="350">
        <f>IF(N226="nulová",J226,0)</f>
        <v>0</v>
      </c>
      <c r="BJ226" s="241" t="s">
        <v>258</v>
      </c>
      <c r="BK226" s="350">
        <f>ROUND(I226*H226,2)</f>
        <v>0</v>
      </c>
      <c r="BL226" s="241" t="s">
        <v>323</v>
      </c>
      <c r="BM226" s="241" t="s">
        <v>463</v>
      </c>
    </row>
    <row r="227" spans="2:65" s="352" customFormat="1">
      <c r="B227" s="351"/>
      <c r="D227" s="361" t="s">
        <v>325</v>
      </c>
      <c r="E227" s="360" t="s">
        <v>186</v>
      </c>
      <c r="F227" s="362" t="s">
        <v>464</v>
      </c>
      <c r="H227" s="363">
        <v>1.2769999999999999</v>
      </c>
      <c r="I227" s="109"/>
      <c r="L227" s="351"/>
      <c r="M227" s="357"/>
      <c r="N227" s="358"/>
      <c r="O227" s="358"/>
      <c r="P227" s="358"/>
      <c r="Q227" s="358"/>
      <c r="R227" s="358"/>
      <c r="S227" s="358"/>
      <c r="T227" s="359"/>
      <c r="AT227" s="360" t="s">
        <v>325</v>
      </c>
      <c r="AU227" s="360" t="s">
        <v>333</v>
      </c>
      <c r="AV227" s="352" t="s">
        <v>260</v>
      </c>
      <c r="AW227" s="352" t="s">
        <v>214</v>
      </c>
      <c r="AX227" s="352" t="s">
        <v>250</v>
      </c>
      <c r="AY227" s="360" t="s">
        <v>316</v>
      </c>
    </row>
    <row r="228" spans="2:65" s="352" customFormat="1">
      <c r="B228" s="351"/>
      <c r="D228" s="361" t="s">
        <v>325</v>
      </c>
      <c r="E228" s="360" t="s">
        <v>186</v>
      </c>
      <c r="F228" s="362" t="s">
        <v>465</v>
      </c>
      <c r="H228" s="363">
        <v>0.27800000000000002</v>
      </c>
      <c r="I228" s="109"/>
      <c r="L228" s="351"/>
      <c r="M228" s="357"/>
      <c r="N228" s="358"/>
      <c r="O228" s="358"/>
      <c r="P228" s="358"/>
      <c r="Q228" s="358"/>
      <c r="R228" s="358"/>
      <c r="S228" s="358"/>
      <c r="T228" s="359"/>
      <c r="AT228" s="360" t="s">
        <v>325</v>
      </c>
      <c r="AU228" s="360" t="s">
        <v>333</v>
      </c>
      <c r="AV228" s="352" t="s">
        <v>260</v>
      </c>
      <c r="AW228" s="352" t="s">
        <v>214</v>
      </c>
      <c r="AX228" s="352" t="s">
        <v>250</v>
      </c>
      <c r="AY228" s="360" t="s">
        <v>316</v>
      </c>
    </row>
    <row r="229" spans="2:65" s="352" customFormat="1">
      <c r="B229" s="351"/>
      <c r="D229" s="361" t="s">
        <v>325</v>
      </c>
      <c r="E229" s="360" t="s">
        <v>186</v>
      </c>
      <c r="F229" s="362" t="s">
        <v>466</v>
      </c>
      <c r="H229" s="363">
        <v>0.53900000000000003</v>
      </c>
      <c r="I229" s="109"/>
      <c r="L229" s="351"/>
      <c r="M229" s="357"/>
      <c r="N229" s="358"/>
      <c r="O229" s="358"/>
      <c r="P229" s="358"/>
      <c r="Q229" s="358"/>
      <c r="R229" s="358"/>
      <c r="S229" s="358"/>
      <c r="T229" s="359"/>
      <c r="AT229" s="360" t="s">
        <v>325</v>
      </c>
      <c r="AU229" s="360" t="s">
        <v>333</v>
      </c>
      <c r="AV229" s="352" t="s">
        <v>260</v>
      </c>
      <c r="AW229" s="352" t="s">
        <v>214</v>
      </c>
      <c r="AX229" s="352" t="s">
        <v>250</v>
      </c>
      <c r="AY229" s="360" t="s">
        <v>316</v>
      </c>
    </row>
    <row r="230" spans="2:65" s="352" customFormat="1">
      <c r="B230" s="351"/>
      <c r="D230" s="361" t="s">
        <v>325</v>
      </c>
      <c r="E230" s="360" t="s">
        <v>186</v>
      </c>
      <c r="F230" s="362" t="s">
        <v>467</v>
      </c>
      <c r="H230" s="363">
        <v>0.317</v>
      </c>
      <c r="I230" s="109"/>
      <c r="L230" s="351"/>
      <c r="M230" s="357"/>
      <c r="N230" s="358"/>
      <c r="O230" s="358"/>
      <c r="P230" s="358"/>
      <c r="Q230" s="358"/>
      <c r="R230" s="358"/>
      <c r="S230" s="358"/>
      <c r="T230" s="359"/>
      <c r="AT230" s="360" t="s">
        <v>325</v>
      </c>
      <c r="AU230" s="360" t="s">
        <v>333</v>
      </c>
      <c r="AV230" s="352" t="s">
        <v>260</v>
      </c>
      <c r="AW230" s="352" t="s">
        <v>214</v>
      </c>
      <c r="AX230" s="352" t="s">
        <v>250</v>
      </c>
      <c r="AY230" s="360" t="s">
        <v>316</v>
      </c>
    </row>
    <row r="231" spans="2:65" s="352" customFormat="1">
      <c r="B231" s="351"/>
      <c r="D231" s="361" t="s">
        <v>325</v>
      </c>
      <c r="E231" s="360" t="s">
        <v>186</v>
      </c>
      <c r="F231" s="362" t="s">
        <v>468</v>
      </c>
      <c r="H231" s="363">
        <v>2.2519999999999998</v>
      </c>
      <c r="I231" s="109"/>
      <c r="L231" s="351"/>
      <c r="M231" s="357"/>
      <c r="N231" s="358"/>
      <c r="O231" s="358"/>
      <c r="P231" s="358"/>
      <c r="Q231" s="358"/>
      <c r="R231" s="358"/>
      <c r="S231" s="358"/>
      <c r="T231" s="359"/>
      <c r="AT231" s="360" t="s">
        <v>325</v>
      </c>
      <c r="AU231" s="360" t="s">
        <v>333</v>
      </c>
      <c r="AV231" s="352" t="s">
        <v>260</v>
      </c>
      <c r="AW231" s="352" t="s">
        <v>214</v>
      </c>
      <c r="AX231" s="352" t="s">
        <v>250</v>
      </c>
      <c r="AY231" s="360" t="s">
        <v>316</v>
      </c>
    </row>
    <row r="232" spans="2:65" s="365" customFormat="1">
      <c r="B232" s="364"/>
      <c r="D232" s="353" t="s">
        <v>325</v>
      </c>
      <c r="E232" s="366" t="s">
        <v>186</v>
      </c>
      <c r="F232" s="367" t="s">
        <v>347</v>
      </c>
      <c r="H232" s="368">
        <v>4.6630000000000003</v>
      </c>
      <c r="I232" s="110"/>
      <c r="L232" s="364"/>
      <c r="M232" s="369"/>
      <c r="N232" s="370"/>
      <c r="O232" s="370"/>
      <c r="P232" s="370"/>
      <c r="Q232" s="370"/>
      <c r="R232" s="370"/>
      <c r="S232" s="370"/>
      <c r="T232" s="371"/>
      <c r="AT232" s="372" t="s">
        <v>325</v>
      </c>
      <c r="AU232" s="372" t="s">
        <v>333</v>
      </c>
      <c r="AV232" s="365" t="s">
        <v>323</v>
      </c>
      <c r="AW232" s="365" t="s">
        <v>214</v>
      </c>
      <c r="AX232" s="365" t="s">
        <v>258</v>
      </c>
      <c r="AY232" s="372" t="s">
        <v>316</v>
      </c>
    </row>
    <row r="233" spans="2:65" s="253" customFormat="1" ht="31.5" customHeight="1">
      <c r="B233" s="254"/>
      <c r="C233" s="340" t="s">
        <v>469</v>
      </c>
      <c r="D233" s="340" t="s">
        <v>318</v>
      </c>
      <c r="E233" s="341" t="s">
        <v>470</v>
      </c>
      <c r="F233" s="342" t="s">
        <v>471</v>
      </c>
      <c r="G233" s="343" t="s">
        <v>329</v>
      </c>
      <c r="H233" s="344">
        <v>15.079000000000001</v>
      </c>
      <c r="I233" s="108"/>
      <c r="J233" s="345">
        <f>ROUND(I233*H233,2)</f>
        <v>0</v>
      </c>
      <c r="K233" s="342" t="s">
        <v>322</v>
      </c>
      <c r="L233" s="254"/>
      <c r="M233" s="346" t="s">
        <v>186</v>
      </c>
      <c r="N233" s="347" t="s">
        <v>221</v>
      </c>
      <c r="O233" s="255"/>
      <c r="P233" s="348">
        <f>O233*H233</f>
        <v>0</v>
      </c>
      <c r="Q233" s="348">
        <v>2.2563399999999998</v>
      </c>
      <c r="R233" s="348">
        <f>Q233*H233</f>
        <v>34.023350860000001</v>
      </c>
      <c r="S233" s="348">
        <v>0</v>
      </c>
      <c r="T233" s="349">
        <f>S233*H233</f>
        <v>0</v>
      </c>
      <c r="AR233" s="241" t="s">
        <v>323</v>
      </c>
      <c r="AT233" s="241" t="s">
        <v>318</v>
      </c>
      <c r="AU233" s="241" t="s">
        <v>333</v>
      </c>
      <c r="AY233" s="241" t="s">
        <v>316</v>
      </c>
      <c r="BE233" s="350">
        <f>IF(N233="základní",J233,0)</f>
        <v>0</v>
      </c>
      <c r="BF233" s="350">
        <f>IF(N233="snížená",J233,0)</f>
        <v>0</v>
      </c>
      <c r="BG233" s="350">
        <f>IF(N233="zákl. přenesená",J233,0)</f>
        <v>0</v>
      </c>
      <c r="BH233" s="350">
        <f>IF(N233="sníž. přenesená",J233,0)</f>
        <v>0</v>
      </c>
      <c r="BI233" s="350">
        <f>IF(N233="nulová",J233,0)</f>
        <v>0</v>
      </c>
      <c r="BJ233" s="241" t="s">
        <v>258</v>
      </c>
      <c r="BK233" s="350">
        <f>ROUND(I233*H233,2)</f>
        <v>0</v>
      </c>
      <c r="BL233" s="241" t="s">
        <v>323</v>
      </c>
      <c r="BM233" s="241" t="s">
        <v>472</v>
      </c>
    </row>
    <row r="234" spans="2:65" s="352" customFormat="1">
      <c r="B234" s="351"/>
      <c r="D234" s="361" t="s">
        <v>325</v>
      </c>
      <c r="E234" s="360" t="s">
        <v>186</v>
      </c>
      <c r="F234" s="362" t="s">
        <v>342</v>
      </c>
      <c r="H234" s="363">
        <v>4.42</v>
      </c>
      <c r="I234" s="109"/>
      <c r="L234" s="351"/>
      <c r="M234" s="357"/>
      <c r="N234" s="358"/>
      <c r="O234" s="358"/>
      <c r="P234" s="358"/>
      <c r="Q234" s="358"/>
      <c r="R234" s="358"/>
      <c r="S234" s="358"/>
      <c r="T234" s="359"/>
      <c r="AT234" s="360" t="s">
        <v>325</v>
      </c>
      <c r="AU234" s="360" t="s">
        <v>333</v>
      </c>
      <c r="AV234" s="352" t="s">
        <v>260</v>
      </c>
      <c r="AW234" s="352" t="s">
        <v>214</v>
      </c>
      <c r="AX234" s="352" t="s">
        <v>250</v>
      </c>
      <c r="AY234" s="360" t="s">
        <v>316</v>
      </c>
    </row>
    <row r="235" spans="2:65" s="352" customFormat="1">
      <c r="B235" s="351"/>
      <c r="D235" s="361" t="s">
        <v>325</v>
      </c>
      <c r="E235" s="360" t="s">
        <v>186</v>
      </c>
      <c r="F235" s="362" t="s">
        <v>343</v>
      </c>
      <c r="H235" s="363">
        <v>0.81599999999999995</v>
      </c>
      <c r="I235" s="109"/>
      <c r="L235" s="351"/>
      <c r="M235" s="357"/>
      <c r="N235" s="358"/>
      <c r="O235" s="358"/>
      <c r="P235" s="358"/>
      <c r="Q235" s="358"/>
      <c r="R235" s="358"/>
      <c r="S235" s="358"/>
      <c r="T235" s="359"/>
      <c r="AT235" s="360" t="s">
        <v>325</v>
      </c>
      <c r="AU235" s="360" t="s">
        <v>333</v>
      </c>
      <c r="AV235" s="352" t="s">
        <v>260</v>
      </c>
      <c r="AW235" s="352" t="s">
        <v>214</v>
      </c>
      <c r="AX235" s="352" t="s">
        <v>250</v>
      </c>
      <c r="AY235" s="360" t="s">
        <v>316</v>
      </c>
    </row>
    <row r="236" spans="2:65" s="352" customFormat="1">
      <c r="B236" s="351"/>
      <c r="D236" s="361" t="s">
        <v>325</v>
      </c>
      <c r="E236" s="360" t="s">
        <v>186</v>
      </c>
      <c r="F236" s="362" t="s">
        <v>344</v>
      </c>
      <c r="H236" s="363">
        <v>1.645</v>
      </c>
      <c r="I236" s="109"/>
      <c r="L236" s="351"/>
      <c r="M236" s="357"/>
      <c r="N236" s="358"/>
      <c r="O236" s="358"/>
      <c r="P236" s="358"/>
      <c r="Q236" s="358"/>
      <c r="R236" s="358"/>
      <c r="S236" s="358"/>
      <c r="T236" s="359"/>
      <c r="AT236" s="360" t="s">
        <v>325</v>
      </c>
      <c r="AU236" s="360" t="s">
        <v>333</v>
      </c>
      <c r="AV236" s="352" t="s">
        <v>260</v>
      </c>
      <c r="AW236" s="352" t="s">
        <v>214</v>
      </c>
      <c r="AX236" s="352" t="s">
        <v>250</v>
      </c>
      <c r="AY236" s="360" t="s">
        <v>316</v>
      </c>
    </row>
    <row r="237" spans="2:65" s="352" customFormat="1">
      <c r="B237" s="351"/>
      <c r="D237" s="361" t="s">
        <v>325</v>
      </c>
      <c r="E237" s="360" t="s">
        <v>186</v>
      </c>
      <c r="F237" s="362" t="s">
        <v>345</v>
      </c>
      <c r="H237" s="363">
        <v>0.998</v>
      </c>
      <c r="I237" s="109"/>
      <c r="L237" s="351"/>
      <c r="M237" s="357"/>
      <c r="N237" s="358"/>
      <c r="O237" s="358"/>
      <c r="P237" s="358"/>
      <c r="Q237" s="358"/>
      <c r="R237" s="358"/>
      <c r="S237" s="358"/>
      <c r="T237" s="359"/>
      <c r="AT237" s="360" t="s">
        <v>325</v>
      </c>
      <c r="AU237" s="360" t="s">
        <v>333</v>
      </c>
      <c r="AV237" s="352" t="s">
        <v>260</v>
      </c>
      <c r="AW237" s="352" t="s">
        <v>214</v>
      </c>
      <c r="AX237" s="352" t="s">
        <v>250</v>
      </c>
      <c r="AY237" s="360" t="s">
        <v>316</v>
      </c>
    </row>
    <row r="238" spans="2:65" s="352" customFormat="1">
      <c r="B238" s="351"/>
      <c r="D238" s="361" t="s">
        <v>325</v>
      </c>
      <c r="E238" s="360" t="s">
        <v>186</v>
      </c>
      <c r="F238" s="362" t="s">
        <v>346</v>
      </c>
      <c r="H238" s="363">
        <v>7.2</v>
      </c>
      <c r="I238" s="109"/>
      <c r="L238" s="351"/>
      <c r="M238" s="357"/>
      <c r="N238" s="358"/>
      <c r="O238" s="358"/>
      <c r="P238" s="358"/>
      <c r="Q238" s="358"/>
      <c r="R238" s="358"/>
      <c r="S238" s="358"/>
      <c r="T238" s="359"/>
      <c r="AT238" s="360" t="s">
        <v>325</v>
      </c>
      <c r="AU238" s="360" t="s">
        <v>333</v>
      </c>
      <c r="AV238" s="352" t="s">
        <v>260</v>
      </c>
      <c r="AW238" s="352" t="s">
        <v>214</v>
      </c>
      <c r="AX238" s="352" t="s">
        <v>250</v>
      </c>
      <c r="AY238" s="360" t="s">
        <v>316</v>
      </c>
    </row>
    <row r="239" spans="2:65" s="365" customFormat="1">
      <c r="B239" s="364"/>
      <c r="D239" s="361" t="s">
        <v>325</v>
      </c>
      <c r="E239" s="385" t="s">
        <v>186</v>
      </c>
      <c r="F239" s="386" t="s">
        <v>347</v>
      </c>
      <c r="H239" s="387">
        <v>15.079000000000001</v>
      </c>
      <c r="I239" s="110"/>
      <c r="L239" s="364"/>
      <c r="M239" s="369"/>
      <c r="N239" s="370"/>
      <c r="O239" s="370"/>
      <c r="P239" s="370"/>
      <c r="Q239" s="370"/>
      <c r="R239" s="370"/>
      <c r="S239" s="370"/>
      <c r="T239" s="371"/>
      <c r="AT239" s="372" t="s">
        <v>325</v>
      </c>
      <c r="AU239" s="372" t="s">
        <v>333</v>
      </c>
      <c r="AV239" s="365" t="s">
        <v>323</v>
      </c>
      <c r="AW239" s="365" t="s">
        <v>214</v>
      </c>
      <c r="AX239" s="365" t="s">
        <v>258</v>
      </c>
      <c r="AY239" s="372" t="s">
        <v>316</v>
      </c>
    </row>
    <row r="240" spans="2:65" s="327" customFormat="1" ht="29.85" customHeight="1">
      <c r="B240" s="326"/>
      <c r="D240" s="337" t="s">
        <v>249</v>
      </c>
      <c r="E240" s="338" t="s">
        <v>333</v>
      </c>
      <c r="F240" s="338" t="s">
        <v>473</v>
      </c>
      <c r="I240" s="106"/>
      <c r="J240" s="339">
        <f>BK240</f>
        <v>0</v>
      </c>
      <c r="L240" s="326"/>
      <c r="M240" s="331"/>
      <c r="N240" s="332"/>
      <c r="O240" s="332"/>
      <c r="P240" s="333">
        <f>SUM(P241:P260)</f>
        <v>0</v>
      </c>
      <c r="Q240" s="332"/>
      <c r="R240" s="333">
        <f>SUM(R241:R260)</f>
        <v>0</v>
      </c>
      <c r="S240" s="332"/>
      <c r="T240" s="334">
        <f>SUM(T241:T260)</f>
        <v>0</v>
      </c>
      <c r="AR240" s="328" t="s">
        <v>258</v>
      </c>
      <c r="AT240" s="335" t="s">
        <v>249</v>
      </c>
      <c r="AU240" s="335" t="s">
        <v>258</v>
      </c>
      <c r="AY240" s="328" t="s">
        <v>316</v>
      </c>
      <c r="BK240" s="336">
        <f>SUM(BK241:BK260)</f>
        <v>0</v>
      </c>
    </row>
    <row r="241" spans="2:65" s="253" customFormat="1" ht="22.5" customHeight="1">
      <c r="B241" s="254"/>
      <c r="C241" s="373" t="s">
        <v>474</v>
      </c>
      <c r="D241" s="373" t="s">
        <v>379</v>
      </c>
      <c r="E241" s="374" t="s">
        <v>475</v>
      </c>
      <c r="F241" s="375" t="s">
        <v>476</v>
      </c>
      <c r="G241" s="376" t="s">
        <v>421</v>
      </c>
      <c r="H241" s="377">
        <v>18.75</v>
      </c>
      <c r="I241" s="111"/>
      <c r="J241" s="378">
        <f>ROUND(I241*H241,2)</f>
        <v>0</v>
      </c>
      <c r="K241" s="375" t="s">
        <v>186</v>
      </c>
      <c r="L241" s="379"/>
      <c r="M241" s="380" t="s">
        <v>186</v>
      </c>
      <c r="N241" s="381" t="s">
        <v>221</v>
      </c>
      <c r="O241" s="255"/>
      <c r="P241" s="348">
        <f>O241*H241</f>
        <v>0</v>
      </c>
      <c r="Q241" s="348">
        <v>0</v>
      </c>
      <c r="R241" s="348">
        <f>Q241*H241</f>
        <v>0</v>
      </c>
      <c r="S241" s="348">
        <v>0</v>
      </c>
      <c r="T241" s="349">
        <f>S241*H241</f>
        <v>0</v>
      </c>
      <c r="AR241" s="241" t="s">
        <v>378</v>
      </c>
      <c r="AT241" s="241" t="s">
        <v>379</v>
      </c>
      <c r="AU241" s="241" t="s">
        <v>260</v>
      </c>
      <c r="AY241" s="241" t="s">
        <v>316</v>
      </c>
      <c r="BE241" s="350">
        <f>IF(N241="základní",J241,0)</f>
        <v>0</v>
      </c>
      <c r="BF241" s="350">
        <f>IF(N241="snížená",J241,0)</f>
        <v>0</v>
      </c>
      <c r="BG241" s="350">
        <f>IF(N241="zákl. přenesená",J241,0)</f>
        <v>0</v>
      </c>
      <c r="BH241" s="350">
        <f>IF(N241="sníž. přenesená",J241,0)</f>
        <v>0</v>
      </c>
      <c r="BI241" s="350">
        <f>IF(N241="nulová",J241,0)</f>
        <v>0</v>
      </c>
      <c r="BJ241" s="241" t="s">
        <v>258</v>
      </c>
      <c r="BK241" s="350">
        <f>ROUND(I241*H241,2)</f>
        <v>0</v>
      </c>
      <c r="BL241" s="241" t="s">
        <v>323</v>
      </c>
      <c r="BM241" s="241" t="s">
        <v>477</v>
      </c>
    </row>
    <row r="242" spans="2:65" s="352" customFormat="1">
      <c r="B242" s="351"/>
      <c r="D242" s="353" t="s">
        <v>325</v>
      </c>
      <c r="E242" s="354" t="s">
        <v>186</v>
      </c>
      <c r="F242" s="355" t="s">
        <v>478</v>
      </c>
      <c r="H242" s="356">
        <v>18.75</v>
      </c>
      <c r="I242" s="109"/>
      <c r="L242" s="351"/>
      <c r="M242" s="357"/>
      <c r="N242" s="358"/>
      <c r="O242" s="358"/>
      <c r="P242" s="358"/>
      <c r="Q242" s="358"/>
      <c r="R242" s="358"/>
      <c r="S242" s="358"/>
      <c r="T242" s="359"/>
      <c r="AT242" s="360" t="s">
        <v>325</v>
      </c>
      <c r="AU242" s="360" t="s">
        <v>260</v>
      </c>
      <c r="AV242" s="352" t="s">
        <v>260</v>
      </c>
      <c r="AW242" s="352" t="s">
        <v>214</v>
      </c>
      <c r="AX242" s="352" t="s">
        <v>258</v>
      </c>
      <c r="AY242" s="360" t="s">
        <v>316</v>
      </c>
    </row>
    <row r="243" spans="2:65" s="253" customFormat="1" ht="22.5" customHeight="1">
      <c r="B243" s="254"/>
      <c r="C243" s="373" t="s">
        <v>479</v>
      </c>
      <c r="D243" s="373" t="s">
        <v>379</v>
      </c>
      <c r="E243" s="374" t="s">
        <v>480</v>
      </c>
      <c r="F243" s="375" t="s">
        <v>481</v>
      </c>
      <c r="G243" s="376" t="s">
        <v>421</v>
      </c>
      <c r="H243" s="377">
        <v>43.75</v>
      </c>
      <c r="I243" s="111"/>
      <c r="J243" s="378">
        <f>ROUND(I243*H243,2)</f>
        <v>0</v>
      </c>
      <c r="K243" s="375" t="s">
        <v>186</v>
      </c>
      <c r="L243" s="379"/>
      <c r="M243" s="380" t="s">
        <v>186</v>
      </c>
      <c r="N243" s="381" t="s">
        <v>221</v>
      </c>
      <c r="O243" s="255"/>
      <c r="P243" s="348">
        <f>O243*H243</f>
        <v>0</v>
      </c>
      <c r="Q243" s="348">
        <v>0</v>
      </c>
      <c r="R243" s="348">
        <f>Q243*H243</f>
        <v>0</v>
      </c>
      <c r="S243" s="348">
        <v>0</v>
      </c>
      <c r="T243" s="349">
        <f>S243*H243</f>
        <v>0</v>
      </c>
      <c r="AR243" s="241" t="s">
        <v>378</v>
      </c>
      <c r="AT243" s="241" t="s">
        <v>379</v>
      </c>
      <c r="AU243" s="241" t="s">
        <v>260</v>
      </c>
      <c r="AY243" s="241" t="s">
        <v>316</v>
      </c>
      <c r="BE243" s="350">
        <f>IF(N243="základní",J243,0)</f>
        <v>0</v>
      </c>
      <c r="BF243" s="350">
        <f>IF(N243="snížená",J243,0)</f>
        <v>0</v>
      </c>
      <c r="BG243" s="350">
        <f>IF(N243="zákl. přenesená",J243,0)</f>
        <v>0</v>
      </c>
      <c r="BH243" s="350">
        <f>IF(N243="sníž. přenesená",J243,0)</f>
        <v>0</v>
      </c>
      <c r="BI243" s="350">
        <f>IF(N243="nulová",J243,0)</f>
        <v>0</v>
      </c>
      <c r="BJ243" s="241" t="s">
        <v>258</v>
      </c>
      <c r="BK243" s="350">
        <f>ROUND(I243*H243,2)</f>
        <v>0</v>
      </c>
      <c r="BL243" s="241" t="s">
        <v>323</v>
      </c>
      <c r="BM243" s="241" t="s">
        <v>482</v>
      </c>
    </row>
    <row r="244" spans="2:65" s="352" customFormat="1">
      <c r="B244" s="351"/>
      <c r="D244" s="353" t="s">
        <v>325</v>
      </c>
      <c r="E244" s="354" t="s">
        <v>186</v>
      </c>
      <c r="F244" s="355" t="s">
        <v>483</v>
      </c>
      <c r="H244" s="356">
        <v>43.75</v>
      </c>
      <c r="I244" s="109"/>
      <c r="L244" s="351"/>
      <c r="M244" s="357"/>
      <c r="N244" s="358"/>
      <c r="O244" s="358"/>
      <c r="P244" s="358"/>
      <c r="Q244" s="358"/>
      <c r="R244" s="358"/>
      <c r="S244" s="358"/>
      <c r="T244" s="359"/>
      <c r="AT244" s="360" t="s">
        <v>325</v>
      </c>
      <c r="AU244" s="360" t="s">
        <v>260</v>
      </c>
      <c r="AV244" s="352" t="s">
        <v>260</v>
      </c>
      <c r="AW244" s="352" t="s">
        <v>214</v>
      </c>
      <c r="AX244" s="352" t="s">
        <v>258</v>
      </c>
      <c r="AY244" s="360" t="s">
        <v>316</v>
      </c>
    </row>
    <row r="245" spans="2:65" s="253" customFormat="1" ht="22.5" customHeight="1">
      <c r="B245" s="254"/>
      <c r="C245" s="373" t="s">
        <v>484</v>
      </c>
      <c r="D245" s="373" t="s">
        <v>379</v>
      </c>
      <c r="E245" s="374" t="s">
        <v>485</v>
      </c>
      <c r="F245" s="375" t="s">
        <v>486</v>
      </c>
      <c r="G245" s="376" t="s">
        <v>421</v>
      </c>
      <c r="H245" s="377">
        <v>18.75</v>
      </c>
      <c r="I245" s="111"/>
      <c r="J245" s="378">
        <f>ROUND(I245*H245,2)</f>
        <v>0</v>
      </c>
      <c r="K245" s="375" t="s">
        <v>186</v>
      </c>
      <c r="L245" s="379"/>
      <c r="M245" s="380" t="s">
        <v>186</v>
      </c>
      <c r="N245" s="381" t="s">
        <v>221</v>
      </c>
      <c r="O245" s="255"/>
      <c r="P245" s="348">
        <f>O245*H245</f>
        <v>0</v>
      </c>
      <c r="Q245" s="348">
        <v>0</v>
      </c>
      <c r="R245" s="348">
        <f>Q245*H245</f>
        <v>0</v>
      </c>
      <c r="S245" s="348">
        <v>0</v>
      </c>
      <c r="T245" s="349">
        <f>S245*H245</f>
        <v>0</v>
      </c>
      <c r="AR245" s="241" t="s">
        <v>378</v>
      </c>
      <c r="AT245" s="241" t="s">
        <v>379</v>
      </c>
      <c r="AU245" s="241" t="s">
        <v>260</v>
      </c>
      <c r="AY245" s="241" t="s">
        <v>316</v>
      </c>
      <c r="BE245" s="350">
        <f>IF(N245="základní",J245,0)</f>
        <v>0</v>
      </c>
      <c r="BF245" s="350">
        <f>IF(N245="snížená",J245,0)</f>
        <v>0</v>
      </c>
      <c r="BG245" s="350">
        <f>IF(N245="zákl. přenesená",J245,0)</f>
        <v>0</v>
      </c>
      <c r="BH245" s="350">
        <f>IF(N245="sníž. přenesená",J245,0)</f>
        <v>0</v>
      </c>
      <c r="BI245" s="350">
        <f>IF(N245="nulová",J245,0)</f>
        <v>0</v>
      </c>
      <c r="BJ245" s="241" t="s">
        <v>258</v>
      </c>
      <c r="BK245" s="350">
        <f>ROUND(I245*H245,2)</f>
        <v>0</v>
      </c>
      <c r="BL245" s="241" t="s">
        <v>323</v>
      </c>
      <c r="BM245" s="241" t="s">
        <v>487</v>
      </c>
    </row>
    <row r="246" spans="2:65" s="352" customFormat="1">
      <c r="B246" s="351"/>
      <c r="D246" s="353" t="s">
        <v>325</v>
      </c>
      <c r="E246" s="354" t="s">
        <v>186</v>
      </c>
      <c r="F246" s="355" t="s">
        <v>478</v>
      </c>
      <c r="H246" s="356">
        <v>18.75</v>
      </c>
      <c r="I246" s="109"/>
      <c r="L246" s="351"/>
      <c r="M246" s="357"/>
      <c r="N246" s="358"/>
      <c r="O246" s="358"/>
      <c r="P246" s="358"/>
      <c r="Q246" s="358"/>
      <c r="R246" s="358"/>
      <c r="S246" s="358"/>
      <c r="T246" s="359"/>
      <c r="AT246" s="360" t="s">
        <v>325</v>
      </c>
      <c r="AU246" s="360" t="s">
        <v>260</v>
      </c>
      <c r="AV246" s="352" t="s">
        <v>260</v>
      </c>
      <c r="AW246" s="352" t="s">
        <v>214</v>
      </c>
      <c r="AX246" s="352" t="s">
        <v>258</v>
      </c>
      <c r="AY246" s="360" t="s">
        <v>316</v>
      </c>
    </row>
    <row r="247" spans="2:65" s="253" customFormat="1" ht="22.5" customHeight="1">
      <c r="B247" s="254"/>
      <c r="C247" s="373" t="s">
        <v>488</v>
      </c>
      <c r="D247" s="373" t="s">
        <v>379</v>
      </c>
      <c r="E247" s="374" t="s">
        <v>489</v>
      </c>
      <c r="F247" s="375" t="s">
        <v>490</v>
      </c>
      <c r="G247" s="376" t="s">
        <v>321</v>
      </c>
      <c r="H247" s="377">
        <v>43.75</v>
      </c>
      <c r="I247" s="111"/>
      <c r="J247" s="378">
        <f>ROUND(I247*H247,2)</f>
        <v>0</v>
      </c>
      <c r="K247" s="375" t="s">
        <v>186</v>
      </c>
      <c r="L247" s="379"/>
      <c r="M247" s="380" t="s">
        <v>186</v>
      </c>
      <c r="N247" s="381" t="s">
        <v>221</v>
      </c>
      <c r="O247" s="255"/>
      <c r="P247" s="348">
        <f>O247*H247</f>
        <v>0</v>
      </c>
      <c r="Q247" s="348">
        <v>0</v>
      </c>
      <c r="R247" s="348">
        <f>Q247*H247</f>
        <v>0</v>
      </c>
      <c r="S247" s="348">
        <v>0</v>
      </c>
      <c r="T247" s="349">
        <f>S247*H247</f>
        <v>0</v>
      </c>
      <c r="AR247" s="241" t="s">
        <v>378</v>
      </c>
      <c r="AT247" s="241" t="s">
        <v>379</v>
      </c>
      <c r="AU247" s="241" t="s">
        <v>260</v>
      </c>
      <c r="AY247" s="241" t="s">
        <v>316</v>
      </c>
      <c r="BE247" s="350">
        <f>IF(N247="základní",J247,0)</f>
        <v>0</v>
      </c>
      <c r="BF247" s="350">
        <f>IF(N247="snížená",J247,0)</f>
        <v>0</v>
      </c>
      <c r="BG247" s="350">
        <f>IF(N247="zákl. přenesená",J247,0)</f>
        <v>0</v>
      </c>
      <c r="BH247" s="350">
        <f>IF(N247="sníž. přenesená",J247,0)</f>
        <v>0</v>
      </c>
      <c r="BI247" s="350">
        <f>IF(N247="nulová",J247,0)</f>
        <v>0</v>
      </c>
      <c r="BJ247" s="241" t="s">
        <v>258</v>
      </c>
      <c r="BK247" s="350">
        <f>ROUND(I247*H247,2)</f>
        <v>0</v>
      </c>
      <c r="BL247" s="241" t="s">
        <v>323</v>
      </c>
      <c r="BM247" s="241" t="s">
        <v>491</v>
      </c>
    </row>
    <row r="248" spans="2:65" s="352" customFormat="1">
      <c r="B248" s="351"/>
      <c r="D248" s="353" t="s">
        <v>325</v>
      </c>
      <c r="E248" s="354" t="s">
        <v>186</v>
      </c>
      <c r="F248" s="355" t="s">
        <v>483</v>
      </c>
      <c r="H248" s="356">
        <v>43.75</v>
      </c>
      <c r="I248" s="109"/>
      <c r="L248" s="351"/>
      <c r="M248" s="357"/>
      <c r="N248" s="358"/>
      <c r="O248" s="358"/>
      <c r="P248" s="358"/>
      <c r="Q248" s="358"/>
      <c r="R248" s="358"/>
      <c r="S248" s="358"/>
      <c r="T248" s="359"/>
      <c r="AT248" s="360" t="s">
        <v>325</v>
      </c>
      <c r="AU248" s="360" t="s">
        <v>260</v>
      </c>
      <c r="AV248" s="352" t="s">
        <v>260</v>
      </c>
      <c r="AW248" s="352" t="s">
        <v>214</v>
      </c>
      <c r="AX248" s="352" t="s">
        <v>258</v>
      </c>
      <c r="AY248" s="360" t="s">
        <v>316</v>
      </c>
    </row>
    <row r="249" spans="2:65" s="253" customFormat="1" ht="22.5" customHeight="1">
      <c r="B249" s="254"/>
      <c r="C249" s="373" t="s">
        <v>492</v>
      </c>
      <c r="D249" s="373" t="s">
        <v>379</v>
      </c>
      <c r="E249" s="374" t="s">
        <v>493</v>
      </c>
      <c r="F249" s="375" t="s">
        <v>494</v>
      </c>
      <c r="G249" s="376" t="s">
        <v>321</v>
      </c>
      <c r="H249" s="377">
        <v>29.411999999999999</v>
      </c>
      <c r="I249" s="111"/>
      <c r="J249" s="378">
        <f>ROUND(I249*H249,2)</f>
        <v>0</v>
      </c>
      <c r="K249" s="375" t="s">
        <v>186</v>
      </c>
      <c r="L249" s="379"/>
      <c r="M249" s="380" t="s">
        <v>186</v>
      </c>
      <c r="N249" s="381" t="s">
        <v>221</v>
      </c>
      <c r="O249" s="255"/>
      <c r="P249" s="348">
        <f>O249*H249</f>
        <v>0</v>
      </c>
      <c r="Q249" s="348">
        <v>0</v>
      </c>
      <c r="R249" s="348">
        <f>Q249*H249</f>
        <v>0</v>
      </c>
      <c r="S249" s="348">
        <v>0</v>
      </c>
      <c r="T249" s="349">
        <f>S249*H249</f>
        <v>0</v>
      </c>
      <c r="AR249" s="241" t="s">
        <v>378</v>
      </c>
      <c r="AT249" s="241" t="s">
        <v>379</v>
      </c>
      <c r="AU249" s="241" t="s">
        <v>260</v>
      </c>
      <c r="AY249" s="241" t="s">
        <v>316</v>
      </c>
      <c r="BE249" s="350">
        <f>IF(N249="základní",J249,0)</f>
        <v>0</v>
      </c>
      <c r="BF249" s="350">
        <f>IF(N249="snížená",J249,0)</f>
        <v>0</v>
      </c>
      <c r="BG249" s="350">
        <f>IF(N249="zákl. přenesená",J249,0)</f>
        <v>0</v>
      </c>
      <c r="BH249" s="350">
        <f>IF(N249="sníž. přenesená",J249,0)</f>
        <v>0</v>
      </c>
      <c r="BI249" s="350">
        <f>IF(N249="nulová",J249,0)</f>
        <v>0</v>
      </c>
      <c r="BJ249" s="241" t="s">
        <v>258</v>
      </c>
      <c r="BK249" s="350">
        <f>ROUND(I249*H249,2)</f>
        <v>0</v>
      </c>
      <c r="BL249" s="241" t="s">
        <v>323</v>
      </c>
      <c r="BM249" s="241" t="s">
        <v>495</v>
      </c>
    </row>
    <row r="250" spans="2:65" s="352" customFormat="1">
      <c r="B250" s="351"/>
      <c r="D250" s="353" t="s">
        <v>325</v>
      </c>
      <c r="E250" s="354" t="s">
        <v>186</v>
      </c>
      <c r="F250" s="355" t="s">
        <v>496</v>
      </c>
      <c r="H250" s="356">
        <v>29.411999999999999</v>
      </c>
      <c r="I250" s="109"/>
      <c r="L250" s="351"/>
      <c r="M250" s="357"/>
      <c r="N250" s="358"/>
      <c r="O250" s="358"/>
      <c r="P250" s="358"/>
      <c r="Q250" s="358"/>
      <c r="R250" s="358"/>
      <c r="S250" s="358"/>
      <c r="T250" s="359"/>
      <c r="AT250" s="360" t="s">
        <v>325</v>
      </c>
      <c r="AU250" s="360" t="s">
        <v>260</v>
      </c>
      <c r="AV250" s="352" t="s">
        <v>260</v>
      </c>
      <c r="AW250" s="352" t="s">
        <v>214</v>
      </c>
      <c r="AX250" s="352" t="s">
        <v>258</v>
      </c>
      <c r="AY250" s="360" t="s">
        <v>316</v>
      </c>
    </row>
    <row r="251" spans="2:65" s="253" customFormat="1" ht="31.5" customHeight="1">
      <c r="B251" s="254"/>
      <c r="C251" s="373" t="s">
        <v>497</v>
      </c>
      <c r="D251" s="373" t="s">
        <v>379</v>
      </c>
      <c r="E251" s="374" t="s">
        <v>498</v>
      </c>
      <c r="F251" s="375" t="s">
        <v>499</v>
      </c>
      <c r="G251" s="376" t="s">
        <v>382</v>
      </c>
      <c r="H251" s="377">
        <v>2.855</v>
      </c>
      <c r="I251" s="111"/>
      <c r="J251" s="378">
        <f>ROUND(I251*H251,2)</f>
        <v>0</v>
      </c>
      <c r="K251" s="375" t="s">
        <v>186</v>
      </c>
      <c r="L251" s="379"/>
      <c r="M251" s="380" t="s">
        <v>186</v>
      </c>
      <c r="N251" s="381" t="s">
        <v>221</v>
      </c>
      <c r="O251" s="255"/>
      <c r="P251" s="348">
        <f>O251*H251</f>
        <v>0</v>
      </c>
      <c r="Q251" s="348">
        <v>0</v>
      </c>
      <c r="R251" s="348">
        <f>Q251*H251</f>
        <v>0</v>
      </c>
      <c r="S251" s="348">
        <v>0</v>
      </c>
      <c r="T251" s="349">
        <f>S251*H251</f>
        <v>0</v>
      </c>
      <c r="AR251" s="241" t="s">
        <v>378</v>
      </c>
      <c r="AT251" s="241" t="s">
        <v>379</v>
      </c>
      <c r="AU251" s="241" t="s">
        <v>260</v>
      </c>
      <c r="AY251" s="241" t="s">
        <v>316</v>
      </c>
      <c r="BE251" s="350">
        <f>IF(N251="základní",J251,0)</f>
        <v>0</v>
      </c>
      <c r="BF251" s="350">
        <f>IF(N251="snížená",J251,0)</f>
        <v>0</v>
      </c>
      <c r="BG251" s="350">
        <f>IF(N251="zákl. přenesená",J251,0)</f>
        <v>0</v>
      </c>
      <c r="BH251" s="350">
        <f>IF(N251="sníž. přenesená",J251,0)</f>
        <v>0</v>
      </c>
      <c r="BI251" s="350">
        <f>IF(N251="nulová",J251,0)</f>
        <v>0</v>
      </c>
      <c r="BJ251" s="241" t="s">
        <v>258</v>
      </c>
      <c r="BK251" s="350">
        <f>ROUND(I251*H251,2)</f>
        <v>0</v>
      </c>
      <c r="BL251" s="241" t="s">
        <v>323</v>
      </c>
      <c r="BM251" s="241" t="s">
        <v>500</v>
      </c>
    </row>
    <row r="252" spans="2:65" s="352" customFormat="1">
      <c r="B252" s="351"/>
      <c r="D252" s="361" t="s">
        <v>325</v>
      </c>
      <c r="E252" s="360" t="s">
        <v>186</v>
      </c>
      <c r="F252" s="362" t="s">
        <v>501</v>
      </c>
      <c r="H252" s="363">
        <v>0.84499999999999997</v>
      </c>
      <c r="I252" s="109"/>
      <c r="L252" s="351"/>
      <c r="M252" s="357"/>
      <c r="N252" s="358"/>
      <c r="O252" s="358"/>
      <c r="P252" s="358"/>
      <c r="Q252" s="358"/>
      <c r="R252" s="358"/>
      <c r="S252" s="358"/>
      <c r="T252" s="359"/>
      <c r="AT252" s="360" t="s">
        <v>325</v>
      </c>
      <c r="AU252" s="360" t="s">
        <v>260</v>
      </c>
      <c r="AV252" s="352" t="s">
        <v>260</v>
      </c>
      <c r="AW252" s="352" t="s">
        <v>214</v>
      </c>
      <c r="AX252" s="352" t="s">
        <v>250</v>
      </c>
      <c r="AY252" s="360" t="s">
        <v>316</v>
      </c>
    </row>
    <row r="253" spans="2:65" s="352" customFormat="1">
      <c r="B253" s="351"/>
      <c r="D253" s="361" t="s">
        <v>325</v>
      </c>
      <c r="E253" s="360" t="s">
        <v>186</v>
      </c>
      <c r="F253" s="362" t="s">
        <v>502</v>
      </c>
      <c r="H253" s="363">
        <v>1.2210000000000001</v>
      </c>
      <c r="I253" s="109"/>
      <c r="L253" s="351"/>
      <c r="M253" s="357"/>
      <c r="N253" s="358"/>
      <c r="O253" s="358"/>
      <c r="P253" s="358"/>
      <c r="Q253" s="358"/>
      <c r="R253" s="358"/>
      <c r="S253" s="358"/>
      <c r="T253" s="359"/>
      <c r="AT253" s="360" t="s">
        <v>325</v>
      </c>
      <c r="AU253" s="360" t="s">
        <v>260</v>
      </c>
      <c r="AV253" s="352" t="s">
        <v>260</v>
      </c>
      <c r="AW253" s="352" t="s">
        <v>214</v>
      </c>
      <c r="AX253" s="352" t="s">
        <v>250</v>
      </c>
      <c r="AY253" s="360" t="s">
        <v>316</v>
      </c>
    </row>
    <row r="254" spans="2:65" s="352" customFormat="1" ht="27">
      <c r="B254" s="351"/>
      <c r="D254" s="361" t="s">
        <v>325</v>
      </c>
      <c r="E254" s="360" t="s">
        <v>186</v>
      </c>
      <c r="F254" s="362" t="s">
        <v>503</v>
      </c>
      <c r="H254" s="363">
        <v>0.78900000000000003</v>
      </c>
      <c r="I254" s="109"/>
      <c r="L254" s="351"/>
      <c r="M254" s="357"/>
      <c r="N254" s="358"/>
      <c r="O254" s="358"/>
      <c r="P254" s="358"/>
      <c r="Q254" s="358"/>
      <c r="R254" s="358"/>
      <c r="S254" s="358"/>
      <c r="T254" s="359"/>
      <c r="AT254" s="360" t="s">
        <v>325</v>
      </c>
      <c r="AU254" s="360" t="s">
        <v>260</v>
      </c>
      <c r="AV254" s="352" t="s">
        <v>260</v>
      </c>
      <c r="AW254" s="352" t="s">
        <v>214</v>
      </c>
      <c r="AX254" s="352" t="s">
        <v>250</v>
      </c>
      <c r="AY254" s="360" t="s">
        <v>316</v>
      </c>
    </row>
    <row r="255" spans="2:65" s="365" customFormat="1">
      <c r="B255" s="364"/>
      <c r="D255" s="353" t="s">
        <v>325</v>
      </c>
      <c r="E255" s="366" t="s">
        <v>186</v>
      </c>
      <c r="F255" s="367" t="s">
        <v>347</v>
      </c>
      <c r="H255" s="368">
        <v>2.855</v>
      </c>
      <c r="I255" s="110"/>
      <c r="L255" s="364"/>
      <c r="M255" s="369"/>
      <c r="N255" s="370"/>
      <c r="O255" s="370"/>
      <c r="P255" s="370"/>
      <c r="Q255" s="370"/>
      <c r="R255" s="370"/>
      <c r="S255" s="370"/>
      <c r="T255" s="371"/>
      <c r="AT255" s="372" t="s">
        <v>325</v>
      </c>
      <c r="AU255" s="372" t="s">
        <v>260</v>
      </c>
      <c r="AV255" s="365" t="s">
        <v>323</v>
      </c>
      <c r="AW255" s="365" t="s">
        <v>214</v>
      </c>
      <c r="AX255" s="365" t="s">
        <v>258</v>
      </c>
      <c r="AY255" s="372" t="s">
        <v>316</v>
      </c>
    </row>
    <row r="256" spans="2:65" s="253" customFormat="1" ht="22.5" customHeight="1">
      <c r="B256" s="254"/>
      <c r="C256" s="373" t="s">
        <v>504</v>
      </c>
      <c r="D256" s="373" t="s">
        <v>379</v>
      </c>
      <c r="E256" s="374" t="s">
        <v>505</v>
      </c>
      <c r="F256" s="375" t="s">
        <v>506</v>
      </c>
      <c r="G256" s="376" t="s">
        <v>411</v>
      </c>
      <c r="H256" s="377">
        <v>190</v>
      </c>
      <c r="I256" s="111"/>
      <c r="J256" s="378">
        <f>ROUND(I256*H256,2)</f>
        <v>0</v>
      </c>
      <c r="K256" s="375" t="s">
        <v>186</v>
      </c>
      <c r="L256" s="379"/>
      <c r="M256" s="380" t="s">
        <v>186</v>
      </c>
      <c r="N256" s="381" t="s">
        <v>221</v>
      </c>
      <c r="O256" s="255"/>
      <c r="P256" s="348">
        <f>O256*H256</f>
        <v>0</v>
      </c>
      <c r="Q256" s="348">
        <v>0</v>
      </c>
      <c r="R256" s="348">
        <f>Q256*H256</f>
        <v>0</v>
      </c>
      <c r="S256" s="348">
        <v>0</v>
      </c>
      <c r="T256" s="349">
        <f>S256*H256</f>
        <v>0</v>
      </c>
      <c r="AR256" s="241" t="s">
        <v>378</v>
      </c>
      <c r="AT256" s="241" t="s">
        <v>379</v>
      </c>
      <c r="AU256" s="241" t="s">
        <v>260</v>
      </c>
      <c r="AY256" s="241" t="s">
        <v>316</v>
      </c>
      <c r="BE256" s="350">
        <f>IF(N256="základní",J256,0)</f>
        <v>0</v>
      </c>
      <c r="BF256" s="350">
        <f>IF(N256="snížená",J256,0)</f>
        <v>0</v>
      </c>
      <c r="BG256" s="350">
        <f>IF(N256="zákl. přenesená",J256,0)</f>
        <v>0</v>
      </c>
      <c r="BH256" s="350">
        <f>IF(N256="sníž. přenesená",J256,0)</f>
        <v>0</v>
      </c>
      <c r="BI256" s="350">
        <f>IF(N256="nulová",J256,0)</f>
        <v>0</v>
      </c>
      <c r="BJ256" s="241" t="s">
        <v>258</v>
      </c>
      <c r="BK256" s="350">
        <f>ROUND(I256*H256,2)</f>
        <v>0</v>
      </c>
      <c r="BL256" s="241" t="s">
        <v>323</v>
      </c>
      <c r="BM256" s="241" t="s">
        <v>507</v>
      </c>
    </row>
    <row r="257" spans="2:65" s="352" customFormat="1">
      <c r="B257" s="351"/>
      <c r="D257" s="361" t="s">
        <v>325</v>
      </c>
      <c r="E257" s="360" t="s">
        <v>186</v>
      </c>
      <c r="F257" s="362" t="s">
        <v>508</v>
      </c>
      <c r="H257" s="363">
        <v>90</v>
      </c>
      <c r="I257" s="109"/>
      <c r="L257" s="351"/>
      <c r="M257" s="357"/>
      <c r="N257" s="358"/>
      <c r="O257" s="358"/>
      <c r="P257" s="358"/>
      <c r="Q257" s="358"/>
      <c r="R257" s="358"/>
      <c r="S257" s="358"/>
      <c r="T257" s="359"/>
      <c r="AT257" s="360" t="s">
        <v>325</v>
      </c>
      <c r="AU257" s="360" t="s">
        <v>260</v>
      </c>
      <c r="AV257" s="352" t="s">
        <v>260</v>
      </c>
      <c r="AW257" s="352" t="s">
        <v>214</v>
      </c>
      <c r="AX257" s="352" t="s">
        <v>250</v>
      </c>
      <c r="AY257" s="360" t="s">
        <v>316</v>
      </c>
    </row>
    <row r="258" spans="2:65" s="352" customFormat="1">
      <c r="B258" s="351"/>
      <c r="D258" s="361" t="s">
        <v>325</v>
      </c>
      <c r="E258" s="360" t="s">
        <v>186</v>
      </c>
      <c r="F258" s="362" t="s">
        <v>509</v>
      </c>
      <c r="H258" s="363">
        <v>24</v>
      </c>
      <c r="I258" s="109"/>
      <c r="L258" s="351"/>
      <c r="M258" s="357"/>
      <c r="N258" s="358"/>
      <c r="O258" s="358"/>
      <c r="P258" s="358"/>
      <c r="Q258" s="358"/>
      <c r="R258" s="358"/>
      <c r="S258" s="358"/>
      <c r="T258" s="359"/>
      <c r="AT258" s="360" t="s">
        <v>325</v>
      </c>
      <c r="AU258" s="360" t="s">
        <v>260</v>
      </c>
      <c r="AV258" s="352" t="s">
        <v>260</v>
      </c>
      <c r="AW258" s="352" t="s">
        <v>214</v>
      </c>
      <c r="AX258" s="352" t="s">
        <v>250</v>
      </c>
      <c r="AY258" s="360" t="s">
        <v>316</v>
      </c>
    </row>
    <row r="259" spans="2:65" s="352" customFormat="1">
      <c r="B259" s="351"/>
      <c r="D259" s="361" t="s">
        <v>325</v>
      </c>
      <c r="E259" s="360" t="s">
        <v>186</v>
      </c>
      <c r="F259" s="362" t="s">
        <v>510</v>
      </c>
      <c r="H259" s="363">
        <v>76</v>
      </c>
      <c r="I259" s="109"/>
      <c r="L259" s="351"/>
      <c r="M259" s="357"/>
      <c r="N259" s="358"/>
      <c r="O259" s="358"/>
      <c r="P259" s="358"/>
      <c r="Q259" s="358"/>
      <c r="R259" s="358"/>
      <c r="S259" s="358"/>
      <c r="T259" s="359"/>
      <c r="AT259" s="360" t="s">
        <v>325</v>
      </c>
      <c r="AU259" s="360" t="s">
        <v>260</v>
      </c>
      <c r="AV259" s="352" t="s">
        <v>260</v>
      </c>
      <c r="AW259" s="352" t="s">
        <v>214</v>
      </c>
      <c r="AX259" s="352" t="s">
        <v>250</v>
      </c>
      <c r="AY259" s="360" t="s">
        <v>316</v>
      </c>
    </row>
    <row r="260" spans="2:65" s="365" customFormat="1">
      <c r="B260" s="364"/>
      <c r="D260" s="361" t="s">
        <v>325</v>
      </c>
      <c r="E260" s="385" t="s">
        <v>186</v>
      </c>
      <c r="F260" s="386" t="s">
        <v>347</v>
      </c>
      <c r="H260" s="387">
        <v>190</v>
      </c>
      <c r="I260" s="110"/>
      <c r="L260" s="364"/>
      <c r="M260" s="369"/>
      <c r="N260" s="370"/>
      <c r="O260" s="370"/>
      <c r="P260" s="370"/>
      <c r="Q260" s="370"/>
      <c r="R260" s="370"/>
      <c r="S260" s="370"/>
      <c r="T260" s="371"/>
      <c r="AT260" s="372" t="s">
        <v>325</v>
      </c>
      <c r="AU260" s="372" t="s">
        <v>260</v>
      </c>
      <c r="AV260" s="365" t="s">
        <v>323</v>
      </c>
      <c r="AW260" s="365" t="s">
        <v>214</v>
      </c>
      <c r="AX260" s="365" t="s">
        <v>258</v>
      </c>
      <c r="AY260" s="372" t="s">
        <v>316</v>
      </c>
    </row>
    <row r="261" spans="2:65" s="327" customFormat="1" ht="29.85" customHeight="1">
      <c r="B261" s="326"/>
      <c r="D261" s="328" t="s">
        <v>249</v>
      </c>
      <c r="E261" s="388" t="s">
        <v>323</v>
      </c>
      <c r="F261" s="388" t="s">
        <v>511</v>
      </c>
      <c r="I261" s="106"/>
      <c r="J261" s="389">
        <f>BK261</f>
        <v>0</v>
      </c>
      <c r="L261" s="326"/>
      <c r="M261" s="331"/>
      <c r="N261" s="332"/>
      <c r="O261" s="332"/>
      <c r="P261" s="333">
        <f>P262</f>
        <v>0</v>
      </c>
      <c r="Q261" s="332"/>
      <c r="R261" s="333">
        <f>R262</f>
        <v>0.55678746000000001</v>
      </c>
      <c r="S261" s="332"/>
      <c r="T261" s="334">
        <f>T262</f>
        <v>0</v>
      </c>
      <c r="AR261" s="328" t="s">
        <v>258</v>
      </c>
      <c r="AT261" s="335" t="s">
        <v>249</v>
      </c>
      <c r="AU261" s="335" t="s">
        <v>258</v>
      </c>
      <c r="AY261" s="328" t="s">
        <v>316</v>
      </c>
      <c r="BK261" s="336">
        <f>BK262</f>
        <v>0</v>
      </c>
    </row>
    <row r="262" spans="2:65" s="327" customFormat="1" ht="14.85" customHeight="1">
      <c r="B262" s="326"/>
      <c r="D262" s="337" t="s">
        <v>249</v>
      </c>
      <c r="E262" s="338" t="s">
        <v>512</v>
      </c>
      <c r="F262" s="338" t="s">
        <v>513</v>
      </c>
      <c r="I262" s="106"/>
      <c r="J262" s="339">
        <f>BK262</f>
        <v>0</v>
      </c>
      <c r="L262" s="326"/>
      <c r="M262" s="331"/>
      <c r="N262" s="332"/>
      <c r="O262" s="332"/>
      <c r="P262" s="333">
        <f>SUM(P263:P278)</f>
        <v>0</v>
      </c>
      <c r="Q262" s="332"/>
      <c r="R262" s="333">
        <f>SUM(R263:R278)</f>
        <v>0.55678746000000001</v>
      </c>
      <c r="S262" s="332"/>
      <c r="T262" s="334">
        <f>SUM(T263:T278)</f>
        <v>0</v>
      </c>
      <c r="AR262" s="328" t="s">
        <v>258</v>
      </c>
      <c r="AT262" s="335" t="s">
        <v>249</v>
      </c>
      <c r="AU262" s="335" t="s">
        <v>260</v>
      </c>
      <c r="AY262" s="328" t="s">
        <v>316</v>
      </c>
      <c r="BK262" s="336">
        <f>SUM(BK263:BK278)</f>
        <v>0</v>
      </c>
    </row>
    <row r="263" spans="2:65" s="253" customFormat="1" ht="22.5" customHeight="1">
      <c r="B263" s="254"/>
      <c r="C263" s="373" t="s">
        <v>514</v>
      </c>
      <c r="D263" s="373" t="s">
        <v>379</v>
      </c>
      <c r="E263" s="374" t="s">
        <v>515</v>
      </c>
      <c r="F263" s="375" t="s">
        <v>516</v>
      </c>
      <c r="G263" s="376" t="s">
        <v>321</v>
      </c>
      <c r="H263" s="377">
        <v>31.094999999999999</v>
      </c>
      <c r="I263" s="111"/>
      <c r="J263" s="378">
        <f>ROUND(I263*H263,2)</f>
        <v>0</v>
      </c>
      <c r="K263" s="375" t="s">
        <v>322</v>
      </c>
      <c r="L263" s="379"/>
      <c r="M263" s="380" t="s">
        <v>186</v>
      </c>
      <c r="N263" s="381" t="s">
        <v>221</v>
      </c>
      <c r="O263" s="255"/>
      <c r="P263" s="348">
        <f>O263*H263</f>
        <v>0</v>
      </c>
      <c r="Q263" s="348">
        <v>1.7299999999999999E-2</v>
      </c>
      <c r="R263" s="348">
        <f>Q263*H263</f>
        <v>0.53794349999999991</v>
      </c>
      <c r="S263" s="348">
        <v>0</v>
      </c>
      <c r="T263" s="349">
        <f>S263*H263</f>
        <v>0</v>
      </c>
      <c r="AR263" s="241" t="s">
        <v>517</v>
      </c>
      <c r="AT263" s="241" t="s">
        <v>379</v>
      </c>
      <c r="AU263" s="241" t="s">
        <v>333</v>
      </c>
      <c r="AY263" s="241" t="s">
        <v>316</v>
      </c>
      <c r="BE263" s="350">
        <f>IF(N263="základní",J263,0)</f>
        <v>0</v>
      </c>
      <c r="BF263" s="350">
        <f>IF(N263="snížená",J263,0)</f>
        <v>0</v>
      </c>
      <c r="BG263" s="350">
        <f>IF(N263="zákl. přenesená",J263,0)</f>
        <v>0</v>
      </c>
      <c r="BH263" s="350">
        <f>IF(N263="sníž. přenesená",J263,0)</f>
        <v>0</v>
      </c>
      <c r="BI263" s="350">
        <f>IF(N263="nulová",J263,0)</f>
        <v>0</v>
      </c>
      <c r="BJ263" s="241" t="s">
        <v>258</v>
      </c>
      <c r="BK263" s="350">
        <f>ROUND(I263*H263,2)</f>
        <v>0</v>
      </c>
      <c r="BL263" s="241" t="s">
        <v>427</v>
      </c>
      <c r="BM263" s="241" t="s">
        <v>518</v>
      </c>
    </row>
    <row r="264" spans="2:65" s="352" customFormat="1">
      <c r="B264" s="351"/>
      <c r="D264" s="361" t="s">
        <v>325</v>
      </c>
      <c r="E264" s="360" t="s">
        <v>186</v>
      </c>
      <c r="F264" s="362" t="s">
        <v>519</v>
      </c>
      <c r="H264" s="363">
        <v>9.4499999999999993</v>
      </c>
      <c r="I264" s="109"/>
      <c r="L264" s="351"/>
      <c r="M264" s="357"/>
      <c r="N264" s="358"/>
      <c r="O264" s="358"/>
      <c r="P264" s="358"/>
      <c r="Q264" s="358"/>
      <c r="R264" s="358"/>
      <c r="S264" s="358"/>
      <c r="T264" s="359"/>
      <c r="AT264" s="360" t="s">
        <v>325</v>
      </c>
      <c r="AU264" s="360" t="s">
        <v>333</v>
      </c>
      <c r="AV264" s="352" t="s">
        <v>260</v>
      </c>
      <c r="AW264" s="352" t="s">
        <v>214</v>
      </c>
      <c r="AX264" s="352" t="s">
        <v>250</v>
      </c>
      <c r="AY264" s="360" t="s">
        <v>316</v>
      </c>
    </row>
    <row r="265" spans="2:65" s="352" customFormat="1">
      <c r="B265" s="351"/>
      <c r="D265" s="361" t="s">
        <v>325</v>
      </c>
      <c r="E265" s="360" t="s">
        <v>186</v>
      </c>
      <c r="F265" s="362" t="s">
        <v>520</v>
      </c>
      <c r="H265" s="363">
        <v>21.645</v>
      </c>
      <c r="I265" s="109"/>
      <c r="L265" s="351"/>
      <c r="M265" s="357"/>
      <c r="N265" s="358"/>
      <c r="O265" s="358"/>
      <c r="P265" s="358"/>
      <c r="Q265" s="358"/>
      <c r="R265" s="358"/>
      <c r="S265" s="358"/>
      <c r="T265" s="359"/>
      <c r="AT265" s="360" t="s">
        <v>325</v>
      </c>
      <c r="AU265" s="360" t="s">
        <v>333</v>
      </c>
      <c r="AV265" s="352" t="s">
        <v>260</v>
      </c>
      <c r="AW265" s="352" t="s">
        <v>214</v>
      </c>
      <c r="AX265" s="352" t="s">
        <v>250</v>
      </c>
      <c r="AY265" s="360" t="s">
        <v>316</v>
      </c>
    </row>
    <row r="266" spans="2:65" s="365" customFormat="1">
      <c r="B266" s="364"/>
      <c r="D266" s="353" t="s">
        <v>325</v>
      </c>
      <c r="E266" s="366" t="s">
        <v>186</v>
      </c>
      <c r="F266" s="367" t="s">
        <v>347</v>
      </c>
      <c r="H266" s="368">
        <v>31.094999999999999</v>
      </c>
      <c r="I266" s="110"/>
      <c r="L266" s="364"/>
      <c r="M266" s="369"/>
      <c r="N266" s="370"/>
      <c r="O266" s="370"/>
      <c r="P266" s="370"/>
      <c r="Q266" s="370"/>
      <c r="R266" s="370"/>
      <c r="S266" s="370"/>
      <c r="T266" s="371"/>
      <c r="AT266" s="372" t="s">
        <v>325</v>
      </c>
      <c r="AU266" s="372" t="s">
        <v>333</v>
      </c>
      <c r="AV266" s="365" t="s">
        <v>323</v>
      </c>
      <c r="AW266" s="365" t="s">
        <v>214</v>
      </c>
      <c r="AX266" s="365" t="s">
        <v>258</v>
      </c>
      <c r="AY266" s="372" t="s">
        <v>316</v>
      </c>
    </row>
    <row r="267" spans="2:65" s="253" customFormat="1" ht="31.5" customHeight="1">
      <c r="B267" s="254"/>
      <c r="C267" s="340" t="s">
        <v>517</v>
      </c>
      <c r="D267" s="340" t="s">
        <v>318</v>
      </c>
      <c r="E267" s="341" t="s">
        <v>521</v>
      </c>
      <c r="F267" s="342" t="s">
        <v>522</v>
      </c>
      <c r="G267" s="343" t="s">
        <v>329</v>
      </c>
      <c r="H267" s="344">
        <v>0.746</v>
      </c>
      <c r="I267" s="108"/>
      <c r="J267" s="345">
        <f>ROUND(I267*H267,2)</f>
        <v>0</v>
      </c>
      <c r="K267" s="342" t="s">
        <v>330</v>
      </c>
      <c r="L267" s="254"/>
      <c r="M267" s="346" t="s">
        <v>186</v>
      </c>
      <c r="N267" s="347" t="s">
        <v>221</v>
      </c>
      <c r="O267" s="255"/>
      <c r="P267" s="348">
        <f>O267*H267</f>
        <v>0</v>
      </c>
      <c r="Q267" s="348">
        <v>1.89E-3</v>
      </c>
      <c r="R267" s="348">
        <f>Q267*H267</f>
        <v>1.4099399999999999E-3</v>
      </c>
      <c r="S267" s="348">
        <v>0</v>
      </c>
      <c r="T267" s="349">
        <f>S267*H267</f>
        <v>0</v>
      </c>
      <c r="AR267" s="241" t="s">
        <v>427</v>
      </c>
      <c r="AT267" s="241" t="s">
        <v>318</v>
      </c>
      <c r="AU267" s="241" t="s">
        <v>333</v>
      </c>
      <c r="AY267" s="241" t="s">
        <v>316</v>
      </c>
      <c r="BE267" s="350">
        <f>IF(N267="základní",J267,0)</f>
        <v>0</v>
      </c>
      <c r="BF267" s="350">
        <f>IF(N267="snížená",J267,0)</f>
        <v>0</v>
      </c>
      <c r="BG267" s="350">
        <f>IF(N267="zákl. přenesená",J267,0)</f>
        <v>0</v>
      </c>
      <c r="BH267" s="350">
        <f>IF(N267="sníž. přenesená",J267,0)</f>
        <v>0</v>
      </c>
      <c r="BI267" s="350">
        <f>IF(N267="nulová",J267,0)</f>
        <v>0</v>
      </c>
      <c r="BJ267" s="241" t="s">
        <v>258</v>
      </c>
      <c r="BK267" s="350">
        <f>ROUND(I267*H267,2)</f>
        <v>0</v>
      </c>
      <c r="BL267" s="241" t="s">
        <v>427</v>
      </c>
      <c r="BM267" s="241" t="s">
        <v>523</v>
      </c>
    </row>
    <row r="268" spans="2:65" s="352" customFormat="1">
      <c r="B268" s="351"/>
      <c r="D268" s="361" t="s">
        <v>325</v>
      </c>
      <c r="E268" s="360" t="s">
        <v>186</v>
      </c>
      <c r="F268" s="362" t="s">
        <v>524</v>
      </c>
      <c r="H268" s="363">
        <v>0.22700000000000001</v>
      </c>
      <c r="I268" s="109"/>
      <c r="L268" s="351"/>
      <c r="M268" s="357"/>
      <c r="N268" s="358"/>
      <c r="O268" s="358"/>
      <c r="P268" s="358"/>
      <c r="Q268" s="358"/>
      <c r="R268" s="358"/>
      <c r="S268" s="358"/>
      <c r="T268" s="359"/>
      <c r="AT268" s="360" t="s">
        <v>325</v>
      </c>
      <c r="AU268" s="360" t="s">
        <v>333</v>
      </c>
      <c r="AV268" s="352" t="s">
        <v>260</v>
      </c>
      <c r="AW268" s="352" t="s">
        <v>214</v>
      </c>
      <c r="AX268" s="352" t="s">
        <v>250</v>
      </c>
      <c r="AY268" s="360" t="s">
        <v>316</v>
      </c>
    </row>
    <row r="269" spans="2:65" s="352" customFormat="1">
      <c r="B269" s="351"/>
      <c r="D269" s="361" t="s">
        <v>325</v>
      </c>
      <c r="E269" s="360" t="s">
        <v>186</v>
      </c>
      <c r="F269" s="362" t="s">
        <v>525</v>
      </c>
      <c r="H269" s="363">
        <v>0.51900000000000002</v>
      </c>
      <c r="I269" s="109"/>
      <c r="L269" s="351"/>
      <c r="M269" s="357"/>
      <c r="N269" s="358"/>
      <c r="O269" s="358"/>
      <c r="P269" s="358"/>
      <c r="Q269" s="358"/>
      <c r="R269" s="358"/>
      <c r="S269" s="358"/>
      <c r="T269" s="359"/>
      <c r="AT269" s="360" t="s">
        <v>325</v>
      </c>
      <c r="AU269" s="360" t="s">
        <v>333</v>
      </c>
      <c r="AV269" s="352" t="s">
        <v>260</v>
      </c>
      <c r="AW269" s="352" t="s">
        <v>214</v>
      </c>
      <c r="AX269" s="352" t="s">
        <v>250</v>
      </c>
      <c r="AY269" s="360" t="s">
        <v>316</v>
      </c>
    </row>
    <row r="270" spans="2:65" s="365" customFormat="1">
      <c r="B270" s="364"/>
      <c r="D270" s="353" t="s">
        <v>325</v>
      </c>
      <c r="E270" s="366" t="s">
        <v>186</v>
      </c>
      <c r="F270" s="367" t="s">
        <v>347</v>
      </c>
      <c r="H270" s="368">
        <v>0.746</v>
      </c>
      <c r="I270" s="110"/>
      <c r="L270" s="364"/>
      <c r="M270" s="369"/>
      <c r="N270" s="370"/>
      <c r="O270" s="370"/>
      <c r="P270" s="370"/>
      <c r="Q270" s="370"/>
      <c r="R270" s="370"/>
      <c r="S270" s="370"/>
      <c r="T270" s="371"/>
      <c r="AT270" s="372" t="s">
        <v>325</v>
      </c>
      <c r="AU270" s="372" t="s">
        <v>333</v>
      </c>
      <c r="AV270" s="365" t="s">
        <v>323</v>
      </c>
      <c r="AW270" s="365" t="s">
        <v>214</v>
      </c>
      <c r="AX270" s="365" t="s">
        <v>258</v>
      </c>
      <c r="AY270" s="372" t="s">
        <v>316</v>
      </c>
    </row>
    <row r="271" spans="2:65" s="253" customFormat="1" ht="44.25" customHeight="1">
      <c r="B271" s="254"/>
      <c r="C271" s="340" t="s">
        <v>526</v>
      </c>
      <c r="D271" s="340" t="s">
        <v>318</v>
      </c>
      <c r="E271" s="341" t="s">
        <v>527</v>
      </c>
      <c r="F271" s="342" t="s">
        <v>528</v>
      </c>
      <c r="G271" s="343" t="s">
        <v>529</v>
      </c>
      <c r="H271" s="344">
        <v>40.5</v>
      </c>
      <c r="I271" s="108"/>
      <c r="J271" s="345">
        <f>ROUND(I271*H271,2)</f>
        <v>0</v>
      </c>
      <c r="K271" s="342" t="s">
        <v>330</v>
      </c>
      <c r="L271" s="254"/>
      <c r="M271" s="346" t="s">
        <v>186</v>
      </c>
      <c r="N271" s="347" t="s">
        <v>221</v>
      </c>
      <c r="O271" s="255"/>
      <c r="P271" s="348">
        <f>O271*H271</f>
        <v>0</v>
      </c>
      <c r="Q271" s="348">
        <v>0</v>
      </c>
      <c r="R271" s="348">
        <f>Q271*H271</f>
        <v>0</v>
      </c>
      <c r="S271" s="348">
        <v>0</v>
      </c>
      <c r="T271" s="349">
        <f>S271*H271</f>
        <v>0</v>
      </c>
      <c r="AR271" s="241" t="s">
        <v>427</v>
      </c>
      <c r="AT271" s="241" t="s">
        <v>318</v>
      </c>
      <c r="AU271" s="241" t="s">
        <v>333</v>
      </c>
      <c r="AY271" s="241" t="s">
        <v>316</v>
      </c>
      <c r="BE271" s="350">
        <f>IF(N271="základní",J271,0)</f>
        <v>0</v>
      </c>
      <c r="BF271" s="350">
        <f>IF(N271="snížená",J271,0)</f>
        <v>0</v>
      </c>
      <c r="BG271" s="350">
        <f>IF(N271="zákl. přenesená",J271,0)</f>
        <v>0</v>
      </c>
      <c r="BH271" s="350">
        <f>IF(N271="sníž. přenesená",J271,0)</f>
        <v>0</v>
      </c>
      <c r="BI271" s="350">
        <f>IF(N271="nulová",J271,0)</f>
        <v>0</v>
      </c>
      <c r="BJ271" s="241" t="s">
        <v>258</v>
      </c>
      <c r="BK271" s="350">
        <f>ROUND(I271*H271,2)</f>
        <v>0</v>
      </c>
      <c r="BL271" s="241" t="s">
        <v>427</v>
      </c>
      <c r="BM271" s="241" t="s">
        <v>530</v>
      </c>
    </row>
    <row r="272" spans="2:65" s="352" customFormat="1">
      <c r="B272" s="351"/>
      <c r="D272" s="361" t="s">
        <v>325</v>
      </c>
      <c r="E272" s="360" t="s">
        <v>186</v>
      </c>
      <c r="F272" s="362" t="s">
        <v>531</v>
      </c>
      <c r="H272" s="363">
        <v>11.25</v>
      </c>
      <c r="I272" s="109"/>
      <c r="L272" s="351"/>
      <c r="M272" s="357"/>
      <c r="N272" s="358"/>
      <c r="O272" s="358"/>
      <c r="P272" s="358"/>
      <c r="Q272" s="358"/>
      <c r="R272" s="358"/>
      <c r="S272" s="358"/>
      <c r="T272" s="359"/>
      <c r="AT272" s="360" t="s">
        <v>325</v>
      </c>
      <c r="AU272" s="360" t="s">
        <v>333</v>
      </c>
      <c r="AV272" s="352" t="s">
        <v>260</v>
      </c>
      <c r="AW272" s="352" t="s">
        <v>214</v>
      </c>
      <c r="AX272" s="352" t="s">
        <v>250</v>
      </c>
      <c r="AY272" s="360" t="s">
        <v>316</v>
      </c>
    </row>
    <row r="273" spans="2:65" s="352" customFormat="1">
      <c r="B273" s="351"/>
      <c r="D273" s="361" t="s">
        <v>325</v>
      </c>
      <c r="E273" s="360" t="s">
        <v>186</v>
      </c>
      <c r="F273" s="362" t="s">
        <v>532</v>
      </c>
      <c r="H273" s="363">
        <v>29.25</v>
      </c>
      <c r="I273" s="109"/>
      <c r="L273" s="351"/>
      <c r="M273" s="357"/>
      <c r="N273" s="358"/>
      <c r="O273" s="358"/>
      <c r="P273" s="358"/>
      <c r="Q273" s="358"/>
      <c r="R273" s="358"/>
      <c r="S273" s="358"/>
      <c r="T273" s="359"/>
      <c r="AT273" s="360" t="s">
        <v>325</v>
      </c>
      <c r="AU273" s="360" t="s">
        <v>333</v>
      </c>
      <c r="AV273" s="352" t="s">
        <v>260</v>
      </c>
      <c r="AW273" s="352" t="s">
        <v>214</v>
      </c>
      <c r="AX273" s="352" t="s">
        <v>250</v>
      </c>
      <c r="AY273" s="360" t="s">
        <v>316</v>
      </c>
    </row>
    <row r="274" spans="2:65" s="365" customFormat="1">
      <c r="B274" s="364"/>
      <c r="D274" s="353" t="s">
        <v>325</v>
      </c>
      <c r="E274" s="366" t="s">
        <v>186</v>
      </c>
      <c r="F274" s="367" t="s">
        <v>347</v>
      </c>
      <c r="H274" s="368">
        <v>40.5</v>
      </c>
      <c r="I274" s="110"/>
      <c r="L274" s="364"/>
      <c r="M274" s="369"/>
      <c r="N274" s="370"/>
      <c r="O274" s="370"/>
      <c r="P274" s="370"/>
      <c r="Q274" s="370"/>
      <c r="R274" s="370"/>
      <c r="S274" s="370"/>
      <c r="T274" s="371"/>
      <c r="AT274" s="372" t="s">
        <v>325</v>
      </c>
      <c r="AU274" s="372" t="s">
        <v>333</v>
      </c>
      <c r="AV274" s="365" t="s">
        <v>323</v>
      </c>
      <c r="AW274" s="365" t="s">
        <v>214</v>
      </c>
      <c r="AX274" s="365" t="s">
        <v>258</v>
      </c>
      <c r="AY274" s="372" t="s">
        <v>316</v>
      </c>
    </row>
    <row r="275" spans="2:65" s="253" customFormat="1" ht="31.5" customHeight="1">
      <c r="B275" s="254"/>
      <c r="C275" s="340" t="s">
        <v>533</v>
      </c>
      <c r="D275" s="340" t="s">
        <v>318</v>
      </c>
      <c r="E275" s="341" t="s">
        <v>534</v>
      </c>
      <c r="F275" s="342" t="s">
        <v>535</v>
      </c>
      <c r="G275" s="343" t="s">
        <v>329</v>
      </c>
      <c r="H275" s="344">
        <v>0.746</v>
      </c>
      <c r="I275" s="108"/>
      <c r="J275" s="345">
        <f>ROUND(I275*H275,2)</f>
        <v>0</v>
      </c>
      <c r="K275" s="342" t="s">
        <v>330</v>
      </c>
      <c r="L275" s="254"/>
      <c r="M275" s="346" t="s">
        <v>186</v>
      </c>
      <c r="N275" s="347" t="s">
        <v>221</v>
      </c>
      <c r="O275" s="255"/>
      <c r="P275" s="348">
        <f>O275*H275</f>
        <v>0</v>
      </c>
      <c r="Q275" s="348">
        <v>2.3369999999999998E-2</v>
      </c>
      <c r="R275" s="348">
        <f>Q275*H275</f>
        <v>1.7434019999999998E-2</v>
      </c>
      <c r="S275" s="348">
        <v>0</v>
      </c>
      <c r="T275" s="349">
        <f>S275*H275</f>
        <v>0</v>
      </c>
      <c r="AR275" s="241" t="s">
        <v>427</v>
      </c>
      <c r="AT275" s="241" t="s">
        <v>318</v>
      </c>
      <c r="AU275" s="241" t="s">
        <v>333</v>
      </c>
      <c r="AY275" s="241" t="s">
        <v>316</v>
      </c>
      <c r="BE275" s="350">
        <f>IF(N275="základní",J275,0)</f>
        <v>0</v>
      </c>
      <c r="BF275" s="350">
        <f>IF(N275="snížená",J275,0)</f>
        <v>0</v>
      </c>
      <c r="BG275" s="350">
        <f>IF(N275="zákl. přenesená",J275,0)</f>
        <v>0</v>
      </c>
      <c r="BH275" s="350">
        <f>IF(N275="sníž. přenesená",J275,0)</f>
        <v>0</v>
      </c>
      <c r="BI275" s="350">
        <f>IF(N275="nulová",J275,0)</f>
        <v>0</v>
      </c>
      <c r="BJ275" s="241" t="s">
        <v>258</v>
      </c>
      <c r="BK275" s="350">
        <f>ROUND(I275*H275,2)</f>
        <v>0</v>
      </c>
      <c r="BL275" s="241" t="s">
        <v>427</v>
      </c>
      <c r="BM275" s="241" t="s">
        <v>536</v>
      </c>
    </row>
    <row r="276" spans="2:65" s="352" customFormat="1">
      <c r="B276" s="351"/>
      <c r="D276" s="361" t="s">
        <v>325</v>
      </c>
      <c r="E276" s="360" t="s">
        <v>186</v>
      </c>
      <c r="F276" s="362" t="s">
        <v>524</v>
      </c>
      <c r="H276" s="363">
        <v>0.22700000000000001</v>
      </c>
      <c r="I276" s="109"/>
      <c r="L276" s="351"/>
      <c r="M276" s="357"/>
      <c r="N276" s="358"/>
      <c r="O276" s="358"/>
      <c r="P276" s="358"/>
      <c r="Q276" s="358"/>
      <c r="R276" s="358"/>
      <c r="S276" s="358"/>
      <c r="T276" s="359"/>
      <c r="AT276" s="360" t="s">
        <v>325</v>
      </c>
      <c r="AU276" s="360" t="s">
        <v>333</v>
      </c>
      <c r="AV276" s="352" t="s">
        <v>260</v>
      </c>
      <c r="AW276" s="352" t="s">
        <v>214</v>
      </c>
      <c r="AX276" s="352" t="s">
        <v>250</v>
      </c>
      <c r="AY276" s="360" t="s">
        <v>316</v>
      </c>
    </row>
    <row r="277" spans="2:65" s="352" customFormat="1">
      <c r="B277" s="351"/>
      <c r="D277" s="361" t="s">
        <v>325</v>
      </c>
      <c r="E277" s="360" t="s">
        <v>186</v>
      </c>
      <c r="F277" s="362" t="s">
        <v>525</v>
      </c>
      <c r="H277" s="363">
        <v>0.51900000000000002</v>
      </c>
      <c r="I277" s="109"/>
      <c r="L277" s="351"/>
      <c r="M277" s="357"/>
      <c r="N277" s="358"/>
      <c r="O277" s="358"/>
      <c r="P277" s="358"/>
      <c r="Q277" s="358"/>
      <c r="R277" s="358"/>
      <c r="S277" s="358"/>
      <c r="T277" s="359"/>
      <c r="AT277" s="360" t="s">
        <v>325</v>
      </c>
      <c r="AU277" s="360" t="s">
        <v>333</v>
      </c>
      <c r="AV277" s="352" t="s">
        <v>260</v>
      </c>
      <c r="AW277" s="352" t="s">
        <v>214</v>
      </c>
      <c r="AX277" s="352" t="s">
        <v>250</v>
      </c>
      <c r="AY277" s="360" t="s">
        <v>316</v>
      </c>
    </row>
    <row r="278" spans="2:65" s="365" customFormat="1">
      <c r="B278" s="364"/>
      <c r="D278" s="361" t="s">
        <v>325</v>
      </c>
      <c r="E278" s="385" t="s">
        <v>186</v>
      </c>
      <c r="F278" s="386" t="s">
        <v>347</v>
      </c>
      <c r="H278" s="387">
        <v>0.746</v>
      </c>
      <c r="I278" s="110"/>
      <c r="L278" s="364"/>
      <c r="M278" s="369"/>
      <c r="N278" s="370"/>
      <c r="O278" s="370"/>
      <c r="P278" s="370"/>
      <c r="Q278" s="370"/>
      <c r="R278" s="370"/>
      <c r="S278" s="370"/>
      <c r="T278" s="371"/>
      <c r="AT278" s="372" t="s">
        <v>325</v>
      </c>
      <c r="AU278" s="372" t="s">
        <v>333</v>
      </c>
      <c r="AV278" s="365" t="s">
        <v>323</v>
      </c>
      <c r="AW278" s="365" t="s">
        <v>214</v>
      </c>
      <c r="AX278" s="365" t="s">
        <v>258</v>
      </c>
      <c r="AY278" s="372" t="s">
        <v>316</v>
      </c>
    </row>
    <row r="279" spans="2:65" s="327" customFormat="1" ht="29.85" customHeight="1">
      <c r="B279" s="326"/>
      <c r="D279" s="337" t="s">
        <v>249</v>
      </c>
      <c r="E279" s="338" t="s">
        <v>351</v>
      </c>
      <c r="F279" s="338" t="s">
        <v>537</v>
      </c>
      <c r="I279" s="106"/>
      <c r="J279" s="339">
        <f>BK279</f>
        <v>0</v>
      </c>
      <c r="L279" s="326"/>
      <c r="M279" s="331"/>
      <c r="N279" s="332"/>
      <c r="O279" s="332"/>
      <c r="P279" s="333">
        <f>SUM(P280:P300)</f>
        <v>0</v>
      </c>
      <c r="Q279" s="332"/>
      <c r="R279" s="333">
        <f>SUM(R280:R300)</f>
        <v>331.40132000000006</v>
      </c>
      <c r="S279" s="332"/>
      <c r="T279" s="334">
        <f>SUM(T280:T300)</f>
        <v>123.93</v>
      </c>
      <c r="AR279" s="328" t="s">
        <v>258</v>
      </c>
      <c r="AT279" s="335" t="s">
        <v>249</v>
      </c>
      <c r="AU279" s="335" t="s">
        <v>258</v>
      </c>
      <c r="AY279" s="328" t="s">
        <v>316</v>
      </c>
      <c r="BK279" s="336">
        <f>SUM(BK280:BK300)</f>
        <v>0</v>
      </c>
    </row>
    <row r="280" spans="2:65" s="253" customFormat="1" ht="57" customHeight="1">
      <c r="B280" s="254"/>
      <c r="C280" s="340" t="s">
        <v>538</v>
      </c>
      <c r="D280" s="340" t="s">
        <v>318</v>
      </c>
      <c r="E280" s="341" t="s">
        <v>539</v>
      </c>
      <c r="F280" s="342" t="s">
        <v>540</v>
      </c>
      <c r="G280" s="343" t="s">
        <v>321</v>
      </c>
      <c r="H280" s="344">
        <v>486</v>
      </c>
      <c r="I280" s="108"/>
      <c r="J280" s="345">
        <f>ROUND(I280*H280,2)</f>
        <v>0</v>
      </c>
      <c r="K280" s="342" t="s">
        <v>322</v>
      </c>
      <c r="L280" s="254"/>
      <c r="M280" s="346" t="s">
        <v>186</v>
      </c>
      <c r="N280" s="347" t="s">
        <v>221</v>
      </c>
      <c r="O280" s="255"/>
      <c r="P280" s="348">
        <f>O280*H280</f>
        <v>0</v>
      </c>
      <c r="Q280" s="348">
        <v>0</v>
      </c>
      <c r="R280" s="348">
        <f>Q280*H280</f>
        <v>0</v>
      </c>
      <c r="S280" s="348">
        <v>0.255</v>
      </c>
      <c r="T280" s="349">
        <f>S280*H280</f>
        <v>123.93</v>
      </c>
      <c r="AR280" s="241" t="s">
        <v>323</v>
      </c>
      <c r="AT280" s="241" t="s">
        <v>318</v>
      </c>
      <c r="AU280" s="241" t="s">
        <v>260</v>
      </c>
      <c r="AY280" s="241" t="s">
        <v>316</v>
      </c>
      <c r="BE280" s="350">
        <f>IF(N280="základní",J280,0)</f>
        <v>0</v>
      </c>
      <c r="BF280" s="350">
        <f>IF(N280="snížená",J280,0)</f>
        <v>0</v>
      </c>
      <c r="BG280" s="350">
        <f>IF(N280="zákl. přenesená",J280,0)</f>
        <v>0</v>
      </c>
      <c r="BH280" s="350">
        <f>IF(N280="sníž. přenesená",J280,0)</f>
        <v>0</v>
      </c>
      <c r="BI280" s="350">
        <f>IF(N280="nulová",J280,0)</f>
        <v>0</v>
      </c>
      <c r="BJ280" s="241" t="s">
        <v>258</v>
      </c>
      <c r="BK280" s="350">
        <f>ROUND(I280*H280,2)</f>
        <v>0</v>
      </c>
      <c r="BL280" s="241" t="s">
        <v>323</v>
      </c>
      <c r="BM280" s="241" t="s">
        <v>541</v>
      </c>
    </row>
    <row r="281" spans="2:65" s="352" customFormat="1">
      <c r="B281" s="351"/>
      <c r="D281" s="353" t="s">
        <v>325</v>
      </c>
      <c r="E281" s="354" t="s">
        <v>186</v>
      </c>
      <c r="F281" s="355" t="s">
        <v>542</v>
      </c>
      <c r="H281" s="356">
        <v>486</v>
      </c>
      <c r="I281" s="109"/>
      <c r="L281" s="351"/>
      <c r="M281" s="357"/>
      <c r="N281" s="358"/>
      <c r="O281" s="358"/>
      <c r="P281" s="358"/>
      <c r="Q281" s="358"/>
      <c r="R281" s="358"/>
      <c r="S281" s="358"/>
      <c r="T281" s="359"/>
      <c r="AT281" s="360" t="s">
        <v>325</v>
      </c>
      <c r="AU281" s="360" t="s">
        <v>260</v>
      </c>
      <c r="AV281" s="352" t="s">
        <v>260</v>
      </c>
      <c r="AW281" s="352" t="s">
        <v>214</v>
      </c>
      <c r="AX281" s="352" t="s">
        <v>258</v>
      </c>
      <c r="AY281" s="360" t="s">
        <v>316</v>
      </c>
    </row>
    <row r="282" spans="2:65" s="253" customFormat="1" ht="31.5" customHeight="1">
      <c r="B282" s="254"/>
      <c r="C282" s="340" t="s">
        <v>543</v>
      </c>
      <c r="D282" s="340" t="s">
        <v>318</v>
      </c>
      <c r="E282" s="341" t="s">
        <v>544</v>
      </c>
      <c r="F282" s="342" t="s">
        <v>545</v>
      </c>
      <c r="G282" s="343" t="s">
        <v>321</v>
      </c>
      <c r="H282" s="344">
        <v>486</v>
      </c>
      <c r="I282" s="108"/>
      <c r="J282" s="345">
        <f>ROUND(I282*H282,2)</f>
        <v>0</v>
      </c>
      <c r="K282" s="342" t="s">
        <v>322</v>
      </c>
      <c r="L282" s="254"/>
      <c r="M282" s="346" t="s">
        <v>186</v>
      </c>
      <c r="N282" s="347" t="s">
        <v>221</v>
      </c>
      <c r="O282" s="255"/>
      <c r="P282" s="348">
        <f>O282*H282</f>
        <v>0</v>
      </c>
      <c r="Q282" s="348">
        <v>9.8199999999999996E-2</v>
      </c>
      <c r="R282" s="348">
        <f>Q282*H282</f>
        <v>47.725200000000001</v>
      </c>
      <c r="S282" s="348">
        <v>0</v>
      </c>
      <c r="T282" s="349">
        <f>S282*H282</f>
        <v>0</v>
      </c>
      <c r="AR282" s="241" t="s">
        <v>546</v>
      </c>
      <c r="AT282" s="241" t="s">
        <v>318</v>
      </c>
      <c r="AU282" s="241" t="s">
        <v>260</v>
      </c>
      <c r="AY282" s="241" t="s">
        <v>316</v>
      </c>
      <c r="BE282" s="350">
        <f>IF(N282="základní",J282,0)</f>
        <v>0</v>
      </c>
      <c r="BF282" s="350">
        <f>IF(N282="snížená",J282,0)</f>
        <v>0</v>
      </c>
      <c r="BG282" s="350">
        <f>IF(N282="zákl. přenesená",J282,0)</f>
        <v>0</v>
      </c>
      <c r="BH282" s="350">
        <f>IF(N282="sníž. přenesená",J282,0)</f>
        <v>0</v>
      </c>
      <c r="BI282" s="350">
        <f>IF(N282="nulová",J282,0)</f>
        <v>0</v>
      </c>
      <c r="BJ282" s="241" t="s">
        <v>258</v>
      </c>
      <c r="BK282" s="350">
        <f>ROUND(I282*H282,2)</f>
        <v>0</v>
      </c>
      <c r="BL282" s="241" t="s">
        <v>546</v>
      </c>
      <c r="BM282" s="241" t="s">
        <v>547</v>
      </c>
    </row>
    <row r="283" spans="2:65" s="352" customFormat="1">
      <c r="B283" s="351"/>
      <c r="D283" s="353" t="s">
        <v>325</v>
      </c>
      <c r="E283" s="354" t="s">
        <v>186</v>
      </c>
      <c r="F283" s="355" t="s">
        <v>542</v>
      </c>
      <c r="H283" s="356">
        <v>486</v>
      </c>
      <c r="I283" s="109"/>
      <c r="L283" s="351"/>
      <c r="M283" s="357"/>
      <c r="N283" s="358"/>
      <c r="O283" s="358"/>
      <c r="P283" s="358"/>
      <c r="Q283" s="358"/>
      <c r="R283" s="358"/>
      <c r="S283" s="358"/>
      <c r="T283" s="359"/>
      <c r="AT283" s="360" t="s">
        <v>325</v>
      </c>
      <c r="AU283" s="360" t="s">
        <v>260</v>
      </c>
      <c r="AV283" s="352" t="s">
        <v>260</v>
      </c>
      <c r="AW283" s="352" t="s">
        <v>214</v>
      </c>
      <c r="AX283" s="352" t="s">
        <v>258</v>
      </c>
      <c r="AY283" s="360" t="s">
        <v>316</v>
      </c>
    </row>
    <row r="284" spans="2:65" s="253" customFormat="1" ht="22.5" customHeight="1">
      <c r="B284" s="254"/>
      <c r="C284" s="340" t="s">
        <v>548</v>
      </c>
      <c r="D284" s="340" t="s">
        <v>318</v>
      </c>
      <c r="E284" s="341" t="s">
        <v>549</v>
      </c>
      <c r="F284" s="342" t="s">
        <v>550</v>
      </c>
      <c r="G284" s="343" t="s">
        <v>321</v>
      </c>
      <c r="H284" s="344">
        <v>486</v>
      </c>
      <c r="I284" s="108"/>
      <c r="J284" s="345">
        <f>ROUND(I284*H284,2)</f>
        <v>0</v>
      </c>
      <c r="K284" s="342" t="s">
        <v>330</v>
      </c>
      <c r="L284" s="254"/>
      <c r="M284" s="346" t="s">
        <v>186</v>
      </c>
      <c r="N284" s="347" t="s">
        <v>221</v>
      </c>
      <c r="O284" s="255"/>
      <c r="P284" s="348">
        <f>O284*H284</f>
        <v>0</v>
      </c>
      <c r="Q284" s="348">
        <v>0.18906999999999999</v>
      </c>
      <c r="R284" s="348">
        <f>Q284*H284</f>
        <v>91.888019999999997</v>
      </c>
      <c r="S284" s="348">
        <v>0</v>
      </c>
      <c r="T284" s="349">
        <f>S284*H284</f>
        <v>0</v>
      </c>
      <c r="AR284" s="241" t="s">
        <v>323</v>
      </c>
      <c r="AT284" s="241" t="s">
        <v>318</v>
      </c>
      <c r="AU284" s="241" t="s">
        <v>260</v>
      </c>
      <c r="AY284" s="241" t="s">
        <v>316</v>
      </c>
      <c r="BE284" s="350">
        <f>IF(N284="základní",J284,0)</f>
        <v>0</v>
      </c>
      <c r="BF284" s="350">
        <f>IF(N284="snížená",J284,0)</f>
        <v>0</v>
      </c>
      <c r="BG284" s="350">
        <f>IF(N284="zákl. přenesená",J284,0)</f>
        <v>0</v>
      </c>
      <c r="BH284" s="350">
        <f>IF(N284="sníž. přenesená",J284,0)</f>
        <v>0</v>
      </c>
      <c r="BI284" s="350">
        <f>IF(N284="nulová",J284,0)</f>
        <v>0</v>
      </c>
      <c r="BJ284" s="241" t="s">
        <v>258</v>
      </c>
      <c r="BK284" s="350">
        <f>ROUND(I284*H284,2)</f>
        <v>0</v>
      </c>
      <c r="BL284" s="241" t="s">
        <v>323</v>
      </c>
      <c r="BM284" s="241" t="s">
        <v>551</v>
      </c>
    </row>
    <row r="285" spans="2:65" s="352" customFormat="1">
      <c r="B285" s="351"/>
      <c r="D285" s="353" t="s">
        <v>325</v>
      </c>
      <c r="E285" s="354" t="s">
        <v>186</v>
      </c>
      <c r="F285" s="355" t="s">
        <v>542</v>
      </c>
      <c r="H285" s="356">
        <v>486</v>
      </c>
      <c r="I285" s="109"/>
      <c r="L285" s="351"/>
      <c r="M285" s="357"/>
      <c r="N285" s="358"/>
      <c r="O285" s="358"/>
      <c r="P285" s="358"/>
      <c r="Q285" s="358"/>
      <c r="R285" s="358"/>
      <c r="S285" s="358"/>
      <c r="T285" s="359"/>
      <c r="AT285" s="360" t="s">
        <v>325</v>
      </c>
      <c r="AU285" s="360" t="s">
        <v>260</v>
      </c>
      <c r="AV285" s="352" t="s">
        <v>260</v>
      </c>
      <c r="AW285" s="352" t="s">
        <v>214</v>
      </c>
      <c r="AX285" s="352" t="s">
        <v>258</v>
      </c>
      <c r="AY285" s="360" t="s">
        <v>316</v>
      </c>
    </row>
    <row r="286" spans="2:65" s="253" customFormat="1" ht="57" customHeight="1">
      <c r="B286" s="254"/>
      <c r="C286" s="340" t="s">
        <v>552</v>
      </c>
      <c r="D286" s="340" t="s">
        <v>318</v>
      </c>
      <c r="E286" s="341" t="s">
        <v>553</v>
      </c>
      <c r="F286" s="342" t="s">
        <v>554</v>
      </c>
      <c r="G286" s="343" t="s">
        <v>321</v>
      </c>
      <c r="H286" s="344">
        <v>486</v>
      </c>
      <c r="I286" s="108"/>
      <c r="J286" s="345">
        <f>ROUND(I286*H286,2)</f>
        <v>0</v>
      </c>
      <c r="K286" s="342" t="s">
        <v>330</v>
      </c>
      <c r="L286" s="254"/>
      <c r="M286" s="346" t="s">
        <v>186</v>
      </c>
      <c r="N286" s="347" t="s">
        <v>221</v>
      </c>
      <c r="O286" s="255"/>
      <c r="P286" s="348">
        <f>O286*H286</f>
        <v>0</v>
      </c>
      <c r="Q286" s="348">
        <v>8.4250000000000005E-2</v>
      </c>
      <c r="R286" s="348">
        <f>Q286*H286</f>
        <v>40.945500000000003</v>
      </c>
      <c r="S286" s="348">
        <v>0</v>
      </c>
      <c r="T286" s="349">
        <f>S286*H286</f>
        <v>0</v>
      </c>
      <c r="AR286" s="241" t="s">
        <v>323</v>
      </c>
      <c r="AT286" s="241" t="s">
        <v>318</v>
      </c>
      <c r="AU286" s="241" t="s">
        <v>260</v>
      </c>
      <c r="AY286" s="241" t="s">
        <v>316</v>
      </c>
      <c r="BE286" s="350">
        <f>IF(N286="základní",J286,0)</f>
        <v>0</v>
      </c>
      <c r="BF286" s="350">
        <f>IF(N286="snížená",J286,0)</f>
        <v>0</v>
      </c>
      <c r="BG286" s="350">
        <f>IF(N286="zákl. přenesená",J286,0)</f>
        <v>0</v>
      </c>
      <c r="BH286" s="350">
        <f>IF(N286="sníž. přenesená",J286,0)</f>
        <v>0</v>
      </c>
      <c r="BI286" s="350">
        <f>IF(N286="nulová",J286,0)</f>
        <v>0</v>
      </c>
      <c r="BJ286" s="241" t="s">
        <v>258</v>
      </c>
      <c r="BK286" s="350">
        <f>ROUND(I286*H286,2)</f>
        <v>0</v>
      </c>
      <c r="BL286" s="241" t="s">
        <v>323</v>
      </c>
      <c r="BM286" s="241" t="s">
        <v>555</v>
      </c>
    </row>
    <row r="287" spans="2:65" s="352" customFormat="1">
      <c r="B287" s="351"/>
      <c r="D287" s="353" t="s">
        <v>325</v>
      </c>
      <c r="E287" s="354" t="s">
        <v>186</v>
      </c>
      <c r="F287" s="355" t="s">
        <v>542</v>
      </c>
      <c r="H287" s="356">
        <v>486</v>
      </c>
      <c r="I287" s="109"/>
      <c r="L287" s="351"/>
      <c r="M287" s="357"/>
      <c r="N287" s="358"/>
      <c r="O287" s="358"/>
      <c r="P287" s="358"/>
      <c r="Q287" s="358"/>
      <c r="R287" s="358"/>
      <c r="S287" s="358"/>
      <c r="T287" s="359"/>
      <c r="AT287" s="360" t="s">
        <v>325</v>
      </c>
      <c r="AU287" s="360" t="s">
        <v>260</v>
      </c>
      <c r="AV287" s="352" t="s">
        <v>260</v>
      </c>
      <c r="AW287" s="352" t="s">
        <v>214</v>
      </c>
      <c r="AX287" s="352" t="s">
        <v>258</v>
      </c>
      <c r="AY287" s="360" t="s">
        <v>316</v>
      </c>
    </row>
    <row r="288" spans="2:65" s="253" customFormat="1" ht="44.25" customHeight="1">
      <c r="B288" s="254"/>
      <c r="C288" s="340" t="s">
        <v>556</v>
      </c>
      <c r="D288" s="340" t="s">
        <v>318</v>
      </c>
      <c r="E288" s="341" t="s">
        <v>557</v>
      </c>
      <c r="F288" s="342" t="s">
        <v>558</v>
      </c>
      <c r="G288" s="343" t="s">
        <v>529</v>
      </c>
      <c r="H288" s="344">
        <v>6</v>
      </c>
      <c r="I288" s="108"/>
      <c r="J288" s="345">
        <f>ROUND(I288*H288,2)</f>
        <v>0</v>
      </c>
      <c r="K288" s="342" t="s">
        <v>330</v>
      </c>
      <c r="L288" s="254"/>
      <c r="M288" s="346" t="s">
        <v>186</v>
      </c>
      <c r="N288" s="347" t="s">
        <v>221</v>
      </c>
      <c r="O288" s="255"/>
      <c r="P288" s="348">
        <f>O288*H288</f>
        <v>0</v>
      </c>
      <c r="Q288" s="348">
        <v>0.1295</v>
      </c>
      <c r="R288" s="348">
        <f>Q288*H288</f>
        <v>0.77700000000000002</v>
      </c>
      <c r="S288" s="348">
        <v>0</v>
      </c>
      <c r="T288" s="349">
        <f>S288*H288</f>
        <v>0</v>
      </c>
      <c r="AR288" s="241" t="s">
        <v>546</v>
      </c>
      <c r="AT288" s="241" t="s">
        <v>318</v>
      </c>
      <c r="AU288" s="241" t="s">
        <v>260</v>
      </c>
      <c r="AY288" s="241" t="s">
        <v>316</v>
      </c>
      <c r="BE288" s="350">
        <f>IF(N288="základní",J288,0)</f>
        <v>0</v>
      </c>
      <c r="BF288" s="350">
        <f>IF(N288="snížená",J288,0)</f>
        <v>0</v>
      </c>
      <c r="BG288" s="350">
        <f>IF(N288="zákl. přenesená",J288,0)</f>
        <v>0</v>
      </c>
      <c r="BH288" s="350">
        <f>IF(N288="sníž. přenesená",J288,0)</f>
        <v>0</v>
      </c>
      <c r="BI288" s="350">
        <f>IF(N288="nulová",J288,0)</f>
        <v>0</v>
      </c>
      <c r="BJ288" s="241" t="s">
        <v>258</v>
      </c>
      <c r="BK288" s="350">
        <f>ROUND(I288*H288,2)</f>
        <v>0</v>
      </c>
      <c r="BL288" s="241" t="s">
        <v>546</v>
      </c>
      <c r="BM288" s="241" t="s">
        <v>559</v>
      </c>
    </row>
    <row r="289" spans="2:65" s="352" customFormat="1">
      <c r="B289" s="351"/>
      <c r="D289" s="353" t="s">
        <v>325</v>
      </c>
      <c r="E289" s="354" t="s">
        <v>186</v>
      </c>
      <c r="F289" s="355" t="s">
        <v>560</v>
      </c>
      <c r="H289" s="356">
        <v>6</v>
      </c>
      <c r="I289" s="109"/>
      <c r="L289" s="351"/>
      <c r="M289" s="357"/>
      <c r="N289" s="358"/>
      <c r="O289" s="358"/>
      <c r="P289" s="358"/>
      <c r="Q289" s="358"/>
      <c r="R289" s="358"/>
      <c r="S289" s="358"/>
      <c r="T289" s="359"/>
      <c r="AT289" s="360" t="s">
        <v>325</v>
      </c>
      <c r="AU289" s="360" t="s">
        <v>260</v>
      </c>
      <c r="AV289" s="352" t="s">
        <v>260</v>
      </c>
      <c r="AW289" s="352" t="s">
        <v>214</v>
      </c>
      <c r="AX289" s="352" t="s">
        <v>258</v>
      </c>
      <c r="AY289" s="360" t="s">
        <v>316</v>
      </c>
    </row>
    <row r="290" spans="2:65" s="253" customFormat="1" ht="22.5" customHeight="1">
      <c r="B290" s="254"/>
      <c r="C290" s="373" t="s">
        <v>561</v>
      </c>
      <c r="D290" s="373" t="s">
        <v>379</v>
      </c>
      <c r="E290" s="374" t="s">
        <v>562</v>
      </c>
      <c r="F290" s="375" t="s">
        <v>563</v>
      </c>
      <c r="G290" s="376" t="s">
        <v>411</v>
      </c>
      <c r="H290" s="377">
        <v>6</v>
      </c>
      <c r="I290" s="111"/>
      <c r="J290" s="378">
        <f>ROUND(I290*H290,2)</f>
        <v>0</v>
      </c>
      <c r="K290" s="375" t="s">
        <v>322</v>
      </c>
      <c r="L290" s="379"/>
      <c r="M290" s="380" t="s">
        <v>186</v>
      </c>
      <c r="N290" s="381" t="s">
        <v>221</v>
      </c>
      <c r="O290" s="255"/>
      <c r="P290" s="348">
        <f>O290*H290</f>
        <v>0</v>
      </c>
      <c r="Q290" s="348">
        <v>5.8999999999999997E-2</v>
      </c>
      <c r="R290" s="348">
        <f>Q290*H290</f>
        <v>0.35399999999999998</v>
      </c>
      <c r="S290" s="348">
        <v>0</v>
      </c>
      <c r="T290" s="349">
        <f>S290*H290</f>
        <v>0</v>
      </c>
      <c r="AR290" s="241" t="s">
        <v>564</v>
      </c>
      <c r="AT290" s="241" t="s">
        <v>379</v>
      </c>
      <c r="AU290" s="241" t="s">
        <v>260</v>
      </c>
      <c r="AY290" s="241" t="s">
        <v>316</v>
      </c>
      <c r="BE290" s="350">
        <f>IF(N290="základní",J290,0)</f>
        <v>0</v>
      </c>
      <c r="BF290" s="350">
        <f>IF(N290="snížená",J290,0)</f>
        <v>0</v>
      </c>
      <c r="BG290" s="350">
        <f>IF(N290="zákl. přenesená",J290,0)</f>
        <v>0</v>
      </c>
      <c r="BH290" s="350">
        <f>IF(N290="sníž. přenesená",J290,0)</f>
        <v>0</v>
      </c>
      <c r="BI290" s="350">
        <f>IF(N290="nulová",J290,0)</f>
        <v>0</v>
      </c>
      <c r="BJ290" s="241" t="s">
        <v>258</v>
      </c>
      <c r="BK290" s="350">
        <f>ROUND(I290*H290,2)</f>
        <v>0</v>
      </c>
      <c r="BL290" s="241" t="s">
        <v>546</v>
      </c>
      <c r="BM290" s="241" t="s">
        <v>565</v>
      </c>
    </row>
    <row r="291" spans="2:65" s="352" customFormat="1">
      <c r="B291" s="351"/>
      <c r="D291" s="353" t="s">
        <v>325</v>
      </c>
      <c r="E291" s="354" t="s">
        <v>186</v>
      </c>
      <c r="F291" s="355" t="s">
        <v>560</v>
      </c>
      <c r="H291" s="356">
        <v>6</v>
      </c>
      <c r="I291" s="109"/>
      <c r="L291" s="351"/>
      <c r="M291" s="357"/>
      <c r="N291" s="358"/>
      <c r="O291" s="358"/>
      <c r="P291" s="358"/>
      <c r="Q291" s="358"/>
      <c r="R291" s="358"/>
      <c r="S291" s="358"/>
      <c r="T291" s="359"/>
      <c r="AT291" s="360" t="s">
        <v>325</v>
      </c>
      <c r="AU291" s="360" t="s">
        <v>260</v>
      </c>
      <c r="AV291" s="352" t="s">
        <v>260</v>
      </c>
      <c r="AW291" s="352" t="s">
        <v>214</v>
      </c>
      <c r="AX291" s="352" t="s">
        <v>258</v>
      </c>
      <c r="AY291" s="360" t="s">
        <v>316</v>
      </c>
    </row>
    <row r="292" spans="2:65" s="253" customFormat="1" ht="22.5" customHeight="1">
      <c r="B292" s="254"/>
      <c r="C292" s="373" t="s">
        <v>566</v>
      </c>
      <c r="D292" s="373" t="s">
        <v>379</v>
      </c>
      <c r="E292" s="374" t="s">
        <v>567</v>
      </c>
      <c r="F292" s="375" t="s">
        <v>568</v>
      </c>
      <c r="G292" s="376" t="s">
        <v>321</v>
      </c>
      <c r="H292" s="377">
        <v>97.2</v>
      </c>
      <c r="I292" s="111"/>
      <c r="J292" s="378">
        <f>ROUND(I292*H292,2)</f>
        <v>0</v>
      </c>
      <c r="K292" s="375" t="s">
        <v>322</v>
      </c>
      <c r="L292" s="379"/>
      <c r="M292" s="380" t="s">
        <v>186</v>
      </c>
      <c r="N292" s="381" t="s">
        <v>221</v>
      </c>
      <c r="O292" s="255"/>
      <c r="P292" s="348">
        <f>O292*H292</f>
        <v>0</v>
      </c>
      <c r="Q292" s="348">
        <v>0.18</v>
      </c>
      <c r="R292" s="348">
        <f>Q292*H292</f>
        <v>17.495999999999999</v>
      </c>
      <c r="S292" s="348">
        <v>0</v>
      </c>
      <c r="T292" s="349">
        <f>S292*H292</f>
        <v>0</v>
      </c>
      <c r="AR292" s="241" t="s">
        <v>378</v>
      </c>
      <c r="AT292" s="241" t="s">
        <v>379</v>
      </c>
      <c r="AU292" s="241" t="s">
        <v>260</v>
      </c>
      <c r="AY292" s="241" t="s">
        <v>316</v>
      </c>
      <c r="BE292" s="350">
        <f>IF(N292="základní",J292,0)</f>
        <v>0</v>
      </c>
      <c r="BF292" s="350">
        <f>IF(N292="snížená",J292,0)</f>
        <v>0</v>
      </c>
      <c r="BG292" s="350">
        <f>IF(N292="zákl. přenesená",J292,0)</f>
        <v>0</v>
      </c>
      <c r="BH292" s="350">
        <f>IF(N292="sníž. přenesená",J292,0)</f>
        <v>0</v>
      </c>
      <c r="BI292" s="350">
        <f>IF(N292="nulová",J292,0)</f>
        <v>0</v>
      </c>
      <c r="BJ292" s="241" t="s">
        <v>258</v>
      </c>
      <c r="BK292" s="350">
        <f>ROUND(I292*H292,2)</f>
        <v>0</v>
      </c>
      <c r="BL292" s="241" t="s">
        <v>323</v>
      </c>
      <c r="BM292" s="241" t="s">
        <v>569</v>
      </c>
    </row>
    <row r="293" spans="2:65" s="253" customFormat="1" ht="27">
      <c r="B293" s="254"/>
      <c r="D293" s="361" t="s">
        <v>390</v>
      </c>
      <c r="F293" s="382" t="s">
        <v>570</v>
      </c>
      <c r="I293" s="112"/>
      <c r="L293" s="254"/>
      <c r="M293" s="383"/>
      <c r="N293" s="255"/>
      <c r="O293" s="255"/>
      <c r="P293" s="255"/>
      <c r="Q293" s="255"/>
      <c r="R293" s="255"/>
      <c r="S293" s="255"/>
      <c r="T293" s="384"/>
      <c r="AT293" s="241" t="s">
        <v>390</v>
      </c>
      <c r="AU293" s="241" t="s">
        <v>260</v>
      </c>
    </row>
    <row r="294" spans="2:65" s="352" customFormat="1">
      <c r="B294" s="351"/>
      <c r="D294" s="353" t="s">
        <v>325</v>
      </c>
      <c r="E294" s="354" t="s">
        <v>186</v>
      </c>
      <c r="F294" s="355" t="s">
        <v>571</v>
      </c>
      <c r="H294" s="356">
        <v>97.2</v>
      </c>
      <c r="I294" s="109"/>
      <c r="L294" s="351"/>
      <c r="M294" s="357"/>
      <c r="N294" s="358"/>
      <c r="O294" s="358"/>
      <c r="P294" s="358"/>
      <c r="Q294" s="358"/>
      <c r="R294" s="358"/>
      <c r="S294" s="358"/>
      <c r="T294" s="359"/>
      <c r="AT294" s="360" t="s">
        <v>325</v>
      </c>
      <c r="AU294" s="360" t="s">
        <v>260</v>
      </c>
      <c r="AV294" s="352" t="s">
        <v>260</v>
      </c>
      <c r="AW294" s="352" t="s">
        <v>214</v>
      </c>
      <c r="AX294" s="352" t="s">
        <v>258</v>
      </c>
      <c r="AY294" s="360" t="s">
        <v>316</v>
      </c>
    </row>
    <row r="295" spans="2:65" s="253" customFormat="1" ht="22.5" customHeight="1">
      <c r="B295" s="254"/>
      <c r="C295" s="373" t="s">
        <v>572</v>
      </c>
      <c r="D295" s="373" t="s">
        <v>379</v>
      </c>
      <c r="E295" s="374" t="s">
        <v>573</v>
      </c>
      <c r="F295" s="375" t="s">
        <v>574</v>
      </c>
      <c r="G295" s="376" t="s">
        <v>382</v>
      </c>
      <c r="H295" s="377">
        <v>131.22</v>
      </c>
      <c r="I295" s="111"/>
      <c r="J295" s="378">
        <f>ROUND(I295*H295,2)</f>
        <v>0</v>
      </c>
      <c r="K295" s="375" t="s">
        <v>322</v>
      </c>
      <c r="L295" s="379"/>
      <c r="M295" s="380" t="s">
        <v>186</v>
      </c>
      <c r="N295" s="381" t="s">
        <v>221</v>
      </c>
      <c r="O295" s="255"/>
      <c r="P295" s="348">
        <f>O295*H295</f>
        <v>0</v>
      </c>
      <c r="Q295" s="348">
        <v>1</v>
      </c>
      <c r="R295" s="348">
        <f>Q295*H295</f>
        <v>131.22</v>
      </c>
      <c r="S295" s="348">
        <v>0</v>
      </c>
      <c r="T295" s="349">
        <f>S295*H295</f>
        <v>0</v>
      </c>
      <c r="AR295" s="241" t="s">
        <v>378</v>
      </c>
      <c r="AT295" s="241" t="s">
        <v>379</v>
      </c>
      <c r="AU295" s="241" t="s">
        <v>260</v>
      </c>
      <c r="AY295" s="241" t="s">
        <v>316</v>
      </c>
      <c r="BE295" s="350">
        <f>IF(N295="základní",J295,0)</f>
        <v>0</v>
      </c>
      <c r="BF295" s="350">
        <f>IF(N295="snížená",J295,0)</f>
        <v>0</v>
      </c>
      <c r="BG295" s="350">
        <f>IF(N295="zákl. přenesená",J295,0)</f>
        <v>0</v>
      </c>
      <c r="BH295" s="350">
        <f>IF(N295="sníž. přenesená",J295,0)</f>
        <v>0</v>
      </c>
      <c r="BI295" s="350">
        <f>IF(N295="nulová",J295,0)</f>
        <v>0</v>
      </c>
      <c r="BJ295" s="241" t="s">
        <v>258</v>
      </c>
      <c r="BK295" s="350">
        <f>ROUND(I295*H295,2)</f>
        <v>0</v>
      </c>
      <c r="BL295" s="241" t="s">
        <v>323</v>
      </c>
      <c r="BM295" s="241" t="s">
        <v>575</v>
      </c>
    </row>
    <row r="296" spans="2:65" s="352" customFormat="1">
      <c r="B296" s="351"/>
      <c r="D296" s="353" t="s">
        <v>325</v>
      </c>
      <c r="E296" s="354" t="s">
        <v>186</v>
      </c>
      <c r="F296" s="355" t="s">
        <v>576</v>
      </c>
      <c r="H296" s="356">
        <v>131.22</v>
      </c>
      <c r="I296" s="109"/>
      <c r="L296" s="351"/>
      <c r="M296" s="357"/>
      <c r="N296" s="358"/>
      <c r="O296" s="358"/>
      <c r="P296" s="358"/>
      <c r="Q296" s="358"/>
      <c r="R296" s="358"/>
      <c r="S296" s="358"/>
      <c r="T296" s="359"/>
      <c r="AT296" s="360" t="s">
        <v>325</v>
      </c>
      <c r="AU296" s="360" t="s">
        <v>260</v>
      </c>
      <c r="AV296" s="352" t="s">
        <v>260</v>
      </c>
      <c r="AW296" s="352" t="s">
        <v>214</v>
      </c>
      <c r="AX296" s="352" t="s">
        <v>258</v>
      </c>
      <c r="AY296" s="360" t="s">
        <v>316</v>
      </c>
    </row>
    <row r="297" spans="2:65" s="253" customFormat="1" ht="22.5" customHeight="1">
      <c r="B297" s="254"/>
      <c r="C297" s="373" t="s">
        <v>577</v>
      </c>
      <c r="D297" s="373" t="s">
        <v>379</v>
      </c>
      <c r="E297" s="374" t="s">
        <v>578</v>
      </c>
      <c r="F297" s="375" t="s">
        <v>579</v>
      </c>
      <c r="G297" s="376" t="s">
        <v>321</v>
      </c>
      <c r="H297" s="377">
        <v>7.6</v>
      </c>
      <c r="I297" s="111"/>
      <c r="J297" s="378">
        <f>ROUND(I297*H297,2)</f>
        <v>0</v>
      </c>
      <c r="K297" s="375" t="s">
        <v>322</v>
      </c>
      <c r="L297" s="379"/>
      <c r="M297" s="380" t="s">
        <v>186</v>
      </c>
      <c r="N297" s="381" t="s">
        <v>221</v>
      </c>
      <c r="O297" s="255"/>
      <c r="P297" s="348">
        <f>O297*H297</f>
        <v>0</v>
      </c>
      <c r="Q297" s="348">
        <v>0.13100000000000001</v>
      </c>
      <c r="R297" s="348">
        <f>Q297*H297</f>
        <v>0.99560000000000004</v>
      </c>
      <c r="S297" s="348">
        <v>0</v>
      </c>
      <c r="T297" s="349">
        <f>S297*H297</f>
        <v>0</v>
      </c>
      <c r="AR297" s="241" t="s">
        <v>378</v>
      </c>
      <c r="AT297" s="241" t="s">
        <v>379</v>
      </c>
      <c r="AU297" s="241" t="s">
        <v>260</v>
      </c>
      <c r="AY297" s="241" t="s">
        <v>316</v>
      </c>
      <c r="BE297" s="350">
        <f>IF(N297="základní",J297,0)</f>
        <v>0</v>
      </c>
      <c r="BF297" s="350">
        <f>IF(N297="snížená",J297,0)</f>
        <v>0</v>
      </c>
      <c r="BG297" s="350">
        <f>IF(N297="zákl. přenesená",J297,0)</f>
        <v>0</v>
      </c>
      <c r="BH297" s="350">
        <f>IF(N297="sníž. přenesená",J297,0)</f>
        <v>0</v>
      </c>
      <c r="BI297" s="350">
        <f>IF(N297="nulová",J297,0)</f>
        <v>0</v>
      </c>
      <c r="BJ297" s="241" t="s">
        <v>258</v>
      </c>
      <c r="BK297" s="350">
        <f>ROUND(I297*H297,2)</f>
        <v>0</v>
      </c>
      <c r="BL297" s="241" t="s">
        <v>323</v>
      </c>
      <c r="BM297" s="241" t="s">
        <v>580</v>
      </c>
    </row>
    <row r="298" spans="2:65" s="352" customFormat="1">
      <c r="B298" s="351"/>
      <c r="D298" s="353" t="s">
        <v>325</v>
      </c>
      <c r="E298" s="354" t="s">
        <v>186</v>
      </c>
      <c r="F298" s="355" t="s">
        <v>581</v>
      </c>
      <c r="H298" s="356">
        <v>7.6</v>
      </c>
      <c r="I298" s="109"/>
      <c r="L298" s="351"/>
      <c r="M298" s="357"/>
      <c r="N298" s="358"/>
      <c r="O298" s="358"/>
      <c r="P298" s="358"/>
      <c r="Q298" s="358"/>
      <c r="R298" s="358"/>
      <c r="S298" s="358"/>
      <c r="T298" s="359"/>
      <c r="AT298" s="360" t="s">
        <v>325</v>
      </c>
      <c r="AU298" s="360" t="s">
        <v>260</v>
      </c>
      <c r="AV298" s="352" t="s">
        <v>260</v>
      </c>
      <c r="AW298" s="352" t="s">
        <v>214</v>
      </c>
      <c r="AX298" s="352" t="s">
        <v>258</v>
      </c>
      <c r="AY298" s="360" t="s">
        <v>316</v>
      </c>
    </row>
    <row r="299" spans="2:65" s="253" customFormat="1" ht="22.5" customHeight="1">
      <c r="B299" s="254"/>
      <c r="C299" s="373" t="s">
        <v>512</v>
      </c>
      <c r="D299" s="373" t="s">
        <v>379</v>
      </c>
      <c r="E299" s="374" t="s">
        <v>582</v>
      </c>
      <c r="F299" s="375" t="s">
        <v>583</v>
      </c>
      <c r="G299" s="376" t="s">
        <v>321</v>
      </c>
      <c r="H299" s="377">
        <v>50</v>
      </c>
      <c r="I299" s="111"/>
      <c r="J299" s="378">
        <f>ROUND(I299*H299,2)</f>
        <v>0</v>
      </c>
      <c r="K299" s="375" t="s">
        <v>186</v>
      </c>
      <c r="L299" s="379"/>
      <c r="M299" s="380" t="s">
        <v>186</v>
      </c>
      <c r="N299" s="381" t="s">
        <v>221</v>
      </c>
      <c r="O299" s="255"/>
      <c r="P299" s="348">
        <f>O299*H299</f>
        <v>0</v>
      </c>
      <c r="Q299" s="348">
        <v>0</v>
      </c>
      <c r="R299" s="348">
        <f>Q299*H299</f>
        <v>0</v>
      </c>
      <c r="S299" s="348">
        <v>0</v>
      </c>
      <c r="T299" s="349">
        <f>S299*H299</f>
        <v>0</v>
      </c>
      <c r="AR299" s="241" t="s">
        <v>378</v>
      </c>
      <c r="AT299" s="241" t="s">
        <v>379</v>
      </c>
      <c r="AU299" s="241" t="s">
        <v>260</v>
      </c>
      <c r="AY299" s="241" t="s">
        <v>316</v>
      </c>
      <c r="BE299" s="350">
        <f>IF(N299="základní",J299,0)</f>
        <v>0</v>
      </c>
      <c r="BF299" s="350">
        <f>IF(N299="snížená",J299,0)</f>
        <v>0</v>
      </c>
      <c r="BG299" s="350">
        <f>IF(N299="zákl. přenesená",J299,0)</f>
        <v>0</v>
      </c>
      <c r="BH299" s="350">
        <f>IF(N299="sníž. přenesená",J299,0)</f>
        <v>0</v>
      </c>
      <c r="BI299" s="350">
        <f>IF(N299="nulová",J299,0)</f>
        <v>0</v>
      </c>
      <c r="BJ299" s="241" t="s">
        <v>258</v>
      </c>
      <c r="BK299" s="350">
        <f>ROUND(I299*H299,2)</f>
        <v>0</v>
      </c>
      <c r="BL299" s="241" t="s">
        <v>323</v>
      </c>
      <c r="BM299" s="241" t="s">
        <v>584</v>
      </c>
    </row>
    <row r="300" spans="2:65" s="352" customFormat="1">
      <c r="B300" s="351"/>
      <c r="D300" s="361" t="s">
        <v>325</v>
      </c>
      <c r="E300" s="360" t="s">
        <v>186</v>
      </c>
      <c r="F300" s="362" t="s">
        <v>585</v>
      </c>
      <c r="H300" s="363">
        <v>50</v>
      </c>
      <c r="I300" s="109"/>
      <c r="L300" s="351"/>
      <c r="M300" s="357"/>
      <c r="N300" s="358"/>
      <c r="O300" s="358"/>
      <c r="P300" s="358"/>
      <c r="Q300" s="358"/>
      <c r="R300" s="358"/>
      <c r="S300" s="358"/>
      <c r="T300" s="359"/>
      <c r="AT300" s="360" t="s">
        <v>325</v>
      </c>
      <c r="AU300" s="360" t="s">
        <v>260</v>
      </c>
      <c r="AV300" s="352" t="s">
        <v>260</v>
      </c>
      <c r="AW300" s="352" t="s">
        <v>214</v>
      </c>
      <c r="AX300" s="352" t="s">
        <v>258</v>
      </c>
      <c r="AY300" s="360" t="s">
        <v>316</v>
      </c>
    </row>
    <row r="301" spans="2:65" s="327" customFormat="1" ht="29.85" customHeight="1">
      <c r="B301" s="326"/>
      <c r="D301" s="337" t="s">
        <v>249</v>
      </c>
      <c r="E301" s="338" t="s">
        <v>378</v>
      </c>
      <c r="F301" s="338" t="s">
        <v>586</v>
      </c>
      <c r="I301" s="106"/>
      <c r="J301" s="339">
        <f>BK301</f>
        <v>0</v>
      </c>
      <c r="L301" s="326"/>
      <c r="M301" s="331"/>
      <c r="N301" s="332"/>
      <c r="O301" s="332"/>
      <c r="P301" s="333">
        <f>SUM(P302:P309)</f>
        <v>0</v>
      </c>
      <c r="Q301" s="332"/>
      <c r="R301" s="333">
        <f>SUM(R302:R309)</f>
        <v>0.61453000000000002</v>
      </c>
      <c r="S301" s="332"/>
      <c r="T301" s="334">
        <f>SUM(T302:T309)</f>
        <v>0</v>
      </c>
      <c r="AR301" s="328" t="s">
        <v>258</v>
      </c>
      <c r="AT301" s="335" t="s">
        <v>249</v>
      </c>
      <c r="AU301" s="335" t="s">
        <v>258</v>
      </c>
      <c r="AY301" s="328" t="s">
        <v>316</v>
      </c>
      <c r="BK301" s="336">
        <f>SUM(BK302:BK309)</f>
        <v>0</v>
      </c>
    </row>
    <row r="302" spans="2:65" s="253" customFormat="1" ht="22.5" customHeight="1">
      <c r="B302" s="254"/>
      <c r="C302" s="340" t="s">
        <v>587</v>
      </c>
      <c r="D302" s="340" t="s">
        <v>318</v>
      </c>
      <c r="E302" s="341" t="s">
        <v>588</v>
      </c>
      <c r="F302" s="342" t="s">
        <v>589</v>
      </c>
      <c r="G302" s="343" t="s">
        <v>529</v>
      </c>
      <c r="H302" s="344">
        <v>167</v>
      </c>
      <c r="I302" s="108"/>
      <c r="J302" s="345">
        <f>ROUND(I302*H302,2)</f>
        <v>0</v>
      </c>
      <c r="K302" s="342" t="s">
        <v>322</v>
      </c>
      <c r="L302" s="254"/>
      <c r="M302" s="346" t="s">
        <v>186</v>
      </c>
      <c r="N302" s="347" t="s">
        <v>221</v>
      </c>
      <c r="O302" s="255"/>
      <c r="P302" s="348">
        <f>O302*H302</f>
        <v>0</v>
      </c>
      <c r="Q302" s="348">
        <v>3.5000000000000001E-3</v>
      </c>
      <c r="R302" s="348">
        <f>Q302*H302</f>
        <v>0.58450000000000002</v>
      </c>
      <c r="S302" s="348">
        <v>0</v>
      </c>
      <c r="T302" s="349">
        <f>S302*H302</f>
        <v>0</v>
      </c>
      <c r="AR302" s="241" t="s">
        <v>323</v>
      </c>
      <c r="AT302" s="241" t="s">
        <v>318</v>
      </c>
      <c r="AU302" s="241" t="s">
        <v>260</v>
      </c>
      <c r="AY302" s="241" t="s">
        <v>316</v>
      </c>
      <c r="BE302" s="350">
        <f>IF(N302="základní",J302,0)</f>
        <v>0</v>
      </c>
      <c r="BF302" s="350">
        <f>IF(N302="snížená",J302,0)</f>
        <v>0</v>
      </c>
      <c r="BG302" s="350">
        <f>IF(N302="zákl. přenesená",J302,0)</f>
        <v>0</v>
      </c>
      <c r="BH302" s="350">
        <f>IF(N302="sníž. přenesená",J302,0)</f>
        <v>0</v>
      </c>
      <c r="BI302" s="350">
        <f>IF(N302="nulová",J302,0)</f>
        <v>0</v>
      </c>
      <c r="BJ302" s="241" t="s">
        <v>258</v>
      </c>
      <c r="BK302" s="350">
        <f>ROUND(I302*H302,2)</f>
        <v>0</v>
      </c>
      <c r="BL302" s="241" t="s">
        <v>323</v>
      </c>
      <c r="BM302" s="241" t="s">
        <v>590</v>
      </c>
    </row>
    <row r="303" spans="2:65" s="352" customFormat="1">
      <c r="B303" s="351"/>
      <c r="D303" s="361" t="s">
        <v>325</v>
      </c>
      <c r="E303" s="360" t="s">
        <v>186</v>
      </c>
      <c r="F303" s="362" t="s">
        <v>591</v>
      </c>
      <c r="H303" s="363">
        <v>167</v>
      </c>
      <c r="I303" s="109"/>
      <c r="L303" s="351"/>
      <c r="M303" s="357"/>
      <c r="N303" s="358"/>
      <c r="O303" s="358"/>
      <c r="P303" s="358"/>
      <c r="Q303" s="358"/>
      <c r="R303" s="358"/>
      <c r="S303" s="358"/>
      <c r="T303" s="359"/>
      <c r="AT303" s="360" t="s">
        <v>325</v>
      </c>
      <c r="AU303" s="360" t="s">
        <v>260</v>
      </c>
      <c r="AV303" s="352" t="s">
        <v>260</v>
      </c>
      <c r="AW303" s="352" t="s">
        <v>214</v>
      </c>
      <c r="AX303" s="352" t="s">
        <v>250</v>
      </c>
      <c r="AY303" s="360" t="s">
        <v>316</v>
      </c>
    </row>
    <row r="304" spans="2:65" s="365" customFormat="1">
      <c r="B304" s="364"/>
      <c r="D304" s="353" t="s">
        <v>325</v>
      </c>
      <c r="E304" s="366" t="s">
        <v>186</v>
      </c>
      <c r="F304" s="367" t="s">
        <v>347</v>
      </c>
      <c r="H304" s="368">
        <v>167</v>
      </c>
      <c r="I304" s="110"/>
      <c r="L304" s="364"/>
      <c r="M304" s="369"/>
      <c r="N304" s="370"/>
      <c r="O304" s="370"/>
      <c r="P304" s="370"/>
      <c r="Q304" s="370"/>
      <c r="R304" s="370"/>
      <c r="S304" s="370"/>
      <c r="T304" s="371"/>
      <c r="AT304" s="372" t="s">
        <v>325</v>
      </c>
      <c r="AU304" s="372" t="s">
        <v>260</v>
      </c>
      <c r="AV304" s="365" t="s">
        <v>323</v>
      </c>
      <c r="AW304" s="365" t="s">
        <v>214</v>
      </c>
      <c r="AX304" s="365" t="s">
        <v>258</v>
      </c>
      <c r="AY304" s="372" t="s">
        <v>316</v>
      </c>
    </row>
    <row r="305" spans="2:65" s="253" customFormat="1" ht="22.5" customHeight="1">
      <c r="B305" s="254"/>
      <c r="C305" s="340" t="s">
        <v>592</v>
      </c>
      <c r="D305" s="340" t="s">
        <v>318</v>
      </c>
      <c r="E305" s="341" t="s">
        <v>593</v>
      </c>
      <c r="F305" s="342" t="s">
        <v>594</v>
      </c>
      <c r="G305" s="343" t="s">
        <v>411</v>
      </c>
      <c r="H305" s="344">
        <v>21</v>
      </c>
      <c r="I305" s="108"/>
      <c r="J305" s="345">
        <f>ROUND(I305*H305,2)</f>
        <v>0</v>
      </c>
      <c r="K305" s="342" t="s">
        <v>322</v>
      </c>
      <c r="L305" s="254"/>
      <c r="M305" s="346" t="s">
        <v>186</v>
      </c>
      <c r="N305" s="347" t="s">
        <v>221</v>
      </c>
      <c r="O305" s="255"/>
      <c r="P305" s="348">
        <f>O305*H305</f>
        <v>0</v>
      </c>
      <c r="Q305" s="348">
        <v>1.4300000000000001E-3</v>
      </c>
      <c r="R305" s="348">
        <f>Q305*H305</f>
        <v>3.0030000000000001E-2</v>
      </c>
      <c r="S305" s="348">
        <v>0</v>
      </c>
      <c r="T305" s="349">
        <f>S305*H305</f>
        <v>0</v>
      </c>
      <c r="AR305" s="241" t="s">
        <v>427</v>
      </c>
      <c r="AT305" s="241" t="s">
        <v>318</v>
      </c>
      <c r="AU305" s="241" t="s">
        <v>260</v>
      </c>
      <c r="AY305" s="241" t="s">
        <v>316</v>
      </c>
      <c r="BE305" s="350">
        <f>IF(N305="základní",J305,0)</f>
        <v>0</v>
      </c>
      <c r="BF305" s="350">
        <f>IF(N305="snížená",J305,0)</f>
        <v>0</v>
      </c>
      <c r="BG305" s="350">
        <f>IF(N305="zákl. přenesená",J305,0)</f>
        <v>0</v>
      </c>
      <c r="BH305" s="350">
        <f>IF(N305="sníž. přenesená",J305,0)</f>
        <v>0</v>
      </c>
      <c r="BI305" s="350">
        <f>IF(N305="nulová",J305,0)</f>
        <v>0</v>
      </c>
      <c r="BJ305" s="241" t="s">
        <v>258</v>
      </c>
      <c r="BK305" s="350">
        <f>ROUND(I305*H305,2)</f>
        <v>0</v>
      </c>
      <c r="BL305" s="241" t="s">
        <v>427</v>
      </c>
      <c r="BM305" s="241" t="s">
        <v>595</v>
      </c>
    </row>
    <row r="306" spans="2:65" s="352" customFormat="1">
      <c r="B306" s="351"/>
      <c r="D306" s="353" t="s">
        <v>325</v>
      </c>
      <c r="E306" s="354" t="s">
        <v>186</v>
      </c>
      <c r="F306" s="355" t="s">
        <v>191</v>
      </c>
      <c r="H306" s="356">
        <v>21</v>
      </c>
      <c r="I306" s="109"/>
      <c r="L306" s="351"/>
      <c r="M306" s="357"/>
      <c r="N306" s="358"/>
      <c r="O306" s="358"/>
      <c r="P306" s="358"/>
      <c r="Q306" s="358"/>
      <c r="R306" s="358"/>
      <c r="S306" s="358"/>
      <c r="T306" s="359"/>
      <c r="AT306" s="360" t="s">
        <v>325</v>
      </c>
      <c r="AU306" s="360" t="s">
        <v>260</v>
      </c>
      <c r="AV306" s="352" t="s">
        <v>260</v>
      </c>
      <c r="AW306" s="352" t="s">
        <v>214</v>
      </c>
      <c r="AX306" s="352" t="s">
        <v>258</v>
      </c>
      <c r="AY306" s="360" t="s">
        <v>316</v>
      </c>
    </row>
    <row r="307" spans="2:65" s="253" customFormat="1" ht="22.5" customHeight="1">
      <c r="B307" s="254"/>
      <c r="C307" s="340" t="s">
        <v>596</v>
      </c>
      <c r="D307" s="340" t="s">
        <v>318</v>
      </c>
      <c r="E307" s="341" t="s">
        <v>597</v>
      </c>
      <c r="F307" s="342" t="s">
        <v>598</v>
      </c>
      <c r="G307" s="343" t="s">
        <v>529</v>
      </c>
      <c r="H307" s="344">
        <v>167</v>
      </c>
      <c r="I307" s="108"/>
      <c r="J307" s="345">
        <f>ROUND(I307*H307,2)</f>
        <v>0</v>
      </c>
      <c r="K307" s="342" t="s">
        <v>186</v>
      </c>
      <c r="L307" s="254"/>
      <c r="M307" s="346" t="s">
        <v>186</v>
      </c>
      <c r="N307" s="347" t="s">
        <v>221</v>
      </c>
      <c r="O307" s="255"/>
      <c r="P307" s="348">
        <f>O307*H307</f>
        <v>0</v>
      </c>
      <c r="Q307" s="348">
        <v>0</v>
      </c>
      <c r="R307" s="348">
        <f>Q307*H307</f>
        <v>0</v>
      </c>
      <c r="S307" s="348">
        <v>0</v>
      </c>
      <c r="T307" s="349">
        <f>S307*H307</f>
        <v>0</v>
      </c>
      <c r="AR307" s="241" t="s">
        <v>323</v>
      </c>
      <c r="AT307" s="241" t="s">
        <v>318</v>
      </c>
      <c r="AU307" s="241" t="s">
        <v>260</v>
      </c>
      <c r="AY307" s="241" t="s">
        <v>316</v>
      </c>
      <c r="BE307" s="350">
        <f>IF(N307="základní",J307,0)</f>
        <v>0</v>
      </c>
      <c r="BF307" s="350">
        <f>IF(N307="snížená",J307,0)</f>
        <v>0</v>
      </c>
      <c r="BG307" s="350">
        <f>IF(N307="zákl. přenesená",J307,0)</f>
        <v>0</v>
      </c>
      <c r="BH307" s="350">
        <f>IF(N307="sníž. přenesená",J307,0)</f>
        <v>0</v>
      </c>
      <c r="BI307" s="350">
        <f>IF(N307="nulová",J307,0)</f>
        <v>0</v>
      </c>
      <c r="BJ307" s="241" t="s">
        <v>258</v>
      </c>
      <c r="BK307" s="350">
        <f>ROUND(I307*H307,2)</f>
        <v>0</v>
      </c>
      <c r="BL307" s="241" t="s">
        <v>323</v>
      </c>
      <c r="BM307" s="241" t="s">
        <v>599</v>
      </c>
    </row>
    <row r="308" spans="2:65" s="352" customFormat="1">
      <c r="B308" s="351"/>
      <c r="D308" s="361" t="s">
        <v>325</v>
      </c>
      <c r="E308" s="360" t="s">
        <v>186</v>
      </c>
      <c r="F308" s="362" t="s">
        <v>591</v>
      </c>
      <c r="H308" s="363">
        <v>167</v>
      </c>
      <c r="I308" s="109"/>
      <c r="L308" s="351"/>
      <c r="M308" s="357"/>
      <c r="N308" s="358"/>
      <c r="O308" s="358"/>
      <c r="P308" s="358"/>
      <c r="Q308" s="358"/>
      <c r="R308" s="358"/>
      <c r="S308" s="358"/>
      <c r="T308" s="359"/>
      <c r="AT308" s="360" t="s">
        <v>325</v>
      </c>
      <c r="AU308" s="360" t="s">
        <v>260</v>
      </c>
      <c r="AV308" s="352" t="s">
        <v>260</v>
      </c>
      <c r="AW308" s="352" t="s">
        <v>214</v>
      </c>
      <c r="AX308" s="352" t="s">
        <v>250</v>
      </c>
      <c r="AY308" s="360" t="s">
        <v>316</v>
      </c>
    </row>
    <row r="309" spans="2:65" s="365" customFormat="1">
      <c r="B309" s="364"/>
      <c r="D309" s="361" t="s">
        <v>325</v>
      </c>
      <c r="E309" s="385" t="s">
        <v>186</v>
      </c>
      <c r="F309" s="386" t="s">
        <v>347</v>
      </c>
      <c r="H309" s="387">
        <v>167</v>
      </c>
      <c r="I309" s="110"/>
      <c r="L309" s="364"/>
      <c r="M309" s="369"/>
      <c r="N309" s="370"/>
      <c r="O309" s="370"/>
      <c r="P309" s="370"/>
      <c r="Q309" s="370"/>
      <c r="R309" s="370"/>
      <c r="S309" s="370"/>
      <c r="T309" s="371"/>
      <c r="AT309" s="372" t="s">
        <v>325</v>
      </c>
      <c r="AU309" s="372" t="s">
        <v>260</v>
      </c>
      <c r="AV309" s="365" t="s">
        <v>323</v>
      </c>
      <c r="AW309" s="365" t="s">
        <v>214</v>
      </c>
      <c r="AX309" s="365" t="s">
        <v>258</v>
      </c>
      <c r="AY309" s="372" t="s">
        <v>316</v>
      </c>
    </row>
    <row r="310" spans="2:65" s="327" customFormat="1" ht="29.85" customHeight="1">
      <c r="B310" s="326"/>
      <c r="D310" s="337" t="s">
        <v>249</v>
      </c>
      <c r="E310" s="338" t="s">
        <v>386</v>
      </c>
      <c r="F310" s="338" t="s">
        <v>600</v>
      </c>
      <c r="I310" s="106"/>
      <c r="J310" s="339">
        <f>BK310</f>
        <v>0</v>
      </c>
      <c r="L310" s="326"/>
      <c r="M310" s="331"/>
      <c r="N310" s="332"/>
      <c r="O310" s="332"/>
      <c r="P310" s="333">
        <f>SUM(P311:P316)</f>
        <v>0</v>
      </c>
      <c r="Q310" s="332"/>
      <c r="R310" s="333">
        <f>SUM(R311:R316)</f>
        <v>0.11245356999999999</v>
      </c>
      <c r="S310" s="332"/>
      <c r="T310" s="334">
        <f>SUM(T311:T316)</f>
        <v>0</v>
      </c>
      <c r="AR310" s="328" t="s">
        <v>258</v>
      </c>
      <c r="AT310" s="335" t="s">
        <v>249</v>
      </c>
      <c r="AU310" s="335" t="s">
        <v>258</v>
      </c>
      <c r="AY310" s="328" t="s">
        <v>316</v>
      </c>
      <c r="BK310" s="336">
        <f>SUM(BK311:BK316)</f>
        <v>0</v>
      </c>
    </row>
    <row r="311" spans="2:65" s="253" customFormat="1" ht="31.5" customHeight="1">
      <c r="B311" s="254"/>
      <c r="C311" s="340" t="s">
        <v>601</v>
      </c>
      <c r="D311" s="340" t="s">
        <v>318</v>
      </c>
      <c r="E311" s="341" t="s">
        <v>602</v>
      </c>
      <c r="F311" s="342" t="s">
        <v>603</v>
      </c>
      <c r="G311" s="343" t="s">
        <v>321</v>
      </c>
      <c r="H311" s="344">
        <v>715.48900000000003</v>
      </c>
      <c r="I311" s="108"/>
      <c r="J311" s="345">
        <f>ROUND(I311*H311,2)</f>
        <v>0</v>
      </c>
      <c r="K311" s="342" t="s">
        <v>330</v>
      </c>
      <c r="L311" s="254"/>
      <c r="M311" s="346" t="s">
        <v>186</v>
      </c>
      <c r="N311" s="347" t="s">
        <v>221</v>
      </c>
      <c r="O311" s="255"/>
      <c r="P311" s="348">
        <f>O311*H311</f>
        <v>0</v>
      </c>
      <c r="Q311" s="348">
        <v>1.2999999999999999E-4</v>
      </c>
      <c r="R311" s="348">
        <f>Q311*H311</f>
        <v>9.301356999999999E-2</v>
      </c>
      <c r="S311" s="348">
        <v>0</v>
      </c>
      <c r="T311" s="349">
        <f>S311*H311</f>
        <v>0</v>
      </c>
      <c r="AR311" s="241" t="s">
        <v>323</v>
      </c>
      <c r="AT311" s="241" t="s">
        <v>318</v>
      </c>
      <c r="AU311" s="241" t="s">
        <v>260</v>
      </c>
      <c r="AY311" s="241" t="s">
        <v>316</v>
      </c>
      <c r="BE311" s="350">
        <f>IF(N311="základní",J311,0)</f>
        <v>0</v>
      </c>
      <c r="BF311" s="350">
        <f>IF(N311="snížená",J311,0)</f>
        <v>0</v>
      </c>
      <c r="BG311" s="350">
        <f>IF(N311="zákl. přenesená",J311,0)</f>
        <v>0</v>
      </c>
      <c r="BH311" s="350">
        <f>IF(N311="sníž. přenesená",J311,0)</f>
        <v>0</v>
      </c>
      <c r="BI311" s="350">
        <f>IF(N311="nulová",J311,0)</f>
        <v>0</v>
      </c>
      <c r="BJ311" s="241" t="s">
        <v>258</v>
      </c>
      <c r="BK311" s="350">
        <f>ROUND(I311*H311,2)</f>
        <v>0</v>
      </c>
      <c r="BL311" s="241" t="s">
        <v>323</v>
      </c>
      <c r="BM311" s="241" t="s">
        <v>604</v>
      </c>
    </row>
    <row r="312" spans="2:65" s="352" customFormat="1">
      <c r="B312" s="351"/>
      <c r="D312" s="361" t="s">
        <v>325</v>
      </c>
      <c r="E312" s="360" t="s">
        <v>186</v>
      </c>
      <c r="F312" s="362" t="s">
        <v>605</v>
      </c>
      <c r="H312" s="363">
        <v>486</v>
      </c>
      <c r="I312" s="109"/>
      <c r="L312" s="351"/>
      <c r="M312" s="357"/>
      <c r="N312" s="358"/>
      <c r="O312" s="358"/>
      <c r="P312" s="358"/>
      <c r="Q312" s="358"/>
      <c r="R312" s="358"/>
      <c r="S312" s="358"/>
      <c r="T312" s="359"/>
      <c r="AT312" s="360" t="s">
        <v>325</v>
      </c>
      <c r="AU312" s="360" t="s">
        <v>260</v>
      </c>
      <c r="AV312" s="352" t="s">
        <v>260</v>
      </c>
      <c r="AW312" s="352" t="s">
        <v>214</v>
      </c>
      <c r="AX312" s="352" t="s">
        <v>250</v>
      </c>
      <c r="AY312" s="360" t="s">
        <v>316</v>
      </c>
    </row>
    <row r="313" spans="2:65" s="352" customFormat="1">
      <c r="B313" s="351"/>
      <c r="D313" s="361" t="s">
        <v>325</v>
      </c>
      <c r="E313" s="360" t="s">
        <v>186</v>
      </c>
      <c r="F313" s="362" t="s">
        <v>606</v>
      </c>
      <c r="H313" s="363">
        <v>229.489</v>
      </c>
      <c r="I313" s="109"/>
      <c r="L313" s="351"/>
      <c r="M313" s="357"/>
      <c r="N313" s="358"/>
      <c r="O313" s="358"/>
      <c r="P313" s="358"/>
      <c r="Q313" s="358"/>
      <c r="R313" s="358"/>
      <c r="S313" s="358"/>
      <c r="T313" s="359"/>
      <c r="AT313" s="360" t="s">
        <v>325</v>
      </c>
      <c r="AU313" s="360" t="s">
        <v>260</v>
      </c>
      <c r="AV313" s="352" t="s">
        <v>260</v>
      </c>
      <c r="AW313" s="352" t="s">
        <v>214</v>
      </c>
      <c r="AX313" s="352" t="s">
        <v>250</v>
      </c>
      <c r="AY313" s="360" t="s">
        <v>316</v>
      </c>
    </row>
    <row r="314" spans="2:65" s="365" customFormat="1">
      <c r="B314" s="364"/>
      <c r="D314" s="353" t="s">
        <v>325</v>
      </c>
      <c r="E314" s="366" t="s">
        <v>186</v>
      </c>
      <c r="F314" s="367" t="s">
        <v>607</v>
      </c>
      <c r="H314" s="368">
        <v>715.48900000000003</v>
      </c>
      <c r="I314" s="110"/>
      <c r="L314" s="364"/>
      <c r="M314" s="369"/>
      <c r="N314" s="370"/>
      <c r="O314" s="370"/>
      <c r="P314" s="370"/>
      <c r="Q314" s="370"/>
      <c r="R314" s="370"/>
      <c r="S314" s="370"/>
      <c r="T314" s="371"/>
      <c r="AT314" s="372" t="s">
        <v>325</v>
      </c>
      <c r="AU314" s="372" t="s">
        <v>260</v>
      </c>
      <c r="AV314" s="365" t="s">
        <v>323</v>
      </c>
      <c r="AW314" s="365" t="s">
        <v>214</v>
      </c>
      <c r="AX314" s="365" t="s">
        <v>258</v>
      </c>
      <c r="AY314" s="372" t="s">
        <v>316</v>
      </c>
    </row>
    <row r="315" spans="2:65" s="253" customFormat="1" ht="57" customHeight="1">
      <c r="B315" s="254"/>
      <c r="C315" s="340" t="s">
        <v>608</v>
      </c>
      <c r="D315" s="340" t="s">
        <v>318</v>
      </c>
      <c r="E315" s="341" t="s">
        <v>609</v>
      </c>
      <c r="F315" s="342" t="s">
        <v>610</v>
      </c>
      <c r="G315" s="343" t="s">
        <v>321</v>
      </c>
      <c r="H315" s="344">
        <v>486</v>
      </c>
      <c r="I315" s="108"/>
      <c r="J315" s="345">
        <f>ROUND(I315*H315,2)</f>
        <v>0</v>
      </c>
      <c r="K315" s="342" t="s">
        <v>330</v>
      </c>
      <c r="L315" s="254"/>
      <c r="M315" s="346" t="s">
        <v>186</v>
      </c>
      <c r="N315" s="347" t="s">
        <v>221</v>
      </c>
      <c r="O315" s="255"/>
      <c r="P315" s="348">
        <f>O315*H315</f>
        <v>0</v>
      </c>
      <c r="Q315" s="348">
        <v>4.0000000000000003E-5</v>
      </c>
      <c r="R315" s="348">
        <f>Q315*H315</f>
        <v>1.9440000000000002E-2</v>
      </c>
      <c r="S315" s="348">
        <v>0</v>
      </c>
      <c r="T315" s="349">
        <f>S315*H315</f>
        <v>0</v>
      </c>
      <c r="AR315" s="241" t="s">
        <v>323</v>
      </c>
      <c r="AT315" s="241" t="s">
        <v>318</v>
      </c>
      <c r="AU315" s="241" t="s">
        <v>260</v>
      </c>
      <c r="AY315" s="241" t="s">
        <v>316</v>
      </c>
      <c r="BE315" s="350">
        <f>IF(N315="základní",J315,0)</f>
        <v>0</v>
      </c>
      <c r="BF315" s="350">
        <f>IF(N315="snížená",J315,0)</f>
        <v>0</v>
      </c>
      <c r="BG315" s="350">
        <f>IF(N315="zákl. přenesená",J315,0)</f>
        <v>0</v>
      </c>
      <c r="BH315" s="350">
        <f>IF(N315="sníž. přenesená",J315,0)</f>
        <v>0</v>
      </c>
      <c r="BI315" s="350">
        <f>IF(N315="nulová",J315,0)</f>
        <v>0</v>
      </c>
      <c r="BJ315" s="241" t="s">
        <v>258</v>
      </c>
      <c r="BK315" s="350">
        <f>ROUND(I315*H315,2)</f>
        <v>0</v>
      </c>
      <c r="BL315" s="241" t="s">
        <v>323</v>
      </c>
      <c r="BM315" s="241" t="s">
        <v>611</v>
      </c>
    </row>
    <row r="316" spans="2:65" s="352" customFormat="1">
      <c r="B316" s="351"/>
      <c r="D316" s="361" t="s">
        <v>325</v>
      </c>
      <c r="E316" s="360" t="s">
        <v>186</v>
      </c>
      <c r="F316" s="362" t="s">
        <v>605</v>
      </c>
      <c r="H316" s="363">
        <v>486</v>
      </c>
      <c r="I316" s="109"/>
      <c r="L316" s="351"/>
      <c r="M316" s="357"/>
      <c r="N316" s="358"/>
      <c r="O316" s="358"/>
      <c r="P316" s="358"/>
      <c r="Q316" s="358"/>
      <c r="R316" s="358"/>
      <c r="S316" s="358"/>
      <c r="T316" s="359"/>
      <c r="AT316" s="360" t="s">
        <v>325</v>
      </c>
      <c r="AU316" s="360" t="s">
        <v>260</v>
      </c>
      <c r="AV316" s="352" t="s">
        <v>260</v>
      </c>
      <c r="AW316" s="352" t="s">
        <v>214</v>
      </c>
      <c r="AX316" s="352" t="s">
        <v>258</v>
      </c>
      <c r="AY316" s="360" t="s">
        <v>316</v>
      </c>
    </row>
    <row r="317" spans="2:65" s="327" customFormat="1" ht="29.85" customHeight="1">
      <c r="B317" s="326"/>
      <c r="D317" s="337" t="s">
        <v>249</v>
      </c>
      <c r="E317" s="338" t="s">
        <v>612</v>
      </c>
      <c r="F317" s="338" t="s">
        <v>613</v>
      </c>
      <c r="I317" s="106"/>
      <c r="J317" s="339">
        <f>BK317</f>
        <v>0</v>
      </c>
      <c r="L317" s="326"/>
      <c r="M317" s="331"/>
      <c r="N317" s="332"/>
      <c r="O317" s="332"/>
      <c r="P317" s="333">
        <f>SUM(P318:P336)</f>
        <v>0</v>
      </c>
      <c r="Q317" s="332"/>
      <c r="R317" s="333">
        <f>SUM(R318:R336)</f>
        <v>0</v>
      </c>
      <c r="S317" s="332"/>
      <c r="T317" s="334">
        <f>SUM(T318:T336)</f>
        <v>0</v>
      </c>
      <c r="AR317" s="328" t="s">
        <v>258</v>
      </c>
      <c r="AT317" s="335" t="s">
        <v>249</v>
      </c>
      <c r="AU317" s="335" t="s">
        <v>258</v>
      </c>
      <c r="AY317" s="328" t="s">
        <v>316</v>
      </c>
      <c r="BK317" s="336">
        <f>SUM(BK318:BK336)</f>
        <v>0</v>
      </c>
    </row>
    <row r="318" spans="2:65" s="253" customFormat="1" ht="31.5" customHeight="1">
      <c r="B318" s="254"/>
      <c r="C318" s="340" t="s">
        <v>614</v>
      </c>
      <c r="D318" s="340" t="s">
        <v>318</v>
      </c>
      <c r="E318" s="341" t="s">
        <v>615</v>
      </c>
      <c r="F318" s="342" t="s">
        <v>616</v>
      </c>
      <c r="G318" s="343" t="s">
        <v>382</v>
      </c>
      <c r="H318" s="344">
        <v>174.96</v>
      </c>
      <c r="I318" s="108"/>
      <c r="J318" s="345">
        <f>ROUND(I318*H318,2)</f>
        <v>0</v>
      </c>
      <c r="K318" s="342" t="s">
        <v>322</v>
      </c>
      <c r="L318" s="254"/>
      <c r="M318" s="346" t="s">
        <v>186</v>
      </c>
      <c r="N318" s="347" t="s">
        <v>221</v>
      </c>
      <c r="O318" s="255"/>
      <c r="P318" s="348">
        <f>O318*H318</f>
        <v>0</v>
      </c>
      <c r="Q318" s="348">
        <v>0</v>
      </c>
      <c r="R318" s="348">
        <f>Q318*H318</f>
        <v>0</v>
      </c>
      <c r="S318" s="348">
        <v>0</v>
      </c>
      <c r="T318" s="349">
        <f>S318*H318</f>
        <v>0</v>
      </c>
      <c r="AR318" s="241" t="s">
        <v>323</v>
      </c>
      <c r="AT318" s="241" t="s">
        <v>318</v>
      </c>
      <c r="AU318" s="241" t="s">
        <v>260</v>
      </c>
      <c r="AY318" s="241" t="s">
        <v>316</v>
      </c>
      <c r="BE318" s="350">
        <f>IF(N318="základní",J318,0)</f>
        <v>0</v>
      </c>
      <c r="BF318" s="350">
        <f>IF(N318="snížená",J318,0)</f>
        <v>0</v>
      </c>
      <c r="BG318" s="350">
        <f>IF(N318="zákl. přenesená",J318,0)</f>
        <v>0</v>
      </c>
      <c r="BH318" s="350">
        <f>IF(N318="sníž. přenesená",J318,0)</f>
        <v>0</v>
      </c>
      <c r="BI318" s="350">
        <f>IF(N318="nulová",J318,0)</f>
        <v>0</v>
      </c>
      <c r="BJ318" s="241" t="s">
        <v>258</v>
      </c>
      <c r="BK318" s="350">
        <f>ROUND(I318*H318,2)</f>
        <v>0</v>
      </c>
      <c r="BL318" s="241" t="s">
        <v>323</v>
      </c>
      <c r="BM318" s="241" t="s">
        <v>617</v>
      </c>
    </row>
    <row r="319" spans="2:65" s="352" customFormat="1">
      <c r="B319" s="351"/>
      <c r="D319" s="361" t="s">
        <v>325</v>
      </c>
      <c r="E319" s="360" t="s">
        <v>186</v>
      </c>
      <c r="F319" s="362" t="s">
        <v>618</v>
      </c>
      <c r="H319" s="363">
        <v>174.96</v>
      </c>
      <c r="I319" s="109"/>
      <c r="L319" s="351"/>
      <c r="M319" s="357"/>
      <c r="N319" s="358"/>
      <c r="O319" s="358"/>
      <c r="P319" s="358"/>
      <c r="Q319" s="358"/>
      <c r="R319" s="358"/>
      <c r="S319" s="358"/>
      <c r="T319" s="359"/>
      <c r="AT319" s="360" t="s">
        <v>325</v>
      </c>
      <c r="AU319" s="360" t="s">
        <v>260</v>
      </c>
      <c r="AV319" s="352" t="s">
        <v>260</v>
      </c>
      <c r="AW319" s="352" t="s">
        <v>214</v>
      </c>
      <c r="AX319" s="352" t="s">
        <v>250</v>
      </c>
      <c r="AY319" s="360" t="s">
        <v>316</v>
      </c>
    </row>
    <row r="320" spans="2:65" s="365" customFormat="1">
      <c r="B320" s="364"/>
      <c r="D320" s="353" t="s">
        <v>325</v>
      </c>
      <c r="E320" s="366" t="s">
        <v>186</v>
      </c>
      <c r="F320" s="367" t="s">
        <v>347</v>
      </c>
      <c r="H320" s="368">
        <v>174.96</v>
      </c>
      <c r="I320" s="110"/>
      <c r="L320" s="364"/>
      <c r="M320" s="369"/>
      <c r="N320" s="370"/>
      <c r="O320" s="370"/>
      <c r="P320" s="370"/>
      <c r="Q320" s="370"/>
      <c r="R320" s="370"/>
      <c r="S320" s="370"/>
      <c r="T320" s="371"/>
      <c r="AT320" s="372" t="s">
        <v>325</v>
      </c>
      <c r="AU320" s="372" t="s">
        <v>260</v>
      </c>
      <c r="AV320" s="365" t="s">
        <v>323</v>
      </c>
      <c r="AW320" s="365" t="s">
        <v>214</v>
      </c>
      <c r="AX320" s="365" t="s">
        <v>258</v>
      </c>
      <c r="AY320" s="372" t="s">
        <v>316</v>
      </c>
    </row>
    <row r="321" spans="2:65" s="253" customFormat="1" ht="31.5" customHeight="1">
      <c r="B321" s="254"/>
      <c r="C321" s="340" t="s">
        <v>619</v>
      </c>
      <c r="D321" s="340" t="s">
        <v>318</v>
      </c>
      <c r="E321" s="341" t="s">
        <v>620</v>
      </c>
      <c r="F321" s="342" t="s">
        <v>621</v>
      </c>
      <c r="G321" s="343" t="s">
        <v>382</v>
      </c>
      <c r="H321" s="344">
        <v>1944</v>
      </c>
      <c r="I321" s="108"/>
      <c r="J321" s="345">
        <f>ROUND(I321*H321,2)</f>
        <v>0</v>
      </c>
      <c r="K321" s="342" t="s">
        <v>322</v>
      </c>
      <c r="L321" s="254"/>
      <c r="M321" s="346" t="s">
        <v>186</v>
      </c>
      <c r="N321" s="347" t="s">
        <v>221</v>
      </c>
      <c r="O321" s="255"/>
      <c r="P321" s="348">
        <f>O321*H321</f>
        <v>0</v>
      </c>
      <c r="Q321" s="348">
        <v>0</v>
      </c>
      <c r="R321" s="348">
        <f>Q321*H321</f>
        <v>0</v>
      </c>
      <c r="S321" s="348">
        <v>0</v>
      </c>
      <c r="T321" s="349">
        <f>S321*H321</f>
        <v>0</v>
      </c>
      <c r="AR321" s="241" t="s">
        <v>323</v>
      </c>
      <c r="AT321" s="241" t="s">
        <v>318</v>
      </c>
      <c r="AU321" s="241" t="s">
        <v>260</v>
      </c>
      <c r="AY321" s="241" t="s">
        <v>316</v>
      </c>
      <c r="BE321" s="350">
        <f>IF(N321="základní",J321,0)</f>
        <v>0</v>
      </c>
      <c r="BF321" s="350">
        <f>IF(N321="snížená",J321,0)</f>
        <v>0</v>
      </c>
      <c r="BG321" s="350">
        <f>IF(N321="zákl. přenesená",J321,0)</f>
        <v>0</v>
      </c>
      <c r="BH321" s="350">
        <f>IF(N321="sníž. přenesená",J321,0)</f>
        <v>0</v>
      </c>
      <c r="BI321" s="350">
        <f>IF(N321="nulová",J321,0)</f>
        <v>0</v>
      </c>
      <c r="BJ321" s="241" t="s">
        <v>258</v>
      </c>
      <c r="BK321" s="350">
        <f>ROUND(I321*H321,2)</f>
        <v>0</v>
      </c>
      <c r="BL321" s="241" t="s">
        <v>323</v>
      </c>
      <c r="BM321" s="241" t="s">
        <v>622</v>
      </c>
    </row>
    <row r="322" spans="2:65" s="352" customFormat="1">
      <c r="B322" s="351"/>
      <c r="D322" s="361" t="s">
        <v>325</v>
      </c>
      <c r="E322" s="360" t="s">
        <v>186</v>
      </c>
      <c r="F322" s="362" t="s">
        <v>623</v>
      </c>
      <c r="H322" s="363">
        <v>1944</v>
      </c>
      <c r="I322" s="109"/>
      <c r="L322" s="351"/>
      <c r="M322" s="357"/>
      <c r="N322" s="358"/>
      <c r="O322" s="358"/>
      <c r="P322" s="358"/>
      <c r="Q322" s="358"/>
      <c r="R322" s="358"/>
      <c r="S322" s="358"/>
      <c r="T322" s="359"/>
      <c r="AT322" s="360" t="s">
        <v>325</v>
      </c>
      <c r="AU322" s="360" t="s">
        <v>260</v>
      </c>
      <c r="AV322" s="352" t="s">
        <v>260</v>
      </c>
      <c r="AW322" s="352" t="s">
        <v>214</v>
      </c>
      <c r="AX322" s="352" t="s">
        <v>250</v>
      </c>
      <c r="AY322" s="360" t="s">
        <v>316</v>
      </c>
    </row>
    <row r="323" spans="2:65" s="365" customFormat="1">
      <c r="B323" s="364"/>
      <c r="D323" s="353" t="s">
        <v>325</v>
      </c>
      <c r="E323" s="366" t="s">
        <v>186</v>
      </c>
      <c r="F323" s="367" t="s">
        <v>347</v>
      </c>
      <c r="H323" s="368">
        <v>1944</v>
      </c>
      <c r="I323" s="110"/>
      <c r="L323" s="364"/>
      <c r="M323" s="369"/>
      <c r="N323" s="370"/>
      <c r="O323" s="370"/>
      <c r="P323" s="370"/>
      <c r="Q323" s="370"/>
      <c r="R323" s="370"/>
      <c r="S323" s="370"/>
      <c r="T323" s="371"/>
      <c r="AT323" s="372" t="s">
        <v>325</v>
      </c>
      <c r="AU323" s="372" t="s">
        <v>260</v>
      </c>
      <c r="AV323" s="365" t="s">
        <v>323</v>
      </c>
      <c r="AW323" s="365" t="s">
        <v>214</v>
      </c>
      <c r="AX323" s="365" t="s">
        <v>258</v>
      </c>
      <c r="AY323" s="372" t="s">
        <v>316</v>
      </c>
    </row>
    <row r="324" spans="2:65" s="253" customFormat="1" ht="22.5" customHeight="1">
      <c r="B324" s="254"/>
      <c r="C324" s="340" t="s">
        <v>624</v>
      </c>
      <c r="D324" s="340" t="s">
        <v>318</v>
      </c>
      <c r="E324" s="341" t="s">
        <v>625</v>
      </c>
      <c r="F324" s="342" t="s">
        <v>626</v>
      </c>
      <c r="G324" s="343" t="s">
        <v>382</v>
      </c>
      <c r="H324" s="344">
        <v>526.76800000000003</v>
      </c>
      <c r="I324" s="108"/>
      <c r="J324" s="345">
        <f>ROUND(I324*H324,2)</f>
        <v>0</v>
      </c>
      <c r="K324" s="342" t="s">
        <v>322</v>
      </c>
      <c r="L324" s="254"/>
      <c r="M324" s="346" t="s">
        <v>186</v>
      </c>
      <c r="N324" s="347" t="s">
        <v>221</v>
      </c>
      <c r="O324" s="255"/>
      <c r="P324" s="348">
        <f>O324*H324</f>
        <v>0</v>
      </c>
      <c r="Q324" s="348">
        <v>0</v>
      </c>
      <c r="R324" s="348">
        <f>Q324*H324</f>
        <v>0</v>
      </c>
      <c r="S324" s="348">
        <v>0</v>
      </c>
      <c r="T324" s="349">
        <f>S324*H324</f>
        <v>0</v>
      </c>
      <c r="AR324" s="241" t="s">
        <v>323</v>
      </c>
      <c r="AT324" s="241" t="s">
        <v>318</v>
      </c>
      <c r="AU324" s="241" t="s">
        <v>260</v>
      </c>
      <c r="AY324" s="241" t="s">
        <v>316</v>
      </c>
      <c r="BE324" s="350">
        <f>IF(N324="základní",J324,0)</f>
        <v>0</v>
      </c>
      <c r="BF324" s="350">
        <f>IF(N324="snížená",J324,0)</f>
        <v>0</v>
      </c>
      <c r="BG324" s="350">
        <f>IF(N324="zákl. přenesená",J324,0)</f>
        <v>0</v>
      </c>
      <c r="BH324" s="350">
        <f>IF(N324="sníž. přenesená",J324,0)</f>
        <v>0</v>
      </c>
      <c r="BI324" s="350">
        <f>IF(N324="nulová",J324,0)</f>
        <v>0</v>
      </c>
      <c r="BJ324" s="241" t="s">
        <v>258</v>
      </c>
      <c r="BK324" s="350">
        <f>ROUND(I324*H324,2)</f>
        <v>0</v>
      </c>
      <c r="BL324" s="241" t="s">
        <v>323</v>
      </c>
      <c r="BM324" s="241" t="s">
        <v>627</v>
      </c>
    </row>
    <row r="325" spans="2:65" s="352" customFormat="1">
      <c r="B325" s="351"/>
      <c r="D325" s="361" t="s">
        <v>325</v>
      </c>
      <c r="E325" s="360" t="s">
        <v>186</v>
      </c>
      <c r="F325" s="362" t="s">
        <v>618</v>
      </c>
      <c r="H325" s="363">
        <v>174.96</v>
      </c>
      <c r="I325" s="109"/>
      <c r="L325" s="351"/>
      <c r="M325" s="357"/>
      <c r="N325" s="358"/>
      <c r="O325" s="358"/>
      <c r="P325" s="358"/>
      <c r="Q325" s="358"/>
      <c r="R325" s="358"/>
      <c r="S325" s="358"/>
      <c r="T325" s="359"/>
      <c r="AT325" s="360" t="s">
        <v>325</v>
      </c>
      <c r="AU325" s="360" t="s">
        <v>260</v>
      </c>
      <c r="AV325" s="352" t="s">
        <v>260</v>
      </c>
      <c r="AW325" s="352" t="s">
        <v>214</v>
      </c>
      <c r="AX325" s="352" t="s">
        <v>250</v>
      </c>
      <c r="AY325" s="360" t="s">
        <v>316</v>
      </c>
    </row>
    <row r="326" spans="2:65" s="352" customFormat="1">
      <c r="B326" s="351"/>
      <c r="D326" s="361" t="s">
        <v>325</v>
      </c>
      <c r="E326" s="360" t="s">
        <v>186</v>
      </c>
      <c r="F326" s="362" t="s">
        <v>628</v>
      </c>
      <c r="H326" s="363">
        <v>58.968000000000004</v>
      </c>
      <c r="I326" s="109"/>
      <c r="L326" s="351"/>
      <c r="M326" s="357"/>
      <c r="N326" s="358"/>
      <c r="O326" s="358"/>
      <c r="P326" s="358"/>
      <c r="Q326" s="358"/>
      <c r="R326" s="358"/>
      <c r="S326" s="358"/>
      <c r="T326" s="359"/>
      <c r="AT326" s="360" t="s">
        <v>325</v>
      </c>
      <c r="AU326" s="360" t="s">
        <v>260</v>
      </c>
      <c r="AV326" s="352" t="s">
        <v>260</v>
      </c>
      <c r="AW326" s="352" t="s">
        <v>214</v>
      </c>
      <c r="AX326" s="352" t="s">
        <v>250</v>
      </c>
      <c r="AY326" s="360" t="s">
        <v>316</v>
      </c>
    </row>
    <row r="327" spans="2:65" s="352" customFormat="1">
      <c r="B327" s="351"/>
      <c r="D327" s="361" t="s">
        <v>325</v>
      </c>
      <c r="E327" s="360" t="s">
        <v>186</v>
      </c>
      <c r="F327" s="362" t="s">
        <v>629</v>
      </c>
      <c r="H327" s="363">
        <v>16.157</v>
      </c>
      <c r="I327" s="109"/>
      <c r="L327" s="351"/>
      <c r="M327" s="357"/>
      <c r="N327" s="358"/>
      <c r="O327" s="358"/>
      <c r="P327" s="358"/>
      <c r="Q327" s="358"/>
      <c r="R327" s="358"/>
      <c r="S327" s="358"/>
      <c r="T327" s="359"/>
      <c r="AT327" s="360" t="s">
        <v>325</v>
      </c>
      <c r="AU327" s="360" t="s">
        <v>260</v>
      </c>
      <c r="AV327" s="352" t="s">
        <v>260</v>
      </c>
      <c r="AW327" s="352" t="s">
        <v>214</v>
      </c>
      <c r="AX327" s="352" t="s">
        <v>250</v>
      </c>
      <c r="AY327" s="360" t="s">
        <v>316</v>
      </c>
    </row>
    <row r="328" spans="2:65" s="352" customFormat="1">
      <c r="B328" s="351"/>
      <c r="D328" s="361" t="s">
        <v>325</v>
      </c>
      <c r="E328" s="360" t="s">
        <v>186</v>
      </c>
      <c r="F328" s="362" t="s">
        <v>630</v>
      </c>
      <c r="H328" s="363">
        <v>46.13</v>
      </c>
      <c r="I328" s="109"/>
      <c r="L328" s="351"/>
      <c r="M328" s="357"/>
      <c r="N328" s="358"/>
      <c r="O328" s="358"/>
      <c r="P328" s="358"/>
      <c r="Q328" s="358"/>
      <c r="R328" s="358"/>
      <c r="S328" s="358"/>
      <c r="T328" s="359"/>
      <c r="AT328" s="360" t="s">
        <v>325</v>
      </c>
      <c r="AU328" s="360" t="s">
        <v>260</v>
      </c>
      <c r="AV328" s="352" t="s">
        <v>260</v>
      </c>
      <c r="AW328" s="352" t="s">
        <v>214</v>
      </c>
      <c r="AX328" s="352" t="s">
        <v>250</v>
      </c>
      <c r="AY328" s="360" t="s">
        <v>316</v>
      </c>
    </row>
    <row r="329" spans="2:65" s="352" customFormat="1">
      <c r="B329" s="351"/>
      <c r="D329" s="361" t="s">
        <v>325</v>
      </c>
      <c r="E329" s="360" t="s">
        <v>186</v>
      </c>
      <c r="F329" s="362" t="s">
        <v>631</v>
      </c>
      <c r="H329" s="363">
        <v>26.507000000000001</v>
      </c>
      <c r="I329" s="109"/>
      <c r="L329" s="351"/>
      <c r="M329" s="357"/>
      <c r="N329" s="358"/>
      <c r="O329" s="358"/>
      <c r="P329" s="358"/>
      <c r="Q329" s="358"/>
      <c r="R329" s="358"/>
      <c r="S329" s="358"/>
      <c r="T329" s="359"/>
      <c r="AT329" s="360" t="s">
        <v>325</v>
      </c>
      <c r="AU329" s="360" t="s">
        <v>260</v>
      </c>
      <c r="AV329" s="352" t="s">
        <v>260</v>
      </c>
      <c r="AW329" s="352" t="s">
        <v>214</v>
      </c>
      <c r="AX329" s="352" t="s">
        <v>250</v>
      </c>
      <c r="AY329" s="360" t="s">
        <v>316</v>
      </c>
    </row>
    <row r="330" spans="2:65" s="352" customFormat="1">
      <c r="B330" s="351"/>
      <c r="D330" s="361" t="s">
        <v>325</v>
      </c>
      <c r="E330" s="360" t="s">
        <v>186</v>
      </c>
      <c r="F330" s="362" t="s">
        <v>632</v>
      </c>
      <c r="H330" s="363">
        <v>176.904</v>
      </c>
      <c r="I330" s="109"/>
      <c r="L330" s="351"/>
      <c r="M330" s="357"/>
      <c r="N330" s="358"/>
      <c r="O330" s="358"/>
      <c r="P330" s="358"/>
      <c r="Q330" s="358"/>
      <c r="R330" s="358"/>
      <c r="S330" s="358"/>
      <c r="T330" s="359"/>
      <c r="AT330" s="360" t="s">
        <v>325</v>
      </c>
      <c r="AU330" s="360" t="s">
        <v>260</v>
      </c>
      <c r="AV330" s="352" t="s">
        <v>260</v>
      </c>
      <c r="AW330" s="352" t="s">
        <v>214</v>
      </c>
      <c r="AX330" s="352" t="s">
        <v>250</v>
      </c>
      <c r="AY330" s="360" t="s">
        <v>316</v>
      </c>
    </row>
    <row r="331" spans="2:65" s="352" customFormat="1">
      <c r="B331" s="351"/>
      <c r="D331" s="361" t="s">
        <v>325</v>
      </c>
      <c r="E331" s="360" t="s">
        <v>186</v>
      </c>
      <c r="F331" s="362" t="s">
        <v>633</v>
      </c>
      <c r="H331" s="363">
        <v>7.9560000000000004</v>
      </c>
      <c r="I331" s="109"/>
      <c r="L331" s="351"/>
      <c r="M331" s="357"/>
      <c r="N331" s="358"/>
      <c r="O331" s="358"/>
      <c r="P331" s="358"/>
      <c r="Q331" s="358"/>
      <c r="R331" s="358"/>
      <c r="S331" s="358"/>
      <c r="T331" s="359"/>
      <c r="AT331" s="360" t="s">
        <v>325</v>
      </c>
      <c r="AU331" s="360" t="s">
        <v>260</v>
      </c>
      <c r="AV331" s="352" t="s">
        <v>260</v>
      </c>
      <c r="AW331" s="352" t="s">
        <v>214</v>
      </c>
      <c r="AX331" s="352" t="s">
        <v>250</v>
      </c>
      <c r="AY331" s="360" t="s">
        <v>316</v>
      </c>
    </row>
    <row r="332" spans="2:65" s="352" customFormat="1">
      <c r="B332" s="351"/>
      <c r="D332" s="361" t="s">
        <v>325</v>
      </c>
      <c r="E332" s="360" t="s">
        <v>186</v>
      </c>
      <c r="F332" s="362" t="s">
        <v>634</v>
      </c>
      <c r="H332" s="363">
        <v>1.4690000000000001</v>
      </c>
      <c r="I332" s="109"/>
      <c r="L332" s="351"/>
      <c r="M332" s="357"/>
      <c r="N332" s="358"/>
      <c r="O332" s="358"/>
      <c r="P332" s="358"/>
      <c r="Q332" s="358"/>
      <c r="R332" s="358"/>
      <c r="S332" s="358"/>
      <c r="T332" s="359"/>
      <c r="AT332" s="360" t="s">
        <v>325</v>
      </c>
      <c r="AU332" s="360" t="s">
        <v>260</v>
      </c>
      <c r="AV332" s="352" t="s">
        <v>260</v>
      </c>
      <c r="AW332" s="352" t="s">
        <v>214</v>
      </c>
      <c r="AX332" s="352" t="s">
        <v>250</v>
      </c>
      <c r="AY332" s="360" t="s">
        <v>316</v>
      </c>
    </row>
    <row r="333" spans="2:65" s="352" customFormat="1">
      <c r="B333" s="351"/>
      <c r="D333" s="361" t="s">
        <v>325</v>
      </c>
      <c r="E333" s="360" t="s">
        <v>186</v>
      </c>
      <c r="F333" s="362" t="s">
        <v>635</v>
      </c>
      <c r="H333" s="363">
        <v>2.9609999999999999</v>
      </c>
      <c r="I333" s="109"/>
      <c r="L333" s="351"/>
      <c r="M333" s="357"/>
      <c r="N333" s="358"/>
      <c r="O333" s="358"/>
      <c r="P333" s="358"/>
      <c r="Q333" s="358"/>
      <c r="R333" s="358"/>
      <c r="S333" s="358"/>
      <c r="T333" s="359"/>
      <c r="AT333" s="360" t="s">
        <v>325</v>
      </c>
      <c r="AU333" s="360" t="s">
        <v>260</v>
      </c>
      <c r="AV333" s="352" t="s">
        <v>260</v>
      </c>
      <c r="AW333" s="352" t="s">
        <v>214</v>
      </c>
      <c r="AX333" s="352" t="s">
        <v>250</v>
      </c>
      <c r="AY333" s="360" t="s">
        <v>316</v>
      </c>
    </row>
    <row r="334" spans="2:65" s="352" customFormat="1">
      <c r="B334" s="351"/>
      <c r="D334" s="361" t="s">
        <v>325</v>
      </c>
      <c r="E334" s="360" t="s">
        <v>186</v>
      </c>
      <c r="F334" s="362" t="s">
        <v>636</v>
      </c>
      <c r="H334" s="363">
        <v>1.796</v>
      </c>
      <c r="I334" s="109"/>
      <c r="L334" s="351"/>
      <c r="M334" s="357"/>
      <c r="N334" s="358"/>
      <c r="O334" s="358"/>
      <c r="P334" s="358"/>
      <c r="Q334" s="358"/>
      <c r="R334" s="358"/>
      <c r="S334" s="358"/>
      <c r="T334" s="359"/>
      <c r="AT334" s="360" t="s">
        <v>325</v>
      </c>
      <c r="AU334" s="360" t="s">
        <v>260</v>
      </c>
      <c r="AV334" s="352" t="s">
        <v>260</v>
      </c>
      <c r="AW334" s="352" t="s">
        <v>214</v>
      </c>
      <c r="AX334" s="352" t="s">
        <v>250</v>
      </c>
      <c r="AY334" s="360" t="s">
        <v>316</v>
      </c>
    </row>
    <row r="335" spans="2:65" s="352" customFormat="1">
      <c r="B335" s="351"/>
      <c r="D335" s="361" t="s">
        <v>325</v>
      </c>
      <c r="E335" s="360" t="s">
        <v>186</v>
      </c>
      <c r="F335" s="362" t="s">
        <v>637</v>
      </c>
      <c r="H335" s="363">
        <v>12.96</v>
      </c>
      <c r="I335" s="109"/>
      <c r="L335" s="351"/>
      <c r="M335" s="357"/>
      <c r="N335" s="358"/>
      <c r="O335" s="358"/>
      <c r="P335" s="358"/>
      <c r="Q335" s="358"/>
      <c r="R335" s="358"/>
      <c r="S335" s="358"/>
      <c r="T335" s="359"/>
      <c r="AT335" s="360" t="s">
        <v>325</v>
      </c>
      <c r="AU335" s="360" t="s">
        <v>260</v>
      </c>
      <c r="AV335" s="352" t="s">
        <v>260</v>
      </c>
      <c r="AW335" s="352" t="s">
        <v>214</v>
      </c>
      <c r="AX335" s="352" t="s">
        <v>250</v>
      </c>
      <c r="AY335" s="360" t="s">
        <v>316</v>
      </c>
    </row>
    <row r="336" spans="2:65" s="365" customFormat="1">
      <c r="B336" s="364"/>
      <c r="D336" s="361" t="s">
        <v>325</v>
      </c>
      <c r="E336" s="385" t="s">
        <v>186</v>
      </c>
      <c r="F336" s="386" t="s">
        <v>347</v>
      </c>
      <c r="H336" s="387">
        <v>526.76800000000003</v>
      </c>
      <c r="I336" s="110"/>
      <c r="L336" s="364"/>
      <c r="M336" s="369"/>
      <c r="N336" s="370"/>
      <c r="O336" s="370"/>
      <c r="P336" s="370"/>
      <c r="Q336" s="370"/>
      <c r="R336" s="370"/>
      <c r="S336" s="370"/>
      <c r="T336" s="371"/>
      <c r="AT336" s="372" t="s">
        <v>325</v>
      </c>
      <c r="AU336" s="372" t="s">
        <v>260</v>
      </c>
      <c r="AV336" s="365" t="s">
        <v>323</v>
      </c>
      <c r="AW336" s="365" t="s">
        <v>214</v>
      </c>
      <c r="AX336" s="365" t="s">
        <v>258</v>
      </c>
      <c r="AY336" s="372" t="s">
        <v>316</v>
      </c>
    </row>
    <row r="337" spans="2:65" s="327" customFormat="1" ht="37.35" customHeight="1">
      <c r="B337" s="326"/>
      <c r="D337" s="328" t="s">
        <v>249</v>
      </c>
      <c r="E337" s="329" t="s">
        <v>638</v>
      </c>
      <c r="F337" s="329" t="s">
        <v>639</v>
      </c>
      <c r="I337" s="106"/>
      <c r="J337" s="330">
        <f>BK337</f>
        <v>0</v>
      </c>
      <c r="L337" s="326"/>
      <c r="M337" s="331"/>
      <c r="N337" s="332"/>
      <c r="O337" s="332"/>
      <c r="P337" s="333">
        <f>P338+P366+P377+P383</f>
        <v>0</v>
      </c>
      <c r="Q337" s="332"/>
      <c r="R337" s="333">
        <f>R338+R366+R377+R383</f>
        <v>22.12058</v>
      </c>
      <c r="S337" s="332"/>
      <c r="T337" s="334">
        <f>T338+T366+T377+T383</f>
        <v>0</v>
      </c>
      <c r="AR337" s="328" t="s">
        <v>260</v>
      </c>
      <c r="AT337" s="335" t="s">
        <v>249</v>
      </c>
      <c r="AU337" s="335" t="s">
        <v>250</v>
      </c>
      <c r="AY337" s="328" t="s">
        <v>316</v>
      </c>
      <c r="BK337" s="336">
        <f>BK338+BK366+BK377+BK383</f>
        <v>0</v>
      </c>
    </row>
    <row r="338" spans="2:65" s="327" customFormat="1" ht="19.899999999999999" customHeight="1">
      <c r="B338" s="326"/>
      <c r="D338" s="337" t="s">
        <v>249</v>
      </c>
      <c r="E338" s="338" t="s">
        <v>640</v>
      </c>
      <c r="F338" s="338" t="s">
        <v>641</v>
      </c>
      <c r="I338" s="106"/>
      <c r="J338" s="339">
        <f>BK338</f>
        <v>0</v>
      </c>
      <c r="L338" s="326"/>
      <c r="M338" s="331"/>
      <c r="N338" s="332"/>
      <c r="O338" s="332"/>
      <c r="P338" s="333">
        <f>SUM(P339:P365)</f>
        <v>0</v>
      </c>
      <c r="Q338" s="332"/>
      <c r="R338" s="333">
        <f>SUM(R339:R365)</f>
        <v>8.2680000000000007</v>
      </c>
      <c r="S338" s="332"/>
      <c r="T338" s="334">
        <f>SUM(T339:T365)</f>
        <v>0</v>
      </c>
      <c r="AR338" s="328" t="s">
        <v>260</v>
      </c>
      <c r="AT338" s="335" t="s">
        <v>249</v>
      </c>
      <c r="AU338" s="335" t="s">
        <v>258</v>
      </c>
      <c r="AY338" s="328" t="s">
        <v>316</v>
      </c>
      <c r="BK338" s="336">
        <f>SUM(BK339:BK365)</f>
        <v>0</v>
      </c>
    </row>
    <row r="339" spans="2:65" s="253" customFormat="1" ht="31.5" customHeight="1">
      <c r="B339" s="254"/>
      <c r="C339" s="340" t="s">
        <v>642</v>
      </c>
      <c r="D339" s="340" t="s">
        <v>318</v>
      </c>
      <c r="E339" s="341" t="s">
        <v>643</v>
      </c>
      <c r="F339" s="342" t="s">
        <v>644</v>
      </c>
      <c r="G339" s="343" t="s">
        <v>321</v>
      </c>
      <c r="H339" s="344">
        <v>126.69499999999999</v>
      </c>
      <c r="I339" s="108"/>
      <c r="J339" s="345">
        <f>ROUND(I339*H339,2)</f>
        <v>0</v>
      </c>
      <c r="K339" s="342" t="s">
        <v>322</v>
      </c>
      <c r="L339" s="254"/>
      <c r="M339" s="346" t="s">
        <v>186</v>
      </c>
      <c r="N339" s="347" t="s">
        <v>221</v>
      </c>
      <c r="O339" s="255"/>
      <c r="P339" s="348">
        <f>O339*H339</f>
        <v>0</v>
      </c>
      <c r="Q339" s="348">
        <v>0</v>
      </c>
      <c r="R339" s="348">
        <f>Q339*H339</f>
        <v>0</v>
      </c>
      <c r="S339" s="348">
        <v>0</v>
      </c>
      <c r="T339" s="349">
        <f>S339*H339</f>
        <v>0</v>
      </c>
      <c r="AR339" s="241" t="s">
        <v>427</v>
      </c>
      <c r="AT339" s="241" t="s">
        <v>318</v>
      </c>
      <c r="AU339" s="241" t="s">
        <v>260</v>
      </c>
      <c r="AY339" s="241" t="s">
        <v>316</v>
      </c>
      <c r="BE339" s="350">
        <f>IF(N339="základní",J339,0)</f>
        <v>0</v>
      </c>
      <c r="BF339" s="350">
        <f>IF(N339="snížená",J339,0)</f>
        <v>0</v>
      </c>
      <c r="BG339" s="350">
        <f>IF(N339="zákl. přenesená",J339,0)</f>
        <v>0</v>
      </c>
      <c r="BH339" s="350">
        <f>IF(N339="sníž. přenesená",J339,0)</f>
        <v>0</v>
      </c>
      <c r="BI339" s="350">
        <f>IF(N339="nulová",J339,0)</f>
        <v>0</v>
      </c>
      <c r="BJ339" s="241" t="s">
        <v>258</v>
      </c>
      <c r="BK339" s="350">
        <f>ROUND(I339*H339,2)</f>
        <v>0</v>
      </c>
      <c r="BL339" s="241" t="s">
        <v>427</v>
      </c>
      <c r="BM339" s="241" t="s">
        <v>645</v>
      </c>
    </row>
    <row r="340" spans="2:65" s="352" customFormat="1">
      <c r="B340" s="351"/>
      <c r="D340" s="361" t="s">
        <v>325</v>
      </c>
      <c r="E340" s="360" t="s">
        <v>186</v>
      </c>
      <c r="F340" s="362" t="s">
        <v>646</v>
      </c>
      <c r="H340" s="363">
        <v>39</v>
      </c>
      <c r="I340" s="109"/>
      <c r="L340" s="351"/>
      <c r="M340" s="357"/>
      <c r="N340" s="358"/>
      <c r="O340" s="358"/>
      <c r="P340" s="358"/>
      <c r="Q340" s="358"/>
      <c r="R340" s="358"/>
      <c r="S340" s="358"/>
      <c r="T340" s="359"/>
      <c r="AT340" s="360" t="s">
        <v>325</v>
      </c>
      <c r="AU340" s="360" t="s">
        <v>260</v>
      </c>
      <c r="AV340" s="352" t="s">
        <v>260</v>
      </c>
      <c r="AW340" s="352" t="s">
        <v>214</v>
      </c>
      <c r="AX340" s="352" t="s">
        <v>250</v>
      </c>
      <c r="AY340" s="360" t="s">
        <v>316</v>
      </c>
    </row>
    <row r="341" spans="2:65" s="352" customFormat="1">
      <c r="B341" s="351"/>
      <c r="D341" s="361" t="s">
        <v>325</v>
      </c>
      <c r="E341" s="360" t="s">
        <v>186</v>
      </c>
      <c r="F341" s="362" t="s">
        <v>647</v>
      </c>
      <c r="H341" s="363">
        <v>6.8</v>
      </c>
      <c r="I341" s="109"/>
      <c r="L341" s="351"/>
      <c r="M341" s="357"/>
      <c r="N341" s="358"/>
      <c r="O341" s="358"/>
      <c r="P341" s="358"/>
      <c r="Q341" s="358"/>
      <c r="R341" s="358"/>
      <c r="S341" s="358"/>
      <c r="T341" s="359"/>
      <c r="AT341" s="360" t="s">
        <v>325</v>
      </c>
      <c r="AU341" s="360" t="s">
        <v>260</v>
      </c>
      <c r="AV341" s="352" t="s">
        <v>260</v>
      </c>
      <c r="AW341" s="352" t="s">
        <v>214</v>
      </c>
      <c r="AX341" s="352" t="s">
        <v>250</v>
      </c>
      <c r="AY341" s="360" t="s">
        <v>316</v>
      </c>
    </row>
    <row r="342" spans="2:65" s="352" customFormat="1">
      <c r="B342" s="351"/>
      <c r="D342" s="361" t="s">
        <v>325</v>
      </c>
      <c r="E342" s="360" t="s">
        <v>186</v>
      </c>
      <c r="F342" s="362" t="s">
        <v>648</v>
      </c>
      <c r="H342" s="363">
        <v>14.19</v>
      </c>
      <c r="I342" s="109"/>
      <c r="L342" s="351"/>
      <c r="M342" s="357"/>
      <c r="N342" s="358"/>
      <c r="O342" s="358"/>
      <c r="P342" s="358"/>
      <c r="Q342" s="358"/>
      <c r="R342" s="358"/>
      <c r="S342" s="358"/>
      <c r="T342" s="359"/>
      <c r="AT342" s="360" t="s">
        <v>325</v>
      </c>
      <c r="AU342" s="360" t="s">
        <v>260</v>
      </c>
      <c r="AV342" s="352" t="s">
        <v>260</v>
      </c>
      <c r="AW342" s="352" t="s">
        <v>214</v>
      </c>
      <c r="AX342" s="352" t="s">
        <v>250</v>
      </c>
      <c r="AY342" s="360" t="s">
        <v>316</v>
      </c>
    </row>
    <row r="343" spans="2:65" s="352" customFormat="1">
      <c r="B343" s="351"/>
      <c r="D343" s="361" t="s">
        <v>325</v>
      </c>
      <c r="E343" s="360" t="s">
        <v>186</v>
      </c>
      <c r="F343" s="362" t="s">
        <v>649</v>
      </c>
      <c r="H343" s="363">
        <v>8.7449999999999992</v>
      </c>
      <c r="I343" s="109"/>
      <c r="L343" s="351"/>
      <c r="M343" s="357"/>
      <c r="N343" s="358"/>
      <c r="O343" s="358"/>
      <c r="P343" s="358"/>
      <c r="Q343" s="358"/>
      <c r="R343" s="358"/>
      <c r="S343" s="358"/>
      <c r="T343" s="359"/>
      <c r="AT343" s="360" t="s">
        <v>325</v>
      </c>
      <c r="AU343" s="360" t="s">
        <v>260</v>
      </c>
      <c r="AV343" s="352" t="s">
        <v>260</v>
      </c>
      <c r="AW343" s="352" t="s">
        <v>214</v>
      </c>
      <c r="AX343" s="352" t="s">
        <v>250</v>
      </c>
      <c r="AY343" s="360" t="s">
        <v>316</v>
      </c>
    </row>
    <row r="344" spans="2:65" s="352" customFormat="1">
      <c r="B344" s="351"/>
      <c r="D344" s="361" t="s">
        <v>325</v>
      </c>
      <c r="E344" s="360" t="s">
        <v>186</v>
      </c>
      <c r="F344" s="362" t="s">
        <v>650</v>
      </c>
      <c r="H344" s="363">
        <v>57.96</v>
      </c>
      <c r="I344" s="109"/>
      <c r="L344" s="351"/>
      <c r="M344" s="357"/>
      <c r="N344" s="358"/>
      <c r="O344" s="358"/>
      <c r="P344" s="358"/>
      <c r="Q344" s="358"/>
      <c r="R344" s="358"/>
      <c r="S344" s="358"/>
      <c r="T344" s="359"/>
      <c r="AT344" s="360" t="s">
        <v>325</v>
      </c>
      <c r="AU344" s="360" t="s">
        <v>260</v>
      </c>
      <c r="AV344" s="352" t="s">
        <v>260</v>
      </c>
      <c r="AW344" s="352" t="s">
        <v>214</v>
      </c>
      <c r="AX344" s="352" t="s">
        <v>250</v>
      </c>
      <c r="AY344" s="360" t="s">
        <v>316</v>
      </c>
    </row>
    <row r="345" spans="2:65" s="365" customFormat="1">
      <c r="B345" s="364"/>
      <c r="D345" s="353" t="s">
        <v>325</v>
      </c>
      <c r="E345" s="366" t="s">
        <v>186</v>
      </c>
      <c r="F345" s="367" t="s">
        <v>347</v>
      </c>
      <c r="H345" s="368">
        <v>126.69499999999999</v>
      </c>
      <c r="I345" s="110"/>
      <c r="L345" s="364"/>
      <c r="M345" s="369"/>
      <c r="N345" s="370"/>
      <c r="O345" s="370"/>
      <c r="P345" s="370"/>
      <c r="Q345" s="370"/>
      <c r="R345" s="370"/>
      <c r="S345" s="370"/>
      <c r="T345" s="371"/>
      <c r="AT345" s="372" t="s">
        <v>325</v>
      </c>
      <c r="AU345" s="372" t="s">
        <v>260</v>
      </c>
      <c r="AV345" s="365" t="s">
        <v>323</v>
      </c>
      <c r="AW345" s="365" t="s">
        <v>214</v>
      </c>
      <c r="AX345" s="365" t="s">
        <v>258</v>
      </c>
      <c r="AY345" s="372" t="s">
        <v>316</v>
      </c>
    </row>
    <row r="346" spans="2:65" s="253" customFormat="1" ht="31.5" customHeight="1">
      <c r="B346" s="254"/>
      <c r="C346" s="340" t="s">
        <v>651</v>
      </c>
      <c r="D346" s="340" t="s">
        <v>318</v>
      </c>
      <c r="E346" s="341" t="s">
        <v>652</v>
      </c>
      <c r="F346" s="342" t="s">
        <v>653</v>
      </c>
      <c r="G346" s="343" t="s">
        <v>321</v>
      </c>
      <c r="H346" s="344">
        <v>152.125</v>
      </c>
      <c r="I346" s="108"/>
      <c r="J346" s="345">
        <f>ROUND(I346*H346,2)</f>
        <v>0</v>
      </c>
      <c r="K346" s="342" t="s">
        <v>322</v>
      </c>
      <c r="L346" s="254"/>
      <c r="M346" s="346" t="s">
        <v>186</v>
      </c>
      <c r="N346" s="347" t="s">
        <v>221</v>
      </c>
      <c r="O346" s="255"/>
      <c r="P346" s="348">
        <f>O346*H346</f>
        <v>0</v>
      </c>
      <c r="Q346" s="348">
        <v>0</v>
      </c>
      <c r="R346" s="348">
        <f>Q346*H346</f>
        <v>0</v>
      </c>
      <c r="S346" s="348">
        <v>0</v>
      </c>
      <c r="T346" s="349">
        <f>S346*H346</f>
        <v>0</v>
      </c>
      <c r="AR346" s="241" t="s">
        <v>427</v>
      </c>
      <c r="AT346" s="241" t="s">
        <v>318</v>
      </c>
      <c r="AU346" s="241" t="s">
        <v>260</v>
      </c>
      <c r="AY346" s="241" t="s">
        <v>316</v>
      </c>
      <c r="BE346" s="350">
        <f>IF(N346="základní",J346,0)</f>
        <v>0</v>
      </c>
      <c r="BF346" s="350">
        <f>IF(N346="snížená",J346,0)</f>
        <v>0</v>
      </c>
      <c r="BG346" s="350">
        <f>IF(N346="zákl. přenesená",J346,0)</f>
        <v>0</v>
      </c>
      <c r="BH346" s="350">
        <f>IF(N346="sníž. přenesená",J346,0)</f>
        <v>0</v>
      </c>
      <c r="BI346" s="350">
        <f>IF(N346="nulová",J346,0)</f>
        <v>0</v>
      </c>
      <c r="BJ346" s="241" t="s">
        <v>258</v>
      </c>
      <c r="BK346" s="350">
        <f>ROUND(I346*H346,2)</f>
        <v>0</v>
      </c>
      <c r="BL346" s="241" t="s">
        <v>427</v>
      </c>
      <c r="BM346" s="241" t="s">
        <v>654</v>
      </c>
    </row>
    <row r="347" spans="2:65" s="352" customFormat="1">
      <c r="B347" s="351"/>
      <c r="D347" s="361" t="s">
        <v>325</v>
      </c>
      <c r="E347" s="360" t="s">
        <v>186</v>
      </c>
      <c r="F347" s="362" t="s">
        <v>444</v>
      </c>
      <c r="H347" s="363">
        <v>33</v>
      </c>
      <c r="I347" s="109"/>
      <c r="L347" s="351"/>
      <c r="M347" s="357"/>
      <c r="N347" s="358"/>
      <c r="O347" s="358"/>
      <c r="P347" s="358"/>
      <c r="Q347" s="358"/>
      <c r="R347" s="358"/>
      <c r="S347" s="358"/>
      <c r="T347" s="359"/>
      <c r="AT347" s="360" t="s">
        <v>325</v>
      </c>
      <c r="AU347" s="360" t="s">
        <v>260</v>
      </c>
      <c r="AV347" s="352" t="s">
        <v>260</v>
      </c>
      <c r="AW347" s="352" t="s">
        <v>214</v>
      </c>
      <c r="AX347" s="352" t="s">
        <v>250</v>
      </c>
      <c r="AY347" s="360" t="s">
        <v>316</v>
      </c>
    </row>
    <row r="348" spans="2:65" s="352" customFormat="1">
      <c r="B348" s="351"/>
      <c r="D348" s="361" t="s">
        <v>325</v>
      </c>
      <c r="E348" s="360" t="s">
        <v>186</v>
      </c>
      <c r="F348" s="362" t="s">
        <v>445</v>
      </c>
      <c r="H348" s="363">
        <v>10.56</v>
      </c>
      <c r="I348" s="109"/>
      <c r="L348" s="351"/>
      <c r="M348" s="357"/>
      <c r="N348" s="358"/>
      <c r="O348" s="358"/>
      <c r="P348" s="358"/>
      <c r="Q348" s="358"/>
      <c r="R348" s="358"/>
      <c r="S348" s="358"/>
      <c r="T348" s="359"/>
      <c r="AT348" s="360" t="s">
        <v>325</v>
      </c>
      <c r="AU348" s="360" t="s">
        <v>260</v>
      </c>
      <c r="AV348" s="352" t="s">
        <v>260</v>
      </c>
      <c r="AW348" s="352" t="s">
        <v>214</v>
      </c>
      <c r="AX348" s="352" t="s">
        <v>250</v>
      </c>
      <c r="AY348" s="360" t="s">
        <v>316</v>
      </c>
    </row>
    <row r="349" spans="2:65" s="352" customFormat="1">
      <c r="B349" s="351"/>
      <c r="D349" s="361" t="s">
        <v>325</v>
      </c>
      <c r="E349" s="360" t="s">
        <v>186</v>
      </c>
      <c r="F349" s="362" t="s">
        <v>454</v>
      </c>
      <c r="H349" s="363">
        <v>18.53</v>
      </c>
      <c r="I349" s="109"/>
      <c r="L349" s="351"/>
      <c r="M349" s="357"/>
      <c r="N349" s="358"/>
      <c r="O349" s="358"/>
      <c r="P349" s="358"/>
      <c r="Q349" s="358"/>
      <c r="R349" s="358"/>
      <c r="S349" s="358"/>
      <c r="T349" s="359"/>
      <c r="AT349" s="360" t="s">
        <v>325</v>
      </c>
      <c r="AU349" s="360" t="s">
        <v>260</v>
      </c>
      <c r="AV349" s="352" t="s">
        <v>260</v>
      </c>
      <c r="AW349" s="352" t="s">
        <v>214</v>
      </c>
      <c r="AX349" s="352" t="s">
        <v>250</v>
      </c>
      <c r="AY349" s="360" t="s">
        <v>316</v>
      </c>
    </row>
    <row r="350" spans="2:65" s="352" customFormat="1">
      <c r="B350" s="351"/>
      <c r="D350" s="361" t="s">
        <v>325</v>
      </c>
      <c r="E350" s="360" t="s">
        <v>186</v>
      </c>
      <c r="F350" s="362" t="s">
        <v>455</v>
      </c>
      <c r="H350" s="363">
        <v>10.115</v>
      </c>
      <c r="I350" s="109"/>
      <c r="L350" s="351"/>
      <c r="M350" s="357"/>
      <c r="N350" s="358"/>
      <c r="O350" s="358"/>
      <c r="P350" s="358"/>
      <c r="Q350" s="358"/>
      <c r="R350" s="358"/>
      <c r="S350" s="358"/>
      <c r="T350" s="359"/>
      <c r="AT350" s="360" t="s">
        <v>325</v>
      </c>
      <c r="AU350" s="360" t="s">
        <v>260</v>
      </c>
      <c r="AV350" s="352" t="s">
        <v>260</v>
      </c>
      <c r="AW350" s="352" t="s">
        <v>214</v>
      </c>
      <c r="AX350" s="352" t="s">
        <v>250</v>
      </c>
      <c r="AY350" s="360" t="s">
        <v>316</v>
      </c>
    </row>
    <row r="351" spans="2:65" s="352" customFormat="1">
      <c r="B351" s="351"/>
      <c r="D351" s="361" t="s">
        <v>325</v>
      </c>
      <c r="E351" s="360" t="s">
        <v>186</v>
      </c>
      <c r="F351" s="362" t="s">
        <v>456</v>
      </c>
      <c r="H351" s="363">
        <v>79.92</v>
      </c>
      <c r="I351" s="109"/>
      <c r="L351" s="351"/>
      <c r="M351" s="357"/>
      <c r="N351" s="358"/>
      <c r="O351" s="358"/>
      <c r="P351" s="358"/>
      <c r="Q351" s="358"/>
      <c r="R351" s="358"/>
      <c r="S351" s="358"/>
      <c r="T351" s="359"/>
      <c r="AT351" s="360" t="s">
        <v>325</v>
      </c>
      <c r="AU351" s="360" t="s">
        <v>260</v>
      </c>
      <c r="AV351" s="352" t="s">
        <v>260</v>
      </c>
      <c r="AW351" s="352" t="s">
        <v>214</v>
      </c>
      <c r="AX351" s="352" t="s">
        <v>250</v>
      </c>
      <c r="AY351" s="360" t="s">
        <v>316</v>
      </c>
    </row>
    <row r="352" spans="2:65" s="365" customFormat="1">
      <c r="B352" s="364"/>
      <c r="D352" s="353" t="s">
        <v>325</v>
      </c>
      <c r="E352" s="366" t="s">
        <v>186</v>
      </c>
      <c r="F352" s="367" t="s">
        <v>347</v>
      </c>
      <c r="H352" s="368">
        <v>152.125</v>
      </c>
      <c r="I352" s="110"/>
      <c r="L352" s="364"/>
      <c r="M352" s="369"/>
      <c r="N352" s="370"/>
      <c r="O352" s="370"/>
      <c r="P352" s="370"/>
      <c r="Q352" s="370"/>
      <c r="R352" s="370"/>
      <c r="S352" s="370"/>
      <c r="T352" s="371"/>
      <c r="AT352" s="372" t="s">
        <v>325</v>
      </c>
      <c r="AU352" s="372" t="s">
        <v>260</v>
      </c>
      <c r="AV352" s="365" t="s">
        <v>323</v>
      </c>
      <c r="AW352" s="365" t="s">
        <v>214</v>
      </c>
      <c r="AX352" s="365" t="s">
        <v>258</v>
      </c>
      <c r="AY352" s="372" t="s">
        <v>316</v>
      </c>
    </row>
    <row r="353" spans="2:65" s="253" customFormat="1" ht="44.25" customHeight="1">
      <c r="B353" s="254"/>
      <c r="C353" s="373" t="s">
        <v>655</v>
      </c>
      <c r="D353" s="373" t="s">
        <v>379</v>
      </c>
      <c r="E353" s="374" t="s">
        <v>656</v>
      </c>
      <c r="F353" s="375" t="s">
        <v>657</v>
      </c>
      <c r="G353" s="376" t="s">
        <v>382</v>
      </c>
      <c r="H353" s="377">
        <v>8.2680000000000007</v>
      </c>
      <c r="I353" s="111"/>
      <c r="J353" s="378">
        <f>ROUND(I353*H353,2)</f>
        <v>0</v>
      </c>
      <c r="K353" s="375" t="s">
        <v>330</v>
      </c>
      <c r="L353" s="379"/>
      <c r="M353" s="380" t="s">
        <v>186</v>
      </c>
      <c r="N353" s="381" t="s">
        <v>221</v>
      </c>
      <c r="O353" s="255"/>
      <c r="P353" s="348">
        <f>O353*H353</f>
        <v>0</v>
      </c>
      <c r="Q353" s="348">
        <v>1</v>
      </c>
      <c r="R353" s="348">
        <f>Q353*H353</f>
        <v>8.2680000000000007</v>
      </c>
      <c r="S353" s="348">
        <v>0</v>
      </c>
      <c r="T353" s="349">
        <f>S353*H353</f>
        <v>0</v>
      </c>
      <c r="AR353" s="241" t="s">
        <v>517</v>
      </c>
      <c r="AT353" s="241" t="s">
        <v>379</v>
      </c>
      <c r="AU353" s="241" t="s">
        <v>260</v>
      </c>
      <c r="AY353" s="241" t="s">
        <v>316</v>
      </c>
      <c r="BE353" s="350">
        <f>IF(N353="základní",J353,0)</f>
        <v>0</v>
      </c>
      <c r="BF353" s="350">
        <f>IF(N353="snížená",J353,0)</f>
        <v>0</v>
      </c>
      <c r="BG353" s="350">
        <f>IF(N353="zákl. přenesená",J353,0)</f>
        <v>0</v>
      </c>
      <c r="BH353" s="350">
        <f>IF(N353="sníž. přenesená",J353,0)</f>
        <v>0</v>
      </c>
      <c r="BI353" s="350">
        <f>IF(N353="nulová",J353,0)</f>
        <v>0</v>
      </c>
      <c r="BJ353" s="241" t="s">
        <v>258</v>
      </c>
      <c r="BK353" s="350">
        <f>ROUND(I353*H353,2)</f>
        <v>0</v>
      </c>
      <c r="BL353" s="241" t="s">
        <v>427</v>
      </c>
      <c r="BM353" s="241" t="s">
        <v>658</v>
      </c>
    </row>
    <row r="354" spans="2:65" s="253" customFormat="1" ht="27">
      <c r="B354" s="254"/>
      <c r="D354" s="361" t="s">
        <v>390</v>
      </c>
      <c r="F354" s="382" t="s">
        <v>659</v>
      </c>
      <c r="I354" s="112"/>
      <c r="L354" s="254"/>
      <c r="M354" s="383"/>
      <c r="N354" s="255"/>
      <c r="O354" s="255"/>
      <c r="P354" s="255"/>
      <c r="Q354" s="255"/>
      <c r="R354" s="255"/>
      <c r="S354" s="255"/>
      <c r="T354" s="384"/>
      <c r="AT354" s="241" t="s">
        <v>390</v>
      </c>
      <c r="AU354" s="241" t="s">
        <v>260</v>
      </c>
    </row>
    <row r="355" spans="2:65" s="352" customFormat="1">
      <c r="B355" s="351"/>
      <c r="D355" s="361" t="s">
        <v>325</v>
      </c>
      <c r="E355" s="360" t="s">
        <v>186</v>
      </c>
      <c r="F355" s="362" t="s">
        <v>660</v>
      </c>
      <c r="H355" s="363">
        <v>1.6E-2</v>
      </c>
      <c r="I355" s="109"/>
      <c r="L355" s="351"/>
      <c r="M355" s="357"/>
      <c r="N355" s="358"/>
      <c r="O355" s="358"/>
      <c r="P355" s="358"/>
      <c r="Q355" s="358"/>
      <c r="R355" s="358"/>
      <c r="S355" s="358"/>
      <c r="T355" s="359"/>
      <c r="AT355" s="360" t="s">
        <v>325</v>
      </c>
      <c r="AU355" s="360" t="s">
        <v>260</v>
      </c>
      <c r="AV355" s="352" t="s">
        <v>260</v>
      </c>
      <c r="AW355" s="352" t="s">
        <v>214</v>
      </c>
      <c r="AX355" s="352" t="s">
        <v>250</v>
      </c>
      <c r="AY355" s="360" t="s">
        <v>316</v>
      </c>
    </row>
    <row r="356" spans="2:65" s="352" customFormat="1">
      <c r="B356" s="351"/>
      <c r="D356" s="361" t="s">
        <v>325</v>
      </c>
      <c r="E356" s="360" t="s">
        <v>186</v>
      </c>
      <c r="F356" s="362" t="s">
        <v>661</v>
      </c>
      <c r="H356" s="363">
        <v>3.0000000000000001E-3</v>
      </c>
      <c r="I356" s="109"/>
      <c r="L356" s="351"/>
      <c r="M356" s="357"/>
      <c r="N356" s="358"/>
      <c r="O356" s="358"/>
      <c r="P356" s="358"/>
      <c r="Q356" s="358"/>
      <c r="R356" s="358"/>
      <c r="S356" s="358"/>
      <c r="T356" s="359"/>
      <c r="AT356" s="360" t="s">
        <v>325</v>
      </c>
      <c r="AU356" s="360" t="s">
        <v>260</v>
      </c>
      <c r="AV356" s="352" t="s">
        <v>260</v>
      </c>
      <c r="AW356" s="352" t="s">
        <v>214</v>
      </c>
      <c r="AX356" s="352" t="s">
        <v>250</v>
      </c>
      <c r="AY356" s="360" t="s">
        <v>316</v>
      </c>
    </row>
    <row r="357" spans="2:65" s="352" customFormat="1">
      <c r="B357" s="351"/>
      <c r="D357" s="361" t="s">
        <v>325</v>
      </c>
      <c r="E357" s="360" t="s">
        <v>186</v>
      </c>
      <c r="F357" s="362" t="s">
        <v>662</v>
      </c>
      <c r="H357" s="363">
        <v>6.0000000000000001E-3</v>
      </c>
      <c r="I357" s="109"/>
      <c r="L357" s="351"/>
      <c r="M357" s="357"/>
      <c r="N357" s="358"/>
      <c r="O357" s="358"/>
      <c r="P357" s="358"/>
      <c r="Q357" s="358"/>
      <c r="R357" s="358"/>
      <c r="S357" s="358"/>
      <c r="T357" s="359"/>
      <c r="AT357" s="360" t="s">
        <v>325</v>
      </c>
      <c r="AU357" s="360" t="s">
        <v>260</v>
      </c>
      <c r="AV357" s="352" t="s">
        <v>260</v>
      </c>
      <c r="AW357" s="352" t="s">
        <v>214</v>
      </c>
      <c r="AX357" s="352" t="s">
        <v>250</v>
      </c>
      <c r="AY357" s="360" t="s">
        <v>316</v>
      </c>
    </row>
    <row r="358" spans="2:65" s="352" customFormat="1">
      <c r="B358" s="351"/>
      <c r="D358" s="361" t="s">
        <v>325</v>
      </c>
      <c r="E358" s="360" t="s">
        <v>186</v>
      </c>
      <c r="F358" s="362" t="s">
        <v>663</v>
      </c>
      <c r="H358" s="363">
        <v>3.0000000000000001E-3</v>
      </c>
      <c r="I358" s="109"/>
      <c r="L358" s="351"/>
      <c r="M358" s="357"/>
      <c r="N358" s="358"/>
      <c r="O358" s="358"/>
      <c r="P358" s="358"/>
      <c r="Q358" s="358"/>
      <c r="R358" s="358"/>
      <c r="S358" s="358"/>
      <c r="T358" s="359"/>
      <c r="AT358" s="360" t="s">
        <v>325</v>
      </c>
      <c r="AU358" s="360" t="s">
        <v>260</v>
      </c>
      <c r="AV358" s="352" t="s">
        <v>260</v>
      </c>
      <c r="AW358" s="352" t="s">
        <v>214</v>
      </c>
      <c r="AX358" s="352" t="s">
        <v>250</v>
      </c>
      <c r="AY358" s="360" t="s">
        <v>316</v>
      </c>
    </row>
    <row r="359" spans="2:65" s="352" customFormat="1">
      <c r="B359" s="351"/>
      <c r="D359" s="361" t="s">
        <v>325</v>
      </c>
      <c r="E359" s="360" t="s">
        <v>186</v>
      </c>
      <c r="F359" s="362" t="s">
        <v>664</v>
      </c>
      <c r="H359" s="363">
        <v>2.3E-2</v>
      </c>
      <c r="I359" s="109"/>
      <c r="L359" s="351"/>
      <c r="M359" s="357"/>
      <c r="N359" s="358"/>
      <c r="O359" s="358"/>
      <c r="P359" s="358"/>
      <c r="Q359" s="358"/>
      <c r="R359" s="358"/>
      <c r="S359" s="358"/>
      <c r="T359" s="359"/>
      <c r="AT359" s="360" t="s">
        <v>325</v>
      </c>
      <c r="AU359" s="360" t="s">
        <v>260</v>
      </c>
      <c r="AV359" s="352" t="s">
        <v>260</v>
      </c>
      <c r="AW359" s="352" t="s">
        <v>214</v>
      </c>
      <c r="AX359" s="352" t="s">
        <v>250</v>
      </c>
      <c r="AY359" s="360" t="s">
        <v>316</v>
      </c>
    </row>
    <row r="360" spans="2:65" s="352" customFormat="1">
      <c r="B360" s="351"/>
      <c r="D360" s="361" t="s">
        <v>325</v>
      </c>
      <c r="E360" s="360" t="s">
        <v>186</v>
      </c>
      <c r="F360" s="362" t="s">
        <v>665</v>
      </c>
      <c r="H360" s="363">
        <v>1.2999999999999999E-2</v>
      </c>
      <c r="I360" s="109"/>
      <c r="L360" s="351"/>
      <c r="M360" s="357"/>
      <c r="N360" s="358"/>
      <c r="O360" s="358"/>
      <c r="P360" s="358"/>
      <c r="Q360" s="358"/>
      <c r="R360" s="358"/>
      <c r="S360" s="358"/>
      <c r="T360" s="359"/>
      <c r="AT360" s="360" t="s">
        <v>325</v>
      </c>
      <c r="AU360" s="360" t="s">
        <v>260</v>
      </c>
      <c r="AV360" s="352" t="s">
        <v>260</v>
      </c>
      <c r="AW360" s="352" t="s">
        <v>214</v>
      </c>
      <c r="AX360" s="352" t="s">
        <v>250</v>
      </c>
      <c r="AY360" s="360" t="s">
        <v>316</v>
      </c>
    </row>
    <row r="361" spans="2:65" s="352" customFormat="1">
      <c r="B361" s="351"/>
      <c r="D361" s="361" t="s">
        <v>325</v>
      </c>
      <c r="E361" s="360" t="s">
        <v>186</v>
      </c>
      <c r="F361" s="362" t="s">
        <v>666</v>
      </c>
      <c r="H361" s="363">
        <v>8.1609999999999996</v>
      </c>
      <c r="I361" s="109"/>
      <c r="L361" s="351"/>
      <c r="M361" s="357"/>
      <c r="N361" s="358"/>
      <c r="O361" s="358"/>
      <c r="P361" s="358"/>
      <c r="Q361" s="358"/>
      <c r="R361" s="358"/>
      <c r="S361" s="358"/>
      <c r="T361" s="359"/>
      <c r="AT361" s="360" t="s">
        <v>325</v>
      </c>
      <c r="AU361" s="360" t="s">
        <v>260</v>
      </c>
      <c r="AV361" s="352" t="s">
        <v>260</v>
      </c>
      <c r="AW361" s="352" t="s">
        <v>214</v>
      </c>
      <c r="AX361" s="352" t="s">
        <v>250</v>
      </c>
      <c r="AY361" s="360" t="s">
        <v>316</v>
      </c>
    </row>
    <row r="362" spans="2:65" s="352" customFormat="1">
      <c r="B362" s="351"/>
      <c r="D362" s="361" t="s">
        <v>325</v>
      </c>
      <c r="E362" s="360" t="s">
        <v>186</v>
      </c>
      <c r="F362" s="362" t="s">
        <v>667</v>
      </c>
      <c r="H362" s="363">
        <v>7.0000000000000001E-3</v>
      </c>
      <c r="I362" s="109"/>
      <c r="L362" s="351"/>
      <c r="M362" s="357"/>
      <c r="N362" s="358"/>
      <c r="O362" s="358"/>
      <c r="P362" s="358"/>
      <c r="Q362" s="358"/>
      <c r="R362" s="358"/>
      <c r="S362" s="358"/>
      <c r="T362" s="359"/>
      <c r="AT362" s="360" t="s">
        <v>325</v>
      </c>
      <c r="AU362" s="360" t="s">
        <v>260</v>
      </c>
      <c r="AV362" s="352" t="s">
        <v>260</v>
      </c>
      <c r="AW362" s="352" t="s">
        <v>214</v>
      </c>
      <c r="AX362" s="352" t="s">
        <v>250</v>
      </c>
      <c r="AY362" s="360" t="s">
        <v>316</v>
      </c>
    </row>
    <row r="363" spans="2:65" s="352" customFormat="1">
      <c r="B363" s="351"/>
      <c r="D363" s="361" t="s">
        <v>325</v>
      </c>
      <c r="E363" s="360" t="s">
        <v>186</v>
      </c>
      <c r="F363" s="362" t="s">
        <v>668</v>
      </c>
      <c r="H363" s="363">
        <v>4.0000000000000001E-3</v>
      </c>
      <c r="I363" s="109"/>
      <c r="L363" s="351"/>
      <c r="M363" s="357"/>
      <c r="N363" s="358"/>
      <c r="O363" s="358"/>
      <c r="P363" s="358"/>
      <c r="Q363" s="358"/>
      <c r="R363" s="358"/>
      <c r="S363" s="358"/>
      <c r="T363" s="359"/>
      <c r="AT363" s="360" t="s">
        <v>325</v>
      </c>
      <c r="AU363" s="360" t="s">
        <v>260</v>
      </c>
      <c r="AV363" s="352" t="s">
        <v>260</v>
      </c>
      <c r="AW363" s="352" t="s">
        <v>214</v>
      </c>
      <c r="AX363" s="352" t="s">
        <v>250</v>
      </c>
      <c r="AY363" s="360" t="s">
        <v>316</v>
      </c>
    </row>
    <row r="364" spans="2:65" s="352" customFormat="1">
      <c r="B364" s="351"/>
      <c r="D364" s="361" t="s">
        <v>325</v>
      </c>
      <c r="E364" s="360" t="s">
        <v>186</v>
      </c>
      <c r="F364" s="362" t="s">
        <v>669</v>
      </c>
      <c r="H364" s="363">
        <v>3.2000000000000001E-2</v>
      </c>
      <c r="I364" s="109"/>
      <c r="L364" s="351"/>
      <c r="M364" s="357"/>
      <c r="N364" s="358"/>
      <c r="O364" s="358"/>
      <c r="P364" s="358"/>
      <c r="Q364" s="358"/>
      <c r="R364" s="358"/>
      <c r="S364" s="358"/>
      <c r="T364" s="359"/>
      <c r="AT364" s="360" t="s">
        <v>325</v>
      </c>
      <c r="AU364" s="360" t="s">
        <v>260</v>
      </c>
      <c r="AV364" s="352" t="s">
        <v>260</v>
      </c>
      <c r="AW364" s="352" t="s">
        <v>214</v>
      </c>
      <c r="AX364" s="352" t="s">
        <v>250</v>
      </c>
      <c r="AY364" s="360" t="s">
        <v>316</v>
      </c>
    </row>
    <row r="365" spans="2:65" s="365" customFormat="1">
      <c r="B365" s="364"/>
      <c r="D365" s="361" t="s">
        <v>325</v>
      </c>
      <c r="E365" s="385" t="s">
        <v>186</v>
      </c>
      <c r="F365" s="386" t="s">
        <v>347</v>
      </c>
      <c r="H365" s="387">
        <v>8.2680000000000007</v>
      </c>
      <c r="I365" s="110"/>
      <c r="L365" s="364"/>
      <c r="M365" s="369"/>
      <c r="N365" s="370"/>
      <c r="O365" s="370"/>
      <c r="P365" s="370"/>
      <c r="Q365" s="370"/>
      <c r="R365" s="370"/>
      <c r="S365" s="370"/>
      <c r="T365" s="371"/>
      <c r="AT365" s="372" t="s">
        <v>325</v>
      </c>
      <c r="AU365" s="372" t="s">
        <v>260</v>
      </c>
      <c r="AV365" s="365" t="s">
        <v>323</v>
      </c>
      <c r="AW365" s="365" t="s">
        <v>214</v>
      </c>
      <c r="AX365" s="365" t="s">
        <v>258</v>
      </c>
      <c r="AY365" s="372" t="s">
        <v>316</v>
      </c>
    </row>
    <row r="366" spans="2:65" s="327" customFormat="1" ht="29.85" customHeight="1">
      <c r="B366" s="326"/>
      <c r="D366" s="337" t="s">
        <v>249</v>
      </c>
      <c r="E366" s="338" t="s">
        <v>670</v>
      </c>
      <c r="F366" s="338" t="s">
        <v>671</v>
      </c>
      <c r="I366" s="106"/>
      <c r="J366" s="339">
        <f>BK366</f>
        <v>0</v>
      </c>
      <c r="L366" s="326"/>
      <c r="M366" s="331"/>
      <c r="N366" s="332"/>
      <c r="O366" s="332"/>
      <c r="P366" s="333">
        <f>SUM(P367:P376)</f>
        <v>0</v>
      </c>
      <c r="Q366" s="332"/>
      <c r="R366" s="333">
        <f>SUM(R367:R376)</f>
        <v>1.1796600000000002</v>
      </c>
      <c r="S366" s="332"/>
      <c r="T366" s="334">
        <f>SUM(T367:T376)</f>
        <v>0</v>
      </c>
      <c r="AR366" s="328" t="s">
        <v>260</v>
      </c>
      <c r="AT366" s="335" t="s">
        <v>249</v>
      </c>
      <c r="AU366" s="335" t="s">
        <v>258</v>
      </c>
      <c r="AY366" s="328" t="s">
        <v>316</v>
      </c>
      <c r="BK366" s="336">
        <f>SUM(BK367:BK376)</f>
        <v>0</v>
      </c>
    </row>
    <row r="367" spans="2:65" s="253" customFormat="1" ht="31.5" customHeight="1">
      <c r="B367" s="254"/>
      <c r="C367" s="340" t="s">
        <v>672</v>
      </c>
      <c r="D367" s="340" t="s">
        <v>318</v>
      </c>
      <c r="E367" s="341" t="s">
        <v>673</v>
      </c>
      <c r="F367" s="342" t="s">
        <v>674</v>
      </c>
      <c r="G367" s="343" t="s">
        <v>529</v>
      </c>
      <c r="H367" s="344">
        <v>206.4</v>
      </c>
      <c r="I367" s="108"/>
      <c r="J367" s="345">
        <f>ROUND(I367*H367,2)</f>
        <v>0</v>
      </c>
      <c r="K367" s="342" t="s">
        <v>322</v>
      </c>
      <c r="L367" s="254"/>
      <c r="M367" s="346" t="s">
        <v>186</v>
      </c>
      <c r="N367" s="347" t="s">
        <v>221</v>
      </c>
      <c r="O367" s="255"/>
      <c r="P367" s="348">
        <f>O367*H367</f>
        <v>0</v>
      </c>
      <c r="Q367" s="348">
        <v>2.98E-3</v>
      </c>
      <c r="R367" s="348">
        <f>Q367*H367</f>
        <v>0.61507200000000006</v>
      </c>
      <c r="S367" s="348">
        <v>0</v>
      </c>
      <c r="T367" s="349">
        <f>S367*H367</f>
        <v>0</v>
      </c>
      <c r="AR367" s="241" t="s">
        <v>427</v>
      </c>
      <c r="AT367" s="241" t="s">
        <v>318</v>
      </c>
      <c r="AU367" s="241" t="s">
        <v>260</v>
      </c>
      <c r="AY367" s="241" t="s">
        <v>316</v>
      </c>
      <c r="BE367" s="350">
        <f>IF(N367="základní",J367,0)</f>
        <v>0</v>
      </c>
      <c r="BF367" s="350">
        <f>IF(N367="snížená",J367,0)</f>
        <v>0</v>
      </c>
      <c r="BG367" s="350">
        <f>IF(N367="zákl. přenesená",J367,0)</f>
        <v>0</v>
      </c>
      <c r="BH367" s="350">
        <f>IF(N367="sníž. přenesená",J367,0)</f>
        <v>0</v>
      </c>
      <c r="BI367" s="350">
        <f>IF(N367="nulová",J367,0)</f>
        <v>0</v>
      </c>
      <c r="BJ367" s="241" t="s">
        <v>258</v>
      </c>
      <c r="BK367" s="350">
        <f>ROUND(I367*H367,2)</f>
        <v>0</v>
      </c>
      <c r="BL367" s="241" t="s">
        <v>427</v>
      </c>
      <c r="BM367" s="241" t="s">
        <v>675</v>
      </c>
    </row>
    <row r="368" spans="2:65" s="352" customFormat="1">
      <c r="B368" s="351"/>
      <c r="D368" s="353" t="s">
        <v>325</v>
      </c>
      <c r="E368" s="354" t="s">
        <v>186</v>
      </c>
      <c r="F368" s="355" t="s">
        <v>676</v>
      </c>
      <c r="H368" s="356">
        <v>206.4</v>
      </c>
      <c r="I368" s="109"/>
      <c r="L368" s="351"/>
      <c r="M368" s="357"/>
      <c r="N368" s="358"/>
      <c r="O368" s="358"/>
      <c r="P368" s="358"/>
      <c r="Q368" s="358"/>
      <c r="R368" s="358"/>
      <c r="S368" s="358"/>
      <c r="T368" s="359"/>
      <c r="AT368" s="360" t="s">
        <v>325</v>
      </c>
      <c r="AU368" s="360" t="s">
        <v>260</v>
      </c>
      <c r="AV368" s="352" t="s">
        <v>260</v>
      </c>
      <c r="AW368" s="352" t="s">
        <v>214</v>
      </c>
      <c r="AX368" s="352" t="s">
        <v>258</v>
      </c>
      <c r="AY368" s="360" t="s">
        <v>316</v>
      </c>
    </row>
    <row r="369" spans="2:65" s="253" customFormat="1" ht="31.5" customHeight="1">
      <c r="B369" s="254"/>
      <c r="C369" s="340" t="s">
        <v>677</v>
      </c>
      <c r="D369" s="340" t="s">
        <v>318</v>
      </c>
      <c r="E369" s="341" t="s">
        <v>678</v>
      </c>
      <c r="F369" s="342" t="s">
        <v>679</v>
      </c>
      <c r="G369" s="343" t="s">
        <v>529</v>
      </c>
      <c r="H369" s="344">
        <v>103.2</v>
      </c>
      <c r="I369" s="108"/>
      <c r="J369" s="345">
        <f>ROUND(I369*H369,2)</f>
        <v>0</v>
      </c>
      <c r="K369" s="342" t="s">
        <v>322</v>
      </c>
      <c r="L369" s="254"/>
      <c r="M369" s="346" t="s">
        <v>186</v>
      </c>
      <c r="N369" s="347" t="s">
        <v>221</v>
      </c>
      <c r="O369" s="255"/>
      <c r="P369" s="348">
        <f>O369*H369</f>
        <v>0</v>
      </c>
      <c r="Q369" s="348">
        <v>3.79E-3</v>
      </c>
      <c r="R369" s="348">
        <f>Q369*H369</f>
        <v>0.39112800000000003</v>
      </c>
      <c r="S369" s="348">
        <v>0</v>
      </c>
      <c r="T369" s="349">
        <f>S369*H369</f>
        <v>0</v>
      </c>
      <c r="AR369" s="241" t="s">
        <v>427</v>
      </c>
      <c r="AT369" s="241" t="s">
        <v>318</v>
      </c>
      <c r="AU369" s="241" t="s">
        <v>260</v>
      </c>
      <c r="AY369" s="241" t="s">
        <v>316</v>
      </c>
      <c r="BE369" s="350">
        <f>IF(N369="základní",J369,0)</f>
        <v>0</v>
      </c>
      <c r="BF369" s="350">
        <f>IF(N369="snížená",J369,0)</f>
        <v>0</v>
      </c>
      <c r="BG369" s="350">
        <f>IF(N369="zákl. přenesená",J369,0)</f>
        <v>0</v>
      </c>
      <c r="BH369" s="350">
        <f>IF(N369="sníž. přenesená",J369,0)</f>
        <v>0</v>
      </c>
      <c r="BI369" s="350">
        <f>IF(N369="nulová",J369,0)</f>
        <v>0</v>
      </c>
      <c r="BJ369" s="241" t="s">
        <v>258</v>
      </c>
      <c r="BK369" s="350">
        <f>ROUND(I369*H369,2)</f>
        <v>0</v>
      </c>
      <c r="BL369" s="241" t="s">
        <v>427</v>
      </c>
      <c r="BM369" s="241" t="s">
        <v>680</v>
      </c>
    </row>
    <row r="370" spans="2:65" s="352" customFormat="1">
      <c r="B370" s="351"/>
      <c r="D370" s="353" t="s">
        <v>325</v>
      </c>
      <c r="E370" s="354" t="s">
        <v>186</v>
      </c>
      <c r="F370" s="355" t="s">
        <v>681</v>
      </c>
      <c r="H370" s="356">
        <v>103.2</v>
      </c>
      <c r="I370" s="109"/>
      <c r="L370" s="351"/>
      <c r="M370" s="357"/>
      <c r="N370" s="358"/>
      <c r="O370" s="358"/>
      <c r="P370" s="358"/>
      <c r="Q370" s="358"/>
      <c r="R370" s="358"/>
      <c r="S370" s="358"/>
      <c r="T370" s="359"/>
      <c r="AT370" s="360" t="s">
        <v>325</v>
      </c>
      <c r="AU370" s="360" t="s">
        <v>260</v>
      </c>
      <c r="AV370" s="352" t="s">
        <v>260</v>
      </c>
      <c r="AW370" s="352" t="s">
        <v>214</v>
      </c>
      <c r="AX370" s="352" t="s">
        <v>258</v>
      </c>
      <c r="AY370" s="360" t="s">
        <v>316</v>
      </c>
    </row>
    <row r="371" spans="2:65" s="253" customFormat="1" ht="31.5" customHeight="1">
      <c r="B371" s="254"/>
      <c r="C371" s="340" t="s">
        <v>682</v>
      </c>
      <c r="D371" s="340" t="s">
        <v>318</v>
      </c>
      <c r="E371" s="341" t="s">
        <v>683</v>
      </c>
      <c r="F371" s="342" t="s">
        <v>684</v>
      </c>
      <c r="G371" s="343" t="s">
        <v>529</v>
      </c>
      <c r="H371" s="344">
        <v>73.5</v>
      </c>
      <c r="I371" s="108"/>
      <c r="J371" s="345">
        <f>ROUND(I371*H371,2)</f>
        <v>0</v>
      </c>
      <c r="K371" s="342" t="s">
        <v>322</v>
      </c>
      <c r="L371" s="254"/>
      <c r="M371" s="346" t="s">
        <v>186</v>
      </c>
      <c r="N371" s="347" t="s">
        <v>221</v>
      </c>
      <c r="O371" s="255"/>
      <c r="P371" s="348">
        <f>O371*H371</f>
        <v>0</v>
      </c>
      <c r="Q371" s="348">
        <v>2.3600000000000001E-3</v>
      </c>
      <c r="R371" s="348">
        <f>Q371*H371</f>
        <v>0.17346</v>
      </c>
      <c r="S371" s="348">
        <v>0</v>
      </c>
      <c r="T371" s="349">
        <f>S371*H371</f>
        <v>0</v>
      </c>
      <c r="AR371" s="241" t="s">
        <v>427</v>
      </c>
      <c r="AT371" s="241" t="s">
        <v>318</v>
      </c>
      <c r="AU371" s="241" t="s">
        <v>260</v>
      </c>
      <c r="AY371" s="241" t="s">
        <v>316</v>
      </c>
      <c r="BE371" s="350">
        <f>IF(N371="základní",J371,0)</f>
        <v>0</v>
      </c>
      <c r="BF371" s="350">
        <f>IF(N371="snížená",J371,0)</f>
        <v>0</v>
      </c>
      <c r="BG371" s="350">
        <f>IF(N371="zákl. přenesená",J371,0)</f>
        <v>0</v>
      </c>
      <c r="BH371" s="350">
        <f>IF(N371="sníž. přenesená",J371,0)</f>
        <v>0</v>
      </c>
      <c r="BI371" s="350">
        <f>IF(N371="nulová",J371,0)</f>
        <v>0</v>
      </c>
      <c r="BJ371" s="241" t="s">
        <v>258</v>
      </c>
      <c r="BK371" s="350">
        <f>ROUND(I371*H371,2)</f>
        <v>0</v>
      </c>
      <c r="BL371" s="241" t="s">
        <v>427</v>
      </c>
      <c r="BM371" s="241" t="s">
        <v>685</v>
      </c>
    </row>
    <row r="372" spans="2:65" s="352" customFormat="1">
      <c r="B372" s="351"/>
      <c r="D372" s="353" t="s">
        <v>325</v>
      </c>
      <c r="E372" s="354" t="s">
        <v>186</v>
      </c>
      <c r="F372" s="355" t="s">
        <v>686</v>
      </c>
      <c r="H372" s="356">
        <v>73.5</v>
      </c>
      <c r="I372" s="109"/>
      <c r="L372" s="351"/>
      <c r="M372" s="357"/>
      <c r="N372" s="358"/>
      <c r="O372" s="358"/>
      <c r="P372" s="358"/>
      <c r="Q372" s="358"/>
      <c r="R372" s="358"/>
      <c r="S372" s="358"/>
      <c r="T372" s="359"/>
      <c r="AT372" s="360" t="s">
        <v>325</v>
      </c>
      <c r="AU372" s="360" t="s">
        <v>260</v>
      </c>
      <c r="AV372" s="352" t="s">
        <v>260</v>
      </c>
      <c r="AW372" s="352" t="s">
        <v>214</v>
      </c>
      <c r="AX372" s="352" t="s">
        <v>258</v>
      </c>
      <c r="AY372" s="360" t="s">
        <v>316</v>
      </c>
    </row>
    <row r="373" spans="2:65" s="253" customFormat="1" ht="22.5" customHeight="1">
      <c r="B373" s="254"/>
      <c r="C373" s="373" t="s">
        <v>687</v>
      </c>
      <c r="D373" s="373" t="s">
        <v>379</v>
      </c>
      <c r="E373" s="374" t="s">
        <v>688</v>
      </c>
      <c r="F373" s="375" t="s">
        <v>689</v>
      </c>
      <c r="G373" s="376" t="s">
        <v>690</v>
      </c>
      <c r="H373" s="377">
        <v>171.26499999999999</v>
      </c>
      <c r="I373" s="111"/>
      <c r="J373" s="378">
        <f>ROUND(I373*H373,2)</f>
        <v>0</v>
      </c>
      <c r="K373" s="375" t="s">
        <v>186</v>
      </c>
      <c r="L373" s="379"/>
      <c r="M373" s="380" t="s">
        <v>186</v>
      </c>
      <c r="N373" s="381" t="s">
        <v>221</v>
      </c>
      <c r="O373" s="255"/>
      <c r="P373" s="348">
        <f>O373*H373</f>
        <v>0</v>
      </c>
      <c r="Q373" s="348">
        <v>0</v>
      </c>
      <c r="R373" s="348">
        <f>Q373*H373</f>
        <v>0</v>
      </c>
      <c r="S373" s="348">
        <v>0</v>
      </c>
      <c r="T373" s="349">
        <f>S373*H373</f>
        <v>0</v>
      </c>
      <c r="AR373" s="241" t="s">
        <v>378</v>
      </c>
      <c r="AT373" s="241" t="s">
        <v>379</v>
      </c>
      <c r="AU373" s="241" t="s">
        <v>260</v>
      </c>
      <c r="AY373" s="241" t="s">
        <v>316</v>
      </c>
      <c r="BE373" s="350">
        <f>IF(N373="základní",J373,0)</f>
        <v>0</v>
      </c>
      <c r="BF373" s="350">
        <f>IF(N373="snížená",J373,0)</f>
        <v>0</v>
      </c>
      <c r="BG373" s="350">
        <f>IF(N373="zákl. přenesená",J373,0)</f>
        <v>0</v>
      </c>
      <c r="BH373" s="350">
        <f>IF(N373="sníž. přenesená",J373,0)</f>
        <v>0</v>
      </c>
      <c r="BI373" s="350">
        <f>IF(N373="nulová",J373,0)</f>
        <v>0</v>
      </c>
      <c r="BJ373" s="241" t="s">
        <v>258</v>
      </c>
      <c r="BK373" s="350">
        <f>ROUND(I373*H373,2)</f>
        <v>0</v>
      </c>
      <c r="BL373" s="241" t="s">
        <v>323</v>
      </c>
      <c r="BM373" s="241" t="s">
        <v>691</v>
      </c>
    </row>
    <row r="374" spans="2:65" s="352" customFormat="1">
      <c r="B374" s="351"/>
      <c r="D374" s="361" t="s">
        <v>325</v>
      </c>
      <c r="E374" s="360" t="s">
        <v>186</v>
      </c>
      <c r="F374" s="362" t="s">
        <v>692</v>
      </c>
      <c r="H374" s="363">
        <v>105.265</v>
      </c>
      <c r="I374" s="109"/>
      <c r="L374" s="351"/>
      <c r="M374" s="357"/>
      <c r="N374" s="358"/>
      <c r="O374" s="358"/>
      <c r="P374" s="358"/>
      <c r="Q374" s="358"/>
      <c r="R374" s="358"/>
      <c r="S374" s="358"/>
      <c r="T374" s="359"/>
      <c r="AT374" s="360" t="s">
        <v>325</v>
      </c>
      <c r="AU374" s="360" t="s">
        <v>260</v>
      </c>
      <c r="AV374" s="352" t="s">
        <v>260</v>
      </c>
      <c r="AW374" s="352" t="s">
        <v>214</v>
      </c>
      <c r="AX374" s="352" t="s">
        <v>250</v>
      </c>
      <c r="AY374" s="360" t="s">
        <v>316</v>
      </c>
    </row>
    <row r="375" spans="2:65" s="352" customFormat="1">
      <c r="B375" s="351"/>
      <c r="D375" s="361" t="s">
        <v>325</v>
      </c>
      <c r="E375" s="360" t="s">
        <v>186</v>
      </c>
      <c r="F375" s="362" t="s">
        <v>693</v>
      </c>
      <c r="H375" s="363">
        <v>66</v>
      </c>
      <c r="I375" s="109"/>
      <c r="L375" s="351"/>
      <c r="M375" s="357"/>
      <c r="N375" s="358"/>
      <c r="O375" s="358"/>
      <c r="P375" s="358"/>
      <c r="Q375" s="358"/>
      <c r="R375" s="358"/>
      <c r="S375" s="358"/>
      <c r="T375" s="359"/>
      <c r="AT375" s="360" t="s">
        <v>325</v>
      </c>
      <c r="AU375" s="360" t="s">
        <v>260</v>
      </c>
      <c r="AV375" s="352" t="s">
        <v>260</v>
      </c>
      <c r="AW375" s="352" t="s">
        <v>214</v>
      </c>
      <c r="AX375" s="352" t="s">
        <v>250</v>
      </c>
      <c r="AY375" s="360" t="s">
        <v>316</v>
      </c>
    </row>
    <row r="376" spans="2:65" s="365" customFormat="1">
      <c r="B376" s="364"/>
      <c r="D376" s="361" t="s">
        <v>325</v>
      </c>
      <c r="E376" s="385" t="s">
        <v>186</v>
      </c>
      <c r="F376" s="386" t="s">
        <v>347</v>
      </c>
      <c r="H376" s="387">
        <v>171.26499999999999</v>
      </c>
      <c r="I376" s="110"/>
      <c r="L376" s="364"/>
      <c r="M376" s="369"/>
      <c r="N376" s="370"/>
      <c r="O376" s="370"/>
      <c r="P376" s="370"/>
      <c r="Q376" s="370"/>
      <c r="R376" s="370"/>
      <c r="S376" s="370"/>
      <c r="T376" s="371"/>
      <c r="AT376" s="372" t="s">
        <v>325</v>
      </c>
      <c r="AU376" s="372" t="s">
        <v>260</v>
      </c>
      <c r="AV376" s="365" t="s">
        <v>323</v>
      </c>
      <c r="AW376" s="365" t="s">
        <v>214</v>
      </c>
      <c r="AX376" s="365" t="s">
        <v>258</v>
      </c>
      <c r="AY376" s="372" t="s">
        <v>316</v>
      </c>
    </row>
    <row r="377" spans="2:65" s="327" customFormat="1" ht="29.85" customHeight="1">
      <c r="B377" s="326"/>
      <c r="D377" s="337" t="s">
        <v>249</v>
      </c>
      <c r="E377" s="338" t="s">
        <v>694</v>
      </c>
      <c r="F377" s="338" t="s">
        <v>695</v>
      </c>
      <c r="I377" s="106"/>
      <c r="J377" s="339">
        <f>BK377</f>
        <v>0</v>
      </c>
      <c r="L377" s="326"/>
      <c r="M377" s="331"/>
      <c r="N377" s="332"/>
      <c r="O377" s="332"/>
      <c r="P377" s="333">
        <f>SUM(P378:P382)</f>
        <v>0</v>
      </c>
      <c r="Q377" s="332"/>
      <c r="R377" s="333">
        <f>SUM(R378:R382)</f>
        <v>0</v>
      </c>
      <c r="S377" s="332"/>
      <c r="T377" s="334">
        <f>SUM(T378:T382)</f>
        <v>0</v>
      </c>
      <c r="AR377" s="328" t="s">
        <v>260</v>
      </c>
      <c r="AT377" s="335" t="s">
        <v>249</v>
      </c>
      <c r="AU377" s="335" t="s">
        <v>258</v>
      </c>
      <c r="AY377" s="328" t="s">
        <v>316</v>
      </c>
      <c r="BK377" s="336">
        <f>SUM(BK378:BK382)</f>
        <v>0</v>
      </c>
    </row>
    <row r="378" spans="2:65" s="253" customFormat="1" ht="22.5" customHeight="1">
      <c r="B378" s="254"/>
      <c r="C378" s="373" t="s">
        <v>696</v>
      </c>
      <c r="D378" s="373" t="s">
        <v>379</v>
      </c>
      <c r="E378" s="374" t="s">
        <v>697</v>
      </c>
      <c r="F378" s="375" t="s">
        <v>698</v>
      </c>
      <c r="G378" s="376" t="s">
        <v>699</v>
      </c>
      <c r="H378" s="377">
        <v>6</v>
      </c>
      <c r="I378" s="111"/>
      <c r="J378" s="378">
        <f>ROUND(I378*H378,2)</f>
        <v>0</v>
      </c>
      <c r="K378" s="375" t="s">
        <v>186</v>
      </c>
      <c r="L378" s="379"/>
      <c r="M378" s="380" t="s">
        <v>186</v>
      </c>
      <c r="N378" s="381" t="s">
        <v>221</v>
      </c>
      <c r="O378" s="255"/>
      <c r="P378" s="348">
        <f>O378*H378</f>
        <v>0</v>
      </c>
      <c r="Q378" s="348">
        <v>0</v>
      </c>
      <c r="R378" s="348">
        <f>Q378*H378</f>
        <v>0</v>
      </c>
      <c r="S378" s="348">
        <v>0</v>
      </c>
      <c r="T378" s="349">
        <f>S378*H378</f>
        <v>0</v>
      </c>
      <c r="AR378" s="241" t="s">
        <v>378</v>
      </c>
      <c r="AT378" s="241" t="s">
        <v>379</v>
      </c>
      <c r="AU378" s="241" t="s">
        <v>260</v>
      </c>
      <c r="AY378" s="241" t="s">
        <v>316</v>
      </c>
      <c r="BE378" s="350">
        <f>IF(N378="základní",J378,0)</f>
        <v>0</v>
      </c>
      <c r="BF378" s="350">
        <f>IF(N378="snížená",J378,0)</f>
        <v>0</v>
      </c>
      <c r="BG378" s="350">
        <f>IF(N378="zákl. přenesená",J378,0)</f>
        <v>0</v>
      </c>
      <c r="BH378" s="350">
        <f>IF(N378="sníž. přenesená",J378,0)</f>
        <v>0</v>
      </c>
      <c r="BI378" s="350">
        <f>IF(N378="nulová",J378,0)</f>
        <v>0</v>
      </c>
      <c r="BJ378" s="241" t="s">
        <v>258</v>
      </c>
      <c r="BK378" s="350">
        <f>ROUND(I378*H378,2)</f>
        <v>0</v>
      </c>
      <c r="BL378" s="241" t="s">
        <v>323</v>
      </c>
      <c r="BM378" s="241" t="s">
        <v>700</v>
      </c>
    </row>
    <row r="379" spans="2:65" s="253" customFormat="1" ht="22.5" customHeight="1">
      <c r="B379" s="254"/>
      <c r="C379" s="373" t="s">
        <v>701</v>
      </c>
      <c r="D379" s="373" t="s">
        <v>379</v>
      </c>
      <c r="E379" s="374" t="s">
        <v>702</v>
      </c>
      <c r="F379" s="375" t="s">
        <v>703</v>
      </c>
      <c r="G379" s="376" t="s">
        <v>699</v>
      </c>
      <c r="H379" s="377">
        <v>36</v>
      </c>
      <c r="I379" s="111"/>
      <c r="J379" s="378">
        <f>ROUND(I379*H379,2)</f>
        <v>0</v>
      </c>
      <c r="K379" s="375" t="s">
        <v>186</v>
      </c>
      <c r="L379" s="379"/>
      <c r="M379" s="380" t="s">
        <v>186</v>
      </c>
      <c r="N379" s="381" t="s">
        <v>221</v>
      </c>
      <c r="O379" s="255"/>
      <c r="P379" s="348">
        <f>O379*H379</f>
        <v>0</v>
      </c>
      <c r="Q379" s="348">
        <v>0</v>
      </c>
      <c r="R379" s="348">
        <f>Q379*H379</f>
        <v>0</v>
      </c>
      <c r="S379" s="348">
        <v>0</v>
      </c>
      <c r="T379" s="349">
        <f>S379*H379</f>
        <v>0</v>
      </c>
      <c r="AR379" s="241" t="s">
        <v>378</v>
      </c>
      <c r="AT379" s="241" t="s">
        <v>379</v>
      </c>
      <c r="AU379" s="241" t="s">
        <v>260</v>
      </c>
      <c r="AY379" s="241" t="s">
        <v>316</v>
      </c>
      <c r="BE379" s="350">
        <f>IF(N379="základní",J379,0)</f>
        <v>0</v>
      </c>
      <c r="BF379" s="350">
        <f>IF(N379="snížená",J379,0)</f>
        <v>0</v>
      </c>
      <c r="BG379" s="350">
        <f>IF(N379="zákl. přenesená",J379,0)</f>
        <v>0</v>
      </c>
      <c r="BH379" s="350">
        <f>IF(N379="sníž. přenesená",J379,0)</f>
        <v>0</v>
      </c>
      <c r="BI379" s="350">
        <f>IF(N379="nulová",J379,0)</f>
        <v>0</v>
      </c>
      <c r="BJ379" s="241" t="s">
        <v>258</v>
      </c>
      <c r="BK379" s="350">
        <f>ROUND(I379*H379,2)</f>
        <v>0</v>
      </c>
      <c r="BL379" s="241" t="s">
        <v>323</v>
      </c>
      <c r="BM379" s="241" t="s">
        <v>704</v>
      </c>
    </row>
    <row r="380" spans="2:65" s="253" customFormat="1" ht="22.5" customHeight="1">
      <c r="B380" s="254"/>
      <c r="C380" s="373" t="s">
        <v>705</v>
      </c>
      <c r="D380" s="373" t="s">
        <v>379</v>
      </c>
      <c r="E380" s="374" t="s">
        <v>706</v>
      </c>
      <c r="F380" s="375" t="s">
        <v>707</v>
      </c>
      <c r="G380" s="376" t="s">
        <v>699</v>
      </c>
      <c r="H380" s="377">
        <v>8</v>
      </c>
      <c r="I380" s="111"/>
      <c r="J380" s="378">
        <f>ROUND(I380*H380,2)</f>
        <v>0</v>
      </c>
      <c r="K380" s="375" t="s">
        <v>186</v>
      </c>
      <c r="L380" s="379"/>
      <c r="M380" s="380" t="s">
        <v>186</v>
      </c>
      <c r="N380" s="381" t="s">
        <v>221</v>
      </c>
      <c r="O380" s="255"/>
      <c r="P380" s="348">
        <f>O380*H380</f>
        <v>0</v>
      </c>
      <c r="Q380" s="348">
        <v>0</v>
      </c>
      <c r="R380" s="348">
        <f>Q380*H380</f>
        <v>0</v>
      </c>
      <c r="S380" s="348">
        <v>0</v>
      </c>
      <c r="T380" s="349">
        <f>S380*H380</f>
        <v>0</v>
      </c>
      <c r="AR380" s="241" t="s">
        <v>378</v>
      </c>
      <c r="AT380" s="241" t="s">
        <v>379</v>
      </c>
      <c r="AU380" s="241" t="s">
        <v>260</v>
      </c>
      <c r="AY380" s="241" t="s">
        <v>316</v>
      </c>
      <c r="BE380" s="350">
        <f>IF(N380="základní",J380,0)</f>
        <v>0</v>
      </c>
      <c r="BF380" s="350">
        <f>IF(N380="snížená",J380,0)</f>
        <v>0</v>
      </c>
      <c r="BG380" s="350">
        <f>IF(N380="zákl. přenesená",J380,0)</f>
        <v>0</v>
      </c>
      <c r="BH380" s="350">
        <f>IF(N380="sníž. přenesená",J380,0)</f>
        <v>0</v>
      </c>
      <c r="BI380" s="350">
        <f>IF(N380="nulová",J380,0)</f>
        <v>0</v>
      </c>
      <c r="BJ380" s="241" t="s">
        <v>258</v>
      </c>
      <c r="BK380" s="350">
        <f>ROUND(I380*H380,2)</f>
        <v>0</v>
      </c>
      <c r="BL380" s="241" t="s">
        <v>323</v>
      </c>
      <c r="BM380" s="241" t="s">
        <v>708</v>
      </c>
    </row>
    <row r="381" spans="2:65" s="352" customFormat="1">
      <c r="B381" s="351"/>
      <c r="D381" s="353" t="s">
        <v>325</v>
      </c>
      <c r="E381" s="354" t="s">
        <v>186</v>
      </c>
      <c r="F381" s="355" t="s">
        <v>378</v>
      </c>
      <c r="H381" s="356">
        <v>8</v>
      </c>
      <c r="I381" s="109"/>
      <c r="L381" s="351"/>
      <c r="M381" s="357"/>
      <c r="N381" s="358"/>
      <c r="O381" s="358"/>
      <c r="P381" s="358"/>
      <c r="Q381" s="358"/>
      <c r="R381" s="358"/>
      <c r="S381" s="358"/>
      <c r="T381" s="359"/>
      <c r="AT381" s="360" t="s">
        <v>325</v>
      </c>
      <c r="AU381" s="360" t="s">
        <v>260</v>
      </c>
      <c r="AV381" s="352" t="s">
        <v>260</v>
      </c>
      <c r="AW381" s="352" t="s">
        <v>214</v>
      </c>
      <c r="AX381" s="352" t="s">
        <v>258</v>
      </c>
      <c r="AY381" s="360" t="s">
        <v>316</v>
      </c>
    </row>
    <row r="382" spans="2:65" s="253" customFormat="1" ht="22.5" customHeight="1">
      <c r="B382" s="254"/>
      <c r="C382" s="373" t="s">
        <v>709</v>
      </c>
      <c r="D382" s="373" t="s">
        <v>379</v>
      </c>
      <c r="E382" s="374" t="s">
        <v>710</v>
      </c>
      <c r="F382" s="375" t="s">
        <v>711</v>
      </c>
      <c r="G382" s="376" t="s">
        <v>699</v>
      </c>
      <c r="H382" s="377">
        <v>4</v>
      </c>
      <c r="I382" s="111"/>
      <c r="J382" s="378">
        <f>ROUND(I382*H382,2)</f>
        <v>0</v>
      </c>
      <c r="K382" s="375" t="s">
        <v>186</v>
      </c>
      <c r="L382" s="379"/>
      <c r="M382" s="380" t="s">
        <v>186</v>
      </c>
      <c r="N382" s="381" t="s">
        <v>221</v>
      </c>
      <c r="O382" s="255"/>
      <c r="P382" s="348">
        <f>O382*H382</f>
        <v>0</v>
      </c>
      <c r="Q382" s="348">
        <v>0</v>
      </c>
      <c r="R382" s="348">
        <f>Q382*H382</f>
        <v>0</v>
      </c>
      <c r="S382" s="348">
        <v>0</v>
      </c>
      <c r="T382" s="349">
        <f>S382*H382</f>
        <v>0</v>
      </c>
      <c r="AR382" s="241" t="s">
        <v>378</v>
      </c>
      <c r="AT382" s="241" t="s">
        <v>379</v>
      </c>
      <c r="AU382" s="241" t="s">
        <v>260</v>
      </c>
      <c r="AY382" s="241" t="s">
        <v>316</v>
      </c>
      <c r="BE382" s="350">
        <f>IF(N382="základní",J382,0)</f>
        <v>0</v>
      </c>
      <c r="BF382" s="350">
        <f>IF(N382="snížená",J382,0)</f>
        <v>0</v>
      </c>
      <c r="BG382" s="350">
        <f>IF(N382="zákl. přenesená",J382,0)</f>
        <v>0</v>
      </c>
      <c r="BH382" s="350">
        <f>IF(N382="sníž. přenesená",J382,0)</f>
        <v>0</v>
      </c>
      <c r="BI382" s="350">
        <f>IF(N382="nulová",J382,0)</f>
        <v>0</v>
      </c>
      <c r="BJ382" s="241" t="s">
        <v>258</v>
      </c>
      <c r="BK382" s="350">
        <f>ROUND(I382*H382,2)</f>
        <v>0</v>
      </c>
      <c r="BL382" s="241" t="s">
        <v>323</v>
      </c>
      <c r="BM382" s="241" t="s">
        <v>712</v>
      </c>
    </row>
    <row r="383" spans="2:65" s="327" customFormat="1" ht="29.85" customHeight="1">
      <c r="B383" s="326"/>
      <c r="D383" s="337" t="s">
        <v>249</v>
      </c>
      <c r="E383" s="338" t="s">
        <v>713</v>
      </c>
      <c r="F383" s="338" t="s">
        <v>714</v>
      </c>
      <c r="I383" s="106"/>
      <c r="J383" s="339">
        <f>BK383</f>
        <v>0</v>
      </c>
      <c r="L383" s="326"/>
      <c r="M383" s="331"/>
      <c r="N383" s="332"/>
      <c r="O383" s="332"/>
      <c r="P383" s="333">
        <f>SUM(P384:P432)</f>
        <v>0</v>
      </c>
      <c r="Q383" s="332"/>
      <c r="R383" s="333">
        <f>SUM(R384:R432)</f>
        <v>12.67292</v>
      </c>
      <c r="S383" s="332"/>
      <c r="T383" s="334">
        <f>SUM(T384:T432)</f>
        <v>0</v>
      </c>
      <c r="AR383" s="328" t="s">
        <v>260</v>
      </c>
      <c r="AT383" s="335" t="s">
        <v>249</v>
      </c>
      <c r="AU383" s="335" t="s">
        <v>258</v>
      </c>
      <c r="AY383" s="328" t="s">
        <v>316</v>
      </c>
      <c r="BK383" s="336">
        <f>SUM(BK384:BK432)</f>
        <v>0</v>
      </c>
    </row>
    <row r="384" spans="2:65" s="253" customFormat="1" ht="31.5" customHeight="1">
      <c r="B384" s="254"/>
      <c r="C384" s="340" t="s">
        <v>546</v>
      </c>
      <c r="D384" s="340" t="s">
        <v>318</v>
      </c>
      <c r="E384" s="341" t="s">
        <v>715</v>
      </c>
      <c r="F384" s="342" t="s">
        <v>716</v>
      </c>
      <c r="G384" s="343" t="s">
        <v>411</v>
      </c>
      <c r="H384" s="344">
        <v>36</v>
      </c>
      <c r="I384" s="108"/>
      <c r="J384" s="345">
        <f>ROUND(I384*H384,2)</f>
        <v>0</v>
      </c>
      <c r="K384" s="342" t="s">
        <v>322</v>
      </c>
      <c r="L384" s="254"/>
      <c r="M384" s="346" t="s">
        <v>186</v>
      </c>
      <c r="N384" s="347" t="s">
        <v>221</v>
      </c>
      <c r="O384" s="255"/>
      <c r="P384" s="348">
        <f>O384*H384</f>
        <v>0</v>
      </c>
      <c r="Q384" s="348">
        <v>0.17488999999999999</v>
      </c>
      <c r="R384" s="348">
        <f>Q384*H384</f>
        <v>6.2960399999999996</v>
      </c>
      <c r="S384" s="348">
        <v>0</v>
      </c>
      <c r="T384" s="349">
        <f>S384*H384</f>
        <v>0</v>
      </c>
      <c r="AR384" s="241" t="s">
        <v>323</v>
      </c>
      <c r="AT384" s="241" t="s">
        <v>318</v>
      </c>
      <c r="AU384" s="241" t="s">
        <v>260</v>
      </c>
      <c r="AY384" s="241" t="s">
        <v>316</v>
      </c>
      <c r="BE384" s="350">
        <f>IF(N384="základní",J384,0)</f>
        <v>0</v>
      </c>
      <c r="BF384" s="350">
        <f>IF(N384="snížená",J384,0)</f>
        <v>0</v>
      </c>
      <c r="BG384" s="350">
        <f>IF(N384="zákl. přenesená",J384,0)</f>
        <v>0</v>
      </c>
      <c r="BH384" s="350">
        <f>IF(N384="sníž. přenesená",J384,0)</f>
        <v>0</v>
      </c>
      <c r="BI384" s="350">
        <f>IF(N384="nulová",J384,0)</f>
        <v>0</v>
      </c>
      <c r="BJ384" s="241" t="s">
        <v>258</v>
      </c>
      <c r="BK384" s="350">
        <f>ROUND(I384*H384,2)</f>
        <v>0</v>
      </c>
      <c r="BL384" s="241" t="s">
        <v>323</v>
      </c>
      <c r="BM384" s="241" t="s">
        <v>717</v>
      </c>
    </row>
    <row r="385" spans="2:65" s="352" customFormat="1">
      <c r="B385" s="351"/>
      <c r="D385" s="353" t="s">
        <v>325</v>
      </c>
      <c r="E385" s="354" t="s">
        <v>186</v>
      </c>
      <c r="F385" s="355" t="s">
        <v>543</v>
      </c>
      <c r="H385" s="356">
        <v>36</v>
      </c>
      <c r="I385" s="109"/>
      <c r="L385" s="351"/>
      <c r="M385" s="357"/>
      <c r="N385" s="358"/>
      <c r="O385" s="358"/>
      <c r="P385" s="358"/>
      <c r="Q385" s="358"/>
      <c r="R385" s="358"/>
      <c r="S385" s="358"/>
      <c r="T385" s="359"/>
      <c r="AT385" s="360" t="s">
        <v>325</v>
      </c>
      <c r="AU385" s="360" t="s">
        <v>260</v>
      </c>
      <c r="AV385" s="352" t="s">
        <v>260</v>
      </c>
      <c r="AW385" s="352" t="s">
        <v>214</v>
      </c>
      <c r="AX385" s="352" t="s">
        <v>258</v>
      </c>
      <c r="AY385" s="360" t="s">
        <v>316</v>
      </c>
    </row>
    <row r="386" spans="2:65" s="253" customFormat="1" ht="22.5" customHeight="1">
      <c r="B386" s="254"/>
      <c r="C386" s="340" t="s">
        <v>718</v>
      </c>
      <c r="D386" s="340" t="s">
        <v>318</v>
      </c>
      <c r="E386" s="341" t="s">
        <v>719</v>
      </c>
      <c r="F386" s="342" t="s">
        <v>720</v>
      </c>
      <c r="G386" s="343" t="s">
        <v>411</v>
      </c>
      <c r="H386" s="344">
        <v>32</v>
      </c>
      <c r="I386" s="108"/>
      <c r="J386" s="345">
        <f>ROUND(I386*H386,2)</f>
        <v>0</v>
      </c>
      <c r="K386" s="342" t="s">
        <v>322</v>
      </c>
      <c r="L386" s="254"/>
      <c r="M386" s="346" t="s">
        <v>186</v>
      </c>
      <c r="N386" s="347" t="s">
        <v>221</v>
      </c>
      <c r="O386" s="255"/>
      <c r="P386" s="348">
        <f>O386*H386</f>
        <v>0</v>
      </c>
      <c r="Q386" s="348">
        <v>4.0000000000000002E-4</v>
      </c>
      <c r="R386" s="348">
        <f>Q386*H386</f>
        <v>1.2800000000000001E-2</v>
      </c>
      <c r="S386" s="348">
        <v>0</v>
      </c>
      <c r="T386" s="349">
        <f>S386*H386</f>
        <v>0</v>
      </c>
      <c r="AR386" s="241" t="s">
        <v>323</v>
      </c>
      <c r="AT386" s="241" t="s">
        <v>318</v>
      </c>
      <c r="AU386" s="241" t="s">
        <v>260</v>
      </c>
      <c r="AY386" s="241" t="s">
        <v>316</v>
      </c>
      <c r="BE386" s="350">
        <f>IF(N386="základní",J386,0)</f>
        <v>0</v>
      </c>
      <c r="BF386" s="350">
        <f>IF(N386="snížená",J386,0)</f>
        <v>0</v>
      </c>
      <c r="BG386" s="350">
        <f>IF(N386="zákl. přenesená",J386,0)</f>
        <v>0</v>
      </c>
      <c r="BH386" s="350">
        <f>IF(N386="sníž. přenesená",J386,0)</f>
        <v>0</v>
      </c>
      <c r="BI386" s="350">
        <f>IF(N386="nulová",J386,0)</f>
        <v>0</v>
      </c>
      <c r="BJ386" s="241" t="s">
        <v>258</v>
      </c>
      <c r="BK386" s="350">
        <f>ROUND(I386*H386,2)</f>
        <v>0</v>
      </c>
      <c r="BL386" s="241" t="s">
        <v>323</v>
      </c>
      <c r="BM386" s="241" t="s">
        <v>721</v>
      </c>
    </row>
    <row r="387" spans="2:65" s="352" customFormat="1">
      <c r="B387" s="351"/>
      <c r="D387" s="353" t="s">
        <v>325</v>
      </c>
      <c r="E387" s="354" t="s">
        <v>186</v>
      </c>
      <c r="F387" s="355" t="s">
        <v>517</v>
      </c>
      <c r="H387" s="356">
        <v>32</v>
      </c>
      <c r="I387" s="109"/>
      <c r="L387" s="351"/>
      <c r="M387" s="357"/>
      <c r="N387" s="358"/>
      <c r="O387" s="358"/>
      <c r="P387" s="358"/>
      <c r="Q387" s="358"/>
      <c r="R387" s="358"/>
      <c r="S387" s="358"/>
      <c r="T387" s="359"/>
      <c r="AT387" s="360" t="s">
        <v>325</v>
      </c>
      <c r="AU387" s="360" t="s">
        <v>260</v>
      </c>
      <c r="AV387" s="352" t="s">
        <v>260</v>
      </c>
      <c r="AW387" s="352" t="s">
        <v>214</v>
      </c>
      <c r="AX387" s="352" t="s">
        <v>258</v>
      </c>
      <c r="AY387" s="360" t="s">
        <v>316</v>
      </c>
    </row>
    <row r="388" spans="2:65" s="253" customFormat="1" ht="31.5" customHeight="1">
      <c r="B388" s="254"/>
      <c r="C388" s="340" t="s">
        <v>722</v>
      </c>
      <c r="D388" s="340" t="s">
        <v>318</v>
      </c>
      <c r="E388" s="341" t="s">
        <v>723</v>
      </c>
      <c r="F388" s="342" t="s">
        <v>724</v>
      </c>
      <c r="G388" s="343" t="s">
        <v>529</v>
      </c>
      <c r="H388" s="344">
        <v>64</v>
      </c>
      <c r="I388" s="108"/>
      <c r="J388" s="345">
        <f>ROUND(I388*H388,2)</f>
        <v>0</v>
      </c>
      <c r="K388" s="342" t="s">
        <v>322</v>
      </c>
      <c r="L388" s="254"/>
      <c r="M388" s="346" t="s">
        <v>186</v>
      </c>
      <c r="N388" s="347" t="s">
        <v>221</v>
      </c>
      <c r="O388" s="255"/>
      <c r="P388" s="348">
        <f>O388*H388</f>
        <v>0</v>
      </c>
      <c r="Q388" s="348">
        <v>0</v>
      </c>
      <c r="R388" s="348">
        <f>Q388*H388</f>
        <v>0</v>
      </c>
      <c r="S388" s="348">
        <v>0</v>
      </c>
      <c r="T388" s="349">
        <f>S388*H388</f>
        <v>0</v>
      </c>
      <c r="AR388" s="241" t="s">
        <v>323</v>
      </c>
      <c r="AT388" s="241" t="s">
        <v>318</v>
      </c>
      <c r="AU388" s="241" t="s">
        <v>260</v>
      </c>
      <c r="AY388" s="241" t="s">
        <v>316</v>
      </c>
      <c r="BE388" s="350">
        <f>IF(N388="základní",J388,0)</f>
        <v>0</v>
      </c>
      <c r="BF388" s="350">
        <f>IF(N388="snížená",J388,0)</f>
        <v>0</v>
      </c>
      <c r="BG388" s="350">
        <f>IF(N388="zákl. přenesená",J388,0)</f>
        <v>0</v>
      </c>
      <c r="BH388" s="350">
        <f>IF(N388="sníž. přenesená",J388,0)</f>
        <v>0</v>
      </c>
      <c r="BI388" s="350">
        <f>IF(N388="nulová",J388,0)</f>
        <v>0</v>
      </c>
      <c r="BJ388" s="241" t="s">
        <v>258</v>
      </c>
      <c r="BK388" s="350">
        <f>ROUND(I388*H388,2)</f>
        <v>0</v>
      </c>
      <c r="BL388" s="241" t="s">
        <v>323</v>
      </c>
      <c r="BM388" s="241" t="s">
        <v>725</v>
      </c>
    </row>
    <row r="389" spans="2:65" s="352" customFormat="1">
      <c r="B389" s="351"/>
      <c r="D389" s="353" t="s">
        <v>325</v>
      </c>
      <c r="E389" s="354" t="s">
        <v>186</v>
      </c>
      <c r="F389" s="355" t="s">
        <v>546</v>
      </c>
      <c r="H389" s="356">
        <v>64</v>
      </c>
      <c r="I389" s="109"/>
      <c r="L389" s="351"/>
      <c r="M389" s="357"/>
      <c r="N389" s="358"/>
      <c r="O389" s="358"/>
      <c r="P389" s="358"/>
      <c r="Q389" s="358"/>
      <c r="R389" s="358"/>
      <c r="S389" s="358"/>
      <c r="T389" s="359"/>
      <c r="AT389" s="360" t="s">
        <v>325</v>
      </c>
      <c r="AU389" s="360" t="s">
        <v>260</v>
      </c>
      <c r="AV389" s="352" t="s">
        <v>260</v>
      </c>
      <c r="AW389" s="352" t="s">
        <v>214</v>
      </c>
      <c r="AX389" s="352" t="s">
        <v>258</v>
      </c>
      <c r="AY389" s="360" t="s">
        <v>316</v>
      </c>
    </row>
    <row r="390" spans="2:65" s="253" customFormat="1" ht="22.5" customHeight="1">
      <c r="B390" s="254"/>
      <c r="C390" s="373" t="s">
        <v>726</v>
      </c>
      <c r="D390" s="373" t="s">
        <v>379</v>
      </c>
      <c r="E390" s="374" t="s">
        <v>727</v>
      </c>
      <c r="F390" s="375" t="s">
        <v>728</v>
      </c>
      <c r="G390" s="376" t="s">
        <v>411</v>
      </c>
      <c r="H390" s="377">
        <v>32</v>
      </c>
      <c r="I390" s="111"/>
      <c r="J390" s="378">
        <f>ROUND(I390*H390,2)</f>
        <v>0</v>
      </c>
      <c r="K390" s="375" t="s">
        <v>322</v>
      </c>
      <c r="L390" s="379"/>
      <c r="M390" s="380" t="s">
        <v>186</v>
      </c>
      <c r="N390" s="381" t="s">
        <v>221</v>
      </c>
      <c r="O390" s="255"/>
      <c r="P390" s="348">
        <f>O390*H390</f>
        <v>0</v>
      </c>
      <c r="Q390" s="348">
        <v>9.6000000000000002E-2</v>
      </c>
      <c r="R390" s="348">
        <f>Q390*H390</f>
        <v>3.0720000000000001</v>
      </c>
      <c r="S390" s="348">
        <v>0</v>
      </c>
      <c r="T390" s="349">
        <f>S390*H390</f>
        <v>0</v>
      </c>
      <c r="AR390" s="241" t="s">
        <v>378</v>
      </c>
      <c r="AT390" s="241" t="s">
        <v>379</v>
      </c>
      <c r="AU390" s="241" t="s">
        <v>260</v>
      </c>
      <c r="AY390" s="241" t="s">
        <v>316</v>
      </c>
      <c r="BE390" s="350">
        <f>IF(N390="základní",J390,0)</f>
        <v>0</v>
      </c>
      <c r="BF390" s="350">
        <f>IF(N390="snížená",J390,0)</f>
        <v>0</v>
      </c>
      <c r="BG390" s="350">
        <f>IF(N390="zákl. přenesená",J390,0)</f>
        <v>0</v>
      </c>
      <c r="BH390" s="350">
        <f>IF(N390="sníž. přenesená",J390,0)</f>
        <v>0</v>
      </c>
      <c r="BI390" s="350">
        <f>IF(N390="nulová",J390,0)</f>
        <v>0</v>
      </c>
      <c r="BJ390" s="241" t="s">
        <v>258</v>
      </c>
      <c r="BK390" s="350">
        <f>ROUND(I390*H390,2)</f>
        <v>0</v>
      </c>
      <c r="BL390" s="241" t="s">
        <v>323</v>
      </c>
      <c r="BM390" s="241" t="s">
        <v>729</v>
      </c>
    </row>
    <row r="391" spans="2:65" s="352" customFormat="1">
      <c r="B391" s="351"/>
      <c r="D391" s="353" t="s">
        <v>325</v>
      </c>
      <c r="E391" s="354" t="s">
        <v>186</v>
      </c>
      <c r="F391" s="355" t="s">
        <v>517</v>
      </c>
      <c r="H391" s="356">
        <v>32</v>
      </c>
      <c r="I391" s="109"/>
      <c r="L391" s="351"/>
      <c r="M391" s="357"/>
      <c r="N391" s="358"/>
      <c r="O391" s="358"/>
      <c r="P391" s="358"/>
      <c r="Q391" s="358"/>
      <c r="R391" s="358"/>
      <c r="S391" s="358"/>
      <c r="T391" s="359"/>
      <c r="AT391" s="360" t="s">
        <v>325</v>
      </c>
      <c r="AU391" s="360" t="s">
        <v>260</v>
      </c>
      <c r="AV391" s="352" t="s">
        <v>260</v>
      </c>
      <c r="AW391" s="352" t="s">
        <v>214</v>
      </c>
      <c r="AX391" s="352" t="s">
        <v>258</v>
      </c>
      <c r="AY391" s="360" t="s">
        <v>316</v>
      </c>
    </row>
    <row r="392" spans="2:65" s="253" customFormat="1" ht="22.5" customHeight="1">
      <c r="B392" s="254"/>
      <c r="C392" s="373" t="s">
        <v>730</v>
      </c>
      <c r="D392" s="373" t="s">
        <v>379</v>
      </c>
      <c r="E392" s="374" t="s">
        <v>731</v>
      </c>
      <c r="F392" s="375" t="s">
        <v>732</v>
      </c>
      <c r="G392" s="376" t="s">
        <v>529</v>
      </c>
      <c r="H392" s="377">
        <v>192</v>
      </c>
      <c r="I392" s="111"/>
      <c r="J392" s="378">
        <f>ROUND(I392*H392,2)</f>
        <v>0</v>
      </c>
      <c r="K392" s="375" t="s">
        <v>322</v>
      </c>
      <c r="L392" s="379"/>
      <c r="M392" s="380" t="s">
        <v>186</v>
      </c>
      <c r="N392" s="381" t="s">
        <v>221</v>
      </c>
      <c r="O392" s="255"/>
      <c r="P392" s="348">
        <f>O392*H392</f>
        <v>0</v>
      </c>
      <c r="Q392" s="348">
        <v>4.0000000000000003E-5</v>
      </c>
      <c r="R392" s="348">
        <f>Q392*H392</f>
        <v>7.6800000000000011E-3</v>
      </c>
      <c r="S392" s="348">
        <v>0</v>
      </c>
      <c r="T392" s="349">
        <f>S392*H392</f>
        <v>0</v>
      </c>
      <c r="AR392" s="241" t="s">
        <v>378</v>
      </c>
      <c r="AT392" s="241" t="s">
        <v>379</v>
      </c>
      <c r="AU392" s="241" t="s">
        <v>260</v>
      </c>
      <c r="AY392" s="241" t="s">
        <v>316</v>
      </c>
      <c r="BE392" s="350">
        <f>IF(N392="základní",J392,0)</f>
        <v>0</v>
      </c>
      <c r="BF392" s="350">
        <f>IF(N392="snížená",J392,0)</f>
        <v>0</v>
      </c>
      <c r="BG392" s="350">
        <f>IF(N392="zákl. přenesená",J392,0)</f>
        <v>0</v>
      </c>
      <c r="BH392" s="350">
        <f>IF(N392="sníž. přenesená",J392,0)</f>
        <v>0</v>
      </c>
      <c r="BI392" s="350">
        <f>IF(N392="nulová",J392,0)</f>
        <v>0</v>
      </c>
      <c r="BJ392" s="241" t="s">
        <v>258</v>
      </c>
      <c r="BK392" s="350">
        <f>ROUND(I392*H392,2)</f>
        <v>0</v>
      </c>
      <c r="BL392" s="241" t="s">
        <v>323</v>
      </c>
      <c r="BM392" s="241" t="s">
        <v>733</v>
      </c>
    </row>
    <row r="393" spans="2:65" s="352" customFormat="1">
      <c r="B393" s="351"/>
      <c r="D393" s="353" t="s">
        <v>325</v>
      </c>
      <c r="E393" s="354" t="s">
        <v>186</v>
      </c>
      <c r="F393" s="355" t="s">
        <v>734</v>
      </c>
      <c r="H393" s="356">
        <v>192</v>
      </c>
      <c r="I393" s="109"/>
      <c r="L393" s="351"/>
      <c r="M393" s="357"/>
      <c r="N393" s="358"/>
      <c r="O393" s="358"/>
      <c r="P393" s="358"/>
      <c r="Q393" s="358"/>
      <c r="R393" s="358"/>
      <c r="S393" s="358"/>
      <c r="T393" s="359"/>
      <c r="AT393" s="360" t="s">
        <v>325</v>
      </c>
      <c r="AU393" s="360" t="s">
        <v>260</v>
      </c>
      <c r="AV393" s="352" t="s">
        <v>260</v>
      </c>
      <c r="AW393" s="352" t="s">
        <v>214</v>
      </c>
      <c r="AX393" s="352" t="s">
        <v>258</v>
      </c>
      <c r="AY393" s="360" t="s">
        <v>316</v>
      </c>
    </row>
    <row r="394" spans="2:65" s="253" customFormat="1" ht="22.5" customHeight="1">
      <c r="B394" s="254"/>
      <c r="C394" s="373" t="s">
        <v>735</v>
      </c>
      <c r="D394" s="373" t="s">
        <v>379</v>
      </c>
      <c r="E394" s="374" t="s">
        <v>736</v>
      </c>
      <c r="F394" s="375" t="s">
        <v>737</v>
      </c>
      <c r="G394" s="376" t="s">
        <v>529</v>
      </c>
      <c r="H394" s="377">
        <v>60</v>
      </c>
      <c r="I394" s="111"/>
      <c r="J394" s="378">
        <f>ROUND(I394*H394,2)</f>
        <v>0</v>
      </c>
      <c r="K394" s="375" t="s">
        <v>322</v>
      </c>
      <c r="L394" s="379"/>
      <c r="M394" s="380" t="s">
        <v>186</v>
      </c>
      <c r="N394" s="381" t="s">
        <v>221</v>
      </c>
      <c r="O394" s="255"/>
      <c r="P394" s="348">
        <f>O394*H394</f>
        <v>0</v>
      </c>
      <c r="Q394" s="348">
        <v>2.0000000000000002E-5</v>
      </c>
      <c r="R394" s="348">
        <f>Q394*H394</f>
        <v>1.2000000000000001E-3</v>
      </c>
      <c r="S394" s="348">
        <v>0</v>
      </c>
      <c r="T394" s="349">
        <f>S394*H394</f>
        <v>0</v>
      </c>
      <c r="AR394" s="241" t="s">
        <v>378</v>
      </c>
      <c r="AT394" s="241" t="s">
        <v>379</v>
      </c>
      <c r="AU394" s="241" t="s">
        <v>260</v>
      </c>
      <c r="AY394" s="241" t="s">
        <v>316</v>
      </c>
      <c r="BE394" s="350">
        <f>IF(N394="základní",J394,0)</f>
        <v>0</v>
      </c>
      <c r="BF394" s="350">
        <f>IF(N394="snížená",J394,0)</f>
        <v>0</v>
      </c>
      <c r="BG394" s="350">
        <f>IF(N394="zákl. přenesená",J394,0)</f>
        <v>0</v>
      </c>
      <c r="BH394" s="350">
        <f>IF(N394="sníž. přenesená",J394,0)</f>
        <v>0</v>
      </c>
      <c r="BI394" s="350">
        <f>IF(N394="nulová",J394,0)</f>
        <v>0</v>
      </c>
      <c r="BJ394" s="241" t="s">
        <v>258</v>
      </c>
      <c r="BK394" s="350">
        <f>ROUND(I394*H394,2)</f>
        <v>0</v>
      </c>
      <c r="BL394" s="241" t="s">
        <v>323</v>
      </c>
      <c r="BM394" s="241" t="s">
        <v>738</v>
      </c>
    </row>
    <row r="395" spans="2:65" s="352" customFormat="1">
      <c r="B395" s="351"/>
      <c r="D395" s="353" t="s">
        <v>325</v>
      </c>
      <c r="E395" s="354" t="s">
        <v>186</v>
      </c>
      <c r="F395" s="355" t="s">
        <v>696</v>
      </c>
      <c r="H395" s="356">
        <v>60</v>
      </c>
      <c r="I395" s="109"/>
      <c r="L395" s="351"/>
      <c r="M395" s="357"/>
      <c r="N395" s="358"/>
      <c r="O395" s="358"/>
      <c r="P395" s="358"/>
      <c r="Q395" s="358"/>
      <c r="R395" s="358"/>
      <c r="S395" s="358"/>
      <c r="T395" s="359"/>
      <c r="AT395" s="360" t="s">
        <v>325</v>
      </c>
      <c r="AU395" s="360" t="s">
        <v>260</v>
      </c>
      <c r="AV395" s="352" t="s">
        <v>260</v>
      </c>
      <c r="AW395" s="352" t="s">
        <v>214</v>
      </c>
      <c r="AX395" s="352" t="s">
        <v>258</v>
      </c>
      <c r="AY395" s="360" t="s">
        <v>316</v>
      </c>
    </row>
    <row r="396" spans="2:65" s="253" customFormat="1" ht="22.5" customHeight="1">
      <c r="B396" s="254"/>
      <c r="C396" s="373" t="s">
        <v>739</v>
      </c>
      <c r="D396" s="373" t="s">
        <v>379</v>
      </c>
      <c r="E396" s="374" t="s">
        <v>740</v>
      </c>
      <c r="F396" s="375" t="s">
        <v>741</v>
      </c>
      <c r="G396" s="376" t="s">
        <v>529</v>
      </c>
      <c r="H396" s="377">
        <v>64</v>
      </c>
      <c r="I396" s="111"/>
      <c r="J396" s="378">
        <f>ROUND(I396*H396,2)</f>
        <v>0</v>
      </c>
      <c r="K396" s="375" t="s">
        <v>322</v>
      </c>
      <c r="L396" s="379"/>
      <c r="M396" s="380" t="s">
        <v>186</v>
      </c>
      <c r="N396" s="381" t="s">
        <v>221</v>
      </c>
      <c r="O396" s="255"/>
      <c r="P396" s="348">
        <f>O396*H396</f>
        <v>0</v>
      </c>
      <c r="Q396" s="348">
        <v>1.8E-3</v>
      </c>
      <c r="R396" s="348">
        <f>Q396*H396</f>
        <v>0.1152</v>
      </c>
      <c r="S396" s="348">
        <v>0</v>
      </c>
      <c r="T396" s="349">
        <f>S396*H396</f>
        <v>0</v>
      </c>
      <c r="AR396" s="241" t="s">
        <v>378</v>
      </c>
      <c r="AT396" s="241" t="s">
        <v>379</v>
      </c>
      <c r="AU396" s="241" t="s">
        <v>260</v>
      </c>
      <c r="AY396" s="241" t="s">
        <v>316</v>
      </c>
      <c r="BE396" s="350">
        <f>IF(N396="základní",J396,0)</f>
        <v>0</v>
      </c>
      <c r="BF396" s="350">
        <f>IF(N396="snížená",J396,0)</f>
        <v>0</v>
      </c>
      <c r="BG396" s="350">
        <f>IF(N396="zákl. přenesená",J396,0)</f>
        <v>0</v>
      </c>
      <c r="BH396" s="350">
        <f>IF(N396="sníž. přenesená",J396,0)</f>
        <v>0</v>
      </c>
      <c r="BI396" s="350">
        <f>IF(N396="nulová",J396,0)</f>
        <v>0</v>
      </c>
      <c r="BJ396" s="241" t="s">
        <v>258</v>
      </c>
      <c r="BK396" s="350">
        <f>ROUND(I396*H396,2)</f>
        <v>0</v>
      </c>
      <c r="BL396" s="241" t="s">
        <v>323</v>
      </c>
      <c r="BM396" s="241" t="s">
        <v>742</v>
      </c>
    </row>
    <row r="397" spans="2:65" s="352" customFormat="1">
      <c r="B397" s="351"/>
      <c r="D397" s="353" t="s">
        <v>325</v>
      </c>
      <c r="E397" s="354" t="s">
        <v>186</v>
      </c>
      <c r="F397" s="355" t="s">
        <v>546</v>
      </c>
      <c r="H397" s="356">
        <v>64</v>
      </c>
      <c r="I397" s="109"/>
      <c r="L397" s="351"/>
      <c r="M397" s="357"/>
      <c r="N397" s="358"/>
      <c r="O397" s="358"/>
      <c r="P397" s="358"/>
      <c r="Q397" s="358"/>
      <c r="R397" s="358"/>
      <c r="S397" s="358"/>
      <c r="T397" s="359"/>
      <c r="AT397" s="360" t="s">
        <v>325</v>
      </c>
      <c r="AU397" s="360" t="s">
        <v>260</v>
      </c>
      <c r="AV397" s="352" t="s">
        <v>260</v>
      </c>
      <c r="AW397" s="352" t="s">
        <v>214</v>
      </c>
      <c r="AX397" s="352" t="s">
        <v>258</v>
      </c>
      <c r="AY397" s="360" t="s">
        <v>316</v>
      </c>
    </row>
    <row r="398" spans="2:65" s="253" customFormat="1" ht="22.5" customHeight="1">
      <c r="B398" s="254"/>
      <c r="C398" s="373" t="s">
        <v>743</v>
      </c>
      <c r="D398" s="373" t="s">
        <v>379</v>
      </c>
      <c r="E398" s="374" t="s">
        <v>744</v>
      </c>
      <c r="F398" s="375" t="s">
        <v>745</v>
      </c>
      <c r="G398" s="376" t="s">
        <v>411</v>
      </c>
      <c r="H398" s="377">
        <v>36</v>
      </c>
      <c r="I398" s="111"/>
      <c r="J398" s="378">
        <f>ROUND(I398*H398,2)</f>
        <v>0</v>
      </c>
      <c r="K398" s="375" t="s">
        <v>322</v>
      </c>
      <c r="L398" s="379"/>
      <c r="M398" s="380" t="s">
        <v>186</v>
      </c>
      <c r="N398" s="381" t="s">
        <v>221</v>
      </c>
      <c r="O398" s="255"/>
      <c r="P398" s="348">
        <f>O398*H398</f>
        <v>0</v>
      </c>
      <c r="Q398" s="348">
        <v>8.7999999999999995E-2</v>
      </c>
      <c r="R398" s="348">
        <f>Q398*H398</f>
        <v>3.1679999999999997</v>
      </c>
      <c r="S398" s="348">
        <v>0</v>
      </c>
      <c r="T398" s="349">
        <f>S398*H398</f>
        <v>0</v>
      </c>
      <c r="AR398" s="241" t="s">
        <v>378</v>
      </c>
      <c r="AT398" s="241" t="s">
        <v>379</v>
      </c>
      <c r="AU398" s="241" t="s">
        <v>260</v>
      </c>
      <c r="AY398" s="241" t="s">
        <v>316</v>
      </c>
      <c r="BE398" s="350">
        <f>IF(N398="základní",J398,0)</f>
        <v>0</v>
      </c>
      <c r="BF398" s="350">
        <f>IF(N398="snížená",J398,0)</f>
        <v>0</v>
      </c>
      <c r="BG398" s="350">
        <f>IF(N398="zákl. přenesená",J398,0)</f>
        <v>0</v>
      </c>
      <c r="BH398" s="350">
        <f>IF(N398="sníž. přenesená",J398,0)</f>
        <v>0</v>
      </c>
      <c r="BI398" s="350">
        <f>IF(N398="nulová",J398,0)</f>
        <v>0</v>
      </c>
      <c r="BJ398" s="241" t="s">
        <v>258</v>
      </c>
      <c r="BK398" s="350">
        <f>ROUND(I398*H398,2)</f>
        <v>0</v>
      </c>
      <c r="BL398" s="241" t="s">
        <v>323</v>
      </c>
      <c r="BM398" s="241" t="s">
        <v>746</v>
      </c>
    </row>
    <row r="399" spans="2:65" s="352" customFormat="1">
      <c r="B399" s="351"/>
      <c r="D399" s="353" t="s">
        <v>325</v>
      </c>
      <c r="E399" s="354" t="s">
        <v>186</v>
      </c>
      <c r="F399" s="355" t="s">
        <v>543</v>
      </c>
      <c r="H399" s="356">
        <v>36</v>
      </c>
      <c r="I399" s="109"/>
      <c r="L399" s="351"/>
      <c r="M399" s="357"/>
      <c r="N399" s="358"/>
      <c r="O399" s="358"/>
      <c r="P399" s="358"/>
      <c r="Q399" s="358"/>
      <c r="R399" s="358"/>
      <c r="S399" s="358"/>
      <c r="T399" s="359"/>
      <c r="AT399" s="360" t="s">
        <v>325</v>
      </c>
      <c r="AU399" s="360" t="s">
        <v>260</v>
      </c>
      <c r="AV399" s="352" t="s">
        <v>260</v>
      </c>
      <c r="AW399" s="352" t="s">
        <v>214</v>
      </c>
      <c r="AX399" s="352" t="s">
        <v>258</v>
      </c>
      <c r="AY399" s="360" t="s">
        <v>316</v>
      </c>
    </row>
    <row r="400" spans="2:65" s="253" customFormat="1" ht="22.5" customHeight="1">
      <c r="B400" s="254"/>
      <c r="C400" s="373" t="s">
        <v>747</v>
      </c>
      <c r="D400" s="373" t="s">
        <v>379</v>
      </c>
      <c r="E400" s="374" t="s">
        <v>748</v>
      </c>
      <c r="F400" s="375" t="s">
        <v>749</v>
      </c>
      <c r="G400" s="376" t="s">
        <v>750</v>
      </c>
      <c r="H400" s="377">
        <v>22007.58</v>
      </c>
      <c r="I400" s="111"/>
      <c r="J400" s="378">
        <f>ROUND(I400*H400,2)</f>
        <v>0</v>
      </c>
      <c r="K400" s="375" t="s">
        <v>186</v>
      </c>
      <c r="L400" s="379"/>
      <c r="M400" s="380" t="s">
        <v>186</v>
      </c>
      <c r="N400" s="381" t="s">
        <v>221</v>
      </c>
      <c r="O400" s="255"/>
      <c r="P400" s="348">
        <f>O400*H400</f>
        <v>0</v>
      </c>
      <c r="Q400" s="348">
        <v>0</v>
      </c>
      <c r="R400" s="348">
        <f>Q400*H400</f>
        <v>0</v>
      </c>
      <c r="S400" s="348">
        <v>0</v>
      </c>
      <c r="T400" s="349">
        <f>S400*H400</f>
        <v>0</v>
      </c>
      <c r="AR400" s="241" t="s">
        <v>378</v>
      </c>
      <c r="AT400" s="241" t="s">
        <v>379</v>
      </c>
      <c r="AU400" s="241" t="s">
        <v>260</v>
      </c>
      <c r="AY400" s="241" t="s">
        <v>316</v>
      </c>
      <c r="BE400" s="350">
        <f>IF(N400="základní",J400,0)</f>
        <v>0</v>
      </c>
      <c r="BF400" s="350">
        <f>IF(N400="snížená",J400,0)</f>
        <v>0</v>
      </c>
      <c r="BG400" s="350">
        <f>IF(N400="zákl. přenesená",J400,0)</f>
        <v>0</v>
      </c>
      <c r="BH400" s="350">
        <f>IF(N400="sníž. přenesená",J400,0)</f>
        <v>0</v>
      </c>
      <c r="BI400" s="350">
        <f>IF(N400="nulová",J400,0)</f>
        <v>0</v>
      </c>
      <c r="BJ400" s="241" t="s">
        <v>258</v>
      </c>
      <c r="BK400" s="350">
        <f>ROUND(I400*H400,2)</f>
        <v>0</v>
      </c>
      <c r="BL400" s="241" t="s">
        <v>323</v>
      </c>
      <c r="BM400" s="241" t="s">
        <v>751</v>
      </c>
    </row>
    <row r="401" spans="2:65" s="352" customFormat="1">
      <c r="B401" s="351"/>
      <c r="D401" s="353" t="s">
        <v>325</v>
      </c>
      <c r="E401" s="354" t="s">
        <v>186</v>
      </c>
      <c r="F401" s="355" t="s">
        <v>752</v>
      </c>
      <c r="H401" s="356">
        <v>22007.58</v>
      </c>
      <c r="I401" s="109"/>
      <c r="L401" s="351"/>
      <c r="M401" s="357"/>
      <c r="N401" s="358"/>
      <c r="O401" s="358"/>
      <c r="P401" s="358"/>
      <c r="Q401" s="358"/>
      <c r="R401" s="358"/>
      <c r="S401" s="358"/>
      <c r="T401" s="359"/>
      <c r="AT401" s="360" t="s">
        <v>325</v>
      </c>
      <c r="AU401" s="360" t="s">
        <v>260</v>
      </c>
      <c r="AV401" s="352" t="s">
        <v>260</v>
      </c>
      <c r="AW401" s="352" t="s">
        <v>214</v>
      </c>
      <c r="AX401" s="352" t="s">
        <v>258</v>
      </c>
      <c r="AY401" s="360" t="s">
        <v>316</v>
      </c>
    </row>
    <row r="402" spans="2:65" s="253" customFormat="1" ht="22.5" customHeight="1">
      <c r="B402" s="254"/>
      <c r="C402" s="373" t="s">
        <v>753</v>
      </c>
      <c r="D402" s="373" t="s">
        <v>379</v>
      </c>
      <c r="E402" s="374" t="s">
        <v>754</v>
      </c>
      <c r="F402" s="375" t="s">
        <v>755</v>
      </c>
      <c r="G402" s="376" t="s">
        <v>750</v>
      </c>
      <c r="H402" s="377">
        <v>22007.58</v>
      </c>
      <c r="I402" s="111"/>
      <c r="J402" s="378">
        <f>ROUND(I402*H402,2)</f>
        <v>0</v>
      </c>
      <c r="K402" s="375" t="s">
        <v>186</v>
      </c>
      <c r="L402" s="379"/>
      <c r="M402" s="380" t="s">
        <v>186</v>
      </c>
      <c r="N402" s="381" t="s">
        <v>221</v>
      </c>
      <c r="O402" s="255"/>
      <c r="P402" s="348">
        <f>O402*H402</f>
        <v>0</v>
      </c>
      <c r="Q402" s="348">
        <v>0</v>
      </c>
      <c r="R402" s="348">
        <f>Q402*H402</f>
        <v>0</v>
      </c>
      <c r="S402" s="348">
        <v>0</v>
      </c>
      <c r="T402" s="349">
        <f>S402*H402</f>
        <v>0</v>
      </c>
      <c r="AR402" s="241" t="s">
        <v>378</v>
      </c>
      <c r="AT402" s="241" t="s">
        <v>379</v>
      </c>
      <c r="AU402" s="241" t="s">
        <v>260</v>
      </c>
      <c r="AY402" s="241" t="s">
        <v>316</v>
      </c>
      <c r="BE402" s="350">
        <f>IF(N402="základní",J402,0)</f>
        <v>0</v>
      </c>
      <c r="BF402" s="350">
        <f>IF(N402="snížená",J402,0)</f>
        <v>0</v>
      </c>
      <c r="BG402" s="350">
        <f>IF(N402="zákl. přenesená",J402,0)</f>
        <v>0</v>
      </c>
      <c r="BH402" s="350">
        <f>IF(N402="sníž. přenesená",J402,0)</f>
        <v>0</v>
      </c>
      <c r="BI402" s="350">
        <f>IF(N402="nulová",J402,0)</f>
        <v>0</v>
      </c>
      <c r="BJ402" s="241" t="s">
        <v>258</v>
      </c>
      <c r="BK402" s="350">
        <f>ROUND(I402*H402,2)</f>
        <v>0</v>
      </c>
      <c r="BL402" s="241" t="s">
        <v>323</v>
      </c>
      <c r="BM402" s="241" t="s">
        <v>756</v>
      </c>
    </row>
    <row r="403" spans="2:65" s="352" customFormat="1">
      <c r="B403" s="351"/>
      <c r="D403" s="353" t="s">
        <v>325</v>
      </c>
      <c r="E403" s="354" t="s">
        <v>186</v>
      </c>
      <c r="F403" s="355" t="s">
        <v>752</v>
      </c>
      <c r="H403" s="356">
        <v>22007.58</v>
      </c>
      <c r="I403" s="109"/>
      <c r="L403" s="351"/>
      <c r="M403" s="357"/>
      <c r="N403" s="358"/>
      <c r="O403" s="358"/>
      <c r="P403" s="358"/>
      <c r="Q403" s="358"/>
      <c r="R403" s="358"/>
      <c r="S403" s="358"/>
      <c r="T403" s="359"/>
      <c r="AT403" s="360" t="s">
        <v>325</v>
      </c>
      <c r="AU403" s="360" t="s">
        <v>260</v>
      </c>
      <c r="AV403" s="352" t="s">
        <v>260</v>
      </c>
      <c r="AW403" s="352" t="s">
        <v>214</v>
      </c>
      <c r="AX403" s="352" t="s">
        <v>258</v>
      </c>
      <c r="AY403" s="360" t="s">
        <v>316</v>
      </c>
    </row>
    <row r="404" spans="2:65" s="253" customFormat="1" ht="22.5" customHeight="1">
      <c r="B404" s="254"/>
      <c r="C404" s="373" t="s">
        <v>757</v>
      </c>
      <c r="D404" s="373" t="s">
        <v>379</v>
      </c>
      <c r="E404" s="374" t="s">
        <v>758</v>
      </c>
      <c r="F404" s="375" t="s">
        <v>759</v>
      </c>
      <c r="G404" s="376" t="s">
        <v>699</v>
      </c>
      <c r="H404" s="377">
        <v>144</v>
      </c>
      <c r="I404" s="111"/>
      <c r="J404" s="378">
        <f>ROUND(I404*H404,2)</f>
        <v>0</v>
      </c>
      <c r="K404" s="375" t="s">
        <v>186</v>
      </c>
      <c r="L404" s="379"/>
      <c r="M404" s="380" t="s">
        <v>186</v>
      </c>
      <c r="N404" s="381" t="s">
        <v>221</v>
      </c>
      <c r="O404" s="255"/>
      <c r="P404" s="348">
        <f>O404*H404</f>
        <v>0</v>
      </c>
      <c r="Q404" s="348">
        <v>0</v>
      </c>
      <c r="R404" s="348">
        <f>Q404*H404</f>
        <v>0</v>
      </c>
      <c r="S404" s="348">
        <v>0</v>
      </c>
      <c r="T404" s="349">
        <f>S404*H404</f>
        <v>0</v>
      </c>
      <c r="AR404" s="241" t="s">
        <v>378</v>
      </c>
      <c r="AT404" s="241" t="s">
        <v>379</v>
      </c>
      <c r="AU404" s="241" t="s">
        <v>260</v>
      </c>
      <c r="AY404" s="241" t="s">
        <v>316</v>
      </c>
      <c r="BE404" s="350">
        <f>IF(N404="základní",J404,0)</f>
        <v>0</v>
      </c>
      <c r="BF404" s="350">
        <f>IF(N404="snížená",J404,0)</f>
        <v>0</v>
      </c>
      <c r="BG404" s="350">
        <f>IF(N404="zákl. přenesená",J404,0)</f>
        <v>0</v>
      </c>
      <c r="BH404" s="350">
        <f>IF(N404="sníž. přenesená",J404,0)</f>
        <v>0</v>
      </c>
      <c r="BI404" s="350">
        <f>IF(N404="nulová",J404,0)</f>
        <v>0</v>
      </c>
      <c r="BJ404" s="241" t="s">
        <v>258</v>
      </c>
      <c r="BK404" s="350">
        <f>ROUND(I404*H404,2)</f>
        <v>0</v>
      </c>
      <c r="BL404" s="241" t="s">
        <v>323</v>
      </c>
      <c r="BM404" s="241" t="s">
        <v>760</v>
      </c>
    </row>
    <row r="405" spans="2:65" s="352" customFormat="1">
      <c r="B405" s="351"/>
      <c r="D405" s="361" t="s">
        <v>325</v>
      </c>
      <c r="E405" s="360" t="s">
        <v>186</v>
      </c>
      <c r="F405" s="362" t="s">
        <v>761</v>
      </c>
      <c r="H405" s="363">
        <v>80</v>
      </c>
      <c r="I405" s="109"/>
      <c r="L405" s="351"/>
      <c r="M405" s="357"/>
      <c r="N405" s="358"/>
      <c r="O405" s="358"/>
      <c r="P405" s="358"/>
      <c r="Q405" s="358"/>
      <c r="R405" s="358"/>
      <c r="S405" s="358"/>
      <c r="T405" s="359"/>
      <c r="AT405" s="360" t="s">
        <v>325</v>
      </c>
      <c r="AU405" s="360" t="s">
        <v>260</v>
      </c>
      <c r="AV405" s="352" t="s">
        <v>260</v>
      </c>
      <c r="AW405" s="352" t="s">
        <v>214</v>
      </c>
      <c r="AX405" s="352" t="s">
        <v>250</v>
      </c>
      <c r="AY405" s="360" t="s">
        <v>316</v>
      </c>
    </row>
    <row r="406" spans="2:65" s="352" customFormat="1">
      <c r="B406" s="351"/>
      <c r="D406" s="361" t="s">
        <v>325</v>
      </c>
      <c r="E406" s="360" t="s">
        <v>186</v>
      </c>
      <c r="F406" s="362" t="s">
        <v>762</v>
      </c>
      <c r="H406" s="363">
        <v>64</v>
      </c>
      <c r="I406" s="109"/>
      <c r="L406" s="351"/>
      <c r="M406" s="357"/>
      <c r="N406" s="358"/>
      <c r="O406" s="358"/>
      <c r="P406" s="358"/>
      <c r="Q406" s="358"/>
      <c r="R406" s="358"/>
      <c r="S406" s="358"/>
      <c r="T406" s="359"/>
      <c r="AT406" s="360" t="s">
        <v>325</v>
      </c>
      <c r="AU406" s="360" t="s">
        <v>260</v>
      </c>
      <c r="AV406" s="352" t="s">
        <v>260</v>
      </c>
      <c r="AW406" s="352" t="s">
        <v>214</v>
      </c>
      <c r="AX406" s="352" t="s">
        <v>250</v>
      </c>
      <c r="AY406" s="360" t="s">
        <v>316</v>
      </c>
    </row>
    <row r="407" spans="2:65" s="365" customFormat="1">
      <c r="B407" s="364"/>
      <c r="D407" s="353" t="s">
        <v>325</v>
      </c>
      <c r="E407" s="366" t="s">
        <v>186</v>
      </c>
      <c r="F407" s="367" t="s">
        <v>347</v>
      </c>
      <c r="H407" s="368">
        <v>144</v>
      </c>
      <c r="I407" s="110"/>
      <c r="L407" s="364"/>
      <c r="M407" s="369"/>
      <c r="N407" s="370"/>
      <c r="O407" s="370"/>
      <c r="P407" s="370"/>
      <c r="Q407" s="370"/>
      <c r="R407" s="370"/>
      <c r="S407" s="370"/>
      <c r="T407" s="371"/>
      <c r="AT407" s="372" t="s">
        <v>325</v>
      </c>
      <c r="AU407" s="372" t="s">
        <v>260</v>
      </c>
      <c r="AV407" s="365" t="s">
        <v>323</v>
      </c>
      <c r="AW407" s="365" t="s">
        <v>214</v>
      </c>
      <c r="AX407" s="365" t="s">
        <v>258</v>
      </c>
      <c r="AY407" s="372" t="s">
        <v>316</v>
      </c>
    </row>
    <row r="408" spans="2:65" s="253" customFormat="1" ht="22.5" customHeight="1">
      <c r="B408" s="254"/>
      <c r="C408" s="373" t="s">
        <v>763</v>
      </c>
      <c r="D408" s="373" t="s">
        <v>379</v>
      </c>
      <c r="E408" s="374" t="s">
        <v>764</v>
      </c>
      <c r="F408" s="375" t="s">
        <v>765</v>
      </c>
      <c r="G408" s="376" t="s">
        <v>321</v>
      </c>
      <c r="H408" s="377">
        <v>331.48899999999998</v>
      </c>
      <c r="I408" s="111"/>
      <c r="J408" s="378">
        <f>ROUND(I408*H408,2)</f>
        <v>0</v>
      </c>
      <c r="K408" s="375" t="s">
        <v>186</v>
      </c>
      <c r="L408" s="379"/>
      <c r="M408" s="380" t="s">
        <v>186</v>
      </c>
      <c r="N408" s="381" t="s">
        <v>221</v>
      </c>
      <c r="O408" s="255"/>
      <c r="P408" s="348">
        <f>O408*H408</f>
        <v>0</v>
      </c>
      <c r="Q408" s="348">
        <v>0</v>
      </c>
      <c r="R408" s="348">
        <f>Q408*H408</f>
        <v>0</v>
      </c>
      <c r="S408" s="348">
        <v>0</v>
      </c>
      <c r="T408" s="349">
        <f>S408*H408</f>
        <v>0</v>
      </c>
      <c r="AR408" s="241" t="s">
        <v>378</v>
      </c>
      <c r="AT408" s="241" t="s">
        <v>379</v>
      </c>
      <c r="AU408" s="241" t="s">
        <v>260</v>
      </c>
      <c r="AY408" s="241" t="s">
        <v>316</v>
      </c>
      <c r="BE408" s="350">
        <f>IF(N408="základní",J408,0)</f>
        <v>0</v>
      </c>
      <c r="BF408" s="350">
        <f>IF(N408="snížená",J408,0)</f>
        <v>0</v>
      </c>
      <c r="BG408" s="350">
        <f>IF(N408="zákl. přenesená",J408,0)</f>
        <v>0</v>
      </c>
      <c r="BH408" s="350">
        <f>IF(N408="sníž. přenesená",J408,0)</f>
        <v>0</v>
      </c>
      <c r="BI408" s="350">
        <f>IF(N408="nulová",J408,0)</f>
        <v>0</v>
      </c>
      <c r="BJ408" s="241" t="s">
        <v>258</v>
      </c>
      <c r="BK408" s="350">
        <f>ROUND(I408*H408,2)</f>
        <v>0</v>
      </c>
      <c r="BL408" s="241" t="s">
        <v>323</v>
      </c>
      <c r="BM408" s="241" t="s">
        <v>766</v>
      </c>
    </row>
    <row r="409" spans="2:65" s="352" customFormat="1">
      <c r="B409" s="351"/>
      <c r="D409" s="361" t="s">
        <v>325</v>
      </c>
      <c r="E409" s="360" t="s">
        <v>186</v>
      </c>
      <c r="F409" s="362" t="s">
        <v>606</v>
      </c>
      <c r="H409" s="363">
        <v>229.489</v>
      </c>
      <c r="I409" s="109"/>
      <c r="L409" s="351"/>
      <c r="M409" s="357"/>
      <c r="N409" s="358"/>
      <c r="O409" s="358"/>
      <c r="P409" s="358"/>
      <c r="Q409" s="358"/>
      <c r="R409" s="358"/>
      <c r="S409" s="358"/>
      <c r="T409" s="359"/>
      <c r="AT409" s="360" t="s">
        <v>325</v>
      </c>
      <c r="AU409" s="360" t="s">
        <v>260</v>
      </c>
      <c r="AV409" s="352" t="s">
        <v>260</v>
      </c>
      <c r="AW409" s="352" t="s">
        <v>214</v>
      </c>
      <c r="AX409" s="352" t="s">
        <v>250</v>
      </c>
      <c r="AY409" s="360" t="s">
        <v>316</v>
      </c>
    </row>
    <row r="410" spans="2:65" s="352" customFormat="1">
      <c r="B410" s="351"/>
      <c r="D410" s="361" t="s">
        <v>325</v>
      </c>
      <c r="E410" s="360" t="s">
        <v>186</v>
      </c>
      <c r="F410" s="362" t="s">
        <v>767</v>
      </c>
      <c r="H410" s="363">
        <v>102</v>
      </c>
      <c r="I410" s="109"/>
      <c r="L410" s="351"/>
      <c r="M410" s="357"/>
      <c r="N410" s="358"/>
      <c r="O410" s="358"/>
      <c r="P410" s="358"/>
      <c r="Q410" s="358"/>
      <c r="R410" s="358"/>
      <c r="S410" s="358"/>
      <c r="T410" s="359"/>
      <c r="AT410" s="360" t="s">
        <v>325</v>
      </c>
      <c r="AU410" s="360" t="s">
        <v>260</v>
      </c>
      <c r="AV410" s="352" t="s">
        <v>260</v>
      </c>
      <c r="AW410" s="352" t="s">
        <v>214</v>
      </c>
      <c r="AX410" s="352" t="s">
        <v>250</v>
      </c>
      <c r="AY410" s="360" t="s">
        <v>316</v>
      </c>
    </row>
    <row r="411" spans="2:65" s="365" customFormat="1">
      <c r="B411" s="364"/>
      <c r="D411" s="353" t="s">
        <v>325</v>
      </c>
      <c r="E411" s="366" t="s">
        <v>186</v>
      </c>
      <c r="F411" s="367" t="s">
        <v>347</v>
      </c>
      <c r="H411" s="368">
        <v>331.48899999999998</v>
      </c>
      <c r="I411" s="110"/>
      <c r="L411" s="364"/>
      <c r="M411" s="369"/>
      <c r="N411" s="370"/>
      <c r="O411" s="370"/>
      <c r="P411" s="370"/>
      <c r="Q411" s="370"/>
      <c r="R411" s="370"/>
      <c r="S411" s="370"/>
      <c r="T411" s="371"/>
      <c r="AT411" s="372" t="s">
        <v>325</v>
      </c>
      <c r="AU411" s="372" t="s">
        <v>260</v>
      </c>
      <c r="AV411" s="365" t="s">
        <v>323</v>
      </c>
      <c r="AW411" s="365" t="s">
        <v>214</v>
      </c>
      <c r="AX411" s="365" t="s">
        <v>258</v>
      </c>
      <c r="AY411" s="372" t="s">
        <v>316</v>
      </c>
    </row>
    <row r="412" spans="2:65" s="253" customFormat="1" ht="22.5" customHeight="1">
      <c r="B412" s="254"/>
      <c r="C412" s="373" t="s">
        <v>768</v>
      </c>
      <c r="D412" s="373" t="s">
        <v>379</v>
      </c>
      <c r="E412" s="374" t="s">
        <v>769</v>
      </c>
      <c r="F412" s="375" t="s">
        <v>770</v>
      </c>
      <c r="G412" s="376" t="s">
        <v>321</v>
      </c>
      <c r="H412" s="377">
        <v>29.754000000000001</v>
      </c>
      <c r="I412" s="111"/>
      <c r="J412" s="378">
        <f>ROUND(I412*H412,2)</f>
        <v>0</v>
      </c>
      <c r="K412" s="375" t="s">
        <v>186</v>
      </c>
      <c r="L412" s="379"/>
      <c r="M412" s="380" t="s">
        <v>186</v>
      </c>
      <c r="N412" s="381" t="s">
        <v>221</v>
      </c>
      <c r="O412" s="255"/>
      <c r="P412" s="348">
        <f>O412*H412</f>
        <v>0</v>
      </c>
      <c r="Q412" s="348">
        <v>0</v>
      </c>
      <c r="R412" s="348">
        <f>Q412*H412</f>
        <v>0</v>
      </c>
      <c r="S412" s="348">
        <v>0</v>
      </c>
      <c r="T412" s="349">
        <f>S412*H412</f>
        <v>0</v>
      </c>
      <c r="AR412" s="241" t="s">
        <v>378</v>
      </c>
      <c r="AT412" s="241" t="s">
        <v>379</v>
      </c>
      <c r="AU412" s="241" t="s">
        <v>260</v>
      </c>
      <c r="AY412" s="241" t="s">
        <v>316</v>
      </c>
      <c r="BE412" s="350">
        <f>IF(N412="základní",J412,0)</f>
        <v>0</v>
      </c>
      <c r="BF412" s="350">
        <f>IF(N412="snížená",J412,0)</f>
        <v>0</v>
      </c>
      <c r="BG412" s="350">
        <f>IF(N412="zákl. přenesená",J412,0)</f>
        <v>0</v>
      </c>
      <c r="BH412" s="350">
        <f>IF(N412="sníž. přenesená",J412,0)</f>
        <v>0</v>
      </c>
      <c r="BI412" s="350">
        <f>IF(N412="nulová",J412,0)</f>
        <v>0</v>
      </c>
      <c r="BJ412" s="241" t="s">
        <v>258</v>
      </c>
      <c r="BK412" s="350">
        <f>ROUND(I412*H412,2)</f>
        <v>0</v>
      </c>
      <c r="BL412" s="241" t="s">
        <v>323</v>
      </c>
      <c r="BM412" s="241" t="s">
        <v>771</v>
      </c>
    </row>
    <row r="413" spans="2:65" s="352" customFormat="1">
      <c r="B413" s="351"/>
      <c r="D413" s="353" t="s">
        <v>325</v>
      </c>
      <c r="E413" s="354" t="s">
        <v>186</v>
      </c>
      <c r="F413" s="355" t="s">
        <v>772</v>
      </c>
      <c r="H413" s="356">
        <v>29.754000000000001</v>
      </c>
      <c r="I413" s="109"/>
      <c r="L413" s="351"/>
      <c r="M413" s="357"/>
      <c r="N413" s="358"/>
      <c r="O413" s="358"/>
      <c r="P413" s="358"/>
      <c r="Q413" s="358"/>
      <c r="R413" s="358"/>
      <c r="S413" s="358"/>
      <c r="T413" s="359"/>
      <c r="AT413" s="360" t="s">
        <v>325</v>
      </c>
      <c r="AU413" s="360" t="s">
        <v>260</v>
      </c>
      <c r="AV413" s="352" t="s">
        <v>260</v>
      </c>
      <c r="AW413" s="352" t="s">
        <v>214</v>
      </c>
      <c r="AX413" s="352" t="s">
        <v>258</v>
      </c>
      <c r="AY413" s="360" t="s">
        <v>316</v>
      </c>
    </row>
    <row r="414" spans="2:65" s="253" customFormat="1" ht="22.5" customHeight="1">
      <c r="B414" s="254"/>
      <c r="C414" s="373" t="s">
        <v>773</v>
      </c>
      <c r="D414" s="373" t="s">
        <v>379</v>
      </c>
      <c r="E414" s="374" t="s">
        <v>774</v>
      </c>
      <c r="F414" s="375" t="s">
        <v>775</v>
      </c>
      <c r="G414" s="376" t="s">
        <v>699</v>
      </c>
      <c r="H414" s="377">
        <v>1</v>
      </c>
      <c r="I414" s="111"/>
      <c r="J414" s="378">
        <f>ROUND(I414*H414,2)</f>
        <v>0</v>
      </c>
      <c r="K414" s="375" t="s">
        <v>186</v>
      </c>
      <c r="L414" s="379"/>
      <c r="M414" s="380" t="s">
        <v>186</v>
      </c>
      <c r="N414" s="381" t="s">
        <v>221</v>
      </c>
      <c r="O414" s="255"/>
      <c r="P414" s="348">
        <f>O414*H414</f>
        <v>0</v>
      </c>
      <c r="Q414" s="348">
        <v>0</v>
      </c>
      <c r="R414" s="348">
        <f>Q414*H414</f>
        <v>0</v>
      </c>
      <c r="S414" s="348">
        <v>0</v>
      </c>
      <c r="T414" s="349">
        <f>S414*H414</f>
        <v>0</v>
      </c>
      <c r="AR414" s="241" t="s">
        <v>378</v>
      </c>
      <c r="AT414" s="241" t="s">
        <v>379</v>
      </c>
      <c r="AU414" s="241" t="s">
        <v>260</v>
      </c>
      <c r="AY414" s="241" t="s">
        <v>316</v>
      </c>
      <c r="BE414" s="350">
        <f>IF(N414="základní",J414,0)</f>
        <v>0</v>
      </c>
      <c r="BF414" s="350">
        <f>IF(N414="snížená",J414,0)</f>
        <v>0</v>
      </c>
      <c r="BG414" s="350">
        <f>IF(N414="zákl. přenesená",J414,0)</f>
        <v>0</v>
      </c>
      <c r="BH414" s="350">
        <f>IF(N414="sníž. přenesená",J414,0)</f>
        <v>0</v>
      </c>
      <c r="BI414" s="350">
        <f>IF(N414="nulová",J414,0)</f>
        <v>0</v>
      </c>
      <c r="BJ414" s="241" t="s">
        <v>258</v>
      </c>
      <c r="BK414" s="350">
        <f>ROUND(I414*H414,2)</f>
        <v>0</v>
      </c>
      <c r="BL414" s="241" t="s">
        <v>323</v>
      </c>
      <c r="BM414" s="241" t="s">
        <v>776</v>
      </c>
    </row>
    <row r="415" spans="2:65" s="253" customFormat="1" ht="22.5" customHeight="1">
      <c r="B415" s="254"/>
      <c r="C415" s="340" t="s">
        <v>777</v>
      </c>
      <c r="D415" s="340" t="s">
        <v>318</v>
      </c>
      <c r="E415" s="341" t="s">
        <v>778</v>
      </c>
      <c r="F415" s="342" t="s">
        <v>779</v>
      </c>
      <c r="G415" s="343" t="s">
        <v>321</v>
      </c>
      <c r="H415" s="344">
        <v>361.24299999999999</v>
      </c>
      <c r="I415" s="108"/>
      <c r="J415" s="345">
        <f>ROUND(I415*H415,2)</f>
        <v>0</v>
      </c>
      <c r="K415" s="342" t="s">
        <v>322</v>
      </c>
      <c r="L415" s="254"/>
      <c r="M415" s="346" t="s">
        <v>186</v>
      </c>
      <c r="N415" s="347" t="s">
        <v>221</v>
      </c>
      <c r="O415" s="255"/>
      <c r="P415" s="348">
        <f>O415*H415</f>
        <v>0</v>
      </c>
      <c r="Q415" s="348">
        <v>0</v>
      </c>
      <c r="R415" s="348">
        <f>Q415*H415</f>
        <v>0</v>
      </c>
      <c r="S415" s="348">
        <v>0</v>
      </c>
      <c r="T415" s="349">
        <f>S415*H415</f>
        <v>0</v>
      </c>
      <c r="AR415" s="241" t="s">
        <v>546</v>
      </c>
      <c r="AT415" s="241" t="s">
        <v>318</v>
      </c>
      <c r="AU415" s="241" t="s">
        <v>260</v>
      </c>
      <c r="AY415" s="241" t="s">
        <v>316</v>
      </c>
      <c r="BE415" s="350">
        <f>IF(N415="základní",J415,0)</f>
        <v>0</v>
      </c>
      <c r="BF415" s="350">
        <f>IF(N415="snížená",J415,0)</f>
        <v>0</v>
      </c>
      <c r="BG415" s="350">
        <f>IF(N415="zákl. přenesená",J415,0)</f>
        <v>0</v>
      </c>
      <c r="BH415" s="350">
        <f>IF(N415="sníž. přenesená",J415,0)</f>
        <v>0</v>
      </c>
      <c r="BI415" s="350">
        <f>IF(N415="nulová",J415,0)</f>
        <v>0</v>
      </c>
      <c r="BJ415" s="241" t="s">
        <v>258</v>
      </c>
      <c r="BK415" s="350">
        <f>ROUND(I415*H415,2)</f>
        <v>0</v>
      </c>
      <c r="BL415" s="241" t="s">
        <v>546</v>
      </c>
      <c r="BM415" s="241" t="s">
        <v>780</v>
      </c>
    </row>
    <row r="416" spans="2:65" s="352" customFormat="1">
      <c r="B416" s="351"/>
      <c r="D416" s="361" t="s">
        <v>325</v>
      </c>
      <c r="E416" s="360" t="s">
        <v>186</v>
      </c>
      <c r="F416" s="362" t="s">
        <v>606</v>
      </c>
      <c r="H416" s="363">
        <v>229.489</v>
      </c>
      <c r="I416" s="109"/>
      <c r="L416" s="351"/>
      <c r="M416" s="357"/>
      <c r="N416" s="358"/>
      <c r="O416" s="358"/>
      <c r="P416" s="358"/>
      <c r="Q416" s="358"/>
      <c r="R416" s="358"/>
      <c r="S416" s="358"/>
      <c r="T416" s="359"/>
      <c r="AT416" s="360" t="s">
        <v>325</v>
      </c>
      <c r="AU416" s="360" t="s">
        <v>260</v>
      </c>
      <c r="AV416" s="352" t="s">
        <v>260</v>
      </c>
      <c r="AW416" s="352" t="s">
        <v>214</v>
      </c>
      <c r="AX416" s="352" t="s">
        <v>250</v>
      </c>
      <c r="AY416" s="360" t="s">
        <v>316</v>
      </c>
    </row>
    <row r="417" spans="2:65" s="352" customFormat="1">
      <c r="B417" s="351"/>
      <c r="D417" s="361" t="s">
        <v>325</v>
      </c>
      <c r="E417" s="360" t="s">
        <v>186</v>
      </c>
      <c r="F417" s="362" t="s">
        <v>767</v>
      </c>
      <c r="H417" s="363">
        <v>102</v>
      </c>
      <c r="I417" s="109"/>
      <c r="L417" s="351"/>
      <c r="M417" s="357"/>
      <c r="N417" s="358"/>
      <c r="O417" s="358"/>
      <c r="P417" s="358"/>
      <c r="Q417" s="358"/>
      <c r="R417" s="358"/>
      <c r="S417" s="358"/>
      <c r="T417" s="359"/>
      <c r="AT417" s="360" t="s">
        <v>325</v>
      </c>
      <c r="AU417" s="360" t="s">
        <v>260</v>
      </c>
      <c r="AV417" s="352" t="s">
        <v>260</v>
      </c>
      <c r="AW417" s="352" t="s">
        <v>214</v>
      </c>
      <c r="AX417" s="352" t="s">
        <v>250</v>
      </c>
      <c r="AY417" s="360" t="s">
        <v>316</v>
      </c>
    </row>
    <row r="418" spans="2:65" s="352" customFormat="1">
      <c r="B418" s="351"/>
      <c r="D418" s="361" t="s">
        <v>325</v>
      </c>
      <c r="E418" s="360" t="s">
        <v>186</v>
      </c>
      <c r="F418" s="362" t="s">
        <v>772</v>
      </c>
      <c r="H418" s="363">
        <v>29.754000000000001</v>
      </c>
      <c r="I418" s="109"/>
      <c r="L418" s="351"/>
      <c r="M418" s="357"/>
      <c r="N418" s="358"/>
      <c r="O418" s="358"/>
      <c r="P418" s="358"/>
      <c r="Q418" s="358"/>
      <c r="R418" s="358"/>
      <c r="S418" s="358"/>
      <c r="T418" s="359"/>
      <c r="AT418" s="360" t="s">
        <v>325</v>
      </c>
      <c r="AU418" s="360" t="s">
        <v>260</v>
      </c>
      <c r="AV418" s="352" t="s">
        <v>260</v>
      </c>
      <c r="AW418" s="352" t="s">
        <v>214</v>
      </c>
      <c r="AX418" s="352" t="s">
        <v>250</v>
      </c>
      <c r="AY418" s="360" t="s">
        <v>316</v>
      </c>
    </row>
    <row r="419" spans="2:65" s="365" customFormat="1">
      <c r="B419" s="364"/>
      <c r="D419" s="353" t="s">
        <v>325</v>
      </c>
      <c r="E419" s="366" t="s">
        <v>186</v>
      </c>
      <c r="F419" s="367" t="s">
        <v>347</v>
      </c>
      <c r="H419" s="368">
        <v>361.24299999999999</v>
      </c>
      <c r="I419" s="110"/>
      <c r="L419" s="364"/>
      <c r="M419" s="369"/>
      <c r="N419" s="370"/>
      <c r="O419" s="370"/>
      <c r="P419" s="370"/>
      <c r="Q419" s="370"/>
      <c r="R419" s="370"/>
      <c r="S419" s="370"/>
      <c r="T419" s="371"/>
      <c r="AT419" s="372" t="s">
        <v>325</v>
      </c>
      <c r="AU419" s="372" t="s">
        <v>260</v>
      </c>
      <c r="AV419" s="365" t="s">
        <v>323</v>
      </c>
      <c r="AW419" s="365" t="s">
        <v>214</v>
      </c>
      <c r="AX419" s="365" t="s">
        <v>258</v>
      </c>
      <c r="AY419" s="372" t="s">
        <v>316</v>
      </c>
    </row>
    <row r="420" spans="2:65" s="253" customFormat="1" ht="22.5" customHeight="1">
      <c r="B420" s="254"/>
      <c r="C420" s="373" t="s">
        <v>781</v>
      </c>
      <c r="D420" s="373" t="s">
        <v>379</v>
      </c>
      <c r="E420" s="374" t="s">
        <v>782</v>
      </c>
      <c r="F420" s="375" t="s">
        <v>783</v>
      </c>
      <c r="G420" s="376" t="s">
        <v>321</v>
      </c>
      <c r="H420" s="377">
        <v>361.24299999999999</v>
      </c>
      <c r="I420" s="111"/>
      <c r="J420" s="378">
        <f>ROUND(I420*H420,2)</f>
        <v>0</v>
      </c>
      <c r="K420" s="375" t="s">
        <v>186</v>
      </c>
      <c r="L420" s="379"/>
      <c r="M420" s="380" t="s">
        <v>186</v>
      </c>
      <c r="N420" s="381" t="s">
        <v>221</v>
      </c>
      <c r="O420" s="255"/>
      <c r="P420" s="348">
        <f>O420*H420</f>
        <v>0</v>
      </c>
      <c r="Q420" s="348">
        <v>0</v>
      </c>
      <c r="R420" s="348">
        <f>Q420*H420</f>
        <v>0</v>
      </c>
      <c r="S420" s="348">
        <v>0</v>
      </c>
      <c r="T420" s="349">
        <f>S420*H420</f>
        <v>0</v>
      </c>
      <c r="AR420" s="241" t="s">
        <v>564</v>
      </c>
      <c r="AT420" s="241" t="s">
        <v>379</v>
      </c>
      <c r="AU420" s="241" t="s">
        <v>260</v>
      </c>
      <c r="AY420" s="241" t="s">
        <v>316</v>
      </c>
      <c r="BE420" s="350">
        <f>IF(N420="základní",J420,0)</f>
        <v>0</v>
      </c>
      <c r="BF420" s="350">
        <f>IF(N420="snížená",J420,0)</f>
        <v>0</v>
      </c>
      <c r="BG420" s="350">
        <f>IF(N420="zákl. přenesená",J420,0)</f>
        <v>0</v>
      </c>
      <c r="BH420" s="350">
        <f>IF(N420="sníž. přenesená",J420,0)</f>
        <v>0</v>
      </c>
      <c r="BI420" s="350">
        <f>IF(N420="nulová",J420,0)</f>
        <v>0</v>
      </c>
      <c r="BJ420" s="241" t="s">
        <v>258</v>
      </c>
      <c r="BK420" s="350">
        <f>ROUND(I420*H420,2)</f>
        <v>0</v>
      </c>
      <c r="BL420" s="241" t="s">
        <v>546</v>
      </c>
      <c r="BM420" s="241" t="s">
        <v>784</v>
      </c>
    </row>
    <row r="421" spans="2:65" s="352" customFormat="1">
      <c r="B421" s="351"/>
      <c r="D421" s="361" t="s">
        <v>325</v>
      </c>
      <c r="E421" s="360" t="s">
        <v>186</v>
      </c>
      <c r="F421" s="362" t="s">
        <v>606</v>
      </c>
      <c r="H421" s="363">
        <v>229.489</v>
      </c>
      <c r="I421" s="109"/>
      <c r="L421" s="351"/>
      <c r="M421" s="357"/>
      <c r="N421" s="358"/>
      <c r="O421" s="358"/>
      <c r="P421" s="358"/>
      <c r="Q421" s="358"/>
      <c r="R421" s="358"/>
      <c r="S421" s="358"/>
      <c r="T421" s="359"/>
      <c r="AT421" s="360" t="s">
        <v>325</v>
      </c>
      <c r="AU421" s="360" t="s">
        <v>260</v>
      </c>
      <c r="AV421" s="352" t="s">
        <v>260</v>
      </c>
      <c r="AW421" s="352" t="s">
        <v>214</v>
      </c>
      <c r="AX421" s="352" t="s">
        <v>250</v>
      </c>
      <c r="AY421" s="360" t="s">
        <v>316</v>
      </c>
    </row>
    <row r="422" spans="2:65" s="352" customFormat="1">
      <c r="B422" s="351"/>
      <c r="D422" s="361" t="s">
        <v>325</v>
      </c>
      <c r="E422" s="360" t="s">
        <v>186</v>
      </c>
      <c r="F422" s="362" t="s">
        <v>767</v>
      </c>
      <c r="H422" s="363">
        <v>102</v>
      </c>
      <c r="I422" s="109"/>
      <c r="L422" s="351"/>
      <c r="M422" s="357"/>
      <c r="N422" s="358"/>
      <c r="O422" s="358"/>
      <c r="P422" s="358"/>
      <c r="Q422" s="358"/>
      <c r="R422" s="358"/>
      <c r="S422" s="358"/>
      <c r="T422" s="359"/>
      <c r="AT422" s="360" t="s">
        <v>325</v>
      </c>
      <c r="AU422" s="360" t="s">
        <v>260</v>
      </c>
      <c r="AV422" s="352" t="s">
        <v>260</v>
      </c>
      <c r="AW422" s="352" t="s">
        <v>214</v>
      </c>
      <c r="AX422" s="352" t="s">
        <v>250</v>
      </c>
      <c r="AY422" s="360" t="s">
        <v>316</v>
      </c>
    </row>
    <row r="423" spans="2:65" s="352" customFormat="1">
      <c r="B423" s="351"/>
      <c r="D423" s="361" t="s">
        <v>325</v>
      </c>
      <c r="E423" s="360" t="s">
        <v>186</v>
      </c>
      <c r="F423" s="362" t="s">
        <v>772</v>
      </c>
      <c r="H423" s="363">
        <v>29.754000000000001</v>
      </c>
      <c r="I423" s="109"/>
      <c r="L423" s="351"/>
      <c r="M423" s="357"/>
      <c r="N423" s="358"/>
      <c r="O423" s="358"/>
      <c r="P423" s="358"/>
      <c r="Q423" s="358"/>
      <c r="R423" s="358"/>
      <c r="S423" s="358"/>
      <c r="T423" s="359"/>
      <c r="AT423" s="360" t="s">
        <v>325</v>
      </c>
      <c r="AU423" s="360" t="s">
        <v>260</v>
      </c>
      <c r="AV423" s="352" t="s">
        <v>260</v>
      </c>
      <c r="AW423" s="352" t="s">
        <v>214</v>
      </c>
      <c r="AX423" s="352" t="s">
        <v>250</v>
      </c>
      <c r="AY423" s="360" t="s">
        <v>316</v>
      </c>
    </row>
    <row r="424" spans="2:65" s="365" customFormat="1">
      <c r="B424" s="364"/>
      <c r="D424" s="353" t="s">
        <v>325</v>
      </c>
      <c r="E424" s="366" t="s">
        <v>186</v>
      </c>
      <c r="F424" s="367" t="s">
        <v>347</v>
      </c>
      <c r="H424" s="368">
        <v>361.24299999999999</v>
      </c>
      <c r="I424" s="110"/>
      <c r="L424" s="364"/>
      <c r="M424" s="369"/>
      <c r="N424" s="370"/>
      <c r="O424" s="370"/>
      <c r="P424" s="370"/>
      <c r="Q424" s="370"/>
      <c r="R424" s="370"/>
      <c r="S424" s="370"/>
      <c r="T424" s="371"/>
      <c r="AT424" s="372" t="s">
        <v>325</v>
      </c>
      <c r="AU424" s="372" t="s">
        <v>260</v>
      </c>
      <c r="AV424" s="365" t="s">
        <v>323</v>
      </c>
      <c r="AW424" s="365" t="s">
        <v>214</v>
      </c>
      <c r="AX424" s="365" t="s">
        <v>258</v>
      </c>
      <c r="AY424" s="372" t="s">
        <v>316</v>
      </c>
    </row>
    <row r="425" spans="2:65" s="253" customFormat="1" ht="22.5" customHeight="1">
      <c r="B425" s="254"/>
      <c r="C425" s="373" t="s">
        <v>785</v>
      </c>
      <c r="D425" s="373" t="s">
        <v>379</v>
      </c>
      <c r="E425" s="374" t="s">
        <v>786</v>
      </c>
      <c r="F425" s="375" t="s">
        <v>787</v>
      </c>
      <c r="G425" s="376" t="s">
        <v>699</v>
      </c>
      <c r="H425" s="377">
        <v>1</v>
      </c>
      <c r="I425" s="111"/>
      <c r="J425" s="378">
        <f>ROUND(I425*H425,2)</f>
        <v>0</v>
      </c>
      <c r="K425" s="375" t="s">
        <v>186</v>
      </c>
      <c r="L425" s="379"/>
      <c r="M425" s="380" t="s">
        <v>186</v>
      </c>
      <c r="N425" s="381" t="s">
        <v>221</v>
      </c>
      <c r="O425" s="255"/>
      <c r="P425" s="348">
        <f>O425*H425</f>
        <v>0</v>
      </c>
      <c r="Q425" s="348">
        <v>0</v>
      </c>
      <c r="R425" s="348">
        <f>Q425*H425</f>
        <v>0</v>
      </c>
      <c r="S425" s="348">
        <v>0</v>
      </c>
      <c r="T425" s="349">
        <f>S425*H425</f>
        <v>0</v>
      </c>
      <c r="AR425" s="241" t="s">
        <v>378</v>
      </c>
      <c r="AT425" s="241" t="s">
        <v>379</v>
      </c>
      <c r="AU425" s="241" t="s">
        <v>260</v>
      </c>
      <c r="AY425" s="241" t="s">
        <v>316</v>
      </c>
      <c r="BE425" s="350">
        <f>IF(N425="základní",J425,0)</f>
        <v>0</v>
      </c>
      <c r="BF425" s="350">
        <f>IF(N425="snížená",J425,0)</f>
        <v>0</v>
      </c>
      <c r="BG425" s="350">
        <f>IF(N425="zákl. přenesená",J425,0)</f>
        <v>0</v>
      </c>
      <c r="BH425" s="350">
        <f>IF(N425="sníž. přenesená",J425,0)</f>
        <v>0</v>
      </c>
      <c r="BI425" s="350">
        <f>IF(N425="nulová",J425,0)</f>
        <v>0</v>
      </c>
      <c r="BJ425" s="241" t="s">
        <v>258</v>
      </c>
      <c r="BK425" s="350">
        <f>ROUND(I425*H425,2)</f>
        <v>0</v>
      </c>
      <c r="BL425" s="241" t="s">
        <v>323</v>
      </c>
      <c r="BM425" s="241" t="s">
        <v>788</v>
      </c>
    </row>
    <row r="426" spans="2:65" s="253" customFormat="1" ht="22.5" customHeight="1">
      <c r="B426" s="254"/>
      <c r="C426" s="373" t="s">
        <v>789</v>
      </c>
      <c r="D426" s="373" t="s">
        <v>379</v>
      </c>
      <c r="E426" s="374" t="s">
        <v>790</v>
      </c>
      <c r="F426" s="375" t="s">
        <v>791</v>
      </c>
      <c r="G426" s="376" t="s">
        <v>699</v>
      </c>
      <c r="H426" s="377">
        <v>1</v>
      </c>
      <c r="I426" s="111"/>
      <c r="J426" s="378">
        <f>ROUND(I426*H426,2)</f>
        <v>0</v>
      </c>
      <c r="K426" s="375" t="s">
        <v>186</v>
      </c>
      <c r="L426" s="379"/>
      <c r="M426" s="380" t="s">
        <v>186</v>
      </c>
      <c r="N426" s="381" t="s">
        <v>221</v>
      </c>
      <c r="O426" s="255"/>
      <c r="P426" s="348">
        <f>O426*H426</f>
        <v>0</v>
      </c>
      <c r="Q426" s="348">
        <v>0</v>
      </c>
      <c r="R426" s="348">
        <f>Q426*H426</f>
        <v>0</v>
      </c>
      <c r="S426" s="348">
        <v>0</v>
      </c>
      <c r="T426" s="349">
        <f>S426*H426</f>
        <v>0</v>
      </c>
      <c r="AR426" s="241" t="s">
        <v>378</v>
      </c>
      <c r="AT426" s="241" t="s">
        <v>379</v>
      </c>
      <c r="AU426" s="241" t="s">
        <v>260</v>
      </c>
      <c r="AY426" s="241" t="s">
        <v>316</v>
      </c>
      <c r="BE426" s="350">
        <f>IF(N426="základní",J426,0)</f>
        <v>0</v>
      </c>
      <c r="BF426" s="350">
        <f>IF(N426="snížená",J426,0)</f>
        <v>0</v>
      </c>
      <c r="BG426" s="350">
        <f>IF(N426="zákl. přenesená",J426,0)</f>
        <v>0</v>
      </c>
      <c r="BH426" s="350">
        <f>IF(N426="sníž. přenesená",J426,0)</f>
        <v>0</v>
      </c>
      <c r="BI426" s="350">
        <f>IF(N426="nulová",J426,0)</f>
        <v>0</v>
      </c>
      <c r="BJ426" s="241" t="s">
        <v>258</v>
      </c>
      <c r="BK426" s="350">
        <f>ROUND(I426*H426,2)</f>
        <v>0</v>
      </c>
      <c r="BL426" s="241" t="s">
        <v>323</v>
      </c>
      <c r="BM426" s="241" t="s">
        <v>792</v>
      </c>
    </row>
    <row r="427" spans="2:65" s="253" customFormat="1" ht="22.5" customHeight="1">
      <c r="B427" s="254"/>
      <c r="C427" s="373" t="s">
        <v>793</v>
      </c>
      <c r="D427" s="373" t="s">
        <v>379</v>
      </c>
      <c r="E427" s="374" t="s">
        <v>794</v>
      </c>
      <c r="F427" s="375" t="s">
        <v>795</v>
      </c>
      <c r="G427" s="376" t="s">
        <v>699</v>
      </c>
      <c r="H427" s="377">
        <v>1</v>
      </c>
      <c r="I427" s="111"/>
      <c r="J427" s="378">
        <f>ROUND(I427*H427,2)</f>
        <v>0</v>
      </c>
      <c r="K427" s="375" t="s">
        <v>186</v>
      </c>
      <c r="L427" s="379"/>
      <c r="M427" s="380" t="s">
        <v>186</v>
      </c>
      <c r="N427" s="381" t="s">
        <v>221</v>
      </c>
      <c r="O427" s="255"/>
      <c r="P427" s="348">
        <f>O427*H427</f>
        <v>0</v>
      </c>
      <c r="Q427" s="348">
        <v>0</v>
      </c>
      <c r="R427" s="348">
        <f>Q427*H427</f>
        <v>0</v>
      </c>
      <c r="S427" s="348">
        <v>0</v>
      </c>
      <c r="T427" s="349">
        <f>S427*H427</f>
        <v>0</v>
      </c>
      <c r="AR427" s="241" t="s">
        <v>378</v>
      </c>
      <c r="AT427" s="241" t="s">
        <v>379</v>
      </c>
      <c r="AU427" s="241" t="s">
        <v>260</v>
      </c>
      <c r="AY427" s="241" t="s">
        <v>316</v>
      </c>
      <c r="BE427" s="350">
        <f>IF(N427="základní",J427,0)</f>
        <v>0</v>
      </c>
      <c r="BF427" s="350">
        <f>IF(N427="snížená",J427,0)</f>
        <v>0</v>
      </c>
      <c r="BG427" s="350">
        <f>IF(N427="zákl. přenesená",J427,0)</f>
        <v>0</v>
      </c>
      <c r="BH427" s="350">
        <f>IF(N427="sníž. přenesená",J427,0)</f>
        <v>0</v>
      </c>
      <c r="BI427" s="350">
        <f>IF(N427="nulová",J427,0)</f>
        <v>0</v>
      </c>
      <c r="BJ427" s="241" t="s">
        <v>258</v>
      </c>
      <c r="BK427" s="350">
        <f>ROUND(I427*H427,2)</f>
        <v>0</v>
      </c>
      <c r="BL427" s="241" t="s">
        <v>323</v>
      </c>
      <c r="BM427" s="241" t="s">
        <v>796</v>
      </c>
    </row>
    <row r="428" spans="2:65" s="253" customFormat="1" ht="22.5" customHeight="1">
      <c r="B428" s="254"/>
      <c r="C428" s="373" t="s">
        <v>797</v>
      </c>
      <c r="D428" s="373" t="s">
        <v>379</v>
      </c>
      <c r="E428" s="374" t="s">
        <v>798</v>
      </c>
      <c r="F428" s="375" t="s">
        <v>799</v>
      </c>
      <c r="G428" s="376" t="s">
        <v>750</v>
      </c>
      <c r="H428" s="377">
        <v>55085.11</v>
      </c>
      <c r="I428" s="111"/>
      <c r="J428" s="378">
        <f>ROUND(I428*H428,2)</f>
        <v>0</v>
      </c>
      <c r="K428" s="375" t="s">
        <v>186</v>
      </c>
      <c r="L428" s="379"/>
      <c r="M428" s="380" t="s">
        <v>186</v>
      </c>
      <c r="N428" s="381" t="s">
        <v>221</v>
      </c>
      <c r="O428" s="255"/>
      <c r="P428" s="348">
        <f>O428*H428</f>
        <v>0</v>
      </c>
      <c r="Q428" s="348">
        <v>0</v>
      </c>
      <c r="R428" s="348">
        <f>Q428*H428</f>
        <v>0</v>
      </c>
      <c r="S428" s="348">
        <v>0</v>
      </c>
      <c r="T428" s="349">
        <f>S428*H428</f>
        <v>0</v>
      </c>
      <c r="AR428" s="241" t="s">
        <v>378</v>
      </c>
      <c r="AT428" s="241" t="s">
        <v>379</v>
      </c>
      <c r="AU428" s="241" t="s">
        <v>260</v>
      </c>
      <c r="AY428" s="241" t="s">
        <v>316</v>
      </c>
      <c r="BE428" s="350">
        <f>IF(N428="základní",J428,0)</f>
        <v>0</v>
      </c>
      <c r="BF428" s="350">
        <f>IF(N428="snížená",J428,0)</f>
        <v>0</v>
      </c>
      <c r="BG428" s="350">
        <f>IF(N428="zákl. přenesená",J428,0)</f>
        <v>0</v>
      </c>
      <c r="BH428" s="350">
        <f>IF(N428="sníž. přenesená",J428,0)</f>
        <v>0</v>
      </c>
      <c r="BI428" s="350">
        <f>IF(N428="nulová",J428,0)</f>
        <v>0</v>
      </c>
      <c r="BJ428" s="241" t="s">
        <v>258</v>
      </c>
      <c r="BK428" s="350">
        <f>ROUND(I428*H428,2)</f>
        <v>0</v>
      </c>
      <c r="BL428" s="241" t="s">
        <v>323</v>
      </c>
      <c r="BM428" s="241" t="s">
        <v>800</v>
      </c>
    </row>
    <row r="429" spans="2:65" s="352" customFormat="1">
      <c r="B429" s="351"/>
      <c r="D429" s="353" t="s">
        <v>325</v>
      </c>
      <c r="E429" s="354" t="s">
        <v>186</v>
      </c>
      <c r="F429" s="355" t="s">
        <v>801</v>
      </c>
      <c r="H429" s="356">
        <v>55085.11</v>
      </c>
      <c r="I429" s="109"/>
      <c r="L429" s="351"/>
      <c r="M429" s="357"/>
      <c r="N429" s="358"/>
      <c r="O429" s="358"/>
      <c r="P429" s="358"/>
      <c r="Q429" s="358"/>
      <c r="R429" s="358"/>
      <c r="S429" s="358"/>
      <c r="T429" s="359"/>
      <c r="AT429" s="360" t="s">
        <v>325</v>
      </c>
      <c r="AU429" s="360" t="s">
        <v>260</v>
      </c>
      <c r="AV429" s="352" t="s">
        <v>260</v>
      </c>
      <c r="AW429" s="352" t="s">
        <v>214</v>
      </c>
      <c r="AX429" s="352" t="s">
        <v>258</v>
      </c>
      <c r="AY429" s="360" t="s">
        <v>316</v>
      </c>
    </row>
    <row r="430" spans="2:65" s="253" customFormat="1" ht="22.5" customHeight="1">
      <c r="B430" s="254"/>
      <c r="C430" s="373" t="s">
        <v>802</v>
      </c>
      <c r="D430" s="373" t="s">
        <v>379</v>
      </c>
      <c r="E430" s="374" t="s">
        <v>803</v>
      </c>
      <c r="F430" s="375" t="s">
        <v>804</v>
      </c>
      <c r="G430" s="376" t="s">
        <v>321</v>
      </c>
      <c r="H430" s="377">
        <v>860.7</v>
      </c>
      <c r="I430" s="111"/>
      <c r="J430" s="378">
        <f>ROUND(I430*H430,2)</f>
        <v>0</v>
      </c>
      <c r="K430" s="375" t="s">
        <v>186</v>
      </c>
      <c r="L430" s="379"/>
      <c r="M430" s="380" t="s">
        <v>186</v>
      </c>
      <c r="N430" s="381" t="s">
        <v>221</v>
      </c>
      <c r="O430" s="255"/>
      <c r="P430" s="348">
        <f>O430*H430</f>
        <v>0</v>
      </c>
      <c r="Q430" s="348">
        <v>0</v>
      </c>
      <c r="R430" s="348">
        <f>Q430*H430</f>
        <v>0</v>
      </c>
      <c r="S430" s="348">
        <v>0</v>
      </c>
      <c r="T430" s="349">
        <f>S430*H430</f>
        <v>0</v>
      </c>
      <c r="AR430" s="241" t="s">
        <v>378</v>
      </c>
      <c r="AT430" s="241" t="s">
        <v>379</v>
      </c>
      <c r="AU430" s="241" t="s">
        <v>260</v>
      </c>
      <c r="AY430" s="241" t="s">
        <v>316</v>
      </c>
      <c r="BE430" s="350">
        <f>IF(N430="základní",J430,0)</f>
        <v>0</v>
      </c>
      <c r="BF430" s="350">
        <f>IF(N430="snížená",J430,0)</f>
        <v>0</v>
      </c>
      <c r="BG430" s="350">
        <f>IF(N430="zákl. přenesená",J430,0)</f>
        <v>0</v>
      </c>
      <c r="BH430" s="350">
        <f>IF(N430="sníž. přenesená",J430,0)</f>
        <v>0</v>
      </c>
      <c r="BI430" s="350">
        <f>IF(N430="nulová",J430,0)</f>
        <v>0</v>
      </c>
      <c r="BJ430" s="241" t="s">
        <v>258</v>
      </c>
      <c r="BK430" s="350">
        <f>ROUND(I430*H430,2)</f>
        <v>0</v>
      </c>
      <c r="BL430" s="241" t="s">
        <v>323</v>
      </c>
      <c r="BM430" s="241" t="s">
        <v>805</v>
      </c>
    </row>
    <row r="431" spans="2:65" s="352" customFormat="1">
      <c r="B431" s="351"/>
      <c r="D431" s="353" t="s">
        <v>325</v>
      </c>
      <c r="E431" s="354" t="s">
        <v>186</v>
      </c>
      <c r="F431" s="355" t="s">
        <v>806</v>
      </c>
      <c r="H431" s="356">
        <v>860.7</v>
      </c>
      <c r="I431" s="109"/>
      <c r="L431" s="351"/>
      <c r="M431" s="357"/>
      <c r="N431" s="358"/>
      <c r="O431" s="358"/>
      <c r="P431" s="358"/>
      <c r="Q431" s="358"/>
      <c r="R431" s="358"/>
      <c r="S431" s="358"/>
      <c r="T431" s="359"/>
      <c r="AT431" s="360" t="s">
        <v>325</v>
      </c>
      <c r="AU431" s="360" t="s">
        <v>260</v>
      </c>
      <c r="AV431" s="352" t="s">
        <v>260</v>
      </c>
      <c r="AW431" s="352" t="s">
        <v>214</v>
      </c>
      <c r="AX431" s="352" t="s">
        <v>258</v>
      </c>
      <c r="AY431" s="360" t="s">
        <v>316</v>
      </c>
    </row>
    <row r="432" spans="2:65" s="253" customFormat="1" ht="22.5" customHeight="1">
      <c r="B432" s="254"/>
      <c r="C432" s="373" t="s">
        <v>807</v>
      </c>
      <c r="D432" s="373" t="s">
        <v>379</v>
      </c>
      <c r="E432" s="374" t="s">
        <v>808</v>
      </c>
      <c r="F432" s="375" t="s">
        <v>809</v>
      </c>
      <c r="G432" s="376" t="s">
        <v>699</v>
      </c>
      <c r="H432" s="377">
        <v>1</v>
      </c>
      <c r="I432" s="111"/>
      <c r="J432" s="378">
        <f>ROUND(I432*H432,2)</f>
        <v>0</v>
      </c>
      <c r="K432" s="375" t="s">
        <v>186</v>
      </c>
      <c r="L432" s="379"/>
      <c r="M432" s="380" t="s">
        <v>186</v>
      </c>
      <c r="N432" s="381" t="s">
        <v>221</v>
      </c>
      <c r="O432" s="255"/>
      <c r="P432" s="348">
        <f>O432*H432</f>
        <v>0</v>
      </c>
      <c r="Q432" s="348">
        <v>0</v>
      </c>
      <c r="R432" s="348">
        <f>Q432*H432</f>
        <v>0</v>
      </c>
      <c r="S432" s="348">
        <v>0</v>
      </c>
      <c r="T432" s="349">
        <f>S432*H432</f>
        <v>0</v>
      </c>
      <c r="AR432" s="241" t="s">
        <v>378</v>
      </c>
      <c r="AT432" s="241" t="s">
        <v>379</v>
      </c>
      <c r="AU432" s="241" t="s">
        <v>260</v>
      </c>
      <c r="AY432" s="241" t="s">
        <v>316</v>
      </c>
      <c r="BE432" s="350">
        <f>IF(N432="základní",J432,0)</f>
        <v>0</v>
      </c>
      <c r="BF432" s="350">
        <f>IF(N432="snížená",J432,0)</f>
        <v>0</v>
      </c>
      <c r="BG432" s="350">
        <f>IF(N432="zákl. přenesená",J432,0)</f>
        <v>0</v>
      </c>
      <c r="BH432" s="350">
        <f>IF(N432="sníž. přenesená",J432,0)</f>
        <v>0</v>
      </c>
      <c r="BI432" s="350">
        <f>IF(N432="nulová",J432,0)</f>
        <v>0</v>
      </c>
      <c r="BJ432" s="241" t="s">
        <v>258</v>
      </c>
      <c r="BK432" s="350">
        <f>ROUND(I432*H432,2)</f>
        <v>0</v>
      </c>
      <c r="BL432" s="241" t="s">
        <v>323</v>
      </c>
      <c r="BM432" s="241" t="s">
        <v>810</v>
      </c>
    </row>
    <row r="433" spans="2:65" s="327" customFormat="1" ht="37.35" customHeight="1">
      <c r="B433" s="326"/>
      <c r="D433" s="328" t="s">
        <v>249</v>
      </c>
      <c r="E433" s="329" t="s">
        <v>811</v>
      </c>
      <c r="F433" s="329" t="s">
        <v>812</v>
      </c>
      <c r="I433" s="106"/>
      <c r="J433" s="330">
        <f>BK433</f>
        <v>0</v>
      </c>
      <c r="L433" s="326"/>
      <c r="M433" s="331"/>
      <c r="N433" s="332"/>
      <c r="O433" s="332"/>
      <c r="P433" s="333">
        <f>P434</f>
        <v>0</v>
      </c>
      <c r="Q433" s="332"/>
      <c r="R433" s="333">
        <f>R434</f>
        <v>0</v>
      </c>
      <c r="S433" s="332"/>
      <c r="T433" s="334">
        <f>T434</f>
        <v>0</v>
      </c>
      <c r="AR433" s="328" t="s">
        <v>323</v>
      </c>
      <c r="AT433" s="335" t="s">
        <v>249</v>
      </c>
      <c r="AU433" s="335" t="s">
        <v>250</v>
      </c>
      <c r="AY433" s="328" t="s">
        <v>316</v>
      </c>
      <c r="BK433" s="336">
        <f>BK434</f>
        <v>0</v>
      </c>
    </row>
    <row r="434" spans="2:65" s="327" customFormat="1" ht="19.899999999999999" customHeight="1">
      <c r="B434" s="326"/>
      <c r="D434" s="337" t="s">
        <v>249</v>
      </c>
      <c r="E434" s="338" t="s">
        <v>813</v>
      </c>
      <c r="F434" s="338" t="s">
        <v>814</v>
      </c>
      <c r="I434" s="106"/>
      <c r="J434" s="339">
        <f>BK434</f>
        <v>0</v>
      </c>
      <c r="L434" s="326"/>
      <c r="M434" s="331"/>
      <c r="N434" s="332"/>
      <c r="O434" s="332"/>
      <c r="P434" s="333">
        <f>SUM(P435:P468)</f>
        <v>0</v>
      </c>
      <c r="Q434" s="332"/>
      <c r="R434" s="333">
        <f>SUM(R435:R468)</f>
        <v>0</v>
      </c>
      <c r="S434" s="332"/>
      <c r="T434" s="334">
        <f>SUM(T435:T468)</f>
        <v>0</v>
      </c>
      <c r="AR434" s="328" t="s">
        <v>323</v>
      </c>
      <c r="AT434" s="335" t="s">
        <v>249</v>
      </c>
      <c r="AU434" s="335" t="s">
        <v>258</v>
      </c>
      <c r="AY434" s="328" t="s">
        <v>316</v>
      </c>
      <c r="BK434" s="336">
        <f>SUM(BK435:BK468)</f>
        <v>0</v>
      </c>
    </row>
    <row r="435" spans="2:65" s="253" customFormat="1" ht="44.25" customHeight="1">
      <c r="B435" s="254"/>
      <c r="C435" s="373" t="s">
        <v>815</v>
      </c>
      <c r="D435" s="373" t="s">
        <v>379</v>
      </c>
      <c r="E435" s="374" t="s">
        <v>816</v>
      </c>
      <c r="F435" s="375" t="s">
        <v>817</v>
      </c>
      <c r="G435" s="376" t="s">
        <v>411</v>
      </c>
      <c r="H435" s="377">
        <v>1</v>
      </c>
      <c r="I435" s="111"/>
      <c r="J435" s="378">
        <f>ROUND(I435*H435,2)</f>
        <v>0</v>
      </c>
      <c r="K435" s="375" t="s">
        <v>186</v>
      </c>
      <c r="L435" s="379"/>
      <c r="M435" s="380" t="s">
        <v>186</v>
      </c>
      <c r="N435" s="381" t="s">
        <v>221</v>
      </c>
      <c r="O435" s="255"/>
      <c r="P435" s="348">
        <f>O435*H435</f>
        <v>0</v>
      </c>
      <c r="Q435" s="348">
        <v>0</v>
      </c>
      <c r="R435" s="348">
        <f>Q435*H435</f>
        <v>0</v>
      </c>
      <c r="S435" s="348">
        <v>0</v>
      </c>
      <c r="T435" s="349">
        <f>S435*H435</f>
        <v>0</v>
      </c>
      <c r="AR435" s="241" t="s">
        <v>564</v>
      </c>
      <c r="AT435" s="241" t="s">
        <v>379</v>
      </c>
      <c r="AU435" s="241" t="s">
        <v>260</v>
      </c>
      <c r="AY435" s="241" t="s">
        <v>316</v>
      </c>
      <c r="BE435" s="350">
        <f>IF(N435="základní",J435,0)</f>
        <v>0</v>
      </c>
      <c r="BF435" s="350">
        <f>IF(N435="snížená",J435,0)</f>
        <v>0</v>
      </c>
      <c r="BG435" s="350">
        <f>IF(N435="zákl. přenesená",J435,0)</f>
        <v>0</v>
      </c>
      <c r="BH435" s="350">
        <f>IF(N435="sníž. přenesená",J435,0)</f>
        <v>0</v>
      </c>
      <c r="BI435" s="350">
        <f>IF(N435="nulová",J435,0)</f>
        <v>0</v>
      </c>
      <c r="BJ435" s="241" t="s">
        <v>258</v>
      </c>
      <c r="BK435" s="350">
        <f>ROUND(I435*H435,2)</f>
        <v>0</v>
      </c>
      <c r="BL435" s="241" t="s">
        <v>546</v>
      </c>
      <c r="BM435" s="241" t="s">
        <v>818</v>
      </c>
    </row>
    <row r="436" spans="2:65" s="253" customFormat="1" ht="40.5">
      <c r="B436" s="254"/>
      <c r="D436" s="361" t="s">
        <v>390</v>
      </c>
      <c r="F436" s="382" t="s">
        <v>819</v>
      </c>
      <c r="I436" s="112"/>
      <c r="L436" s="254"/>
      <c r="M436" s="383"/>
      <c r="N436" s="255"/>
      <c r="O436" s="255"/>
      <c r="P436" s="255"/>
      <c r="Q436" s="255"/>
      <c r="R436" s="255"/>
      <c r="S436" s="255"/>
      <c r="T436" s="384"/>
      <c r="AT436" s="241" t="s">
        <v>390</v>
      </c>
      <c r="AU436" s="241" t="s">
        <v>260</v>
      </c>
    </row>
    <row r="437" spans="2:65" s="352" customFormat="1">
      <c r="B437" s="351"/>
      <c r="D437" s="353" t="s">
        <v>325</v>
      </c>
      <c r="E437" s="354" t="s">
        <v>186</v>
      </c>
      <c r="F437" s="355" t="s">
        <v>258</v>
      </c>
      <c r="H437" s="356">
        <v>1</v>
      </c>
      <c r="I437" s="109"/>
      <c r="L437" s="351"/>
      <c r="M437" s="357"/>
      <c r="N437" s="358"/>
      <c r="O437" s="358"/>
      <c r="P437" s="358"/>
      <c r="Q437" s="358"/>
      <c r="R437" s="358"/>
      <c r="S437" s="358"/>
      <c r="T437" s="359"/>
      <c r="AT437" s="360" t="s">
        <v>325</v>
      </c>
      <c r="AU437" s="360" t="s">
        <v>260</v>
      </c>
      <c r="AV437" s="352" t="s">
        <v>260</v>
      </c>
      <c r="AW437" s="352" t="s">
        <v>214</v>
      </c>
      <c r="AX437" s="352" t="s">
        <v>258</v>
      </c>
      <c r="AY437" s="360" t="s">
        <v>316</v>
      </c>
    </row>
    <row r="438" spans="2:65" s="253" customFormat="1" ht="31.5" customHeight="1">
      <c r="B438" s="254"/>
      <c r="C438" s="373" t="s">
        <v>820</v>
      </c>
      <c r="D438" s="373" t="s">
        <v>379</v>
      </c>
      <c r="E438" s="374" t="s">
        <v>821</v>
      </c>
      <c r="F438" s="375" t="s">
        <v>822</v>
      </c>
      <c r="G438" s="376" t="s">
        <v>529</v>
      </c>
      <c r="H438" s="377">
        <v>460</v>
      </c>
      <c r="I438" s="111"/>
      <c r="J438" s="378">
        <f>ROUND(I438*H438,2)</f>
        <v>0</v>
      </c>
      <c r="K438" s="375" t="s">
        <v>186</v>
      </c>
      <c r="L438" s="379"/>
      <c r="M438" s="380" t="s">
        <v>186</v>
      </c>
      <c r="N438" s="381" t="s">
        <v>221</v>
      </c>
      <c r="O438" s="255"/>
      <c r="P438" s="348">
        <f>O438*H438</f>
        <v>0</v>
      </c>
      <c r="Q438" s="348">
        <v>0</v>
      </c>
      <c r="R438" s="348">
        <f>Q438*H438</f>
        <v>0</v>
      </c>
      <c r="S438" s="348">
        <v>0</v>
      </c>
      <c r="T438" s="349">
        <f>S438*H438</f>
        <v>0</v>
      </c>
      <c r="AR438" s="241" t="s">
        <v>564</v>
      </c>
      <c r="AT438" s="241" t="s">
        <v>379</v>
      </c>
      <c r="AU438" s="241" t="s">
        <v>260</v>
      </c>
      <c r="AY438" s="241" t="s">
        <v>316</v>
      </c>
      <c r="BE438" s="350">
        <f>IF(N438="základní",J438,0)</f>
        <v>0</v>
      </c>
      <c r="BF438" s="350">
        <f>IF(N438="snížená",J438,0)</f>
        <v>0</v>
      </c>
      <c r="BG438" s="350">
        <f>IF(N438="zákl. přenesená",J438,0)</f>
        <v>0</v>
      </c>
      <c r="BH438" s="350">
        <f>IF(N438="sníž. přenesená",J438,0)</f>
        <v>0</v>
      </c>
      <c r="BI438" s="350">
        <f>IF(N438="nulová",J438,0)</f>
        <v>0</v>
      </c>
      <c r="BJ438" s="241" t="s">
        <v>258</v>
      </c>
      <c r="BK438" s="350">
        <f>ROUND(I438*H438,2)</f>
        <v>0</v>
      </c>
      <c r="BL438" s="241" t="s">
        <v>546</v>
      </c>
      <c r="BM438" s="241" t="s">
        <v>823</v>
      </c>
    </row>
    <row r="439" spans="2:65" s="352" customFormat="1">
      <c r="B439" s="351"/>
      <c r="D439" s="353" t="s">
        <v>325</v>
      </c>
      <c r="E439" s="354" t="s">
        <v>186</v>
      </c>
      <c r="F439" s="355" t="s">
        <v>824</v>
      </c>
      <c r="H439" s="356">
        <v>460</v>
      </c>
      <c r="I439" s="109"/>
      <c r="L439" s="351"/>
      <c r="M439" s="357"/>
      <c r="N439" s="358"/>
      <c r="O439" s="358"/>
      <c r="P439" s="358"/>
      <c r="Q439" s="358"/>
      <c r="R439" s="358"/>
      <c r="S439" s="358"/>
      <c r="T439" s="359"/>
      <c r="AT439" s="360" t="s">
        <v>325</v>
      </c>
      <c r="AU439" s="360" t="s">
        <v>260</v>
      </c>
      <c r="AV439" s="352" t="s">
        <v>260</v>
      </c>
      <c r="AW439" s="352" t="s">
        <v>214</v>
      </c>
      <c r="AX439" s="352" t="s">
        <v>258</v>
      </c>
      <c r="AY439" s="360" t="s">
        <v>316</v>
      </c>
    </row>
    <row r="440" spans="2:65" s="253" customFormat="1" ht="31.5" customHeight="1">
      <c r="B440" s="254"/>
      <c r="C440" s="373" t="s">
        <v>825</v>
      </c>
      <c r="D440" s="373" t="s">
        <v>379</v>
      </c>
      <c r="E440" s="374" t="s">
        <v>826</v>
      </c>
      <c r="F440" s="375" t="s">
        <v>827</v>
      </c>
      <c r="G440" s="376" t="s">
        <v>411</v>
      </c>
      <c r="H440" s="377">
        <v>1</v>
      </c>
      <c r="I440" s="111"/>
      <c r="J440" s="378">
        <f>ROUND(I440*H440,2)</f>
        <v>0</v>
      </c>
      <c r="K440" s="375" t="s">
        <v>186</v>
      </c>
      <c r="L440" s="379"/>
      <c r="M440" s="380" t="s">
        <v>186</v>
      </c>
      <c r="N440" s="381" t="s">
        <v>221</v>
      </c>
      <c r="O440" s="255"/>
      <c r="P440" s="348">
        <f>O440*H440</f>
        <v>0</v>
      </c>
      <c r="Q440" s="348">
        <v>0</v>
      </c>
      <c r="R440" s="348">
        <f>Q440*H440</f>
        <v>0</v>
      </c>
      <c r="S440" s="348">
        <v>0</v>
      </c>
      <c r="T440" s="349">
        <f>S440*H440</f>
        <v>0</v>
      </c>
      <c r="AR440" s="241" t="s">
        <v>564</v>
      </c>
      <c r="AT440" s="241" t="s">
        <v>379</v>
      </c>
      <c r="AU440" s="241" t="s">
        <v>260</v>
      </c>
      <c r="AY440" s="241" t="s">
        <v>316</v>
      </c>
      <c r="BE440" s="350">
        <f>IF(N440="základní",J440,0)</f>
        <v>0</v>
      </c>
      <c r="BF440" s="350">
        <f>IF(N440="snížená",J440,0)</f>
        <v>0</v>
      </c>
      <c r="BG440" s="350">
        <f>IF(N440="zákl. přenesená",J440,0)</f>
        <v>0</v>
      </c>
      <c r="BH440" s="350">
        <f>IF(N440="sníž. přenesená",J440,0)</f>
        <v>0</v>
      </c>
      <c r="BI440" s="350">
        <f>IF(N440="nulová",J440,0)</f>
        <v>0</v>
      </c>
      <c r="BJ440" s="241" t="s">
        <v>258</v>
      </c>
      <c r="BK440" s="350">
        <f>ROUND(I440*H440,2)</f>
        <v>0</v>
      </c>
      <c r="BL440" s="241" t="s">
        <v>546</v>
      </c>
      <c r="BM440" s="241" t="s">
        <v>828</v>
      </c>
    </row>
    <row r="441" spans="2:65" s="352" customFormat="1">
      <c r="B441" s="351"/>
      <c r="D441" s="353" t="s">
        <v>325</v>
      </c>
      <c r="E441" s="354" t="s">
        <v>186</v>
      </c>
      <c r="F441" s="355" t="s">
        <v>258</v>
      </c>
      <c r="H441" s="356">
        <v>1</v>
      </c>
      <c r="I441" s="109"/>
      <c r="L441" s="351"/>
      <c r="M441" s="357"/>
      <c r="N441" s="358"/>
      <c r="O441" s="358"/>
      <c r="P441" s="358"/>
      <c r="Q441" s="358"/>
      <c r="R441" s="358"/>
      <c r="S441" s="358"/>
      <c r="T441" s="359"/>
      <c r="AT441" s="360" t="s">
        <v>325</v>
      </c>
      <c r="AU441" s="360" t="s">
        <v>260</v>
      </c>
      <c r="AV441" s="352" t="s">
        <v>260</v>
      </c>
      <c r="AW441" s="352" t="s">
        <v>214</v>
      </c>
      <c r="AX441" s="352" t="s">
        <v>258</v>
      </c>
      <c r="AY441" s="360" t="s">
        <v>316</v>
      </c>
    </row>
    <row r="442" spans="2:65" s="253" customFormat="1" ht="31.5" customHeight="1">
      <c r="B442" s="254"/>
      <c r="C442" s="373" t="s">
        <v>829</v>
      </c>
      <c r="D442" s="373" t="s">
        <v>379</v>
      </c>
      <c r="E442" s="374" t="s">
        <v>830</v>
      </c>
      <c r="F442" s="375" t="s">
        <v>831</v>
      </c>
      <c r="G442" s="376" t="s">
        <v>529</v>
      </c>
      <c r="H442" s="377">
        <v>10</v>
      </c>
      <c r="I442" s="111"/>
      <c r="J442" s="378">
        <f>ROUND(I442*H442,2)</f>
        <v>0</v>
      </c>
      <c r="K442" s="375" t="s">
        <v>186</v>
      </c>
      <c r="L442" s="379"/>
      <c r="M442" s="380" t="s">
        <v>186</v>
      </c>
      <c r="N442" s="381" t="s">
        <v>221</v>
      </c>
      <c r="O442" s="255"/>
      <c r="P442" s="348">
        <f>O442*H442</f>
        <v>0</v>
      </c>
      <c r="Q442" s="348">
        <v>0</v>
      </c>
      <c r="R442" s="348">
        <f>Q442*H442</f>
        <v>0</v>
      </c>
      <c r="S442" s="348">
        <v>0</v>
      </c>
      <c r="T442" s="349">
        <f>S442*H442</f>
        <v>0</v>
      </c>
      <c r="AR442" s="241" t="s">
        <v>564</v>
      </c>
      <c r="AT442" s="241" t="s">
        <v>379</v>
      </c>
      <c r="AU442" s="241" t="s">
        <v>260</v>
      </c>
      <c r="AY442" s="241" t="s">
        <v>316</v>
      </c>
      <c r="BE442" s="350">
        <f>IF(N442="základní",J442,0)</f>
        <v>0</v>
      </c>
      <c r="BF442" s="350">
        <f>IF(N442="snížená",J442,0)</f>
        <v>0</v>
      </c>
      <c r="BG442" s="350">
        <f>IF(N442="zákl. přenesená",J442,0)</f>
        <v>0</v>
      </c>
      <c r="BH442" s="350">
        <f>IF(N442="sníž. přenesená",J442,0)</f>
        <v>0</v>
      </c>
      <c r="BI442" s="350">
        <f>IF(N442="nulová",J442,0)</f>
        <v>0</v>
      </c>
      <c r="BJ442" s="241" t="s">
        <v>258</v>
      </c>
      <c r="BK442" s="350">
        <f>ROUND(I442*H442,2)</f>
        <v>0</v>
      </c>
      <c r="BL442" s="241" t="s">
        <v>546</v>
      </c>
      <c r="BM442" s="241" t="s">
        <v>832</v>
      </c>
    </row>
    <row r="443" spans="2:65" s="352" customFormat="1">
      <c r="B443" s="351"/>
      <c r="D443" s="353" t="s">
        <v>325</v>
      </c>
      <c r="E443" s="354" t="s">
        <v>186</v>
      </c>
      <c r="F443" s="355" t="s">
        <v>398</v>
      </c>
      <c r="H443" s="356">
        <v>10</v>
      </c>
      <c r="I443" s="109"/>
      <c r="L443" s="351"/>
      <c r="M443" s="357"/>
      <c r="N443" s="358"/>
      <c r="O443" s="358"/>
      <c r="P443" s="358"/>
      <c r="Q443" s="358"/>
      <c r="R443" s="358"/>
      <c r="S443" s="358"/>
      <c r="T443" s="359"/>
      <c r="AT443" s="360" t="s">
        <v>325</v>
      </c>
      <c r="AU443" s="360" t="s">
        <v>260</v>
      </c>
      <c r="AV443" s="352" t="s">
        <v>260</v>
      </c>
      <c r="AW443" s="352" t="s">
        <v>214</v>
      </c>
      <c r="AX443" s="352" t="s">
        <v>258</v>
      </c>
      <c r="AY443" s="360" t="s">
        <v>316</v>
      </c>
    </row>
    <row r="444" spans="2:65" s="253" customFormat="1" ht="31.5" customHeight="1">
      <c r="B444" s="254"/>
      <c r="C444" s="373" t="s">
        <v>833</v>
      </c>
      <c r="D444" s="373" t="s">
        <v>379</v>
      </c>
      <c r="E444" s="374" t="s">
        <v>834</v>
      </c>
      <c r="F444" s="375" t="s">
        <v>835</v>
      </c>
      <c r="G444" s="376" t="s">
        <v>529</v>
      </c>
      <c r="H444" s="377">
        <v>10</v>
      </c>
      <c r="I444" s="111"/>
      <c r="J444" s="378">
        <f>ROUND(I444*H444,2)</f>
        <v>0</v>
      </c>
      <c r="K444" s="375" t="s">
        <v>186</v>
      </c>
      <c r="L444" s="379"/>
      <c r="M444" s="380" t="s">
        <v>186</v>
      </c>
      <c r="N444" s="381" t="s">
        <v>221</v>
      </c>
      <c r="O444" s="255"/>
      <c r="P444" s="348">
        <f>O444*H444</f>
        <v>0</v>
      </c>
      <c r="Q444" s="348">
        <v>0</v>
      </c>
      <c r="R444" s="348">
        <f>Q444*H444</f>
        <v>0</v>
      </c>
      <c r="S444" s="348">
        <v>0</v>
      </c>
      <c r="T444" s="349">
        <f>S444*H444</f>
        <v>0</v>
      </c>
      <c r="AR444" s="241" t="s">
        <v>564</v>
      </c>
      <c r="AT444" s="241" t="s">
        <v>379</v>
      </c>
      <c r="AU444" s="241" t="s">
        <v>260</v>
      </c>
      <c r="AY444" s="241" t="s">
        <v>316</v>
      </c>
      <c r="BE444" s="350">
        <f>IF(N444="základní",J444,0)</f>
        <v>0</v>
      </c>
      <c r="BF444" s="350">
        <f>IF(N444="snížená",J444,0)</f>
        <v>0</v>
      </c>
      <c r="BG444" s="350">
        <f>IF(N444="zákl. přenesená",J444,0)</f>
        <v>0</v>
      </c>
      <c r="BH444" s="350">
        <f>IF(N444="sníž. přenesená",J444,0)</f>
        <v>0</v>
      </c>
      <c r="BI444" s="350">
        <f>IF(N444="nulová",J444,0)</f>
        <v>0</v>
      </c>
      <c r="BJ444" s="241" t="s">
        <v>258</v>
      </c>
      <c r="BK444" s="350">
        <f>ROUND(I444*H444,2)</f>
        <v>0</v>
      </c>
      <c r="BL444" s="241" t="s">
        <v>546</v>
      </c>
      <c r="BM444" s="241" t="s">
        <v>836</v>
      </c>
    </row>
    <row r="445" spans="2:65" s="352" customFormat="1">
      <c r="B445" s="351"/>
      <c r="D445" s="353" t="s">
        <v>325</v>
      </c>
      <c r="E445" s="354" t="s">
        <v>186</v>
      </c>
      <c r="F445" s="355" t="s">
        <v>398</v>
      </c>
      <c r="H445" s="356">
        <v>10</v>
      </c>
      <c r="I445" s="109"/>
      <c r="L445" s="351"/>
      <c r="M445" s="357"/>
      <c r="N445" s="358"/>
      <c r="O445" s="358"/>
      <c r="P445" s="358"/>
      <c r="Q445" s="358"/>
      <c r="R445" s="358"/>
      <c r="S445" s="358"/>
      <c r="T445" s="359"/>
      <c r="AT445" s="360" t="s">
        <v>325</v>
      </c>
      <c r="AU445" s="360" t="s">
        <v>260</v>
      </c>
      <c r="AV445" s="352" t="s">
        <v>260</v>
      </c>
      <c r="AW445" s="352" t="s">
        <v>214</v>
      </c>
      <c r="AX445" s="352" t="s">
        <v>258</v>
      </c>
      <c r="AY445" s="360" t="s">
        <v>316</v>
      </c>
    </row>
    <row r="446" spans="2:65" s="253" customFormat="1" ht="31.5" customHeight="1">
      <c r="B446" s="254"/>
      <c r="C446" s="340" t="s">
        <v>837</v>
      </c>
      <c r="D446" s="340" t="s">
        <v>318</v>
      </c>
      <c r="E446" s="341" t="s">
        <v>838</v>
      </c>
      <c r="F446" s="342" t="s">
        <v>839</v>
      </c>
      <c r="G446" s="343" t="s">
        <v>529</v>
      </c>
      <c r="H446" s="344">
        <v>400</v>
      </c>
      <c r="I446" s="108"/>
      <c r="J446" s="345">
        <f>ROUND(I446*H446,2)</f>
        <v>0</v>
      </c>
      <c r="K446" s="342" t="s">
        <v>186</v>
      </c>
      <c r="L446" s="254"/>
      <c r="M446" s="346" t="s">
        <v>186</v>
      </c>
      <c r="N446" s="347" t="s">
        <v>221</v>
      </c>
      <c r="O446" s="255"/>
      <c r="P446" s="348">
        <f>O446*H446</f>
        <v>0</v>
      </c>
      <c r="Q446" s="348">
        <v>0</v>
      </c>
      <c r="R446" s="348">
        <f>Q446*H446</f>
        <v>0</v>
      </c>
      <c r="S446" s="348">
        <v>0</v>
      </c>
      <c r="T446" s="349">
        <f>S446*H446</f>
        <v>0</v>
      </c>
      <c r="AR446" s="241" t="s">
        <v>840</v>
      </c>
      <c r="AT446" s="241" t="s">
        <v>318</v>
      </c>
      <c r="AU446" s="241" t="s">
        <v>260</v>
      </c>
      <c r="AY446" s="241" t="s">
        <v>316</v>
      </c>
      <c r="BE446" s="350">
        <f>IF(N446="základní",J446,0)</f>
        <v>0</v>
      </c>
      <c r="BF446" s="350">
        <f>IF(N446="snížená",J446,0)</f>
        <v>0</v>
      </c>
      <c r="BG446" s="350">
        <f>IF(N446="zákl. přenesená",J446,0)</f>
        <v>0</v>
      </c>
      <c r="BH446" s="350">
        <f>IF(N446="sníž. přenesená",J446,0)</f>
        <v>0</v>
      </c>
      <c r="BI446" s="350">
        <f>IF(N446="nulová",J446,0)</f>
        <v>0</v>
      </c>
      <c r="BJ446" s="241" t="s">
        <v>258</v>
      </c>
      <c r="BK446" s="350">
        <f>ROUND(I446*H446,2)</f>
        <v>0</v>
      </c>
      <c r="BL446" s="241" t="s">
        <v>840</v>
      </c>
      <c r="BM446" s="241" t="s">
        <v>841</v>
      </c>
    </row>
    <row r="447" spans="2:65" s="352" customFormat="1">
      <c r="B447" s="351"/>
      <c r="D447" s="353" t="s">
        <v>325</v>
      </c>
      <c r="E447" s="354" t="s">
        <v>186</v>
      </c>
      <c r="F447" s="355" t="s">
        <v>842</v>
      </c>
      <c r="H447" s="356">
        <v>400</v>
      </c>
      <c r="I447" s="109"/>
      <c r="L447" s="351"/>
      <c r="M447" s="357"/>
      <c r="N447" s="358"/>
      <c r="O447" s="358"/>
      <c r="P447" s="358"/>
      <c r="Q447" s="358"/>
      <c r="R447" s="358"/>
      <c r="S447" s="358"/>
      <c r="T447" s="359"/>
      <c r="AT447" s="360" t="s">
        <v>325</v>
      </c>
      <c r="AU447" s="360" t="s">
        <v>260</v>
      </c>
      <c r="AV447" s="352" t="s">
        <v>260</v>
      </c>
      <c r="AW447" s="352" t="s">
        <v>214</v>
      </c>
      <c r="AX447" s="352" t="s">
        <v>258</v>
      </c>
      <c r="AY447" s="360" t="s">
        <v>316</v>
      </c>
    </row>
    <row r="448" spans="2:65" s="253" customFormat="1" ht="31.5" customHeight="1">
      <c r="B448" s="254"/>
      <c r="C448" s="340" t="s">
        <v>843</v>
      </c>
      <c r="D448" s="340" t="s">
        <v>318</v>
      </c>
      <c r="E448" s="341" t="s">
        <v>844</v>
      </c>
      <c r="F448" s="342" t="s">
        <v>845</v>
      </c>
      <c r="G448" s="343" t="s">
        <v>529</v>
      </c>
      <c r="H448" s="344">
        <v>200</v>
      </c>
      <c r="I448" s="108"/>
      <c r="J448" s="345">
        <f>ROUND(I448*H448,2)</f>
        <v>0</v>
      </c>
      <c r="K448" s="342" t="s">
        <v>186</v>
      </c>
      <c r="L448" s="254"/>
      <c r="M448" s="346" t="s">
        <v>186</v>
      </c>
      <c r="N448" s="347" t="s">
        <v>221</v>
      </c>
      <c r="O448" s="255"/>
      <c r="P448" s="348">
        <f>O448*H448</f>
        <v>0</v>
      </c>
      <c r="Q448" s="348">
        <v>0</v>
      </c>
      <c r="R448" s="348">
        <f>Q448*H448</f>
        <v>0</v>
      </c>
      <c r="S448" s="348">
        <v>0</v>
      </c>
      <c r="T448" s="349">
        <f>S448*H448</f>
        <v>0</v>
      </c>
      <c r="AR448" s="241" t="s">
        <v>840</v>
      </c>
      <c r="AT448" s="241" t="s">
        <v>318</v>
      </c>
      <c r="AU448" s="241" t="s">
        <v>260</v>
      </c>
      <c r="AY448" s="241" t="s">
        <v>316</v>
      </c>
      <c r="BE448" s="350">
        <f>IF(N448="základní",J448,0)</f>
        <v>0</v>
      </c>
      <c r="BF448" s="350">
        <f>IF(N448="snížená",J448,0)</f>
        <v>0</v>
      </c>
      <c r="BG448" s="350">
        <f>IF(N448="zákl. přenesená",J448,0)</f>
        <v>0</v>
      </c>
      <c r="BH448" s="350">
        <f>IF(N448="sníž. přenesená",J448,0)</f>
        <v>0</v>
      </c>
      <c r="BI448" s="350">
        <f>IF(N448="nulová",J448,0)</f>
        <v>0</v>
      </c>
      <c r="BJ448" s="241" t="s">
        <v>258</v>
      </c>
      <c r="BK448" s="350">
        <f>ROUND(I448*H448,2)</f>
        <v>0</v>
      </c>
      <c r="BL448" s="241" t="s">
        <v>840</v>
      </c>
      <c r="BM448" s="241" t="s">
        <v>846</v>
      </c>
    </row>
    <row r="449" spans="2:65" s="352" customFormat="1">
      <c r="B449" s="351"/>
      <c r="D449" s="353" t="s">
        <v>325</v>
      </c>
      <c r="E449" s="354" t="s">
        <v>186</v>
      </c>
      <c r="F449" s="355" t="s">
        <v>847</v>
      </c>
      <c r="H449" s="356">
        <v>200</v>
      </c>
      <c r="I449" s="109"/>
      <c r="L449" s="351"/>
      <c r="M449" s="357"/>
      <c r="N449" s="358"/>
      <c r="O449" s="358"/>
      <c r="P449" s="358"/>
      <c r="Q449" s="358"/>
      <c r="R449" s="358"/>
      <c r="S449" s="358"/>
      <c r="T449" s="359"/>
      <c r="AT449" s="360" t="s">
        <v>325</v>
      </c>
      <c r="AU449" s="360" t="s">
        <v>260</v>
      </c>
      <c r="AV449" s="352" t="s">
        <v>260</v>
      </c>
      <c r="AW449" s="352" t="s">
        <v>214</v>
      </c>
      <c r="AX449" s="352" t="s">
        <v>258</v>
      </c>
      <c r="AY449" s="360" t="s">
        <v>316</v>
      </c>
    </row>
    <row r="450" spans="2:65" s="253" customFormat="1" ht="31.5" customHeight="1">
      <c r="B450" s="254"/>
      <c r="C450" s="340" t="s">
        <v>848</v>
      </c>
      <c r="D450" s="340" t="s">
        <v>318</v>
      </c>
      <c r="E450" s="341" t="s">
        <v>849</v>
      </c>
      <c r="F450" s="342" t="s">
        <v>850</v>
      </c>
      <c r="G450" s="343" t="s">
        <v>411</v>
      </c>
      <c r="H450" s="344">
        <v>21</v>
      </c>
      <c r="I450" s="108"/>
      <c r="J450" s="345">
        <f>ROUND(I450*H450,2)</f>
        <v>0</v>
      </c>
      <c r="K450" s="342" t="s">
        <v>186</v>
      </c>
      <c r="L450" s="254"/>
      <c r="M450" s="346" t="s">
        <v>186</v>
      </c>
      <c r="N450" s="347" t="s">
        <v>221</v>
      </c>
      <c r="O450" s="255"/>
      <c r="P450" s="348">
        <f>O450*H450</f>
        <v>0</v>
      </c>
      <c r="Q450" s="348">
        <v>0</v>
      </c>
      <c r="R450" s="348">
        <f>Q450*H450</f>
        <v>0</v>
      </c>
      <c r="S450" s="348">
        <v>0</v>
      </c>
      <c r="T450" s="349">
        <f>S450*H450</f>
        <v>0</v>
      </c>
      <c r="AR450" s="241" t="s">
        <v>840</v>
      </c>
      <c r="AT450" s="241" t="s">
        <v>318</v>
      </c>
      <c r="AU450" s="241" t="s">
        <v>260</v>
      </c>
      <c r="AY450" s="241" t="s">
        <v>316</v>
      </c>
      <c r="BE450" s="350">
        <f>IF(N450="základní",J450,0)</f>
        <v>0</v>
      </c>
      <c r="BF450" s="350">
        <f>IF(N450="snížená",J450,0)</f>
        <v>0</v>
      </c>
      <c r="BG450" s="350">
        <f>IF(N450="zákl. přenesená",J450,0)</f>
        <v>0</v>
      </c>
      <c r="BH450" s="350">
        <f>IF(N450="sníž. přenesená",J450,0)</f>
        <v>0</v>
      </c>
      <c r="BI450" s="350">
        <f>IF(N450="nulová",J450,0)</f>
        <v>0</v>
      </c>
      <c r="BJ450" s="241" t="s">
        <v>258</v>
      </c>
      <c r="BK450" s="350">
        <f>ROUND(I450*H450,2)</f>
        <v>0</v>
      </c>
      <c r="BL450" s="241" t="s">
        <v>840</v>
      </c>
      <c r="BM450" s="241" t="s">
        <v>851</v>
      </c>
    </row>
    <row r="451" spans="2:65" s="352" customFormat="1">
      <c r="B451" s="351"/>
      <c r="D451" s="353" t="s">
        <v>325</v>
      </c>
      <c r="E451" s="354" t="s">
        <v>186</v>
      </c>
      <c r="F451" s="355" t="s">
        <v>191</v>
      </c>
      <c r="H451" s="356">
        <v>21</v>
      </c>
      <c r="I451" s="109"/>
      <c r="L451" s="351"/>
      <c r="M451" s="357"/>
      <c r="N451" s="358"/>
      <c r="O451" s="358"/>
      <c r="P451" s="358"/>
      <c r="Q451" s="358"/>
      <c r="R451" s="358"/>
      <c r="S451" s="358"/>
      <c r="T451" s="359"/>
      <c r="AT451" s="360" t="s">
        <v>325</v>
      </c>
      <c r="AU451" s="360" t="s">
        <v>260</v>
      </c>
      <c r="AV451" s="352" t="s">
        <v>260</v>
      </c>
      <c r="AW451" s="352" t="s">
        <v>214</v>
      </c>
      <c r="AX451" s="352" t="s">
        <v>258</v>
      </c>
      <c r="AY451" s="360" t="s">
        <v>316</v>
      </c>
    </row>
    <row r="452" spans="2:65" s="253" customFormat="1" ht="22.5" customHeight="1">
      <c r="B452" s="254"/>
      <c r="C452" s="340" t="s">
        <v>852</v>
      </c>
      <c r="D452" s="340" t="s">
        <v>318</v>
      </c>
      <c r="E452" s="341" t="s">
        <v>853</v>
      </c>
      <c r="F452" s="342" t="s">
        <v>854</v>
      </c>
      <c r="G452" s="343" t="s">
        <v>411</v>
      </c>
      <c r="H452" s="344">
        <v>21</v>
      </c>
      <c r="I452" s="108"/>
      <c r="J452" s="345">
        <f>ROUND(I452*H452,2)</f>
        <v>0</v>
      </c>
      <c r="K452" s="342" t="s">
        <v>186</v>
      </c>
      <c r="L452" s="254"/>
      <c r="M452" s="346" t="s">
        <v>186</v>
      </c>
      <c r="N452" s="347" t="s">
        <v>221</v>
      </c>
      <c r="O452" s="255"/>
      <c r="P452" s="348">
        <f>O452*H452</f>
        <v>0</v>
      </c>
      <c r="Q452" s="348">
        <v>0</v>
      </c>
      <c r="R452" s="348">
        <f>Q452*H452</f>
        <v>0</v>
      </c>
      <c r="S452" s="348">
        <v>0</v>
      </c>
      <c r="T452" s="349">
        <f>S452*H452</f>
        <v>0</v>
      </c>
      <c r="AR452" s="241" t="s">
        <v>840</v>
      </c>
      <c r="AT452" s="241" t="s">
        <v>318</v>
      </c>
      <c r="AU452" s="241" t="s">
        <v>260</v>
      </c>
      <c r="AY452" s="241" t="s">
        <v>316</v>
      </c>
      <c r="BE452" s="350">
        <f>IF(N452="základní",J452,0)</f>
        <v>0</v>
      </c>
      <c r="BF452" s="350">
        <f>IF(N452="snížená",J452,0)</f>
        <v>0</v>
      </c>
      <c r="BG452" s="350">
        <f>IF(N452="zákl. přenesená",J452,0)</f>
        <v>0</v>
      </c>
      <c r="BH452" s="350">
        <f>IF(N452="sníž. přenesená",J452,0)</f>
        <v>0</v>
      </c>
      <c r="BI452" s="350">
        <f>IF(N452="nulová",J452,0)</f>
        <v>0</v>
      </c>
      <c r="BJ452" s="241" t="s">
        <v>258</v>
      </c>
      <c r="BK452" s="350">
        <f>ROUND(I452*H452,2)</f>
        <v>0</v>
      </c>
      <c r="BL452" s="241" t="s">
        <v>840</v>
      </c>
      <c r="BM452" s="241" t="s">
        <v>855</v>
      </c>
    </row>
    <row r="453" spans="2:65" s="352" customFormat="1">
      <c r="B453" s="351"/>
      <c r="D453" s="353" t="s">
        <v>325</v>
      </c>
      <c r="E453" s="354" t="s">
        <v>186</v>
      </c>
      <c r="F453" s="355" t="s">
        <v>191</v>
      </c>
      <c r="H453" s="356">
        <v>21</v>
      </c>
      <c r="I453" s="109"/>
      <c r="L453" s="351"/>
      <c r="M453" s="357"/>
      <c r="N453" s="358"/>
      <c r="O453" s="358"/>
      <c r="P453" s="358"/>
      <c r="Q453" s="358"/>
      <c r="R453" s="358"/>
      <c r="S453" s="358"/>
      <c r="T453" s="359"/>
      <c r="AT453" s="360" t="s">
        <v>325</v>
      </c>
      <c r="AU453" s="360" t="s">
        <v>260</v>
      </c>
      <c r="AV453" s="352" t="s">
        <v>260</v>
      </c>
      <c r="AW453" s="352" t="s">
        <v>214</v>
      </c>
      <c r="AX453" s="352" t="s">
        <v>258</v>
      </c>
      <c r="AY453" s="360" t="s">
        <v>316</v>
      </c>
    </row>
    <row r="454" spans="2:65" s="253" customFormat="1" ht="22.5" customHeight="1">
      <c r="B454" s="254"/>
      <c r="C454" s="340" t="s">
        <v>856</v>
      </c>
      <c r="D454" s="340" t="s">
        <v>318</v>
      </c>
      <c r="E454" s="341" t="s">
        <v>857</v>
      </c>
      <c r="F454" s="342" t="s">
        <v>858</v>
      </c>
      <c r="G454" s="343" t="s">
        <v>859</v>
      </c>
      <c r="H454" s="344">
        <v>20</v>
      </c>
      <c r="I454" s="108"/>
      <c r="J454" s="345">
        <f>ROUND(I454*H454,2)</f>
        <v>0</v>
      </c>
      <c r="K454" s="342" t="s">
        <v>186</v>
      </c>
      <c r="L454" s="254"/>
      <c r="M454" s="346" t="s">
        <v>186</v>
      </c>
      <c r="N454" s="347" t="s">
        <v>221</v>
      </c>
      <c r="O454" s="255"/>
      <c r="P454" s="348">
        <f>O454*H454</f>
        <v>0</v>
      </c>
      <c r="Q454" s="348">
        <v>0</v>
      </c>
      <c r="R454" s="348">
        <f>Q454*H454</f>
        <v>0</v>
      </c>
      <c r="S454" s="348">
        <v>0</v>
      </c>
      <c r="T454" s="349">
        <f>S454*H454</f>
        <v>0</v>
      </c>
      <c r="AR454" s="241" t="s">
        <v>546</v>
      </c>
      <c r="AT454" s="241" t="s">
        <v>318</v>
      </c>
      <c r="AU454" s="241" t="s">
        <v>260</v>
      </c>
      <c r="AY454" s="241" t="s">
        <v>316</v>
      </c>
      <c r="BE454" s="350">
        <f>IF(N454="základní",J454,0)</f>
        <v>0</v>
      </c>
      <c r="BF454" s="350">
        <f>IF(N454="snížená",J454,0)</f>
        <v>0</v>
      </c>
      <c r="BG454" s="350">
        <f>IF(N454="zákl. přenesená",J454,0)</f>
        <v>0</v>
      </c>
      <c r="BH454" s="350">
        <f>IF(N454="sníž. přenesená",J454,0)</f>
        <v>0</v>
      </c>
      <c r="BI454" s="350">
        <f>IF(N454="nulová",J454,0)</f>
        <v>0</v>
      </c>
      <c r="BJ454" s="241" t="s">
        <v>258</v>
      </c>
      <c r="BK454" s="350">
        <f>ROUND(I454*H454,2)</f>
        <v>0</v>
      </c>
      <c r="BL454" s="241" t="s">
        <v>546</v>
      </c>
      <c r="BM454" s="241" t="s">
        <v>860</v>
      </c>
    </row>
    <row r="455" spans="2:65" s="352" customFormat="1">
      <c r="B455" s="351"/>
      <c r="D455" s="353" t="s">
        <v>325</v>
      </c>
      <c r="E455" s="354" t="s">
        <v>186</v>
      </c>
      <c r="F455" s="355" t="s">
        <v>450</v>
      </c>
      <c r="H455" s="356">
        <v>20</v>
      </c>
      <c r="I455" s="109"/>
      <c r="L455" s="351"/>
      <c r="M455" s="357"/>
      <c r="N455" s="358"/>
      <c r="O455" s="358"/>
      <c r="P455" s="358"/>
      <c r="Q455" s="358"/>
      <c r="R455" s="358"/>
      <c r="S455" s="358"/>
      <c r="T455" s="359"/>
      <c r="AT455" s="360" t="s">
        <v>325</v>
      </c>
      <c r="AU455" s="360" t="s">
        <v>260</v>
      </c>
      <c r="AV455" s="352" t="s">
        <v>260</v>
      </c>
      <c r="AW455" s="352" t="s">
        <v>214</v>
      </c>
      <c r="AX455" s="352" t="s">
        <v>258</v>
      </c>
      <c r="AY455" s="360" t="s">
        <v>316</v>
      </c>
    </row>
    <row r="456" spans="2:65" s="253" customFormat="1" ht="22.5" customHeight="1">
      <c r="B456" s="254"/>
      <c r="C456" s="340" t="s">
        <v>861</v>
      </c>
      <c r="D456" s="340" t="s">
        <v>318</v>
      </c>
      <c r="E456" s="341" t="s">
        <v>862</v>
      </c>
      <c r="F456" s="342" t="s">
        <v>863</v>
      </c>
      <c r="G456" s="343" t="s">
        <v>529</v>
      </c>
      <c r="H456" s="344">
        <v>5</v>
      </c>
      <c r="I456" s="108"/>
      <c r="J456" s="345">
        <f>ROUND(I456*H456,2)</f>
        <v>0</v>
      </c>
      <c r="K456" s="342" t="s">
        <v>186</v>
      </c>
      <c r="L456" s="254"/>
      <c r="M456" s="346" t="s">
        <v>186</v>
      </c>
      <c r="N456" s="347" t="s">
        <v>221</v>
      </c>
      <c r="O456" s="255"/>
      <c r="P456" s="348">
        <f>O456*H456</f>
        <v>0</v>
      </c>
      <c r="Q456" s="348">
        <v>0</v>
      </c>
      <c r="R456" s="348">
        <f>Q456*H456</f>
        <v>0</v>
      </c>
      <c r="S456" s="348">
        <v>0</v>
      </c>
      <c r="T456" s="349">
        <f>S456*H456</f>
        <v>0</v>
      </c>
      <c r="AR456" s="241" t="s">
        <v>840</v>
      </c>
      <c r="AT456" s="241" t="s">
        <v>318</v>
      </c>
      <c r="AU456" s="241" t="s">
        <v>260</v>
      </c>
      <c r="AY456" s="241" t="s">
        <v>316</v>
      </c>
      <c r="BE456" s="350">
        <f>IF(N456="základní",J456,0)</f>
        <v>0</v>
      </c>
      <c r="BF456" s="350">
        <f>IF(N456="snížená",J456,0)</f>
        <v>0</v>
      </c>
      <c r="BG456" s="350">
        <f>IF(N456="zákl. přenesená",J456,0)</f>
        <v>0</v>
      </c>
      <c r="BH456" s="350">
        <f>IF(N456="sníž. přenesená",J456,0)</f>
        <v>0</v>
      </c>
      <c r="BI456" s="350">
        <f>IF(N456="nulová",J456,0)</f>
        <v>0</v>
      </c>
      <c r="BJ456" s="241" t="s">
        <v>258</v>
      </c>
      <c r="BK456" s="350">
        <f>ROUND(I456*H456,2)</f>
        <v>0</v>
      </c>
      <c r="BL456" s="241" t="s">
        <v>840</v>
      </c>
      <c r="BM456" s="241" t="s">
        <v>864</v>
      </c>
    </row>
    <row r="457" spans="2:65" s="352" customFormat="1">
      <c r="B457" s="351"/>
      <c r="D457" s="353" t="s">
        <v>325</v>
      </c>
      <c r="E457" s="354" t="s">
        <v>186</v>
      </c>
      <c r="F457" s="355" t="s">
        <v>351</v>
      </c>
      <c r="H457" s="356">
        <v>5</v>
      </c>
      <c r="I457" s="109"/>
      <c r="L457" s="351"/>
      <c r="M457" s="357"/>
      <c r="N457" s="358"/>
      <c r="O457" s="358"/>
      <c r="P457" s="358"/>
      <c r="Q457" s="358"/>
      <c r="R457" s="358"/>
      <c r="S457" s="358"/>
      <c r="T457" s="359"/>
      <c r="AT457" s="360" t="s">
        <v>325</v>
      </c>
      <c r="AU457" s="360" t="s">
        <v>260</v>
      </c>
      <c r="AV457" s="352" t="s">
        <v>260</v>
      </c>
      <c r="AW457" s="352" t="s">
        <v>214</v>
      </c>
      <c r="AX457" s="352" t="s">
        <v>258</v>
      </c>
      <c r="AY457" s="360" t="s">
        <v>316</v>
      </c>
    </row>
    <row r="458" spans="2:65" s="253" customFormat="1" ht="22.5" customHeight="1">
      <c r="B458" s="254"/>
      <c r="C458" s="340" t="s">
        <v>865</v>
      </c>
      <c r="D458" s="340" t="s">
        <v>318</v>
      </c>
      <c r="E458" s="341" t="s">
        <v>866</v>
      </c>
      <c r="F458" s="342" t="s">
        <v>867</v>
      </c>
      <c r="G458" s="343" t="s">
        <v>411</v>
      </c>
      <c r="H458" s="344">
        <v>112</v>
      </c>
      <c r="I458" s="108"/>
      <c r="J458" s="345">
        <f>ROUND(I458*H458,2)</f>
        <v>0</v>
      </c>
      <c r="K458" s="342" t="s">
        <v>186</v>
      </c>
      <c r="L458" s="254"/>
      <c r="M458" s="346" t="s">
        <v>186</v>
      </c>
      <c r="N458" s="347" t="s">
        <v>221</v>
      </c>
      <c r="O458" s="255"/>
      <c r="P458" s="348">
        <f>O458*H458</f>
        <v>0</v>
      </c>
      <c r="Q458" s="348">
        <v>0</v>
      </c>
      <c r="R458" s="348">
        <f>Q458*H458</f>
        <v>0</v>
      </c>
      <c r="S458" s="348">
        <v>0</v>
      </c>
      <c r="T458" s="349">
        <f>S458*H458</f>
        <v>0</v>
      </c>
      <c r="AR458" s="241" t="s">
        <v>840</v>
      </c>
      <c r="AT458" s="241" t="s">
        <v>318</v>
      </c>
      <c r="AU458" s="241" t="s">
        <v>260</v>
      </c>
      <c r="AY458" s="241" t="s">
        <v>316</v>
      </c>
      <c r="BE458" s="350">
        <f>IF(N458="základní",J458,0)</f>
        <v>0</v>
      </c>
      <c r="BF458" s="350">
        <f>IF(N458="snížená",J458,0)</f>
        <v>0</v>
      </c>
      <c r="BG458" s="350">
        <f>IF(N458="zákl. přenesená",J458,0)</f>
        <v>0</v>
      </c>
      <c r="BH458" s="350">
        <f>IF(N458="sníž. přenesená",J458,0)</f>
        <v>0</v>
      </c>
      <c r="BI458" s="350">
        <f>IF(N458="nulová",J458,0)</f>
        <v>0</v>
      </c>
      <c r="BJ458" s="241" t="s">
        <v>258</v>
      </c>
      <c r="BK458" s="350">
        <f>ROUND(I458*H458,2)</f>
        <v>0</v>
      </c>
      <c r="BL458" s="241" t="s">
        <v>840</v>
      </c>
      <c r="BM458" s="241" t="s">
        <v>868</v>
      </c>
    </row>
    <row r="459" spans="2:65" s="253" customFormat="1" ht="27">
      <c r="B459" s="254"/>
      <c r="D459" s="361" t="s">
        <v>390</v>
      </c>
      <c r="F459" s="382" t="s">
        <v>869</v>
      </c>
      <c r="I459" s="112"/>
      <c r="L459" s="254"/>
      <c r="M459" s="383"/>
      <c r="N459" s="255"/>
      <c r="O459" s="255"/>
      <c r="P459" s="255"/>
      <c r="Q459" s="255"/>
      <c r="R459" s="255"/>
      <c r="S459" s="255"/>
      <c r="T459" s="384"/>
      <c r="AT459" s="241" t="s">
        <v>390</v>
      </c>
      <c r="AU459" s="241" t="s">
        <v>260</v>
      </c>
    </row>
    <row r="460" spans="2:65" s="352" customFormat="1">
      <c r="B460" s="351"/>
      <c r="D460" s="353" t="s">
        <v>325</v>
      </c>
      <c r="E460" s="354" t="s">
        <v>186</v>
      </c>
      <c r="F460" s="355" t="s">
        <v>870</v>
      </c>
      <c r="H460" s="356">
        <v>112</v>
      </c>
      <c r="I460" s="109"/>
      <c r="L460" s="351"/>
      <c r="M460" s="357"/>
      <c r="N460" s="358"/>
      <c r="O460" s="358"/>
      <c r="P460" s="358"/>
      <c r="Q460" s="358"/>
      <c r="R460" s="358"/>
      <c r="S460" s="358"/>
      <c r="T460" s="359"/>
      <c r="AT460" s="360" t="s">
        <v>325</v>
      </c>
      <c r="AU460" s="360" t="s">
        <v>260</v>
      </c>
      <c r="AV460" s="352" t="s">
        <v>260</v>
      </c>
      <c r="AW460" s="352" t="s">
        <v>214</v>
      </c>
      <c r="AX460" s="352" t="s">
        <v>258</v>
      </c>
      <c r="AY460" s="360" t="s">
        <v>316</v>
      </c>
    </row>
    <row r="461" spans="2:65" s="253" customFormat="1" ht="22.5" customHeight="1">
      <c r="B461" s="254"/>
      <c r="C461" s="340" t="s">
        <v>871</v>
      </c>
      <c r="D461" s="340" t="s">
        <v>318</v>
      </c>
      <c r="E461" s="341" t="s">
        <v>872</v>
      </c>
      <c r="F461" s="342" t="s">
        <v>873</v>
      </c>
      <c r="G461" s="343" t="s">
        <v>411</v>
      </c>
      <c r="H461" s="344">
        <v>20</v>
      </c>
      <c r="I461" s="108"/>
      <c r="J461" s="345">
        <f>ROUND(I461*H461,2)</f>
        <v>0</v>
      </c>
      <c r="K461" s="342" t="s">
        <v>186</v>
      </c>
      <c r="L461" s="254"/>
      <c r="M461" s="346" t="s">
        <v>186</v>
      </c>
      <c r="N461" s="347" t="s">
        <v>221</v>
      </c>
      <c r="O461" s="255"/>
      <c r="P461" s="348">
        <f>O461*H461</f>
        <v>0</v>
      </c>
      <c r="Q461" s="348">
        <v>0</v>
      </c>
      <c r="R461" s="348">
        <f>Q461*H461</f>
        <v>0</v>
      </c>
      <c r="S461" s="348">
        <v>0</v>
      </c>
      <c r="T461" s="349">
        <f>S461*H461</f>
        <v>0</v>
      </c>
      <c r="AR461" s="241" t="s">
        <v>840</v>
      </c>
      <c r="AT461" s="241" t="s">
        <v>318</v>
      </c>
      <c r="AU461" s="241" t="s">
        <v>260</v>
      </c>
      <c r="AY461" s="241" t="s">
        <v>316</v>
      </c>
      <c r="BE461" s="350">
        <f>IF(N461="základní",J461,0)</f>
        <v>0</v>
      </c>
      <c r="BF461" s="350">
        <f>IF(N461="snížená",J461,0)</f>
        <v>0</v>
      </c>
      <c r="BG461" s="350">
        <f>IF(N461="zákl. přenesená",J461,0)</f>
        <v>0</v>
      </c>
      <c r="BH461" s="350">
        <f>IF(N461="sníž. přenesená",J461,0)</f>
        <v>0</v>
      </c>
      <c r="BI461" s="350">
        <f>IF(N461="nulová",J461,0)</f>
        <v>0</v>
      </c>
      <c r="BJ461" s="241" t="s">
        <v>258</v>
      </c>
      <c r="BK461" s="350">
        <f>ROUND(I461*H461,2)</f>
        <v>0</v>
      </c>
      <c r="BL461" s="241" t="s">
        <v>840</v>
      </c>
      <c r="BM461" s="241" t="s">
        <v>874</v>
      </c>
    </row>
    <row r="462" spans="2:65" s="352" customFormat="1">
      <c r="B462" s="351"/>
      <c r="D462" s="353" t="s">
        <v>325</v>
      </c>
      <c r="E462" s="354" t="s">
        <v>186</v>
      </c>
      <c r="F462" s="355" t="s">
        <v>450</v>
      </c>
      <c r="H462" s="356">
        <v>20</v>
      </c>
      <c r="I462" s="109"/>
      <c r="L462" s="351"/>
      <c r="M462" s="357"/>
      <c r="N462" s="358"/>
      <c r="O462" s="358"/>
      <c r="P462" s="358"/>
      <c r="Q462" s="358"/>
      <c r="R462" s="358"/>
      <c r="S462" s="358"/>
      <c r="T462" s="359"/>
      <c r="AT462" s="360" t="s">
        <v>325</v>
      </c>
      <c r="AU462" s="360" t="s">
        <v>260</v>
      </c>
      <c r="AV462" s="352" t="s">
        <v>260</v>
      </c>
      <c r="AW462" s="352" t="s">
        <v>214</v>
      </c>
      <c r="AX462" s="352" t="s">
        <v>258</v>
      </c>
      <c r="AY462" s="360" t="s">
        <v>316</v>
      </c>
    </row>
    <row r="463" spans="2:65" s="253" customFormat="1" ht="22.5" customHeight="1">
      <c r="B463" s="254"/>
      <c r="C463" s="373" t="s">
        <v>875</v>
      </c>
      <c r="D463" s="373" t="s">
        <v>379</v>
      </c>
      <c r="E463" s="374" t="s">
        <v>876</v>
      </c>
      <c r="F463" s="375" t="s">
        <v>877</v>
      </c>
      <c r="G463" s="376" t="s">
        <v>750</v>
      </c>
      <c r="H463" s="377">
        <v>114.03400000000001</v>
      </c>
      <c r="I463" s="111"/>
      <c r="J463" s="378">
        <f>ROUND(I463*H463,2)</f>
        <v>0</v>
      </c>
      <c r="K463" s="375" t="s">
        <v>186</v>
      </c>
      <c r="L463" s="379"/>
      <c r="M463" s="380" t="s">
        <v>186</v>
      </c>
      <c r="N463" s="381" t="s">
        <v>221</v>
      </c>
      <c r="O463" s="255"/>
      <c r="P463" s="348">
        <f>O463*H463</f>
        <v>0</v>
      </c>
      <c r="Q463" s="348">
        <v>0</v>
      </c>
      <c r="R463" s="348">
        <f>Q463*H463</f>
        <v>0</v>
      </c>
      <c r="S463" s="348">
        <v>0</v>
      </c>
      <c r="T463" s="349">
        <f>S463*H463</f>
        <v>0</v>
      </c>
      <c r="AR463" s="241" t="s">
        <v>378</v>
      </c>
      <c r="AT463" s="241" t="s">
        <v>379</v>
      </c>
      <c r="AU463" s="241" t="s">
        <v>260</v>
      </c>
      <c r="AY463" s="241" t="s">
        <v>316</v>
      </c>
      <c r="BE463" s="350">
        <f>IF(N463="základní",J463,0)</f>
        <v>0</v>
      </c>
      <c r="BF463" s="350">
        <f>IF(N463="snížená",J463,0)</f>
        <v>0</v>
      </c>
      <c r="BG463" s="350">
        <f>IF(N463="zákl. přenesená",J463,0)</f>
        <v>0</v>
      </c>
      <c r="BH463" s="350">
        <f>IF(N463="sníž. přenesená",J463,0)</f>
        <v>0</v>
      </c>
      <c r="BI463" s="350">
        <f>IF(N463="nulová",J463,0)</f>
        <v>0</v>
      </c>
      <c r="BJ463" s="241" t="s">
        <v>258</v>
      </c>
      <c r="BK463" s="350">
        <f>ROUND(I463*H463,2)</f>
        <v>0</v>
      </c>
      <c r="BL463" s="241" t="s">
        <v>323</v>
      </c>
      <c r="BM463" s="241" t="s">
        <v>878</v>
      </c>
    </row>
    <row r="464" spans="2:65" s="352" customFormat="1">
      <c r="B464" s="351"/>
      <c r="D464" s="353" t="s">
        <v>325</v>
      </c>
      <c r="E464" s="354" t="s">
        <v>186</v>
      </c>
      <c r="F464" s="355" t="s">
        <v>879</v>
      </c>
      <c r="H464" s="356">
        <v>114.03400000000001</v>
      </c>
      <c r="I464" s="109"/>
      <c r="L464" s="351"/>
      <c r="M464" s="357"/>
      <c r="N464" s="358"/>
      <c r="O464" s="358"/>
      <c r="P464" s="358"/>
      <c r="Q464" s="358"/>
      <c r="R464" s="358"/>
      <c r="S464" s="358"/>
      <c r="T464" s="359"/>
      <c r="AT464" s="360" t="s">
        <v>325</v>
      </c>
      <c r="AU464" s="360" t="s">
        <v>260</v>
      </c>
      <c r="AV464" s="352" t="s">
        <v>260</v>
      </c>
      <c r="AW464" s="352" t="s">
        <v>214</v>
      </c>
      <c r="AX464" s="352" t="s">
        <v>258</v>
      </c>
      <c r="AY464" s="360" t="s">
        <v>316</v>
      </c>
    </row>
    <row r="465" spans="2:65" s="253" customFormat="1" ht="22.5" customHeight="1">
      <c r="B465" s="254"/>
      <c r="C465" s="340" t="s">
        <v>880</v>
      </c>
      <c r="D465" s="340" t="s">
        <v>318</v>
      </c>
      <c r="E465" s="341" t="s">
        <v>881</v>
      </c>
      <c r="F465" s="342" t="s">
        <v>882</v>
      </c>
      <c r="G465" s="343" t="s">
        <v>529</v>
      </c>
      <c r="H465" s="344">
        <v>105</v>
      </c>
      <c r="I465" s="108"/>
      <c r="J465" s="345">
        <f>ROUND(I465*H465,2)</f>
        <v>0</v>
      </c>
      <c r="K465" s="342" t="s">
        <v>186</v>
      </c>
      <c r="L465" s="254"/>
      <c r="M465" s="346" t="s">
        <v>186</v>
      </c>
      <c r="N465" s="347" t="s">
        <v>221</v>
      </c>
      <c r="O465" s="255"/>
      <c r="P465" s="348">
        <f>O465*H465</f>
        <v>0</v>
      </c>
      <c r="Q465" s="348">
        <v>0</v>
      </c>
      <c r="R465" s="348">
        <f>Q465*H465</f>
        <v>0</v>
      </c>
      <c r="S465" s="348">
        <v>0</v>
      </c>
      <c r="T465" s="349">
        <f>S465*H465</f>
        <v>0</v>
      </c>
      <c r="AR465" s="241" t="s">
        <v>323</v>
      </c>
      <c r="AT465" s="241" t="s">
        <v>318</v>
      </c>
      <c r="AU465" s="241" t="s">
        <v>260</v>
      </c>
      <c r="AY465" s="241" t="s">
        <v>316</v>
      </c>
      <c r="BE465" s="350">
        <f>IF(N465="základní",J465,0)</f>
        <v>0</v>
      </c>
      <c r="BF465" s="350">
        <f>IF(N465="snížená",J465,0)</f>
        <v>0</v>
      </c>
      <c r="BG465" s="350">
        <f>IF(N465="zákl. přenesená",J465,0)</f>
        <v>0</v>
      </c>
      <c r="BH465" s="350">
        <f>IF(N465="sníž. přenesená",J465,0)</f>
        <v>0</v>
      </c>
      <c r="BI465" s="350">
        <f>IF(N465="nulová",J465,0)</f>
        <v>0</v>
      </c>
      <c r="BJ465" s="241" t="s">
        <v>258</v>
      </c>
      <c r="BK465" s="350">
        <f>ROUND(I465*H465,2)</f>
        <v>0</v>
      </c>
      <c r="BL465" s="241" t="s">
        <v>323</v>
      </c>
      <c r="BM465" s="241" t="s">
        <v>883</v>
      </c>
    </row>
    <row r="466" spans="2:65" s="352" customFormat="1">
      <c r="B466" s="351"/>
      <c r="D466" s="361" t="s">
        <v>325</v>
      </c>
      <c r="E466" s="360" t="s">
        <v>186</v>
      </c>
      <c r="F466" s="362" t="s">
        <v>186</v>
      </c>
      <c r="H466" s="363">
        <v>0</v>
      </c>
      <c r="I466" s="109"/>
      <c r="L466" s="351"/>
      <c r="M466" s="357"/>
      <c r="N466" s="358"/>
      <c r="O466" s="358"/>
      <c r="P466" s="358"/>
      <c r="Q466" s="358"/>
      <c r="R466" s="358"/>
      <c r="S466" s="358"/>
      <c r="T466" s="359"/>
      <c r="AT466" s="360" t="s">
        <v>325</v>
      </c>
      <c r="AU466" s="360" t="s">
        <v>260</v>
      </c>
      <c r="AV466" s="352" t="s">
        <v>260</v>
      </c>
      <c r="AW466" s="352" t="s">
        <v>214</v>
      </c>
      <c r="AX466" s="352" t="s">
        <v>250</v>
      </c>
      <c r="AY466" s="360" t="s">
        <v>316</v>
      </c>
    </row>
    <row r="467" spans="2:65" s="352" customFormat="1">
      <c r="B467" s="351"/>
      <c r="D467" s="353" t="s">
        <v>325</v>
      </c>
      <c r="E467" s="354" t="s">
        <v>186</v>
      </c>
      <c r="F467" s="355" t="s">
        <v>884</v>
      </c>
      <c r="H467" s="356">
        <v>105</v>
      </c>
      <c r="I467" s="109"/>
      <c r="L467" s="351"/>
      <c r="M467" s="357"/>
      <c r="N467" s="358"/>
      <c r="O467" s="358"/>
      <c r="P467" s="358"/>
      <c r="Q467" s="358"/>
      <c r="R467" s="358"/>
      <c r="S467" s="358"/>
      <c r="T467" s="359"/>
      <c r="AT467" s="360" t="s">
        <v>325</v>
      </c>
      <c r="AU467" s="360" t="s">
        <v>260</v>
      </c>
      <c r="AV467" s="352" t="s">
        <v>260</v>
      </c>
      <c r="AW467" s="352" t="s">
        <v>214</v>
      </c>
      <c r="AX467" s="352" t="s">
        <v>258</v>
      </c>
      <c r="AY467" s="360" t="s">
        <v>316</v>
      </c>
    </row>
    <row r="468" spans="2:65" s="253" customFormat="1" ht="22.5" customHeight="1">
      <c r="B468" s="254"/>
      <c r="C468" s="373" t="s">
        <v>885</v>
      </c>
      <c r="D468" s="373" t="s">
        <v>379</v>
      </c>
      <c r="E468" s="374" t="s">
        <v>886</v>
      </c>
      <c r="F468" s="375" t="s">
        <v>887</v>
      </c>
      <c r="G468" s="376" t="s">
        <v>699</v>
      </c>
      <c r="H468" s="377">
        <v>1</v>
      </c>
      <c r="I468" s="111"/>
      <c r="J468" s="378">
        <f>ROUND(I468*H468,2)</f>
        <v>0</v>
      </c>
      <c r="K468" s="375" t="s">
        <v>186</v>
      </c>
      <c r="L468" s="379"/>
      <c r="M468" s="380" t="s">
        <v>186</v>
      </c>
      <c r="N468" s="381" t="s">
        <v>221</v>
      </c>
      <c r="O468" s="255"/>
      <c r="P468" s="348">
        <f>O468*H468</f>
        <v>0</v>
      </c>
      <c r="Q468" s="348">
        <v>0</v>
      </c>
      <c r="R468" s="348">
        <f>Q468*H468</f>
        <v>0</v>
      </c>
      <c r="S468" s="348">
        <v>0</v>
      </c>
      <c r="T468" s="349">
        <f>S468*H468</f>
        <v>0</v>
      </c>
      <c r="AR468" s="241" t="s">
        <v>378</v>
      </c>
      <c r="AT468" s="241" t="s">
        <v>379</v>
      </c>
      <c r="AU468" s="241" t="s">
        <v>260</v>
      </c>
      <c r="AY468" s="241" t="s">
        <v>316</v>
      </c>
      <c r="BE468" s="350">
        <f>IF(N468="základní",J468,0)</f>
        <v>0</v>
      </c>
      <c r="BF468" s="350">
        <f>IF(N468="snížená",J468,0)</f>
        <v>0</v>
      </c>
      <c r="BG468" s="350">
        <f>IF(N468="zákl. přenesená",J468,0)</f>
        <v>0</v>
      </c>
      <c r="BH468" s="350">
        <f>IF(N468="sníž. přenesená",J468,0)</f>
        <v>0</v>
      </c>
      <c r="BI468" s="350">
        <f>IF(N468="nulová",J468,0)</f>
        <v>0</v>
      </c>
      <c r="BJ468" s="241" t="s">
        <v>258</v>
      </c>
      <c r="BK468" s="350">
        <f>ROUND(I468*H468,2)</f>
        <v>0</v>
      </c>
      <c r="BL468" s="241" t="s">
        <v>323</v>
      </c>
      <c r="BM468" s="241" t="s">
        <v>888</v>
      </c>
    </row>
    <row r="469" spans="2:65" s="327" customFormat="1" ht="37.35" customHeight="1">
      <c r="B469" s="326"/>
      <c r="D469" s="337" t="s">
        <v>249</v>
      </c>
      <c r="E469" s="390" t="s">
        <v>889</v>
      </c>
      <c r="F469" s="390" t="s">
        <v>890</v>
      </c>
      <c r="I469" s="106"/>
      <c r="J469" s="391">
        <f>BK469</f>
        <v>0</v>
      </c>
      <c r="L469" s="326"/>
      <c r="M469" s="331"/>
      <c r="N469" s="332"/>
      <c r="O469" s="332"/>
      <c r="P469" s="333">
        <f>SUM(P470:P480)</f>
        <v>0</v>
      </c>
      <c r="Q469" s="332"/>
      <c r="R469" s="333">
        <f>SUM(R470:R480)</f>
        <v>0</v>
      </c>
      <c r="S469" s="332"/>
      <c r="T469" s="334">
        <f>SUM(T470:T480)</f>
        <v>0</v>
      </c>
      <c r="AR469" s="328" t="s">
        <v>323</v>
      </c>
      <c r="AT469" s="335" t="s">
        <v>249</v>
      </c>
      <c r="AU469" s="335" t="s">
        <v>250</v>
      </c>
      <c r="AY469" s="328" t="s">
        <v>316</v>
      </c>
      <c r="BK469" s="336">
        <f>SUM(BK470:BK480)</f>
        <v>0</v>
      </c>
    </row>
    <row r="470" spans="2:65" s="253" customFormat="1" ht="31.5" customHeight="1">
      <c r="B470" s="254"/>
      <c r="C470" s="340" t="s">
        <v>891</v>
      </c>
      <c r="D470" s="340" t="s">
        <v>318</v>
      </c>
      <c r="E470" s="341" t="s">
        <v>892</v>
      </c>
      <c r="F470" s="342" t="s">
        <v>893</v>
      </c>
      <c r="G470" s="343" t="s">
        <v>411</v>
      </c>
      <c r="H470" s="344">
        <v>1</v>
      </c>
      <c r="I470" s="108"/>
      <c r="J470" s="345">
        <f t="shared" ref="J470:J480" si="0">ROUND(I470*H470,2)</f>
        <v>0</v>
      </c>
      <c r="K470" s="342" t="s">
        <v>186</v>
      </c>
      <c r="L470" s="254"/>
      <c r="M470" s="346" t="s">
        <v>186</v>
      </c>
      <c r="N470" s="347" t="s">
        <v>221</v>
      </c>
      <c r="O470" s="255"/>
      <c r="P470" s="348">
        <f t="shared" ref="P470:P480" si="1">O470*H470</f>
        <v>0</v>
      </c>
      <c r="Q470" s="348">
        <v>0</v>
      </c>
      <c r="R470" s="348">
        <f t="shared" ref="R470:R480" si="2">Q470*H470</f>
        <v>0</v>
      </c>
      <c r="S470" s="348">
        <v>0</v>
      </c>
      <c r="T470" s="349">
        <f t="shared" ref="T470:T480" si="3">S470*H470</f>
        <v>0</v>
      </c>
      <c r="AR470" s="241" t="s">
        <v>840</v>
      </c>
      <c r="AT470" s="241" t="s">
        <v>318</v>
      </c>
      <c r="AU470" s="241" t="s">
        <v>258</v>
      </c>
      <c r="AY470" s="241" t="s">
        <v>316</v>
      </c>
      <c r="BE470" s="350">
        <f t="shared" ref="BE470:BE480" si="4">IF(N470="základní",J470,0)</f>
        <v>0</v>
      </c>
      <c r="BF470" s="350">
        <f t="shared" ref="BF470:BF480" si="5">IF(N470="snížená",J470,0)</f>
        <v>0</v>
      </c>
      <c r="BG470" s="350">
        <f t="shared" ref="BG470:BG480" si="6">IF(N470="zákl. přenesená",J470,0)</f>
        <v>0</v>
      </c>
      <c r="BH470" s="350">
        <f t="shared" ref="BH470:BH480" si="7">IF(N470="sníž. přenesená",J470,0)</f>
        <v>0</v>
      </c>
      <c r="BI470" s="350">
        <f t="shared" ref="BI470:BI480" si="8">IF(N470="nulová",J470,0)</f>
        <v>0</v>
      </c>
      <c r="BJ470" s="241" t="s">
        <v>258</v>
      </c>
      <c r="BK470" s="350">
        <f t="shared" ref="BK470:BK480" si="9">ROUND(I470*H470,2)</f>
        <v>0</v>
      </c>
      <c r="BL470" s="241" t="s">
        <v>840</v>
      </c>
      <c r="BM470" s="241" t="s">
        <v>894</v>
      </c>
    </row>
    <row r="471" spans="2:65" s="253" customFormat="1" ht="44.25" customHeight="1">
      <c r="B471" s="254"/>
      <c r="C471" s="340" t="s">
        <v>895</v>
      </c>
      <c r="D471" s="340" t="s">
        <v>318</v>
      </c>
      <c r="E471" s="341" t="s">
        <v>896</v>
      </c>
      <c r="F471" s="342" t="s">
        <v>897</v>
      </c>
      <c r="G471" s="343" t="s">
        <v>411</v>
      </c>
      <c r="H471" s="344">
        <v>1</v>
      </c>
      <c r="I471" s="108"/>
      <c r="J471" s="345">
        <f t="shared" si="0"/>
        <v>0</v>
      </c>
      <c r="K471" s="342" t="s">
        <v>186</v>
      </c>
      <c r="L471" s="254"/>
      <c r="M471" s="346" t="s">
        <v>186</v>
      </c>
      <c r="N471" s="347" t="s">
        <v>221</v>
      </c>
      <c r="O471" s="255"/>
      <c r="P471" s="348">
        <f t="shared" si="1"/>
        <v>0</v>
      </c>
      <c r="Q471" s="348">
        <v>0</v>
      </c>
      <c r="R471" s="348">
        <f t="shared" si="2"/>
        <v>0</v>
      </c>
      <c r="S471" s="348">
        <v>0</v>
      </c>
      <c r="T471" s="349">
        <f t="shared" si="3"/>
        <v>0</v>
      </c>
      <c r="AR471" s="241" t="s">
        <v>840</v>
      </c>
      <c r="AT471" s="241" t="s">
        <v>318</v>
      </c>
      <c r="AU471" s="241" t="s">
        <v>258</v>
      </c>
      <c r="AY471" s="241" t="s">
        <v>316</v>
      </c>
      <c r="BE471" s="350">
        <f t="shared" si="4"/>
        <v>0</v>
      </c>
      <c r="BF471" s="350">
        <f t="shared" si="5"/>
        <v>0</v>
      </c>
      <c r="BG471" s="350">
        <f t="shared" si="6"/>
        <v>0</v>
      </c>
      <c r="BH471" s="350">
        <f t="shared" si="7"/>
        <v>0</v>
      </c>
      <c r="BI471" s="350">
        <f t="shared" si="8"/>
        <v>0</v>
      </c>
      <c r="BJ471" s="241" t="s">
        <v>258</v>
      </c>
      <c r="BK471" s="350">
        <f t="shared" si="9"/>
        <v>0</v>
      </c>
      <c r="BL471" s="241" t="s">
        <v>840</v>
      </c>
      <c r="BM471" s="241" t="s">
        <v>898</v>
      </c>
    </row>
    <row r="472" spans="2:65" s="253" customFormat="1" ht="22.5" customHeight="1">
      <c r="B472" s="254"/>
      <c r="C472" s="340" t="s">
        <v>899</v>
      </c>
      <c r="D472" s="340" t="s">
        <v>318</v>
      </c>
      <c r="E472" s="341" t="s">
        <v>900</v>
      </c>
      <c r="F472" s="342" t="s">
        <v>901</v>
      </c>
      <c r="G472" s="343" t="s">
        <v>411</v>
      </c>
      <c r="H472" s="344">
        <v>1</v>
      </c>
      <c r="I472" s="108"/>
      <c r="J472" s="345">
        <f t="shared" si="0"/>
        <v>0</v>
      </c>
      <c r="K472" s="342" t="s">
        <v>186</v>
      </c>
      <c r="L472" s="254"/>
      <c r="M472" s="346" t="s">
        <v>186</v>
      </c>
      <c r="N472" s="347" t="s">
        <v>221</v>
      </c>
      <c r="O472" s="255"/>
      <c r="P472" s="348">
        <f t="shared" si="1"/>
        <v>0</v>
      </c>
      <c r="Q472" s="348">
        <v>0</v>
      </c>
      <c r="R472" s="348">
        <f t="shared" si="2"/>
        <v>0</v>
      </c>
      <c r="S472" s="348">
        <v>0</v>
      </c>
      <c r="T472" s="349">
        <f t="shared" si="3"/>
        <v>0</v>
      </c>
      <c r="AR472" s="241" t="s">
        <v>840</v>
      </c>
      <c r="AT472" s="241" t="s">
        <v>318</v>
      </c>
      <c r="AU472" s="241" t="s">
        <v>258</v>
      </c>
      <c r="AY472" s="241" t="s">
        <v>316</v>
      </c>
      <c r="BE472" s="350">
        <f t="shared" si="4"/>
        <v>0</v>
      </c>
      <c r="BF472" s="350">
        <f t="shared" si="5"/>
        <v>0</v>
      </c>
      <c r="BG472" s="350">
        <f t="shared" si="6"/>
        <v>0</v>
      </c>
      <c r="BH472" s="350">
        <f t="shared" si="7"/>
        <v>0</v>
      </c>
      <c r="BI472" s="350">
        <f t="shared" si="8"/>
        <v>0</v>
      </c>
      <c r="BJ472" s="241" t="s">
        <v>258</v>
      </c>
      <c r="BK472" s="350">
        <f t="shared" si="9"/>
        <v>0</v>
      </c>
      <c r="BL472" s="241" t="s">
        <v>840</v>
      </c>
      <c r="BM472" s="241" t="s">
        <v>902</v>
      </c>
    </row>
    <row r="473" spans="2:65" s="253" customFormat="1" ht="22.5" customHeight="1">
      <c r="B473" s="254"/>
      <c r="C473" s="340" t="s">
        <v>884</v>
      </c>
      <c r="D473" s="340" t="s">
        <v>318</v>
      </c>
      <c r="E473" s="341" t="s">
        <v>903</v>
      </c>
      <c r="F473" s="342" t="s">
        <v>904</v>
      </c>
      <c r="G473" s="343" t="s">
        <v>411</v>
      </c>
      <c r="H473" s="344">
        <v>1</v>
      </c>
      <c r="I473" s="108"/>
      <c r="J473" s="345">
        <f t="shared" si="0"/>
        <v>0</v>
      </c>
      <c r="K473" s="342" t="s">
        <v>186</v>
      </c>
      <c r="L473" s="254"/>
      <c r="M473" s="346" t="s">
        <v>186</v>
      </c>
      <c r="N473" s="347" t="s">
        <v>221</v>
      </c>
      <c r="O473" s="255"/>
      <c r="P473" s="348">
        <f t="shared" si="1"/>
        <v>0</v>
      </c>
      <c r="Q473" s="348">
        <v>0</v>
      </c>
      <c r="R473" s="348">
        <f t="shared" si="2"/>
        <v>0</v>
      </c>
      <c r="S473" s="348">
        <v>0</v>
      </c>
      <c r="T473" s="349">
        <f t="shared" si="3"/>
        <v>0</v>
      </c>
      <c r="AR473" s="241" t="s">
        <v>323</v>
      </c>
      <c r="AT473" s="241" t="s">
        <v>318</v>
      </c>
      <c r="AU473" s="241" t="s">
        <v>258</v>
      </c>
      <c r="AY473" s="241" t="s">
        <v>316</v>
      </c>
      <c r="BE473" s="350">
        <f t="shared" si="4"/>
        <v>0</v>
      </c>
      <c r="BF473" s="350">
        <f t="shared" si="5"/>
        <v>0</v>
      </c>
      <c r="BG473" s="350">
        <f t="shared" si="6"/>
        <v>0</v>
      </c>
      <c r="BH473" s="350">
        <f t="shared" si="7"/>
        <v>0</v>
      </c>
      <c r="BI473" s="350">
        <f t="shared" si="8"/>
        <v>0</v>
      </c>
      <c r="BJ473" s="241" t="s">
        <v>258</v>
      </c>
      <c r="BK473" s="350">
        <f t="shared" si="9"/>
        <v>0</v>
      </c>
      <c r="BL473" s="241" t="s">
        <v>323</v>
      </c>
      <c r="BM473" s="241" t="s">
        <v>905</v>
      </c>
    </row>
    <row r="474" spans="2:65" s="253" customFormat="1" ht="22.5" customHeight="1">
      <c r="B474" s="254"/>
      <c r="C474" s="340" t="s">
        <v>906</v>
      </c>
      <c r="D474" s="340" t="s">
        <v>318</v>
      </c>
      <c r="E474" s="341" t="s">
        <v>907</v>
      </c>
      <c r="F474" s="342" t="s">
        <v>908</v>
      </c>
      <c r="G474" s="343" t="s">
        <v>411</v>
      </c>
      <c r="H474" s="344">
        <v>3</v>
      </c>
      <c r="I474" s="108"/>
      <c r="J474" s="345">
        <f t="shared" si="0"/>
        <v>0</v>
      </c>
      <c r="K474" s="342" t="s">
        <v>186</v>
      </c>
      <c r="L474" s="254"/>
      <c r="M474" s="346" t="s">
        <v>186</v>
      </c>
      <c r="N474" s="347" t="s">
        <v>221</v>
      </c>
      <c r="O474" s="255"/>
      <c r="P474" s="348">
        <f t="shared" si="1"/>
        <v>0</v>
      </c>
      <c r="Q474" s="348">
        <v>0</v>
      </c>
      <c r="R474" s="348">
        <f t="shared" si="2"/>
        <v>0</v>
      </c>
      <c r="S474" s="348">
        <v>0</v>
      </c>
      <c r="T474" s="349">
        <f t="shared" si="3"/>
        <v>0</v>
      </c>
      <c r="AR474" s="241" t="s">
        <v>840</v>
      </c>
      <c r="AT474" s="241" t="s">
        <v>318</v>
      </c>
      <c r="AU474" s="241" t="s">
        <v>258</v>
      </c>
      <c r="AY474" s="241" t="s">
        <v>316</v>
      </c>
      <c r="BE474" s="350">
        <f t="shared" si="4"/>
        <v>0</v>
      </c>
      <c r="BF474" s="350">
        <f t="shared" si="5"/>
        <v>0</v>
      </c>
      <c r="BG474" s="350">
        <f t="shared" si="6"/>
        <v>0</v>
      </c>
      <c r="BH474" s="350">
        <f t="shared" si="7"/>
        <v>0</v>
      </c>
      <c r="BI474" s="350">
        <f t="shared" si="8"/>
        <v>0</v>
      </c>
      <c r="BJ474" s="241" t="s">
        <v>258</v>
      </c>
      <c r="BK474" s="350">
        <f t="shared" si="9"/>
        <v>0</v>
      </c>
      <c r="BL474" s="241" t="s">
        <v>840</v>
      </c>
      <c r="BM474" s="241" t="s">
        <v>909</v>
      </c>
    </row>
    <row r="475" spans="2:65" s="253" customFormat="1" ht="22.5" customHeight="1">
      <c r="B475" s="254"/>
      <c r="C475" s="340" t="s">
        <v>910</v>
      </c>
      <c r="D475" s="340" t="s">
        <v>318</v>
      </c>
      <c r="E475" s="341" t="s">
        <v>911</v>
      </c>
      <c r="F475" s="342" t="s">
        <v>912</v>
      </c>
      <c r="G475" s="343" t="s">
        <v>411</v>
      </c>
      <c r="H475" s="344">
        <v>8</v>
      </c>
      <c r="I475" s="108"/>
      <c r="J475" s="345">
        <f t="shared" si="0"/>
        <v>0</v>
      </c>
      <c r="K475" s="342" t="s">
        <v>186</v>
      </c>
      <c r="L475" s="254"/>
      <c r="M475" s="346" t="s">
        <v>186</v>
      </c>
      <c r="N475" s="347" t="s">
        <v>221</v>
      </c>
      <c r="O475" s="255"/>
      <c r="P475" s="348">
        <f t="shared" si="1"/>
        <v>0</v>
      </c>
      <c r="Q475" s="348">
        <v>0</v>
      </c>
      <c r="R475" s="348">
        <f t="shared" si="2"/>
        <v>0</v>
      </c>
      <c r="S475" s="348">
        <v>0</v>
      </c>
      <c r="T475" s="349">
        <f t="shared" si="3"/>
        <v>0</v>
      </c>
      <c r="AR475" s="241" t="s">
        <v>840</v>
      </c>
      <c r="AT475" s="241" t="s">
        <v>318</v>
      </c>
      <c r="AU475" s="241" t="s">
        <v>258</v>
      </c>
      <c r="AY475" s="241" t="s">
        <v>316</v>
      </c>
      <c r="BE475" s="350">
        <f t="shared" si="4"/>
        <v>0</v>
      </c>
      <c r="BF475" s="350">
        <f t="shared" si="5"/>
        <v>0</v>
      </c>
      <c r="BG475" s="350">
        <f t="shared" si="6"/>
        <v>0</v>
      </c>
      <c r="BH475" s="350">
        <f t="shared" si="7"/>
        <v>0</v>
      </c>
      <c r="BI475" s="350">
        <f t="shared" si="8"/>
        <v>0</v>
      </c>
      <c r="BJ475" s="241" t="s">
        <v>258</v>
      </c>
      <c r="BK475" s="350">
        <f t="shared" si="9"/>
        <v>0</v>
      </c>
      <c r="BL475" s="241" t="s">
        <v>840</v>
      </c>
      <c r="BM475" s="241" t="s">
        <v>913</v>
      </c>
    </row>
    <row r="476" spans="2:65" s="253" customFormat="1" ht="22.5" customHeight="1">
      <c r="B476" s="254"/>
      <c r="C476" s="340" t="s">
        <v>914</v>
      </c>
      <c r="D476" s="340" t="s">
        <v>318</v>
      </c>
      <c r="E476" s="341" t="s">
        <v>915</v>
      </c>
      <c r="F476" s="342" t="s">
        <v>916</v>
      </c>
      <c r="G476" s="343" t="s">
        <v>411</v>
      </c>
      <c r="H476" s="344">
        <v>4</v>
      </c>
      <c r="I476" s="108"/>
      <c r="J476" s="345">
        <f t="shared" si="0"/>
        <v>0</v>
      </c>
      <c r="K476" s="342" t="s">
        <v>186</v>
      </c>
      <c r="L476" s="254"/>
      <c r="M476" s="346" t="s">
        <v>186</v>
      </c>
      <c r="N476" s="347" t="s">
        <v>221</v>
      </c>
      <c r="O476" s="255"/>
      <c r="P476" s="348">
        <f t="shared" si="1"/>
        <v>0</v>
      </c>
      <c r="Q476" s="348">
        <v>0</v>
      </c>
      <c r="R476" s="348">
        <f t="shared" si="2"/>
        <v>0</v>
      </c>
      <c r="S476" s="348">
        <v>0</v>
      </c>
      <c r="T476" s="349">
        <f t="shared" si="3"/>
        <v>0</v>
      </c>
      <c r="AR476" s="241" t="s">
        <v>840</v>
      </c>
      <c r="AT476" s="241" t="s">
        <v>318</v>
      </c>
      <c r="AU476" s="241" t="s">
        <v>258</v>
      </c>
      <c r="AY476" s="241" t="s">
        <v>316</v>
      </c>
      <c r="BE476" s="350">
        <f t="shared" si="4"/>
        <v>0</v>
      </c>
      <c r="BF476" s="350">
        <f t="shared" si="5"/>
        <v>0</v>
      </c>
      <c r="BG476" s="350">
        <f t="shared" si="6"/>
        <v>0</v>
      </c>
      <c r="BH476" s="350">
        <f t="shared" si="7"/>
        <v>0</v>
      </c>
      <c r="BI476" s="350">
        <f t="shared" si="8"/>
        <v>0</v>
      </c>
      <c r="BJ476" s="241" t="s">
        <v>258</v>
      </c>
      <c r="BK476" s="350">
        <f t="shared" si="9"/>
        <v>0</v>
      </c>
      <c r="BL476" s="241" t="s">
        <v>840</v>
      </c>
      <c r="BM476" s="241" t="s">
        <v>917</v>
      </c>
    </row>
    <row r="477" spans="2:65" s="253" customFormat="1" ht="22.5" customHeight="1">
      <c r="B477" s="254"/>
      <c r="C477" s="340" t="s">
        <v>918</v>
      </c>
      <c r="D477" s="340" t="s">
        <v>318</v>
      </c>
      <c r="E477" s="341" t="s">
        <v>919</v>
      </c>
      <c r="F477" s="342" t="s">
        <v>920</v>
      </c>
      <c r="G477" s="343" t="s">
        <v>411</v>
      </c>
      <c r="H477" s="344">
        <v>1</v>
      </c>
      <c r="I477" s="108"/>
      <c r="J477" s="345">
        <f t="shared" si="0"/>
        <v>0</v>
      </c>
      <c r="K477" s="342" t="s">
        <v>186</v>
      </c>
      <c r="L477" s="254"/>
      <c r="M477" s="346" t="s">
        <v>186</v>
      </c>
      <c r="N477" s="347" t="s">
        <v>221</v>
      </c>
      <c r="O477" s="255"/>
      <c r="P477" s="348">
        <f t="shared" si="1"/>
        <v>0</v>
      </c>
      <c r="Q477" s="348">
        <v>0</v>
      </c>
      <c r="R477" s="348">
        <f t="shared" si="2"/>
        <v>0</v>
      </c>
      <c r="S477" s="348">
        <v>0</v>
      </c>
      <c r="T477" s="349">
        <f t="shared" si="3"/>
        <v>0</v>
      </c>
      <c r="AR477" s="241" t="s">
        <v>840</v>
      </c>
      <c r="AT477" s="241" t="s">
        <v>318</v>
      </c>
      <c r="AU477" s="241" t="s">
        <v>258</v>
      </c>
      <c r="AY477" s="241" t="s">
        <v>316</v>
      </c>
      <c r="BE477" s="350">
        <f t="shared" si="4"/>
        <v>0</v>
      </c>
      <c r="BF477" s="350">
        <f t="shared" si="5"/>
        <v>0</v>
      </c>
      <c r="BG477" s="350">
        <f t="shared" si="6"/>
        <v>0</v>
      </c>
      <c r="BH477" s="350">
        <f t="shared" si="7"/>
        <v>0</v>
      </c>
      <c r="BI477" s="350">
        <f t="shared" si="8"/>
        <v>0</v>
      </c>
      <c r="BJ477" s="241" t="s">
        <v>258</v>
      </c>
      <c r="BK477" s="350">
        <f t="shared" si="9"/>
        <v>0</v>
      </c>
      <c r="BL477" s="241" t="s">
        <v>840</v>
      </c>
      <c r="BM477" s="241" t="s">
        <v>921</v>
      </c>
    </row>
    <row r="478" spans="2:65" s="253" customFormat="1" ht="22.5" customHeight="1">
      <c r="B478" s="254"/>
      <c r="C478" s="340" t="s">
        <v>922</v>
      </c>
      <c r="D478" s="340" t="s">
        <v>318</v>
      </c>
      <c r="E478" s="341" t="s">
        <v>923</v>
      </c>
      <c r="F478" s="342" t="s">
        <v>924</v>
      </c>
      <c r="G478" s="343" t="s">
        <v>925</v>
      </c>
      <c r="H478" s="344">
        <v>10</v>
      </c>
      <c r="I478" s="108"/>
      <c r="J478" s="345">
        <f t="shared" si="0"/>
        <v>0</v>
      </c>
      <c r="K478" s="342" t="s">
        <v>186</v>
      </c>
      <c r="L478" s="254"/>
      <c r="M478" s="346" t="s">
        <v>186</v>
      </c>
      <c r="N478" s="347" t="s">
        <v>221</v>
      </c>
      <c r="O478" s="255"/>
      <c r="P478" s="348">
        <f t="shared" si="1"/>
        <v>0</v>
      </c>
      <c r="Q478" s="348">
        <v>0</v>
      </c>
      <c r="R478" s="348">
        <f t="shared" si="2"/>
        <v>0</v>
      </c>
      <c r="S478" s="348">
        <v>0</v>
      </c>
      <c r="T478" s="349">
        <f t="shared" si="3"/>
        <v>0</v>
      </c>
      <c r="AR478" s="241" t="s">
        <v>840</v>
      </c>
      <c r="AT478" s="241" t="s">
        <v>318</v>
      </c>
      <c r="AU478" s="241" t="s">
        <v>258</v>
      </c>
      <c r="AY478" s="241" t="s">
        <v>316</v>
      </c>
      <c r="BE478" s="350">
        <f t="shared" si="4"/>
        <v>0</v>
      </c>
      <c r="BF478" s="350">
        <f t="shared" si="5"/>
        <v>0</v>
      </c>
      <c r="BG478" s="350">
        <f t="shared" si="6"/>
        <v>0</v>
      </c>
      <c r="BH478" s="350">
        <f t="shared" si="7"/>
        <v>0</v>
      </c>
      <c r="BI478" s="350">
        <f t="shared" si="8"/>
        <v>0</v>
      </c>
      <c r="BJ478" s="241" t="s">
        <v>258</v>
      </c>
      <c r="BK478" s="350">
        <f t="shared" si="9"/>
        <v>0</v>
      </c>
      <c r="BL478" s="241" t="s">
        <v>840</v>
      </c>
      <c r="BM478" s="241" t="s">
        <v>926</v>
      </c>
    </row>
    <row r="479" spans="2:65" s="253" customFormat="1" ht="22.5" customHeight="1">
      <c r="B479" s="254"/>
      <c r="C479" s="340" t="s">
        <v>927</v>
      </c>
      <c r="D479" s="340" t="s">
        <v>318</v>
      </c>
      <c r="E479" s="341" t="s">
        <v>928</v>
      </c>
      <c r="F479" s="342" t="s">
        <v>929</v>
      </c>
      <c r="G479" s="343" t="s">
        <v>925</v>
      </c>
      <c r="H479" s="344">
        <v>10</v>
      </c>
      <c r="I479" s="108"/>
      <c r="J479" s="345">
        <f t="shared" si="0"/>
        <v>0</v>
      </c>
      <c r="K479" s="342" t="s">
        <v>186</v>
      </c>
      <c r="L479" s="254"/>
      <c r="M479" s="346" t="s">
        <v>186</v>
      </c>
      <c r="N479" s="347" t="s">
        <v>221</v>
      </c>
      <c r="O479" s="255"/>
      <c r="P479" s="348">
        <f t="shared" si="1"/>
        <v>0</v>
      </c>
      <c r="Q479" s="348">
        <v>0</v>
      </c>
      <c r="R479" s="348">
        <f t="shared" si="2"/>
        <v>0</v>
      </c>
      <c r="S479" s="348">
        <v>0</v>
      </c>
      <c r="T479" s="349">
        <f t="shared" si="3"/>
        <v>0</v>
      </c>
      <c r="AR479" s="241" t="s">
        <v>840</v>
      </c>
      <c r="AT479" s="241" t="s">
        <v>318</v>
      </c>
      <c r="AU479" s="241" t="s">
        <v>258</v>
      </c>
      <c r="AY479" s="241" t="s">
        <v>316</v>
      </c>
      <c r="BE479" s="350">
        <f t="shared" si="4"/>
        <v>0</v>
      </c>
      <c r="BF479" s="350">
        <f t="shared" si="5"/>
        <v>0</v>
      </c>
      <c r="BG479" s="350">
        <f t="shared" si="6"/>
        <v>0</v>
      </c>
      <c r="BH479" s="350">
        <f t="shared" si="7"/>
        <v>0</v>
      </c>
      <c r="BI479" s="350">
        <f t="shared" si="8"/>
        <v>0</v>
      </c>
      <c r="BJ479" s="241" t="s">
        <v>258</v>
      </c>
      <c r="BK479" s="350">
        <f t="shared" si="9"/>
        <v>0</v>
      </c>
      <c r="BL479" s="241" t="s">
        <v>840</v>
      </c>
      <c r="BM479" s="241" t="s">
        <v>930</v>
      </c>
    </row>
    <row r="480" spans="2:65" s="253" customFormat="1" ht="22.5" customHeight="1">
      <c r="B480" s="254"/>
      <c r="C480" s="340" t="s">
        <v>931</v>
      </c>
      <c r="D480" s="340" t="s">
        <v>318</v>
      </c>
      <c r="E480" s="341" t="s">
        <v>932</v>
      </c>
      <c r="F480" s="342" t="s">
        <v>933</v>
      </c>
      <c r="G480" s="343" t="s">
        <v>925</v>
      </c>
      <c r="H480" s="344">
        <v>5</v>
      </c>
      <c r="I480" s="108"/>
      <c r="J480" s="345">
        <f t="shared" si="0"/>
        <v>0</v>
      </c>
      <c r="K480" s="342" t="s">
        <v>186</v>
      </c>
      <c r="L480" s="254"/>
      <c r="M480" s="346" t="s">
        <v>186</v>
      </c>
      <c r="N480" s="347" t="s">
        <v>221</v>
      </c>
      <c r="O480" s="255"/>
      <c r="P480" s="348">
        <f t="shared" si="1"/>
        <v>0</v>
      </c>
      <c r="Q480" s="348">
        <v>0</v>
      </c>
      <c r="R480" s="348">
        <f t="shared" si="2"/>
        <v>0</v>
      </c>
      <c r="S480" s="348">
        <v>0</v>
      </c>
      <c r="T480" s="349">
        <f t="shared" si="3"/>
        <v>0</v>
      </c>
      <c r="AR480" s="241" t="s">
        <v>840</v>
      </c>
      <c r="AT480" s="241" t="s">
        <v>318</v>
      </c>
      <c r="AU480" s="241" t="s">
        <v>258</v>
      </c>
      <c r="AY480" s="241" t="s">
        <v>316</v>
      </c>
      <c r="BE480" s="350">
        <f t="shared" si="4"/>
        <v>0</v>
      </c>
      <c r="BF480" s="350">
        <f t="shared" si="5"/>
        <v>0</v>
      </c>
      <c r="BG480" s="350">
        <f t="shared" si="6"/>
        <v>0</v>
      </c>
      <c r="BH480" s="350">
        <f t="shared" si="7"/>
        <v>0</v>
      </c>
      <c r="BI480" s="350">
        <f t="shared" si="8"/>
        <v>0</v>
      </c>
      <c r="BJ480" s="241" t="s">
        <v>258</v>
      </c>
      <c r="BK480" s="350">
        <f t="shared" si="9"/>
        <v>0</v>
      </c>
      <c r="BL480" s="241" t="s">
        <v>840</v>
      </c>
      <c r="BM480" s="241" t="s">
        <v>934</v>
      </c>
    </row>
    <row r="481" spans="2:65" s="327" customFormat="1" ht="37.35" customHeight="1">
      <c r="B481" s="326"/>
      <c r="D481" s="328" t="s">
        <v>249</v>
      </c>
      <c r="E481" s="329" t="s">
        <v>935</v>
      </c>
      <c r="F481" s="329" t="s">
        <v>936</v>
      </c>
      <c r="I481" s="106"/>
      <c r="J481" s="330">
        <f>BK481</f>
        <v>0</v>
      </c>
      <c r="L481" s="326"/>
      <c r="M481" s="331"/>
      <c r="N481" s="332"/>
      <c r="O481" s="332"/>
      <c r="P481" s="333">
        <f>P482+P501+P506+P511+P518</f>
        <v>0</v>
      </c>
      <c r="Q481" s="332"/>
      <c r="R481" s="333">
        <f>R482+R501+R506+R511+R518</f>
        <v>0</v>
      </c>
      <c r="S481" s="332"/>
      <c r="T481" s="334">
        <f>T482+T501+T506+T511+T518</f>
        <v>0</v>
      </c>
      <c r="AR481" s="328" t="s">
        <v>351</v>
      </c>
      <c r="AT481" s="335" t="s">
        <v>249</v>
      </c>
      <c r="AU481" s="335" t="s">
        <v>250</v>
      </c>
      <c r="AY481" s="328" t="s">
        <v>316</v>
      </c>
      <c r="BK481" s="336">
        <f>BK482+BK501+BK506+BK511+BK518</f>
        <v>0</v>
      </c>
    </row>
    <row r="482" spans="2:65" s="327" customFormat="1" ht="19.899999999999999" customHeight="1">
      <c r="B482" s="326"/>
      <c r="D482" s="337" t="s">
        <v>249</v>
      </c>
      <c r="E482" s="338" t="s">
        <v>937</v>
      </c>
      <c r="F482" s="338" t="s">
        <v>938</v>
      </c>
      <c r="I482" s="106"/>
      <c r="J482" s="339">
        <f>BK482</f>
        <v>0</v>
      </c>
      <c r="L482" s="326"/>
      <c r="M482" s="331"/>
      <c r="N482" s="332"/>
      <c r="O482" s="332"/>
      <c r="P482" s="333">
        <f>SUM(P483:P500)</f>
        <v>0</v>
      </c>
      <c r="Q482" s="332"/>
      <c r="R482" s="333">
        <f>SUM(R483:R500)</f>
        <v>0</v>
      </c>
      <c r="S482" s="332"/>
      <c r="T482" s="334">
        <f>SUM(T483:T500)</f>
        <v>0</v>
      </c>
      <c r="AR482" s="328" t="s">
        <v>351</v>
      </c>
      <c r="AT482" s="335" t="s">
        <v>249</v>
      </c>
      <c r="AU482" s="335" t="s">
        <v>258</v>
      </c>
      <c r="AY482" s="328" t="s">
        <v>316</v>
      </c>
      <c r="BK482" s="336">
        <f>SUM(BK483:BK500)</f>
        <v>0</v>
      </c>
    </row>
    <row r="483" spans="2:65" s="253" customFormat="1" ht="22.5" customHeight="1">
      <c r="B483" s="254"/>
      <c r="C483" s="340" t="s">
        <v>939</v>
      </c>
      <c r="D483" s="340" t="s">
        <v>318</v>
      </c>
      <c r="E483" s="341" t="s">
        <v>940</v>
      </c>
      <c r="F483" s="342" t="s">
        <v>941</v>
      </c>
      <c r="G483" s="343" t="s">
        <v>942</v>
      </c>
      <c r="H483" s="344">
        <v>1</v>
      </c>
      <c r="I483" s="108"/>
      <c r="J483" s="345">
        <f>ROUND(I483*H483,2)</f>
        <v>0</v>
      </c>
      <c r="K483" s="342" t="s">
        <v>322</v>
      </c>
      <c r="L483" s="254"/>
      <c r="M483" s="346" t="s">
        <v>186</v>
      </c>
      <c r="N483" s="347" t="s">
        <v>221</v>
      </c>
      <c r="O483" s="255"/>
      <c r="P483" s="348">
        <f>O483*H483</f>
        <v>0</v>
      </c>
      <c r="Q483" s="348">
        <v>0</v>
      </c>
      <c r="R483" s="348">
        <f>Q483*H483</f>
        <v>0</v>
      </c>
      <c r="S483" s="348">
        <v>0</v>
      </c>
      <c r="T483" s="349">
        <f>S483*H483</f>
        <v>0</v>
      </c>
      <c r="AR483" s="241" t="s">
        <v>546</v>
      </c>
      <c r="AT483" s="241" t="s">
        <v>318</v>
      </c>
      <c r="AU483" s="241" t="s">
        <v>260</v>
      </c>
      <c r="AY483" s="241" t="s">
        <v>316</v>
      </c>
      <c r="BE483" s="350">
        <f>IF(N483="základní",J483,0)</f>
        <v>0</v>
      </c>
      <c r="BF483" s="350">
        <f>IF(N483="snížená",J483,0)</f>
        <v>0</v>
      </c>
      <c r="BG483" s="350">
        <f>IF(N483="zákl. přenesená",J483,0)</f>
        <v>0</v>
      </c>
      <c r="BH483" s="350">
        <f>IF(N483="sníž. přenesená",J483,0)</f>
        <v>0</v>
      </c>
      <c r="BI483" s="350">
        <f>IF(N483="nulová",J483,0)</f>
        <v>0</v>
      </c>
      <c r="BJ483" s="241" t="s">
        <v>258</v>
      </c>
      <c r="BK483" s="350">
        <f>ROUND(I483*H483,2)</f>
        <v>0</v>
      </c>
      <c r="BL483" s="241" t="s">
        <v>546</v>
      </c>
      <c r="BM483" s="241" t="s">
        <v>943</v>
      </c>
    </row>
    <row r="484" spans="2:65" s="352" customFormat="1">
      <c r="B484" s="351"/>
      <c r="D484" s="353" t="s">
        <v>325</v>
      </c>
      <c r="E484" s="354" t="s">
        <v>186</v>
      </c>
      <c r="F484" s="355" t="s">
        <v>258</v>
      </c>
      <c r="H484" s="356">
        <v>1</v>
      </c>
      <c r="I484" s="109"/>
      <c r="L484" s="351"/>
      <c r="M484" s="357"/>
      <c r="N484" s="358"/>
      <c r="O484" s="358"/>
      <c r="P484" s="358"/>
      <c r="Q484" s="358"/>
      <c r="R484" s="358"/>
      <c r="S484" s="358"/>
      <c r="T484" s="359"/>
      <c r="AT484" s="360" t="s">
        <v>325</v>
      </c>
      <c r="AU484" s="360" t="s">
        <v>260</v>
      </c>
      <c r="AV484" s="352" t="s">
        <v>260</v>
      </c>
      <c r="AW484" s="352" t="s">
        <v>214</v>
      </c>
      <c r="AX484" s="352" t="s">
        <v>258</v>
      </c>
      <c r="AY484" s="360" t="s">
        <v>316</v>
      </c>
    </row>
    <row r="485" spans="2:65" s="253" customFormat="1" ht="31.5" customHeight="1">
      <c r="B485" s="254"/>
      <c r="C485" s="340" t="s">
        <v>944</v>
      </c>
      <c r="D485" s="340" t="s">
        <v>318</v>
      </c>
      <c r="E485" s="341" t="s">
        <v>945</v>
      </c>
      <c r="F485" s="342" t="s">
        <v>946</v>
      </c>
      <c r="G485" s="343" t="s">
        <v>942</v>
      </c>
      <c r="H485" s="344">
        <v>1</v>
      </c>
      <c r="I485" s="108"/>
      <c r="J485" s="345">
        <f>ROUND(I485*H485,2)</f>
        <v>0</v>
      </c>
      <c r="K485" s="342" t="s">
        <v>322</v>
      </c>
      <c r="L485" s="254"/>
      <c r="M485" s="346" t="s">
        <v>186</v>
      </c>
      <c r="N485" s="347" t="s">
        <v>221</v>
      </c>
      <c r="O485" s="255"/>
      <c r="P485" s="348">
        <f>O485*H485</f>
        <v>0</v>
      </c>
      <c r="Q485" s="348">
        <v>0</v>
      </c>
      <c r="R485" s="348">
        <f>Q485*H485</f>
        <v>0</v>
      </c>
      <c r="S485" s="348">
        <v>0</v>
      </c>
      <c r="T485" s="349">
        <f>S485*H485</f>
        <v>0</v>
      </c>
      <c r="AR485" s="241" t="s">
        <v>546</v>
      </c>
      <c r="AT485" s="241" t="s">
        <v>318</v>
      </c>
      <c r="AU485" s="241" t="s">
        <v>260</v>
      </c>
      <c r="AY485" s="241" t="s">
        <v>316</v>
      </c>
      <c r="BE485" s="350">
        <f>IF(N485="základní",J485,0)</f>
        <v>0</v>
      </c>
      <c r="BF485" s="350">
        <f>IF(N485="snížená",J485,0)</f>
        <v>0</v>
      </c>
      <c r="BG485" s="350">
        <f>IF(N485="zákl. přenesená",J485,0)</f>
        <v>0</v>
      </c>
      <c r="BH485" s="350">
        <f>IF(N485="sníž. přenesená",J485,0)</f>
        <v>0</v>
      </c>
      <c r="BI485" s="350">
        <f>IF(N485="nulová",J485,0)</f>
        <v>0</v>
      </c>
      <c r="BJ485" s="241" t="s">
        <v>258</v>
      </c>
      <c r="BK485" s="350">
        <f>ROUND(I485*H485,2)</f>
        <v>0</v>
      </c>
      <c r="BL485" s="241" t="s">
        <v>546</v>
      </c>
      <c r="BM485" s="241" t="s">
        <v>947</v>
      </c>
    </row>
    <row r="486" spans="2:65" s="352" customFormat="1">
      <c r="B486" s="351"/>
      <c r="D486" s="353" t="s">
        <v>325</v>
      </c>
      <c r="E486" s="354" t="s">
        <v>186</v>
      </c>
      <c r="F486" s="355" t="s">
        <v>258</v>
      </c>
      <c r="H486" s="356">
        <v>1</v>
      </c>
      <c r="I486" s="109"/>
      <c r="L486" s="351"/>
      <c r="M486" s="357"/>
      <c r="N486" s="358"/>
      <c r="O486" s="358"/>
      <c r="P486" s="358"/>
      <c r="Q486" s="358"/>
      <c r="R486" s="358"/>
      <c r="S486" s="358"/>
      <c r="T486" s="359"/>
      <c r="AT486" s="360" t="s">
        <v>325</v>
      </c>
      <c r="AU486" s="360" t="s">
        <v>260</v>
      </c>
      <c r="AV486" s="352" t="s">
        <v>260</v>
      </c>
      <c r="AW486" s="352" t="s">
        <v>214</v>
      </c>
      <c r="AX486" s="352" t="s">
        <v>258</v>
      </c>
      <c r="AY486" s="360" t="s">
        <v>316</v>
      </c>
    </row>
    <row r="487" spans="2:65" s="253" customFormat="1" ht="22.5" customHeight="1">
      <c r="B487" s="254"/>
      <c r="C487" s="340" t="s">
        <v>948</v>
      </c>
      <c r="D487" s="340" t="s">
        <v>318</v>
      </c>
      <c r="E487" s="341" t="s">
        <v>949</v>
      </c>
      <c r="F487" s="342" t="s">
        <v>950</v>
      </c>
      <c r="G487" s="343" t="s">
        <v>942</v>
      </c>
      <c r="H487" s="344">
        <v>1</v>
      </c>
      <c r="I487" s="108"/>
      <c r="J487" s="345">
        <f>ROUND(I487*H487,2)</f>
        <v>0</v>
      </c>
      <c r="K487" s="342" t="s">
        <v>322</v>
      </c>
      <c r="L487" s="254"/>
      <c r="M487" s="346" t="s">
        <v>186</v>
      </c>
      <c r="N487" s="347" t="s">
        <v>221</v>
      </c>
      <c r="O487" s="255"/>
      <c r="P487" s="348">
        <f>O487*H487</f>
        <v>0</v>
      </c>
      <c r="Q487" s="348">
        <v>0</v>
      </c>
      <c r="R487" s="348">
        <f>Q487*H487</f>
        <v>0</v>
      </c>
      <c r="S487" s="348">
        <v>0</v>
      </c>
      <c r="T487" s="349">
        <f>S487*H487</f>
        <v>0</v>
      </c>
      <c r="AR487" s="241" t="s">
        <v>546</v>
      </c>
      <c r="AT487" s="241" t="s">
        <v>318</v>
      </c>
      <c r="AU487" s="241" t="s">
        <v>260</v>
      </c>
      <c r="AY487" s="241" t="s">
        <v>316</v>
      </c>
      <c r="BE487" s="350">
        <f>IF(N487="základní",J487,0)</f>
        <v>0</v>
      </c>
      <c r="BF487" s="350">
        <f>IF(N487="snížená",J487,0)</f>
        <v>0</v>
      </c>
      <c r="BG487" s="350">
        <f>IF(N487="zákl. přenesená",J487,0)</f>
        <v>0</v>
      </c>
      <c r="BH487" s="350">
        <f>IF(N487="sníž. přenesená",J487,0)</f>
        <v>0</v>
      </c>
      <c r="BI487" s="350">
        <f>IF(N487="nulová",J487,0)</f>
        <v>0</v>
      </c>
      <c r="BJ487" s="241" t="s">
        <v>258</v>
      </c>
      <c r="BK487" s="350">
        <f>ROUND(I487*H487,2)</f>
        <v>0</v>
      </c>
      <c r="BL487" s="241" t="s">
        <v>546</v>
      </c>
      <c r="BM487" s="241" t="s">
        <v>951</v>
      </c>
    </row>
    <row r="488" spans="2:65" s="352" customFormat="1">
      <c r="B488" s="351"/>
      <c r="D488" s="353" t="s">
        <v>325</v>
      </c>
      <c r="E488" s="354" t="s">
        <v>186</v>
      </c>
      <c r="F488" s="355" t="s">
        <v>258</v>
      </c>
      <c r="H488" s="356">
        <v>1</v>
      </c>
      <c r="I488" s="109"/>
      <c r="L488" s="351"/>
      <c r="M488" s="357"/>
      <c r="N488" s="358"/>
      <c r="O488" s="358"/>
      <c r="P488" s="358"/>
      <c r="Q488" s="358"/>
      <c r="R488" s="358"/>
      <c r="S488" s="358"/>
      <c r="T488" s="359"/>
      <c r="AT488" s="360" t="s">
        <v>325</v>
      </c>
      <c r="AU488" s="360" t="s">
        <v>260</v>
      </c>
      <c r="AV488" s="352" t="s">
        <v>260</v>
      </c>
      <c r="AW488" s="352" t="s">
        <v>214</v>
      </c>
      <c r="AX488" s="352" t="s">
        <v>258</v>
      </c>
      <c r="AY488" s="360" t="s">
        <v>316</v>
      </c>
    </row>
    <row r="489" spans="2:65" s="253" customFormat="1" ht="22.5" customHeight="1">
      <c r="B489" s="254"/>
      <c r="C489" s="340" t="s">
        <v>952</v>
      </c>
      <c r="D489" s="340" t="s">
        <v>318</v>
      </c>
      <c r="E489" s="341" t="s">
        <v>953</v>
      </c>
      <c r="F489" s="342" t="s">
        <v>954</v>
      </c>
      <c r="G489" s="343" t="s">
        <v>942</v>
      </c>
      <c r="H489" s="344">
        <v>1</v>
      </c>
      <c r="I489" s="108"/>
      <c r="J489" s="345">
        <f>ROUND(I489*H489,2)</f>
        <v>0</v>
      </c>
      <c r="K489" s="342" t="s">
        <v>322</v>
      </c>
      <c r="L489" s="254"/>
      <c r="M489" s="346" t="s">
        <v>186</v>
      </c>
      <c r="N489" s="347" t="s">
        <v>221</v>
      </c>
      <c r="O489" s="255"/>
      <c r="P489" s="348">
        <f>O489*H489</f>
        <v>0</v>
      </c>
      <c r="Q489" s="348">
        <v>0</v>
      </c>
      <c r="R489" s="348">
        <f>Q489*H489</f>
        <v>0</v>
      </c>
      <c r="S489" s="348">
        <v>0</v>
      </c>
      <c r="T489" s="349">
        <f>S489*H489</f>
        <v>0</v>
      </c>
      <c r="AR489" s="241" t="s">
        <v>546</v>
      </c>
      <c r="AT489" s="241" t="s">
        <v>318</v>
      </c>
      <c r="AU489" s="241" t="s">
        <v>260</v>
      </c>
      <c r="AY489" s="241" t="s">
        <v>316</v>
      </c>
      <c r="BE489" s="350">
        <f>IF(N489="základní",J489,0)</f>
        <v>0</v>
      </c>
      <c r="BF489" s="350">
        <f>IF(N489="snížená",J489,0)</f>
        <v>0</v>
      </c>
      <c r="BG489" s="350">
        <f>IF(N489="zákl. přenesená",J489,0)</f>
        <v>0</v>
      </c>
      <c r="BH489" s="350">
        <f>IF(N489="sníž. přenesená",J489,0)</f>
        <v>0</v>
      </c>
      <c r="BI489" s="350">
        <f>IF(N489="nulová",J489,0)</f>
        <v>0</v>
      </c>
      <c r="BJ489" s="241" t="s">
        <v>258</v>
      </c>
      <c r="BK489" s="350">
        <f>ROUND(I489*H489,2)</f>
        <v>0</v>
      </c>
      <c r="BL489" s="241" t="s">
        <v>546</v>
      </c>
      <c r="BM489" s="241" t="s">
        <v>955</v>
      </c>
    </row>
    <row r="490" spans="2:65" s="352" customFormat="1">
      <c r="B490" s="351"/>
      <c r="D490" s="353" t="s">
        <v>325</v>
      </c>
      <c r="E490" s="354" t="s">
        <v>186</v>
      </c>
      <c r="F490" s="355" t="s">
        <v>258</v>
      </c>
      <c r="H490" s="356">
        <v>1</v>
      </c>
      <c r="I490" s="109"/>
      <c r="L490" s="351"/>
      <c r="M490" s="357"/>
      <c r="N490" s="358"/>
      <c r="O490" s="358"/>
      <c r="P490" s="358"/>
      <c r="Q490" s="358"/>
      <c r="R490" s="358"/>
      <c r="S490" s="358"/>
      <c r="T490" s="359"/>
      <c r="AT490" s="360" t="s">
        <v>325</v>
      </c>
      <c r="AU490" s="360" t="s">
        <v>260</v>
      </c>
      <c r="AV490" s="352" t="s">
        <v>260</v>
      </c>
      <c r="AW490" s="352" t="s">
        <v>214</v>
      </c>
      <c r="AX490" s="352" t="s">
        <v>258</v>
      </c>
      <c r="AY490" s="360" t="s">
        <v>316</v>
      </c>
    </row>
    <row r="491" spans="2:65" s="253" customFormat="1" ht="22.5" customHeight="1">
      <c r="B491" s="254"/>
      <c r="C491" s="340" t="s">
        <v>956</v>
      </c>
      <c r="D491" s="340" t="s">
        <v>318</v>
      </c>
      <c r="E491" s="341" t="s">
        <v>957</v>
      </c>
      <c r="F491" s="342" t="s">
        <v>958</v>
      </c>
      <c r="G491" s="343" t="s">
        <v>942</v>
      </c>
      <c r="H491" s="344">
        <v>1</v>
      </c>
      <c r="I491" s="108"/>
      <c r="J491" s="345">
        <f>ROUND(I491*H491,2)</f>
        <v>0</v>
      </c>
      <c r="K491" s="342" t="s">
        <v>322</v>
      </c>
      <c r="L491" s="254"/>
      <c r="M491" s="346" t="s">
        <v>186</v>
      </c>
      <c r="N491" s="347" t="s">
        <v>221</v>
      </c>
      <c r="O491" s="255"/>
      <c r="P491" s="348">
        <f>O491*H491</f>
        <v>0</v>
      </c>
      <c r="Q491" s="348">
        <v>0</v>
      </c>
      <c r="R491" s="348">
        <f>Q491*H491</f>
        <v>0</v>
      </c>
      <c r="S491" s="348">
        <v>0</v>
      </c>
      <c r="T491" s="349">
        <f>S491*H491</f>
        <v>0</v>
      </c>
      <c r="AR491" s="241" t="s">
        <v>546</v>
      </c>
      <c r="AT491" s="241" t="s">
        <v>318</v>
      </c>
      <c r="AU491" s="241" t="s">
        <v>260</v>
      </c>
      <c r="AY491" s="241" t="s">
        <v>316</v>
      </c>
      <c r="BE491" s="350">
        <f>IF(N491="základní",J491,0)</f>
        <v>0</v>
      </c>
      <c r="BF491" s="350">
        <f>IF(N491="snížená",J491,0)</f>
        <v>0</v>
      </c>
      <c r="BG491" s="350">
        <f>IF(N491="zákl. přenesená",J491,0)</f>
        <v>0</v>
      </c>
      <c r="BH491" s="350">
        <f>IF(N491="sníž. přenesená",J491,0)</f>
        <v>0</v>
      </c>
      <c r="BI491" s="350">
        <f>IF(N491="nulová",J491,0)</f>
        <v>0</v>
      </c>
      <c r="BJ491" s="241" t="s">
        <v>258</v>
      </c>
      <c r="BK491" s="350">
        <f>ROUND(I491*H491,2)</f>
        <v>0</v>
      </c>
      <c r="BL491" s="241" t="s">
        <v>546</v>
      </c>
      <c r="BM491" s="241" t="s">
        <v>959</v>
      </c>
    </row>
    <row r="492" spans="2:65" s="352" customFormat="1">
      <c r="B492" s="351"/>
      <c r="D492" s="353" t="s">
        <v>325</v>
      </c>
      <c r="E492" s="354" t="s">
        <v>186</v>
      </c>
      <c r="F492" s="355" t="s">
        <v>258</v>
      </c>
      <c r="H492" s="356">
        <v>1</v>
      </c>
      <c r="I492" s="109"/>
      <c r="L492" s="351"/>
      <c r="M492" s="357"/>
      <c r="N492" s="358"/>
      <c r="O492" s="358"/>
      <c r="P492" s="358"/>
      <c r="Q492" s="358"/>
      <c r="R492" s="358"/>
      <c r="S492" s="358"/>
      <c r="T492" s="359"/>
      <c r="AT492" s="360" t="s">
        <v>325</v>
      </c>
      <c r="AU492" s="360" t="s">
        <v>260</v>
      </c>
      <c r="AV492" s="352" t="s">
        <v>260</v>
      </c>
      <c r="AW492" s="352" t="s">
        <v>214</v>
      </c>
      <c r="AX492" s="352" t="s">
        <v>258</v>
      </c>
      <c r="AY492" s="360" t="s">
        <v>316</v>
      </c>
    </row>
    <row r="493" spans="2:65" s="253" customFormat="1" ht="22.5" customHeight="1">
      <c r="B493" s="254"/>
      <c r="C493" s="340" t="s">
        <v>960</v>
      </c>
      <c r="D493" s="340" t="s">
        <v>318</v>
      </c>
      <c r="E493" s="341" t="s">
        <v>961</v>
      </c>
      <c r="F493" s="342" t="s">
        <v>962</v>
      </c>
      <c r="G493" s="343" t="s">
        <v>942</v>
      </c>
      <c r="H493" s="344">
        <v>1</v>
      </c>
      <c r="I493" s="108"/>
      <c r="J493" s="345">
        <f>ROUND(I493*H493,2)</f>
        <v>0</v>
      </c>
      <c r="K493" s="342" t="s">
        <v>322</v>
      </c>
      <c r="L493" s="254"/>
      <c r="M493" s="346" t="s">
        <v>186</v>
      </c>
      <c r="N493" s="347" t="s">
        <v>221</v>
      </c>
      <c r="O493" s="255"/>
      <c r="P493" s="348">
        <f>O493*H493</f>
        <v>0</v>
      </c>
      <c r="Q493" s="348">
        <v>0</v>
      </c>
      <c r="R493" s="348">
        <f>Q493*H493</f>
        <v>0</v>
      </c>
      <c r="S493" s="348">
        <v>0</v>
      </c>
      <c r="T493" s="349">
        <f>S493*H493</f>
        <v>0</v>
      </c>
      <c r="AR493" s="241" t="s">
        <v>546</v>
      </c>
      <c r="AT493" s="241" t="s">
        <v>318</v>
      </c>
      <c r="AU493" s="241" t="s">
        <v>260</v>
      </c>
      <c r="AY493" s="241" t="s">
        <v>316</v>
      </c>
      <c r="BE493" s="350">
        <f>IF(N493="základní",J493,0)</f>
        <v>0</v>
      </c>
      <c r="BF493" s="350">
        <f>IF(N493="snížená",J493,0)</f>
        <v>0</v>
      </c>
      <c r="BG493" s="350">
        <f>IF(N493="zákl. přenesená",J493,0)</f>
        <v>0</v>
      </c>
      <c r="BH493" s="350">
        <f>IF(N493="sníž. přenesená",J493,0)</f>
        <v>0</v>
      </c>
      <c r="BI493" s="350">
        <f>IF(N493="nulová",J493,0)</f>
        <v>0</v>
      </c>
      <c r="BJ493" s="241" t="s">
        <v>258</v>
      </c>
      <c r="BK493" s="350">
        <f>ROUND(I493*H493,2)</f>
        <v>0</v>
      </c>
      <c r="BL493" s="241" t="s">
        <v>546</v>
      </c>
      <c r="BM493" s="241" t="s">
        <v>963</v>
      </c>
    </row>
    <row r="494" spans="2:65" s="352" customFormat="1">
      <c r="B494" s="351"/>
      <c r="D494" s="353" t="s">
        <v>325</v>
      </c>
      <c r="E494" s="354" t="s">
        <v>186</v>
      </c>
      <c r="F494" s="355" t="s">
        <v>258</v>
      </c>
      <c r="H494" s="356">
        <v>1</v>
      </c>
      <c r="I494" s="109"/>
      <c r="L494" s="351"/>
      <c r="M494" s="357"/>
      <c r="N494" s="358"/>
      <c r="O494" s="358"/>
      <c r="P494" s="358"/>
      <c r="Q494" s="358"/>
      <c r="R494" s="358"/>
      <c r="S494" s="358"/>
      <c r="T494" s="359"/>
      <c r="AT494" s="360" t="s">
        <v>325</v>
      </c>
      <c r="AU494" s="360" t="s">
        <v>260</v>
      </c>
      <c r="AV494" s="352" t="s">
        <v>260</v>
      </c>
      <c r="AW494" s="352" t="s">
        <v>214</v>
      </c>
      <c r="AX494" s="352" t="s">
        <v>258</v>
      </c>
      <c r="AY494" s="360" t="s">
        <v>316</v>
      </c>
    </row>
    <row r="495" spans="2:65" s="253" customFormat="1" ht="22.5" customHeight="1">
      <c r="B495" s="254"/>
      <c r="C495" s="340" t="s">
        <v>964</v>
      </c>
      <c r="D495" s="340" t="s">
        <v>318</v>
      </c>
      <c r="E495" s="341" t="s">
        <v>965</v>
      </c>
      <c r="F495" s="342" t="s">
        <v>966</v>
      </c>
      <c r="G495" s="343" t="s">
        <v>942</v>
      </c>
      <c r="H495" s="344">
        <v>1</v>
      </c>
      <c r="I495" s="108"/>
      <c r="J495" s="345">
        <f>ROUND(I495*H495,2)</f>
        <v>0</v>
      </c>
      <c r="K495" s="342" t="s">
        <v>322</v>
      </c>
      <c r="L495" s="254"/>
      <c r="M495" s="346" t="s">
        <v>186</v>
      </c>
      <c r="N495" s="347" t="s">
        <v>221</v>
      </c>
      <c r="O495" s="255"/>
      <c r="P495" s="348">
        <f>O495*H495</f>
        <v>0</v>
      </c>
      <c r="Q495" s="348">
        <v>0</v>
      </c>
      <c r="R495" s="348">
        <f>Q495*H495</f>
        <v>0</v>
      </c>
      <c r="S495" s="348">
        <v>0</v>
      </c>
      <c r="T495" s="349">
        <f>S495*H495</f>
        <v>0</v>
      </c>
      <c r="AR495" s="241" t="s">
        <v>546</v>
      </c>
      <c r="AT495" s="241" t="s">
        <v>318</v>
      </c>
      <c r="AU495" s="241" t="s">
        <v>260</v>
      </c>
      <c r="AY495" s="241" t="s">
        <v>316</v>
      </c>
      <c r="BE495" s="350">
        <f>IF(N495="základní",J495,0)</f>
        <v>0</v>
      </c>
      <c r="BF495" s="350">
        <f>IF(N495="snížená",J495,0)</f>
        <v>0</v>
      </c>
      <c r="BG495" s="350">
        <f>IF(N495="zákl. přenesená",J495,0)</f>
        <v>0</v>
      </c>
      <c r="BH495" s="350">
        <f>IF(N495="sníž. přenesená",J495,0)</f>
        <v>0</v>
      </c>
      <c r="BI495" s="350">
        <f>IF(N495="nulová",J495,0)</f>
        <v>0</v>
      </c>
      <c r="BJ495" s="241" t="s">
        <v>258</v>
      </c>
      <c r="BK495" s="350">
        <f>ROUND(I495*H495,2)</f>
        <v>0</v>
      </c>
      <c r="BL495" s="241" t="s">
        <v>546</v>
      </c>
      <c r="BM495" s="241" t="s">
        <v>967</v>
      </c>
    </row>
    <row r="496" spans="2:65" s="352" customFormat="1">
      <c r="B496" s="351"/>
      <c r="D496" s="353" t="s">
        <v>325</v>
      </c>
      <c r="E496" s="354" t="s">
        <v>186</v>
      </c>
      <c r="F496" s="355" t="s">
        <v>258</v>
      </c>
      <c r="H496" s="356">
        <v>1</v>
      </c>
      <c r="I496" s="109"/>
      <c r="L496" s="351"/>
      <c r="M496" s="357"/>
      <c r="N496" s="358"/>
      <c r="O496" s="358"/>
      <c r="P496" s="358"/>
      <c r="Q496" s="358"/>
      <c r="R496" s="358"/>
      <c r="S496" s="358"/>
      <c r="T496" s="359"/>
      <c r="AT496" s="360" t="s">
        <v>325</v>
      </c>
      <c r="AU496" s="360" t="s">
        <v>260</v>
      </c>
      <c r="AV496" s="352" t="s">
        <v>260</v>
      </c>
      <c r="AW496" s="352" t="s">
        <v>214</v>
      </c>
      <c r="AX496" s="352" t="s">
        <v>258</v>
      </c>
      <c r="AY496" s="360" t="s">
        <v>316</v>
      </c>
    </row>
    <row r="497" spans="2:65" s="253" customFormat="1" ht="31.5" customHeight="1">
      <c r="B497" s="254"/>
      <c r="C497" s="340" t="s">
        <v>968</v>
      </c>
      <c r="D497" s="340" t="s">
        <v>318</v>
      </c>
      <c r="E497" s="341" t="s">
        <v>969</v>
      </c>
      <c r="F497" s="342" t="s">
        <v>970</v>
      </c>
      <c r="G497" s="343" t="s">
        <v>942</v>
      </c>
      <c r="H497" s="344">
        <v>1</v>
      </c>
      <c r="I497" s="108"/>
      <c r="J497" s="345">
        <f>ROUND(I497*H497,2)</f>
        <v>0</v>
      </c>
      <c r="K497" s="342" t="s">
        <v>322</v>
      </c>
      <c r="L497" s="254"/>
      <c r="M497" s="346" t="s">
        <v>186</v>
      </c>
      <c r="N497" s="347" t="s">
        <v>221</v>
      </c>
      <c r="O497" s="255"/>
      <c r="P497" s="348">
        <f>O497*H497</f>
        <v>0</v>
      </c>
      <c r="Q497" s="348">
        <v>0</v>
      </c>
      <c r="R497" s="348">
        <f>Q497*H497</f>
        <v>0</v>
      </c>
      <c r="S497" s="348">
        <v>0</v>
      </c>
      <c r="T497" s="349">
        <f>S497*H497</f>
        <v>0</v>
      </c>
      <c r="AR497" s="241" t="s">
        <v>546</v>
      </c>
      <c r="AT497" s="241" t="s">
        <v>318</v>
      </c>
      <c r="AU497" s="241" t="s">
        <v>260</v>
      </c>
      <c r="AY497" s="241" t="s">
        <v>316</v>
      </c>
      <c r="BE497" s="350">
        <f>IF(N497="základní",J497,0)</f>
        <v>0</v>
      </c>
      <c r="BF497" s="350">
        <f>IF(N497="snížená",J497,0)</f>
        <v>0</v>
      </c>
      <c r="BG497" s="350">
        <f>IF(N497="zákl. přenesená",J497,0)</f>
        <v>0</v>
      </c>
      <c r="BH497" s="350">
        <f>IF(N497="sníž. přenesená",J497,0)</f>
        <v>0</v>
      </c>
      <c r="BI497" s="350">
        <f>IF(N497="nulová",J497,0)</f>
        <v>0</v>
      </c>
      <c r="BJ497" s="241" t="s">
        <v>258</v>
      </c>
      <c r="BK497" s="350">
        <f>ROUND(I497*H497,2)</f>
        <v>0</v>
      </c>
      <c r="BL497" s="241" t="s">
        <v>546</v>
      </c>
      <c r="BM497" s="241" t="s">
        <v>971</v>
      </c>
    </row>
    <row r="498" spans="2:65" s="352" customFormat="1">
      <c r="B498" s="351"/>
      <c r="D498" s="353" t="s">
        <v>325</v>
      </c>
      <c r="E498" s="354" t="s">
        <v>186</v>
      </c>
      <c r="F498" s="355" t="s">
        <v>258</v>
      </c>
      <c r="H498" s="356">
        <v>1</v>
      </c>
      <c r="I498" s="109"/>
      <c r="L498" s="351"/>
      <c r="M498" s="357"/>
      <c r="N498" s="358"/>
      <c r="O498" s="358"/>
      <c r="P498" s="358"/>
      <c r="Q498" s="358"/>
      <c r="R498" s="358"/>
      <c r="S498" s="358"/>
      <c r="T498" s="359"/>
      <c r="AT498" s="360" t="s">
        <v>325</v>
      </c>
      <c r="AU498" s="360" t="s">
        <v>260</v>
      </c>
      <c r="AV498" s="352" t="s">
        <v>260</v>
      </c>
      <c r="AW498" s="352" t="s">
        <v>214</v>
      </c>
      <c r="AX498" s="352" t="s">
        <v>258</v>
      </c>
      <c r="AY498" s="360" t="s">
        <v>316</v>
      </c>
    </row>
    <row r="499" spans="2:65" s="253" customFormat="1" ht="22.5" customHeight="1">
      <c r="B499" s="254"/>
      <c r="C499" s="340" t="s">
        <v>972</v>
      </c>
      <c r="D499" s="340" t="s">
        <v>318</v>
      </c>
      <c r="E499" s="341" t="s">
        <v>973</v>
      </c>
      <c r="F499" s="342" t="s">
        <v>974</v>
      </c>
      <c r="G499" s="343" t="s">
        <v>942</v>
      </c>
      <c r="H499" s="344">
        <v>1</v>
      </c>
      <c r="I499" s="108"/>
      <c r="J499" s="345">
        <f>ROUND(I499*H499,2)</f>
        <v>0</v>
      </c>
      <c r="K499" s="342" t="s">
        <v>322</v>
      </c>
      <c r="L499" s="254"/>
      <c r="M499" s="346" t="s">
        <v>186</v>
      </c>
      <c r="N499" s="347" t="s">
        <v>221</v>
      </c>
      <c r="O499" s="255"/>
      <c r="P499" s="348">
        <f>O499*H499</f>
        <v>0</v>
      </c>
      <c r="Q499" s="348">
        <v>0</v>
      </c>
      <c r="R499" s="348">
        <f>Q499*H499</f>
        <v>0</v>
      </c>
      <c r="S499" s="348">
        <v>0</v>
      </c>
      <c r="T499" s="349">
        <f>S499*H499</f>
        <v>0</v>
      </c>
      <c r="AR499" s="241" t="s">
        <v>546</v>
      </c>
      <c r="AT499" s="241" t="s">
        <v>318</v>
      </c>
      <c r="AU499" s="241" t="s">
        <v>260</v>
      </c>
      <c r="AY499" s="241" t="s">
        <v>316</v>
      </c>
      <c r="BE499" s="350">
        <f>IF(N499="základní",J499,0)</f>
        <v>0</v>
      </c>
      <c r="BF499" s="350">
        <f>IF(N499="snížená",J499,0)</f>
        <v>0</v>
      </c>
      <c r="BG499" s="350">
        <f>IF(N499="zákl. přenesená",J499,0)</f>
        <v>0</v>
      </c>
      <c r="BH499" s="350">
        <f>IF(N499="sníž. přenesená",J499,0)</f>
        <v>0</v>
      </c>
      <c r="BI499" s="350">
        <f>IF(N499="nulová",J499,0)</f>
        <v>0</v>
      </c>
      <c r="BJ499" s="241" t="s">
        <v>258</v>
      </c>
      <c r="BK499" s="350">
        <f>ROUND(I499*H499,2)</f>
        <v>0</v>
      </c>
      <c r="BL499" s="241" t="s">
        <v>546</v>
      </c>
      <c r="BM499" s="241" t="s">
        <v>975</v>
      </c>
    </row>
    <row r="500" spans="2:65" s="352" customFormat="1">
      <c r="B500" s="351"/>
      <c r="D500" s="361" t="s">
        <v>325</v>
      </c>
      <c r="E500" s="360" t="s">
        <v>186</v>
      </c>
      <c r="F500" s="362" t="s">
        <v>258</v>
      </c>
      <c r="H500" s="363">
        <v>1</v>
      </c>
      <c r="I500" s="109"/>
      <c r="L500" s="351"/>
      <c r="M500" s="357"/>
      <c r="N500" s="358"/>
      <c r="O500" s="358"/>
      <c r="P500" s="358"/>
      <c r="Q500" s="358"/>
      <c r="R500" s="358"/>
      <c r="S500" s="358"/>
      <c r="T500" s="359"/>
      <c r="AT500" s="360" t="s">
        <v>325</v>
      </c>
      <c r="AU500" s="360" t="s">
        <v>260</v>
      </c>
      <c r="AV500" s="352" t="s">
        <v>260</v>
      </c>
      <c r="AW500" s="352" t="s">
        <v>214</v>
      </c>
      <c r="AX500" s="352" t="s">
        <v>258</v>
      </c>
      <c r="AY500" s="360" t="s">
        <v>316</v>
      </c>
    </row>
    <row r="501" spans="2:65" s="327" customFormat="1" ht="29.85" customHeight="1">
      <c r="B501" s="326"/>
      <c r="D501" s="337" t="s">
        <v>249</v>
      </c>
      <c r="E501" s="338" t="s">
        <v>976</v>
      </c>
      <c r="F501" s="338" t="s">
        <v>977</v>
      </c>
      <c r="I501" s="106"/>
      <c r="J501" s="339">
        <f>BK501</f>
        <v>0</v>
      </c>
      <c r="L501" s="326"/>
      <c r="M501" s="331"/>
      <c r="N501" s="332"/>
      <c r="O501" s="332"/>
      <c r="P501" s="333">
        <f>SUM(P502:P505)</f>
        <v>0</v>
      </c>
      <c r="Q501" s="332"/>
      <c r="R501" s="333">
        <f>SUM(R502:R505)</f>
        <v>0</v>
      </c>
      <c r="S501" s="332"/>
      <c r="T501" s="334">
        <f>SUM(T502:T505)</f>
        <v>0</v>
      </c>
      <c r="AR501" s="328" t="s">
        <v>351</v>
      </c>
      <c r="AT501" s="335" t="s">
        <v>249</v>
      </c>
      <c r="AU501" s="335" t="s">
        <v>258</v>
      </c>
      <c r="AY501" s="328" t="s">
        <v>316</v>
      </c>
      <c r="BK501" s="336">
        <f>SUM(BK502:BK505)</f>
        <v>0</v>
      </c>
    </row>
    <row r="502" spans="2:65" s="253" customFormat="1" ht="22.5" customHeight="1">
      <c r="B502" s="254"/>
      <c r="C502" s="340" t="s">
        <v>978</v>
      </c>
      <c r="D502" s="340" t="s">
        <v>318</v>
      </c>
      <c r="E502" s="341" t="s">
        <v>979</v>
      </c>
      <c r="F502" s="342" t="s">
        <v>980</v>
      </c>
      <c r="G502" s="343" t="s">
        <v>942</v>
      </c>
      <c r="H502" s="344">
        <v>3</v>
      </c>
      <c r="I502" s="108"/>
      <c r="J502" s="345">
        <f>ROUND(I502*H502,2)</f>
        <v>0</v>
      </c>
      <c r="K502" s="342" t="s">
        <v>322</v>
      </c>
      <c r="L502" s="254"/>
      <c r="M502" s="346" t="s">
        <v>186</v>
      </c>
      <c r="N502" s="347" t="s">
        <v>221</v>
      </c>
      <c r="O502" s="255"/>
      <c r="P502" s="348">
        <f>O502*H502</f>
        <v>0</v>
      </c>
      <c r="Q502" s="348">
        <v>0</v>
      </c>
      <c r="R502" s="348">
        <f>Q502*H502</f>
        <v>0</v>
      </c>
      <c r="S502" s="348">
        <v>0</v>
      </c>
      <c r="T502" s="349">
        <f>S502*H502</f>
        <v>0</v>
      </c>
      <c r="AR502" s="241" t="s">
        <v>546</v>
      </c>
      <c r="AT502" s="241" t="s">
        <v>318</v>
      </c>
      <c r="AU502" s="241" t="s">
        <v>260</v>
      </c>
      <c r="AY502" s="241" t="s">
        <v>316</v>
      </c>
      <c r="BE502" s="350">
        <f>IF(N502="základní",J502,0)</f>
        <v>0</v>
      </c>
      <c r="BF502" s="350">
        <f>IF(N502="snížená",J502,0)</f>
        <v>0</v>
      </c>
      <c r="BG502" s="350">
        <f>IF(N502="zákl. přenesená",J502,0)</f>
        <v>0</v>
      </c>
      <c r="BH502" s="350">
        <f>IF(N502="sníž. přenesená",J502,0)</f>
        <v>0</v>
      </c>
      <c r="BI502" s="350">
        <f>IF(N502="nulová",J502,0)</f>
        <v>0</v>
      </c>
      <c r="BJ502" s="241" t="s">
        <v>258</v>
      </c>
      <c r="BK502" s="350">
        <f>ROUND(I502*H502,2)</f>
        <v>0</v>
      </c>
      <c r="BL502" s="241" t="s">
        <v>546</v>
      </c>
      <c r="BM502" s="241" t="s">
        <v>981</v>
      </c>
    </row>
    <row r="503" spans="2:65" s="352" customFormat="1">
      <c r="B503" s="351"/>
      <c r="D503" s="353" t="s">
        <v>325</v>
      </c>
      <c r="E503" s="354" t="s">
        <v>186</v>
      </c>
      <c r="F503" s="355" t="s">
        <v>333</v>
      </c>
      <c r="H503" s="356">
        <v>3</v>
      </c>
      <c r="I503" s="109"/>
      <c r="L503" s="351"/>
      <c r="M503" s="357"/>
      <c r="N503" s="358"/>
      <c r="O503" s="358"/>
      <c r="P503" s="358"/>
      <c r="Q503" s="358"/>
      <c r="R503" s="358"/>
      <c r="S503" s="358"/>
      <c r="T503" s="359"/>
      <c r="AT503" s="360" t="s">
        <v>325</v>
      </c>
      <c r="AU503" s="360" t="s">
        <v>260</v>
      </c>
      <c r="AV503" s="352" t="s">
        <v>260</v>
      </c>
      <c r="AW503" s="352" t="s">
        <v>214</v>
      </c>
      <c r="AX503" s="352" t="s">
        <v>258</v>
      </c>
      <c r="AY503" s="360" t="s">
        <v>316</v>
      </c>
    </row>
    <row r="504" spans="2:65" s="253" customFormat="1" ht="22.5" customHeight="1">
      <c r="B504" s="254"/>
      <c r="C504" s="340" t="s">
        <v>982</v>
      </c>
      <c r="D504" s="340" t="s">
        <v>318</v>
      </c>
      <c r="E504" s="341" t="s">
        <v>983</v>
      </c>
      <c r="F504" s="342" t="s">
        <v>984</v>
      </c>
      <c r="G504" s="343" t="s">
        <v>942</v>
      </c>
      <c r="H504" s="344">
        <v>3</v>
      </c>
      <c r="I504" s="108"/>
      <c r="J504" s="345">
        <f>ROUND(I504*H504,2)</f>
        <v>0</v>
      </c>
      <c r="K504" s="342" t="s">
        <v>322</v>
      </c>
      <c r="L504" s="254"/>
      <c r="M504" s="346" t="s">
        <v>186</v>
      </c>
      <c r="N504" s="347" t="s">
        <v>221</v>
      </c>
      <c r="O504" s="255"/>
      <c r="P504" s="348">
        <f>O504*H504</f>
        <v>0</v>
      </c>
      <c r="Q504" s="348">
        <v>0</v>
      </c>
      <c r="R504" s="348">
        <f>Q504*H504</f>
        <v>0</v>
      </c>
      <c r="S504" s="348">
        <v>0</v>
      </c>
      <c r="T504" s="349">
        <f>S504*H504</f>
        <v>0</v>
      </c>
      <c r="AR504" s="241" t="s">
        <v>546</v>
      </c>
      <c r="AT504" s="241" t="s">
        <v>318</v>
      </c>
      <c r="AU504" s="241" t="s">
        <v>260</v>
      </c>
      <c r="AY504" s="241" t="s">
        <v>316</v>
      </c>
      <c r="BE504" s="350">
        <f>IF(N504="základní",J504,0)</f>
        <v>0</v>
      </c>
      <c r="BF504" s="350">
        <f>IF(N504="snížená",J504,0)</f>
        <v>0</v>
      </c>
      <c r="BG504" s="350">
        <f>IF(N504="zákl. přenesená",J504,0)</f>
        <v>0</v>
      </c>
      <c r="BH504" s="350">
        <f>IF(N504="sníž. přenesená",J504,0)</f>
        <v>0</v>
      </c>
      <c r="BI504" s="350">
        <f>IF(N504="nulová",J504,0)</f>
        <v>0</v>
      </c>
      <c r="BJ504" s="241" t="s">
        <v>258</v>
      </c>
      <c r="BK504" s="350">
        <f>ROUND(I504*H504,2)</f>
        <v>0</v>
      </c>
      <c r="BL504" s="241" t="s">
        <v>546</v>
      </c>
      <c r="BM504" s="241" t="s">
        <v>985</v>
      </c>
    </row>
    <row r="505" spans="2:65" s="352" customFormat="1">
      <c r="B505" s="351"/>
      <c r="D505" s="361" t="s">
        <v>325</v>
      </c>
      <c r="E505" s="360" t="s">
        <v>186</v>
      </c>
      <c r="F505" s="362" t="s">
        <v>333</v>
      </c>
      <c r="H505" s="363">
        <v>3</v>
      </c>
      <c r="I505" s="109"/>
      <c r="L505" s="351"/>
      <c r="M505" s="357"/>
      <c r="N505" s="358"/>
      <c r="O505" s="358"/>
      <c r="P505" s="358"/>
      <c r="Q505" s="358"/>
      <c r="R505" s="358"/>
      <c r="S505" s="358"/>
      <c r="T505" s="359"/>
      <c r="AT505" s="360" t="s">
        <v>325</v>
      </c>
      <c r="AU505" s="360" t="s">
        <v>260</v>
      </c>
      <c r="AV505" s="352" t="s">
        <v>260</v>
      </c>
      <c r="AW505" s="352" t="s">
        <v>214</v>
      </c>
      <c r="AX505" s="352" t="s">
        <v>258</v>
      </c>
      <c r="AY505" s="360" t="s">
        <v>316</v>
      </c>
    </row>
    <row r="506" spans="2:65" s="327" customFormat="1" ht="29.85" customHeight="1">
      <c r="B506" s="326"/>
      <c r="D506" s="337" t="s">
        <v>249</v>
      </c>
      <c r="E506" s="338" t="s">
        <v>986</v>
      </c>
      <c r="F506" s="338" t="s">
        <v>987</v>
      </c>
      <c r="I506" s="106"/>
      <c r="J506" s="339">
        <f>BK506</f>
        <v>0</v>
      </c>
      <c r="L506" s="326"/>
      <c r="M506" s="331"/>
      <c r="N506" s="332"/>
      <c r="O506" s="332"/>
      <c r="P506" s="333">
        <f>SUM(P507:P510)</f>
        <v>0</v>
      </c>
      <c r="Q506" s="332"/>
      <c r="R506" s="333">
        <f>SUM(R507:R510)</f>
        <v>0</v>
      </c>
      <c r="S506" s="332"/>
      <c r="T506" s="334">
        <f>SUM(T507:T510)</f>
        <v>0</v>
      </c>
      <c r="AR506" s="328" t="s">
        <v>351</v>
      </c>
      <c r="AT506" s="335" t="s">
        <v>249</v>
      </c>
      <c r="AU506" s="335" t="s">
        <v>258</v>
      </c>
      <c r="AY506" s="328" t="s">
        <v>316</v>
      </c>
      <c r="BK506" s="336">
        <f>SUM(BK507:BK510)</f>
        <v>0</v>
      </c>
    </row>
    <row r="507" spans="2:65" s="253" customFormat="1" ht="22.5" customHeight="1">
      <c r="B507" s="254"/>
      <c r="C507" s="340" t="s">
        <v>988</v>
      </c>
      <c r="D507" s="340" t="s">
        <v>318</v>
      </c>
      <c r="E507" s="341" t="s">
        <v>989</v>
      </c>
      <c r="F507" s="342" t="s">
        <v>990</v>
      </c>
      <c r="G507" s="343" t="s">
        <v>942</v>
      </c>
      <c r="H507" s="344">
        <v>1</v>
      </c>
      <c r="I507" s="108"/>
      <c r="J507" s="345">
        <f>ROUND(I507*H507,2)</f>
        <v>0</v>
      </c>
      <c r="K507" s="342" t="s">
        <v>322</v>
      </c>
      <c r="L507" s="254"/>
      <c r="M507" s="346" t="s">
        <v>186</v>
      </c>
      <c r="N507" s="347" t="s">
        <v>221</v>
      </c>
      <c r="O507" s="255"/>
      <c r="P507" s="348">
        <f>O507*H507</f>
        <v>0</v>
      </c>
      <c r="Q507" s="348">
        <v>0</v>
      </c>
      <c r="R507" s="348">
        <f>Q507*H507</f>
        <v>0</v>
      </c>
      <c r="S507" s="348">
        <v>0</v>
      </c>
      <c r="T507" s="349">
        <f>S507*H507</f>
        <v>0</v>
      </c>
      <c r="AR507" s="241" t="s">
        <v>546</v>
      </c>
      <c r="AT507" s="241" t="s">
        <v>318</v>
      </c>
      <c r="AU507" s="241" t="s">
        <v>260</v>
      </c>
      <c r="AY507" s="241" t="s">
        <v>316</v>
      </c>
      <c r="BE507" s="350">
        <f>IF(N507="základní",J507,0)</f>
        <v>0</v>
      </c>
      <c r="BF507" s="350">
        <f>IF(N507="snížená",J507,0)</f>
        <v>0</v>
      </c>
      <c r="BG507" s="350">
        <f>IF(N507="zákl. přenesená",J507,0)</f>
        <v>0</v>
      </c>
      <c r="BH507" s="350">
        <f>IF(N507="sníž. přenesená",J507,0)</f>
        <v>0</v>
      </c>
      <c r="BI507" s="350">
        <f>IF(N507="nulová",J507,0)</f>
        <v>0</v>
      </c>
      <c r="BJ507" s="241" t="s">
        <v>258</v>
      </c>
      <c r="BK507" s="350">
        <f>ROUND(I507*H507,2)</f>
        <v>0</v>
      </c>
      <c r="BL507" s="241" t="s">
        <v>546</v>
      </c>
      <c r="BM507" s="241" t="s">
        <v>991</v>
      </c>
    </row>
    <row r="508" spans="2:65" s="352" customFormat="1">
      <c r="B508" s="351"/>
      <c r="D508" s="353" t="s">
        <v>325</v>
      </c>
      <c r="E508" s="354" t="s">
        <v>186</v>
      </c>
      <c r="F508" s="355" t="s">
        <v>258</v>
      </c>
      <c r="H508" s="356">
        <v>1</v>
      </c>
      <c r="I508" s="109"/>
      <c r="L508" s="351"/>
      <c r="M508" s="357"/>
      <c r="N508" s="358"/>
      <c r="O508" s="358"/>
      <c r="P508" s="358"/>
      <c r="Q508" s="358"/>
      <c r="R508" s="358"/>
      <c r="S508" s="358"/>
      <c r="T508" s="359"/>
      <c r="AT508" s="360" t="s">
        <v>325</v>
      </c>
      <c r="AU508" s="360" t="s">
        <v>260</v>
      </c>
      <c r="AV508" s="352" t="s">
        <v>260</v>
      </c>
      <c r="AW508" s="352" t="s">
        <v>214</v>
      </c>
      <c r="AX508" s="352" t="s">
        <v>258</v>
      </c>
      <c r="AY508" s="360" t="s">
        <v>316</v>
      </c>
    </row>
    <row r="509" spans="2:65" s="253" customFormat="1" ht="22.5" customHeight="1">
      <c r="B509" s="254"/>
      <c r="C509" s="340" t="s">
        <v>992</v>
      </c>
      <c r="D509" s="340" t="s">
        <v>318</v>
      </c>
      <c r="E509" s="341" t="s">
        <v>993</v>
      </c>
      <c r="F509" s="342" t="s">
        <v>994</v>
      </c>
      <c r="G509" s="343" t="s">
        <v>942</v>
      </c>
      <c r="H509" s="344">
        <v>1</v>
      </c>
      <c r="I509" s="108"/>
      <c r="J509" s="345">
        <f>ROUND(I509*H509,2)</f>
        <v>0</v>
      </c>
      <c r="K509" s="342" t="s">
        <v>322</v>
      </c>
      <c r="L509" s="254"/>
      <c r="M509" s="346" t="s">
        <v>186</v>
      </c>
      <c r="N509" s="347" t="s">
        <v>221</v>
      </c>
      <c r="O509" s="255"/>
      <c r="P509" s="348">
        <f>O509*H509</f>
        <v>0</v>
      </c>
      <c r="Q509" s="348">
        <v>0</v>
      </c>
      <c r="R509" s="348">
        <f>Q509*H509</f>
        <v>0</v>
      </c>
      <c r="S509" s="348">
        <v>0</v>
      </c>
      <c r="T509" s="349">
        <f>S509*H509</f>
        <v>0</v>
      </c>
      <c r="AR509" s="241" t="s">
        <v>546</v>
      </c>
      <c r="AT509" s="241" t="s">
        <v>318</v>
      </c>
      <c r="AU509" s="241" t="s">
        <v>260</v>
      </c>
      <c r="AY509" s="241" t="s">
        <v>316</v>
      </c>
      <c r="BE509" s="350">
        <f>IF(N509="základní",J509,0)</f>
        <v>0</v>
      </c>
      <c r="BF509" s="350">
        <f>IF(N509="snížená",J509,0)</f>
        <v>0</v>
      </c>
      <c r="BG509" s="350">
        <f>IF(N509="zákl. přenesená",J509,0)</f>
        <v>0</v>
      </c>
      <c r="BH509" s="350">
        <f>IF(N509="sníž. přenesená",J509,0)</f>
        <v>0</v>
      </c>
      <c r="BI509" s="350">
        <f>IF(N509="nulová",J509,0)</f>
        <v>0</v>
      </c>
      <c r="BJ509" s="241" t="s">
        <v>258</v>
      </c>
      <c r="BK509" s="350">
        <f>ROUND(I509*H509,2)</f>
        <v>0</v>
      </c>
      <c r="BL509" s="241" t="s">
        <v>546</v>
      </c>
      <c r="BM509" s="241" t="s">
        <v>995</v>
      </c>
    </row>
    <row r="510" spans="2:65" s="352" customFormat="1">
      <c r="B510" s="351"/>
      <c r="D510" s="361" t="s">
        <v>325</v>
      </c>
      <c r="E510" s="360" t="s">
        <v>186</v>
      </c>
      <c r="F510" s="362" t="s">
        <v>258</v>
      </c>
      <c r="H510" s="363">
        <v>1</v>
      </c>
      <c r="I510" s="109"/>
      <c r="L510" s="351"/>
      <c r="M510" s="357"/>
      <c r="N510" s="358"/>
      <c r="O510" s="358"/>
      <c r="P510" s="358"/>
      <c r="Q510" s="358"/>
      <c r="R510" s="358"/>
      <c r="S510" s="358"/>
      <c r="T510" s="359"/>
      <c r="AT510" s="360" t="s">
        <v>325</v>
      </c>
      <c r="AU510" s="360" t="s">
        <v>260</v>
      </c>
      <c r="AV510" s="352" t="s">
        <v>260</v>
      </c>
      <c r="AW510" s="352" t="s">
        <v>214</v>
      </c>
      <c r="AX510" s="352" t="s">
        <v>258</v>
      </c>
      <c r="AY510" s="360" t="s">
        <v>316</v>
      </c>
    </row>
    <row r="511" spans="2:65" s="327" customFormat="1" ht="29.85" customHeight="1">
      <c r="B511" s="326"/>
      <c r="D511" s="337" t="s">
        <v>249</v>
      </c>
      <c r="E511" s="338" t="s">
        <v>996</v>
      </c>
      <c r="F511" s="338" t="s">
        <v>997</v>
      </c>
      <c r="I511" s="106"/>
      <c r="J511" s="339">
        <f>BK511</f>
        <v>0</v>
      </c>
      <c r="L511" s="326"/>
      <c r="M511" s="331"/>
      <c r="N511" s="332"/>
      <c r="O511" s="332"/>
      <c r="P511" s="333">
        <f>SUM(P512:P517)</f>
        <v>0</v>
      </c>
      <c r="Q511" s="332"/>
      <c r="R511" s="333">
        <f>SUM(R512:R517)</f>
        <v>0</v>
      </c>
      <c r="S511" s="332"/>
      <c r="T511" s="334">
        <f>SUM(T512:T517)</f>
        <v>0</v>
      </c>
      <c r="AR511" s="328" t="s">
        <v>351</v>
      </c>
      <c r="AT511" s="335" t="s">
        <v>249</v>
      </c>
      <c r="AU511" s="335" t="s">
        <v>258</v>
      </c>
      <c r="AY511" s="328" t="s">
        <v>316</v>
      </c>
      <c r="BK511" s="336">
        <f>SUM(BK512:BK517)</f>
        <v>0</v>
      </c>
    </row>
    <row r="512" spans="2:65" s="253" customFormat="1" ht="22.5" customHeight="1">
      <c r="B512" s="254"/>
      <c r="C512" s="340" t="s">
        <v>998</v>
      </c>
      <c r="D512" s="340" t="s">
        <v>318</v>
      </c>
      <c r="E512" s="341" t="s">
        <v>999</v>
      </c>
      <c r="F512" s="342" t="s">
        <v>1000</v>
      </c>
      <c r="G512" s="343" t="s">
        <v>942</v>
      </c>
      <c r="H512" s="344">
        <v>1</v>
      </c>
      <c r="I512" s="108"/>
      <c r="J512" s="345">
        <f>ROUND(I512*H512,2)</f>
        <v>0</v>
      </c>
      <c r="K512" s="342" t="s">
        <v>322</v>
      </c>
      <c r="L512" s="254"/>
      <c r="M512" s="346" t="s">
        <v>186</v>
      </c>
      <c r="N512" s="347" t="s">
        <v>221</v>
      </c>
      <c r="O512" s="255"/>
      <c r="P512" s="348">
        <f>O512*H512</f>
        <v>0</v>
      </c>
      <c r="Q512" s="348">
        <v>0</v>
      </c>
      <c r="R512" s="348">
        <f>Q512*H512</f>
        <v>0</v>
      </c>
      <c r="S512" s="348">
        <v>0</v>
      </c>
      <c r="T512" s="349">
        <f>S512*H512</f>
        <v>0</v>
      </c>
      <c r="AR512" s="241" t="s">
        <v>546</v>
      </c>
      <c r="AT512" s="241" t="s">
        <v>318</v>
      </c>
      <c r="AU512" s="241" t="s">
        <v>260</v>
      </c>
      <c r="AY512" s="241" t="s">
        <v>316</v>
      </c>
      <c r="BE512" s="350">
        <f>IF(N512="základní",J512,0)</f>
        <v>0</v>
      </c>
      <c r="BF512" s="350">
        <f>IF(N512="snížená",J512,0)</f>
        <v>0</v>
      </c>
      <c r="BG512" s="350">
        <f>IF(N512="zákl. přenesená",J512,0)</f>
        <v>0</v>
      </c>
      <c r="BH512" s="350">
        <f>IF(N512="sníž. přenesená",J512,0)</f>
        <v>0</v>
      </c>
      <c r="BI512" s="350">
        <f>IF(N512="nulová",J512,0)</f>
        <v>0</v>
      </c>
      <c r="BJ512" s="241" t="s">
        <v>258</v>
      </c>
      <c r="BK512" s="350">
        <f>ROUND(I512*H512,2)</f>
        <v>0</v>
      </c>
      <c r="BL512" s="241" t="s">
        <v>546</v>
      </c>
      <c r="BM512" s="241" t="s">
        <v>1001</v>
      </c>
    </row>
    <row r="513" spans="2:65" s="352" customFormat="1">
      <c r="B513" s="351"/>
      <c r="D513" s="353" t="s">
        <v>325</v>
      </c>
      <c r="E513" s="354" t="s">
        <v>186</v>
      </c>
      <c r="F513" s="355" t="s">
        <v>258</v>
      </c>
      <c r="H513" s="356">
        <v>1</v>
      </c>
      <c r="I513" s="109"/>
      <c r="L513" s="351"/>
      <c r="M513" s="357"/>
      <c r="N513" s="358"/>
      <c r="O513" s="358"/>
      <c r="P513" s="358"/>
      <c r="Q513" s="358"/>
      <c r="R513" s="358"/>
      <c r="S513" s="358"/>
      <c r="T513" s="359"/>
      <c r="AT513" s="360" t="s">
        <v>325</v>
      </c>
      <c r="AU513" s="360" t="s">
        <v>260</v>
      </c>
      <c r="AV513" s="352" t="s">
        <v>260</v>
      </c>
      <c r="AW513" s="352" t="s">
        <v>214</v>
      </c>
      <c r="AX513" s="352" t="s">
        <v>258</v>
      </c>
      <c r="AY513" s="360" t="s">
        <v>316</v>
      </c>
    </row>
    <row r="514" spans="2:65" s="253" customFormat="1" ht="22.5" customHeight="1">
      <c r="B514" s="254"/>
      <c r="C514" s="340" t="s">
        <v>1002</v>
      </c>
      <c r="D514" s="340" t="s">
        <v>318</v>
      </c>
      <c r="E514" s="341" t="s">
        <v>1003</v>
      </c>
      <c r="F514" s="342" t="s">
        <v>1004</v>
      </c>
      <c r="G514" s="343" t="s">
        <v>942</v>
      </c>
      <c r="H514" s="344">
        <v>1</v>
      </c>
      <c r="I514" s="108"/>
      <c r="J514" s="345">
        <f>ROUND(I514*H514,2)</f>
        <v>0</v>
      </c>
      <c r="K514" s="342" t="s">
        <v>322</v>
      </c>
      <c r="L514" s="254"/>
      <c r="M514" s="346" t="s">
        <v>186</v>
      </c>
      <c r="N514" s="347" t="s">
        <v>221</v>
      </c>
      <c r="O514" s="255"/>
      <c r="P514" s="348">
        <f>O514*H514</f>
        <v>0</v>
      </c>
      <c r="Q514" s="348">
        <v>0</v>
      </c>
      <c r="R514" s="348">
        <f>Q514*H514</f>
        <v>0</v>
      </c>
      <c r="S514" s="348">
        <v>0</v>
      </c>
      <c r="T514" s="349">
        <f>S514*H514</f>
        <v>0</v>
      </c>
      <c r="AR514" s="241" t="s">
        <v>546</v>
      </c>
      <c r="AT514" s="241" t="s">
        <v>318</v>
      </c>
      <c r="AU514" s="241" t="s">
        <v>260</v>
      </c>
      <c r="AY514" s="241" t="s">
        <v>316</v>
      </c>
      <c r="BE514" s="350">
        <f>IF(N514="základní",J514,0)</f>
        <v>0</v>
      </c>
      <c r="BF514" s="350">
        <f>IF(N514="snížená",J514,0)</f>
        <v>0</v>
      </c>
      <c r="BG514" s="350">
        <f>IF(N514="zákl. přenesená",J514,0)</f>
        <v>0</v>
      </c>
      <c r="BH514" s="350">
        <f>IF(N514="sníž. přenesená",J514,0)</f>
        <v>0</v>
      </c>
      <c r="BI514" s="350">
        <f>IF(N514="nulová",J514,0)</f>
        <v>0</v>
      </c>
      <c r="BJ514" s="241" t="s">
        <v>258</v>
      </c>
      <c r="BK514" s="350">
        <f>ROUND(I514*H514,2)</f>
        <v>0</v>
      </c>
      <c r="BL514" s="241" t="s">
        <v>546</v>
      </c>
      <c r="BM514" s="241" t="s">
        <v>1005</v>
      </c>
    </row>
    <row r="515" spans="2:65" s="352" customFormat="1">
      <c r="B515" s="351"/>
      <c r="D515" s="353" t="s">
        <v>325</v>
      </c>
      <c r="E515" s="354" t="s">
        <v>186</v>
      </c>
      <c r="F515" s="355" t="s">
        <v>258</v>
      </c>
      <c r="H515" s="356">
        <v>1</v>
      </c>
      <c r="I515" s="109"/>
      <c r="L515" s="351"/>
      <c r="M515" s="357"/>
      <c r="N515" s="358"/>
      <c r="O515" s="358"/>
      <c r="P515" s="358"/>
      <c r="Q515" s="358"/>
      <c r="R515" s="358"/>
      <c r="S515" s="358"/>
      <c r="T515" s="359"/>
      <c r="AT515" s="360" t="s">
        <v>325</v>
      </c>
      <c r="AU515" s="360" t="s">
        <v>260</v>
      </c>
      <c r="AV515" s="352" t="s">
        <v>260</v>
      </c>
      <c r="AW515" s="352" t="s">
        <v>214</v>
      </c>
      <c r="AX515" s="352" t="s">
        <v>258</v>
      </c>
      <c r="AY515" s="360" t="s">
        <v>316</v>
      </c>
    </row>
    <row r="516" spans="2:65" s="253" customFormat="1" ht="22.5" customHeight="1">
      <c r="B516" s="254"/>
      <c r="C516" s="340" t="s">
        <v>1006</v>
      </c>
      <c r="D516" s="340" t="s">
        <v>318</v>
      </c>
      <c r="E516" s="341" t="s">
        <v>1007</v>
      </c>
      <c r="F516" s="342" t="s">
        <v>1008</v>
      </c>
      <c r="G516" s="343" t="s">
        <v>942</v>
      </c>
      <c r="H516" s="344">
        <v>1</v>
      </c>
      <c r="I516" s="108"/>
      <c r="J516" s="345">
        <f>ROUND(I516*H516,2)</f>
        <v>0</v>
      </c>
      <c r="K516" s="342" t="s">
        <v>322</v>
      </c>
      <c r="L516" s="254"/>
      <c r="M516" s="346" t="s">
        <v>186</v>
      </c>
      <c r="N516" s="347" t="s">
        <v>221</v>
      </c>
      <c r="O516" s="255"/>
      <c r="P516" s="348">
        <f>O516*H516</f>
        <v>0</v>
      </c>
      <c r="Q516" s="348">
        <v>0</v>
      </c>
      <c r="R516" s="348">
        <f>Q516*H516</f>
        <v>0</v>
      </c>
      <c r="S516" s="348">
        <v>0</v>
      </c>
      <c r="T516" s="349">
        <f>S516*H516</f>
        <v>0</v>
      </c>
      <c r="AR516" s="241" t="s">
        <v>546</v>
      </c>
      <c r="AT516" s="241" t="s">
        <v>318</v>
      </c>
      <c r="AU516" s="241" t="s">
        <v>260</v>
      </c>
      <c r="AY516" s="241" t="s">
        <v>316</v>
      </c>
      <c r="BE516" s="350">
        <f>IF(N516="základní",J516,0)</f>
        <v>0</v>
      </c>
      <c r="BF516" s="350">
        <f>IF(N516="snížená",J516,0)</f>
        <v>0</v>
      </c>
      <c r="BG516" s="350">
        <f>IF(N516="zákl. přenesená",J516,0)</f>
        <v>0</v>
      </c>
      <c r="BH516" s="350">
        <f>IF(N516="sníž. přenesená",J516,0)</f>
        <v>0</v>
      </c>
      <c r="BI516" s="350">
        <f>IF(N516="nulová",J516,0)</f>
        <v>0</v>
      </c>
      <c r="BJ516" s="241" t="s">
        <v>258</v>
      </c>
      <c r="BK516" s="350">
        <f>ROUND(I516*H516,2)</f>
        <v>0</v>
      </c>
      <c r="BL516" s="241" t="s">
        <v>546</v>
      </c>
      <c r="BM516" s="241" t="s">
        <v>1009</v>
      </c>
    </row>
    <row r="517" spans="2:65" s="352" customFormat="1">
      <c r="B517" s="351"/>
      <c r="D517" s="361" t="s">
        <v>325</v>
      </c>
      <c r="E517" s="360" t="s">
        <v>186</v>
      </c>
      <c r="F517" s="362" t="s">
        <v>258</v>
      </c>
      <c r="H517" s="363">
        <v>1</v>
      </c>
      <c r="I517" s="109"/>
      <c r="L517" s="351"/>
      <c r="M517" s="357"/>
      <c r="N517" s="358"/>
      <c r="O517" s="358"/>
      <c r="P517" s="358"/>
      <c r="Q517" s="358"/>
      <c r="R517" s="358"/>
      <c r="S517" s="358"/>
      <c r="T517" s="359"/>
      <c r="AT517" s="360" t="s">
        <v>325</v>
      </c>
      <c r="AU517" s="360" t="s">
        <v>260</v>
      </c>
      <c r="AV517" s="352" t="s">
        <v>260</v>
      </c>
      <c r="AW517" s="352" t="s">
        <v>214</v>
      </c>
      <c r="AX517" s="352" t="s">
        <v>258</v>
      </c>
      <c r="AY517" s="360" t="s">
        <v>316</v>
      </c>
    </row>
    <row r="518" spans="2:65" s="327" customFormat="1" ht="29.85" customHeight="1">
      <c r="B518" s="326"/>
      <c r="D518" s="337" t="s">
        <v>249</v>
      </c>
      <c r="E518" s="338" t="s">
        <v>1010</v>
      </c>
      <c r="F518" s="338" t="s">
        <v>1011</v>
      </c>
      <c r="I518" s="106"/>
      <c r="J518" s="339">
        <f>BK518</f>
        <v>0</v>
      </c>
      <c r="L518" s="326"/>
      <c r="M518" s="331"/>
      <c r="N518" s="332"/>
      <c r="O518" s="332"/>
      <c r="P518" s="333">
        <f>SUM(P519:P520)</f>
        <v>0</v>
      </c>
      <c r="Q518" s="332"/>
      <c r="R518" s="333">
        <f>SUM(R519:R520)</f>
        <v>0</v>
      </c>
      <c r="S518" s="332"/>
      <c r="T518" s="334">
        <f>SUM(T519:T520)</f>
        <v>0</v>
      </c>
      <c r="AR518" s="328" t="s">
        <v>351</v>
      </c>
      <c r="AT518" s="335" t="s">
        <v>249</v>
      </c>
      <c r="AU518" s="335" t="s">
        <v>258</v>
      </c>
      <c r="AY518" s="328" t="s">
        <v>316</v>
      </c>
      <c r="BK518" s="336">
        <f>SUM(BK519:BK520)</f>
        <v>0</v>
      </c>
    </row>
    <row r="519" spans="2:65" s="253" customFormat="1" ht="22.5" customHeight="1">
      <c r="B519" s="254"/>
      <c r="C519" s="340" t="s">
        <v>1012</v>
      </c>
      <c r="D519" s="340" t="s">
        <v>318</v>
      </c>
      <c r="E519" s="341" t="s">
        <v>1013</v>
      </c>
      <c r="F519" s="342" t="s">
        <v>1014</v>
      </c>
      <c r="G519" s="343" t="s">
        <v>942</v>
      </c>
      <c r="H519" s="344">
        <v>1</v>
      </c>
      <c r="I519" s="108"/>
      <c r="J519" s="345">
        <f>ROUND(I519*H519,2)</f>
        <v>0</v>
      </c>
      <c r="K519" s="342" t="s">
        <v>322</v>
      </c>
      <c r="L519" s="254"/>
      <c r="M519" s="346" t="s">
        <v>186</v>
      </c>
      <c r="N519" s="347" t="s">
        <v>221</v>
      </c>
      <c r="O519" s="255"/>
      <c r="P519" s="348">
        <f>O519*H519</f>
        <v>0</v>
      </c>
      <c r="Q519" s="348">
        <v>0</v>
      </c>
      <c r="R519" s="348">
        <f>Q519*H519</f>
        <v>0</v>
      </c>
      <c r="S519" s="348">
        <v>0</v>
      </c>
      <c r="T519" s="349">
        <f>S519*H519</f>
        <v>0</v>
      </c>
      <c r="AR519" s="241" t="s">
        <v>546</v>
      </c>
      <c r="AT519" s="241" t="s">
        <v>318</v>
      </c>
      <c r="AU519" s="241" t="s">
        <v>260</v>
      </c>
      <c r="AY519" s="241" t="s">
        <v>316</v>
      </c>
      <c r="BE519" s="350">
        <f>IF(N519="základní",J519,0)</f>
        <v>0</v>
      </c>
      <c r="BF519" s="350">
        <f>IF(N519="snížená",J519,0)</f>
        <v>0</v>
      </c>
      <c r="BG519" s="350">
        <f>IF(N519="zákl. přenesená",J519,0)</f>
        <v>0</v>
      </c>
      <c r="BH519" s="350">
        <f>IF(N519="sníž. přenesená",J519,0)</f>
        <v>0</v>
      </c>
      <c r="BI519" s="350">
        <f>IF(N519="nulová",J519,0)</f>
        <v>0</v>
      </c>
      <c r="BJ519" s="241" t="s">
        <v>258</v>
      </c>
      <c r="BK519" s="350">
        <f>ROUND(I519*H519,2)</f>
        <v>0</v>
      </c>
      <c r="BL519" s="241" t="s">
        <v>546</v>
      </c>
      <c r="BM519" s="241" t="s">
        <v>1015</v>
      </c>
    </row>
    <row r="520" spans="2:65" s="352" customFormat="1">
      <c r="B520" s="351"/>
      <c r="D520" s="361" t="s">
        <v>325</v>
      </c>
      <c r="E520" s="360" t="s">
        <v>186</v>
      </c>
      <c r="F520" s="362" t="s">
        <v>258</v>
      </c>
      <c r="H520" s="363">
        <v>1</v>
      </c>
      <c r="I520" s="109"/>
      <c r="L520" s="351"/>
      <c r="M520" s="392"/>
      <c r="N520" s="393"/>
      <c r="O520" s="393"/>
      <c r="P520" s="393"/>
      <c r="Q520" s="393"/>
      <c r="R520" s="393"/>
      <c r="S520" s="393"/>
      <c r="T520" s="394"/>
      <c r="AT520" s="360" t="s">
        <v>325</v>
      </c>
      <c r="AU520" s="360" t="s">
        <v>260</v>
      </c>
      <c r="AV520" s="352" t="s">
        <v>260</v>
      </c>
      <c r="AW520" s="352" t="s">
        <v>214</v>
      </c>
      <c r="AX520" s="352" t="s">
        <v>258</v>
      </c>
      <c r="AY520" s="360" t="s">
        <v>316</v>
      </c>
    </row>
    <row r="521" spans="2:65" s="253" customFormat="1" ht="6.95" customHeight="1">
      <c r="B521" s="280"/>
      <c r="C521" s="281"/>
      <c r="D521" s="281"/>
      <c r="E521" s="281"/>
      <c r="F521" s="281"/>
      <c r="G521" s="281"/>
      <c r="H521" s="281"/>
      <c r="I521" s="98"/>
      <c r="J521" s="281"/>
      <c r="K521" s="281"/>
      <c r="L521" s="254"/>
    </row>
  </sheetData>
  <sheetProtection algorithmName="SHA-512" hashValue="6lpdlP01of1h9cDGBgGwgSwU4WzOUmSJNq3qxZVFUXdQN0Zeah0TLaIr4UQPpHeM73WslLHrrzji/TbtU4JLBA==" saltValue="zmL1WyL5h3/3he4Y2+dI4A==" spinCount="100000" sheet="1" objects="1" scenarios="1"/>
  <autoFilter ref="C99:K520"/>
  <mergeCells count="9"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13" customWidth="1"/>
    <col min="2" max="2" width="1.6640625" style="113" customWidth="1"/>
    <col min="3" max="4" width="5" style="113" customWidth="1"/>
    <col min="5" max="5" width="11.6640625" style="113" customWidth="1"/>
    <col min="6" max="6" width="9.1640625" style="113" customWidth="1"/>
    <col min="7" max="7" width="5" style="113" customWidth="1"/>
    <col min="8" max="8" width="77.83203125" style="113" customWidth="1"/>
    <col min="9" max="10" width="20" style="113" customWidth="1"/>
    <col min="11" max="11" width="1.6640625" style="113" customWidth="1"/>
  </cols>
  <sheetData>
    <row r="1" spans="2:11" ht="37.5" customHeight="1"/>
    <row r="2" spans="2:11" ht="7.5" customHeight="1">
      <c r="B2" s="114"/>
      <c r="C2" s="115"/>
      <c r="D2" s="115"/>
      <c r="E2" s="115"/>
      <c r="F2" s="115"/>
      <c r="G2" s="115"/>
      <c r="H2" s="115"/>
      <c r="I2" s="115"/>
      <c r="J2" s="115"/>
      <c r="K2" s="116"/>
    </row>
    <row r="3" spans="2:11" s="6" customFormat="1" ht="45" customHeight="1">
      <c r="B3" s="117"/>
      <c r="C3" s="226" t="s">
        <v>28</v>
      </c>
      <c r="D3" s="226"/>
      <c r="E3" s="226"/>
      <c r="F3" s="226"/>
      <c r="G3" s="226"/>
      <c r="H3" s="226"/>
      <c r="I3" s="226"/>
      <c r="J3" s="226"/>
      <c r="K3" s="118"/>
    </row>
    <row r="4" spans="2:11" ht="25.5" customHeight="1">
      <c r="B4" s="119"/>
      <c r="C4" s="227" t="s">
        <v>29</v>
      </c>
      <c r="D4" s="227"/>
      <c r="E4" s="227"/>
      <c r="F4" s="227"/>
      <c r="G4" s="227"/>
      <c r="H4" s="227"/>
      <c r="I4" s="227"/>
      <c r="J4" s="227"/>
      <c r="K4" s="120"/>
    </row>
    <row r="5" spans="2:11" ht="5.25" customHeight="1">
      <c r="B5" s="119"/>
      <c r="C5" s="121"/>
      <c r="D5" s="121"/>
      <c r="E5" s="121"/>
      <c r="F5" s="121"/>
      <c r="G5" s="121"/>
      <c r="H5" s="121"/>
      <c r="I5" s="121"/>
      <c r="J5" s="121"/>
      <c r="K5" s="120"/>
    </row>
    <row r="6" spans="2:11" ht="15" customHeight="1">
      <c r="B6" s="119"/>
      <c r="C6" s="228" t="s">
        <v>30</v>
      </c>
      <c r="D6" s="228"/>
      <c r="E6" s="228"/>
      <c r="F6" s="228"/>
      <c r="G6" s="228"/>
      <c r="H6" s="228"/>
      <c r="I6" s="228"/>
      <c r="J6" s="228"/>
      <c r="K6" s="120"/>
    </row>
    <row r="7" spans="2:11" ht="15" customHeight="1">
      <c r="B7" s="122"/>
      <c r="C7" s="228" t="s">
        <v>31</v>
      </c>
      <c r="D7" s="228"/>
      <c r="E7" s="228"/>
      <c r="F7" s="228"/>
      <c r="G7" s="228"/>
      <c r="H7" s="228"/>
      <c r="I7" s="228"/>
      <c r="J7" s="228"/>
      <c r="K7" s="120"/>
    </row>
    <row r="8" spans="2:11" ht="12.75" customHeight="1">
      <c r="B8" s="122"/>
      <c r="C8" s="107"/>
      <c r="D8" s="107"/>
      <c r="E8" s="107"/>
      <c r="F8" s="107"/>
      <c r="G8" s="107"/>
      <c r="H8" s="107"/>
      <c r="I8" s="107"/>
      <c r="J8" s="107"/>
      <c r="K8" s="120"/>
    </row>
    <row r="9" spans="2:11" ht="15" customHeight="1">
      <c r="B9" s="122"/>
      <c r="C9" s="228" t="s">
        <v>32</v>
      </c>
      <c r="D9" s="228"/>
      <c r="E9" s="228"/>
      <c r="F9" s="228"/>
      <c r="G9" s="228"/>
      <c r="H9" s="228"/>
      <c r="I9" s="228"/>
      <c r="J9" s="228"/>
      <c r="K9" s="120"/>
    </row>
    <row r="10" spans="2:11" ht="15" customHeight="1">
      <c r="B10" s="122"/>
      <c r="C10" s="107"/>
      <c r="D10" s="228" t="s">
        <v>33</v>
      </c>
      <c r="E10" s="228"/>
      <c r="F10" s="228"/>
      <c r="G10" s="228"/>
      <c r="H10" s="228"/>
      <c r="I10" s="228"/>
      <c r="J10" s="228"/>
      <c r="K10" s="120"/>
    </row>
    <row r="11" spans="2:11" ht="15" customHeight="1">
      <c r="B11" s="122"/>
      <c r="C11" s="123"/>
      <c r="D11" s="228" t="s">
        <v>34</v>
      </c>
      <c r="E11" s="228"/>
      <c r="F11" s="228"/>
      <c r="G11" s="228"/>
      <c r="H11" s="228"/>
      <c r="I11" s="228"/>
      <c r="J11" s="228"/>
      <c r="K11" s="120"/>
    </row>
    <row r="12" spans="2:11" ht="12.75" customHeight="1">
      <c r="B12" s="122"/>
      <c r="C12" s="123"/>
      <c r="D12" s="123"/>
      <c r="E12" s="123"/>
      <c r="F12" s="123"/>
      <c r="G12" s="123"/>
      <c r="H12" s="123"/>
      <c r="I12" s="123"/>
      <c r="J12" s="123"/>
      <c r="K12" s="120"/>
    </row>
    <row r="13" spans="2:11" ht="15" customHeight="1">
      <c r="B13" s="122"/>
      <c r="C13" s="123"/>
      <c r="D13" s="228" t="s">
        <v>35</v>
      </c>
      <c r="E13" s="228"/>
      <c r="F13" s="228"/>
      <c r="G13" s="228"/>
      <c r="H13" s="228"/>
      <c r="I13" s="228"/>
      <c r="J13" s="228"/>
      <c r="K13" s="120"/>
    </row>
    <row r="14" spans="2:11" ht="15" customHeight="1">
      <c r="B14" s="122"/>
      <c r="C14" s="123"/>
      <c r="D14" s="228" t="s">
        <v>36</v>
      </c>
      <c r="E14" s="228"/>
      <c r="F14" s="228"/>
      <c r="G14" s="228"/>
      <c r="H14" s="228"/>
      <c r="I14" s="228"/>
      <c r="J14" s="228"/>
      <c r="K14" s="120"/>
    </row>
    <row r="15" spans="2:11" ht="15" customHeight="1">
      <c r="B15" s="122"/>
      <c r="C15" s="123"/>
      <c r="D15" s="228" t="s">
        <v>37</v>
      </c>
      <c r="E15" s="228"/>
      <c r="F15" s="228"/>
      <c r="G15" s="228"/>
      <c r="H15" s="228"/>
      <c r="I15" s="228"/>
      <c r="J15" s="228"/>
      <c r="K15" s="120"/>
    </row>
    <row r="16" spans="2:11" ht="15" customHeight="1">
      <c r="B16" s="122"/>
      <c r="C16" s="123"/>
      <c r="D16" s="123"/>
      <c r="E16" s="124" t="s">
        <v>257</v>
      </c>
      <c r="F16" s="228" t="s">
        <v>38</v>
      </c>
      <c r="G16" s="228"/>
      <c r="H16" s="228"/>
      <c r="I16" s="228"/>
      <c r="J16" s="228"/>
      <c r="K16" s="120"/>
    </row>
    <row r="17" spans="2:11" ht="15" customHeight="1">
      <c r="B17" s="122"/>
      <c r="C17" s="123"/>
      <c r="D17" s="123"/>
      <c r="E17" s="124" t="s">
        <v>39</v>
      </c>
      <c r="F17" s="228" t="s">
        <v>40</v>
      </c>
      <c r="G17" s="228"/>
      <c r="H17" s="228"/>
      <c r="I17" s="228"/>
      <c r="J17" s="228"/>
      <c r="K17" s="120"/>
    </row>
    <row r="18" spans="2:11" ht="15" customHeight="1">
      <c r="B18" s="122"/>
      <c r="C18" s="123"/>
      <c r="D18" s="123"/>
      <c r="E18" s="124" t="s">
        <v>41</v>
      </c>
      <c r="F18" s="228" t="s">
        <v>42</v>
      </c>
      <c r="G18" s="228"/>
      <c r="H18" s="228"/>
      <c r="I18" s="228"/>
      <c r="J18" s="228"/>
      <c r="K18" s="120"/>
    </row>
    <row r="19" spans="2:11" ht="15" customHeight="1">
      <c r="B19" s="122"/>
      <c r="C19" s="123"/>
      <c r="D19" s="123"/>
      <c r="E19" s="124" t="s">
        <v>43</v>
      </c>
      <c r="F19" s="228" t="s">
        <v>44</v>
      </c>
      <c r="G19" s="228"/>
      <c r="H19" s="228"/>
      <c r="I19" s="228"/>
      <c r="J19" s="228"/>
      <c r="K19" s="120"/>
    </row>
    <row r="20" spans="2:11" ht="15" customHeight="1">
      <c r="B20" s="122"/>
      <c r="C20" s="123"/>
      <c r="D20" s="123"/>
      <c r="E20" s="124" t="s">
        <v>889</v>
      </c>
      <c r="F20" s="228" t="s">
        <v>45</v>
      </c>
      <c r="G20" s="228"/>
      <c r="H20" s="228"/>
      <c r="I20" s="228"/>
      <c r="J20" s="228"/>
      <c r="K20" s="120"/>
    </row>
    <row r="21" spans="2:11" ht="15" customHeight="1">
      <c r="B21" s="122"/>
      <c r="C21" s="123"/>
      <c r="D21" s="123"/>
      <c r="E21" s="124" t="s">
        <v>46</v>
      </c>
      <c r="F21" s="228" t="s">
        <v>47</v>
      </c>
      <c r="G21" s="228"/>
      <c r="H21" s="228"/>
      <c r="I21" s="228"/>
      <c r="J21" s="228"/>
      <c r="K21" s="120"/>
    </row>
    <row r="22" spans="2:11" ht="12.75" customHeight="1">
      <c r="B22" s="122"/>
      <c r="C22" s="123"/>
      <c r="D22" s="123"/>
      <c r="E22" s="123"/>
      <c r="F22" s="123"/>
      <c r="G22" s="123"/>
      <c r="H22" s="123"/>
      <c r="I22" s="123"/>
      <c r="J22" s="123"/>
      <c r="K22" s="120"/>
    </row>
    <row r="23" spans="2:11" ht="15" customHeight="1">
      <c r="B23" s="122"/>
      <c r="C23" s="228" t="s">
        <v>48</v>
      </c>
      <c r="D23" s="228"/>
      <c r="E23" s="228"/>
      <c r="F23" s="228"/>
      <c r="G23" s="228"/>
      <c r="H23" s="228"/>
      <c r="I23" s="228"/>
      <c r="J23" s="228"/>
      <c r="K23" s="120"/>
    </row>
    <row r="24" spans="2:11" ht="15" customHeight="1">
      <c r="B24" s="122"/>
      <c r="C24" s="228" t="s">
        <v>49</v>
      </c>
      <c r="D24" s="228"/>
      <c r="E24" s="228"/>
      <c r="F24" s="228"/>
      <c r="G24" s="228"/>
      <c r="H24" s="228"/>
      <c r="I24" s="228"/>
      <c r="J24" s="228"/>
      <c r="K24" s="120"/>
    </row>
    <row r="25" spans="2:11" ht="15" customHeight="1">
      <c r="B25" s="122"/>
      <c r="C25" s="107"/>
      <c r="D25" s="228" t="s">
        <v>50</v>
      </c>
      <c r="E25" s="228"/>
      <c r="F25" s="228"/>
      <c r="G25" s="228"/>
      <c r="H25" s="228"/>
      <c r="I25" s="228"/>
      <c r="J25" s="228"/>
      <c r="K25" s="120"/>
    </row>
    <row r="26" spans="2:11" ht="15" customHeight="1">
      <c r="B26" s="122"/>
      <c r="C26" s="123"/>
      <c r="D26" s="228" t="s">
        <v>51</v>
      </c>
      <c r="E26" s="228"/>
      <c r="F26" s="228"/>
      <c r="G26" s="228"/>
      <c r="H26" s="228"/>
      <c r="I26" s="228"/>
      <c r="J26" s="228"/>
      <c r="K26" s="120"/>
    </row>
    <row r="27" spans="2:11" ht="12.75" customHeight="1">
      <c r="B27" s="122"/>
      <c r="C27" s="123"/>
      <c r="D27" s="123"/>
      <c r="E27" s="123"/>
      <c r="F27" s="123"/>
      <c r="G27" s="123"/>
      <c r="H27" s="123"/>
      <c r="I27" s="123"/>
      <c r="J27" s="123"/>
      <c r="K27" s="120"/>
    </row>
    <row r="28" spans="2:11" ht="15" customHeight="1">
      <c r="B28" s="122"/>
      <c r="C28" s="123"/>
      <c r="D28" s="228" t="s">
        <v>52</v>
      </c>
      <c r="E28" s="228"/>
      <c r="F28" s="228"/>
      <c r="G28" s="228"/>
      <c r="H28" s="228"/>
      <c r="I28" s="228"/>
      <c r="J28" s="228"/>
      <c r="K28" s="120"/>
    </row>
    <row r="29" spans="2:11" ht="15" customHeight="1">
      <c r="B29" s="122"/>
      <c r="C29" s="123"/>
      <c r="D29" s="228" t="s">
        <v>53</v>
      </c>
      <c r="E29" s="228"/>
      <c r="F29" s="228"/>
      <c r="G29" s="228"/>
      <c r="H29" s="228"/>
      <c r="I29" s="228"/>
      <c r="J29" s="228"/>
      <c r="K29" s="120"/>
    </row>
    <row r="30" spans="2:11" ht="12.75" customHeight="1">
      <c r="B30" s="122"/>
      <c r="C30" s="123"/>
      <c r="D30" s="123"/>
      <c r="E30" s="123"/>
      <c r="F30" s="123"/>
      <c r="G30" s="123"/>
      <c r="H30" s="123"/>
      <c r="I30" s="123"/>
      <c r="J30" s="123"/>
      <c r="K30" s="120"/>
    </row>
    <row r="31" spans="2:11" ht="15" customHeight="1">
      <c r="B31" s="122"/>
      <c r="C31" s="123"/>
      <c r="D31" s="228" t="s">
        <v>54</v>
      </c>
      <c r="E31" s="228"/>
      <c r="F31" s="228"/>
      <c r="G31" s="228"/>
      <c r="H31" s="228"/>
      <c r="I31" s="228"/>
      <c r="J31" s="228"/>
      <c r="K31" s="120"/>
    </row>
    <row r="32" spans="2:11" ht="15" customHeight="1">
      <c r="B32" s="122"/>
      <c r="C32" s="123"/>
      <c r="D32" s="228" t="s">
        <v>55</v>
      </c>
      <c r="E32" s="228"/>
      <c r="F32" s="228"/>
      <c r="G32" s="228"/>
      <c r="H32" s="228"/>
      <c r="I32" s="228"/>
      <c r="J32" s="228"/>
      <c r="K32" s="120"/>
    </row>
    <row r="33" spans="2:11" ht="15" customHeight="1">
      <c r="B33" s="122"/>
      <c r="C33" s="123"/>
      <c r="D33" s="228" t="s">
        <v>56</v>
      </c>
      <c r="E33" s="228"/>
      <c r="F33" s="228"/>
      <c r="G33" s="228"/>
      <c r="H33" s="228"/>
      <c r="I33" s="228"/>
      <c r="J33" s="228"/>
      <c r="K33" s="120"/>
    </row>
    <row r="34" spans="2:11" ht="15" customHeight="1">
      <c r="B34" s="122"/>
      <c r="C34" s="123"/>
      <c r="D34" s="107"/>
      <c r="E34" s="101" t="s">
        <v>301</v>
      </c>
      <c r="F34" s="107"/>
      <c r="G34" s="228" t="s">
        <v>57</v>
      </c>
      <c r="H34" s="228"/>
      <c r="I34" s="228"/>
      <c r="J34" s="228"/>
      <c r="K34" s="120"/>
    </row>
    <row r="35" spans="2:11" ht="30.75" customHeight="1">
      <c r="B35" s="122"/>
      <c r="C35" s="123"/>
      <c r="D35" s="107"/>
      <c r="E35" s="101" t="s">
        <v>58</v>
      </c>
      <c r="F35" s="107"/>
      <c r="G35" s="228" t="s">
        <v>59</v>
      </c>
      <c r="H35" s="228"/>
      <c r="I35" s="228"/>
      <c r="J35" s="228"/>
      <c r="K35" s="120"/>
    </row>
    <row r="36" spans="2:11" ht="15" customHeight="1">
      <c r="B36" s="122"/>
      <c r="C36" s="123"/>
      <c r="D36" s="107"/>
      <c r="E36" s="101" t="s">
        <v>231</v>
      </c>
      <c r="F36" s="107"/>
      <c r="G36" s="228" t="s">
        <v>60</v>
      </c>
      <c r="H36" s="228"/>
      <c r="I36" s="228"/>
      <c r="J36" s="228"/>
      <c r="K36" s="120"/>
    </row>
    <row r="37" spans="2:11" ht="15" customHeight="1">
      <c r="B37" s="122"/>
      <c r="C37" s="123"/>
      <c r="D37" s="107"/>
      <c r="E37" s="101" t="s">
        <v>302</v>
      </c>
      <c r="F37" s="107"/>
      <c r="G37" s="228" t="s">
        <v>61</v>
      </c>
      <c r="H37" s="228"/>
      <c r="I37" s="228"/>
      <c r="J37" s="228"/>
      <c r="K37" s="120"/>
    </row>
    <row r="38" spans="2:11" ht="15" customHeight="1">
      <c r="B38" s="122"/>
      <c r="C38" s="123"/>
      <c r="D38" s="107"/>
      <c r="E38" s="101" t="s">
        <v>303</v>
      </c>
      <c r="F38" s="107"/>
      <c r="G38" s="228" t="s">
        <v>62</v>
      </c>
      <c r="H38" s="228"/>
      <c r="I38" s="228"/>
      <c r="J38" s="228"/>
      <c r="K38" s="120"/>
    </row>
    <row r="39" spans="2:11" ht="15" customHeight="1">
      <c r="B39" s="122"/>
      <c r="C39" s="123"/>
      <c r="D39" s="107"/>
      <c r="E39" s="101" t="s">
        <v>304</v>
      </c>
      <c r="F39" s="107"/>
      <c r="G39" s="228" t="s">
        <v>63</v>
      </c>
      <c r="H39" s="228"/>
      <c r="I39" s="228"/>
      <c r="J39" s="228"/>
      <c r="K39" s="120"/>
    </row>
    <row r="40" spans="2:11" ht="15" customHeight="1">
      <c r="B40" s="122"/>
      <c r="C40" s="123"/>
      <c r="D40" s="107"/>
      <c r="E40" s="101" t="s">
        <v>64</v>
      </c>
      <c r="F40" s="107"/>
      <c r="G40" s="228" t="s">
        <v>65</v>
      </c>
      <c r="H40" s="228"/>
      <c r="I40" s="228"/>
      <c r="J40" s="228"/>
      <c r="K40" s="120"/>
    </row>
    <row r="41" spans="2:11" ht="15" customHeight="1">
      <c r="B41" s="122"/>
      <c r="C41" s="123"/>
      <c r="D41" s="107"/>
      <c r="E41" s="101"/>
      <c r="F41" s="107"/>
      <c r="G41" s="228" t="s">
        <v>66</v>
      </c>
      <c r="H41" s="228"/>
      <c r="I41" s="228"/>
      <c r="J41" s="228"/>
      <c r="K41" s="120"/>
    </row>
    <row r="42" spans="2:11" ht="15" customHeight="1">
      <c r="B42" s="122"/>
      <c r="C42" s="123"/>
      <c r="D42" s="107"/>
      <c r="E42" s="101" t="s">
        <v>67</v>
      </c>
      <c r="F42" s="107"/>
      <c r="G42" s="228" t="s">
        <v>68</v>
      </c>
      <c r="H42" s="228"/>
      <c r="I42" s="228"/>
      <c r="J42" s="228"/>
      <c r="K42" s="120"/>
    </row>
    <row r="43" spans="2:11" ht="15" customHeight="1">
      <c r="B43" s="122"/>
      <c r="C43" s="123"/>
      <c r="D43" s="107"/>
      <c r="E43" s="101" t="s">
        <v>306</v>
      </c>
      <c r="F43" s="107"/>
      <c r="G43" s="228" t="s">
        <v>69</v>
      </c>
      <c r="H43" s="228"/>
      <c r="I43" s="228"/>
      <c r="J43" s="228"/>
      <c r="K43" s="120"/>
    </row>
    <row r="44" spans="2:11" ht="12.75" customHeight="1">
      <c r="B44" s="122"/>
      <c r="C44" s="123"/>
      <c r="D44" s="107"/>
      <c r="E44" s="107"/>
      <c r="F44" s="107"/>
      <c r="G44" s="107"/>
      <c r="H44" s="107"/>
      <c r="I44" s="107"/>
      <c r="J44" s="107"/>
      <c r="K44" s="120"/>
    </row>
    <row r="45" spans="2:11" ht="15" customHeight="1">
      <c r="B45" s="122"/>
      <c r="C45" s="123"/>
      <c r="D45" s="228" t="s">
        <v>70</v>
      </c>
      <c r="E45" s="228"/>
      <c r="F45" s="228"/>
      <c r="G45" s="228"/>
      <c r="H45" s="228"/>
      <c r="I45" s="228"/>
      <c r="J45" s="228"/>
      <c r="K45" s="120"/>
    </row>
    <row r="46" spans="2:11" ht="15" customHeight="1">
      <c r="B46" s="122"/>
      <c r="C46" s="123"/>
      <c r="D46" s="123"/>
      <c r="E46" s="228" t="s">
        <v>71</v>
      </c>
      <c r="F46" s="228"/>
      <c r="G46" s="228"/>
      <c r="H46" s="228"/>
      <c r="I46" s="228"/>
      <c r="J46" s="228"/>
      <c r="K46" s="120"/>
    </row>
    <row r="47" spans="2:11" ht="15" customHeight="1">
      <c r="B47" s="122"/>
      <c r="C47" s="123"/>
      <c r="D47" s="123"/>
      <c r="E47" s="228" t="s">
        <v>72</v>
      </c>
      <c r="F47" s="228"/>
      <c r="G47" s="228"/>
      <c r="H47" s="228"/>
      <c r="I47" s="228"/>
      <c r="J47" s="228"/>
      <c r="K47" s="120"/>
    </row>
    <row r="48" spans="2:11" ht="15" customHeight="1">
      <c r="B48" s="122"/>
      <c r="C48" s="123"/>
      <c r="D48" s="123"/>
      <c r="E48" s="228" t="s">
        <v>73</v>
      </c>
      <c r="F48" s="228"/>
      <c r="G48" s="228"/>
      <c r="H48" s="228"/>
      <c r="I48" s="228"/>
      <c r="J48" s="228"/>
      <c r="K48" s="120"/>
    </row>
    <row r="49" spans="2:11" ht="15" customHeight="1">
      <c r="B49" s="122"/>
      <c r="C49" s="123"/>
      <c r="D49" s="228" t="s">
        <v>74</v>
      </c>
      <c r="E49" s="228"/>
      <c r="F49" s="228"/>
      <c r="G49" s="228"/>
      <c r="H49" s="228"/>
      <c r="I49" s="228"/>
      <c r="J49" s="228"/>
      <c r="K49" s="120"/>
    </row>
    <row r="50" spans="2:11" ht="25.5" customHeight="1">
      <c r="B50" s="119"/>
      <c r="C50" s="227" t="s">
        <v>75</v>
      </c>
      <c r="D50" s="227"/>
      <c r="E50" s="227"/>
      <c r="F50" s="227"/>
      <c r="G50" s="227"/>
      <c r="H50" s="227"/>
      <c r="I50" s="227"/>
      <c r="J50" s="227"/>
      <c r="K50" s="120"/>
    </row>
    <row r="51" spans="2:11" ht="5.25" customHeight="1">
      <c r="B51" s="119"/>
      <c r="C51" s="121"/>
      <c r="D51" s="121"/>
      <c r="E51" s="121"/>
      <c r="F51" s="121"/>
      <c r="G51" s="121"/>
      <c r="H51" s="121"/>
      <c r="I51" s="121"/>
      <c r="J51" s="121"/>
      <c r="K51" s="120"/>
    </row>
    <row r="52" spans="2:11" ht="15" customHeight="1">
      <c r="B52" s="119"/>
      <c r="C52" s="228" t="s">
        <v>76</v>
      </c>
      <c r="D52" s="228"/>
      <c r="E52" s="228"/>
      <c r="F52" s="228"/>
      <c r="G52" s="228"/>
      <c r="H52" s="228"/>
      <c r="I52" s="228"/>
      <c r="J52" s="228"/>
      <c r="K52" s="120"/>
    </row>
    <row r="53" spans="2:11" ht="15" customHeight="1">
      <c r="B53" s="119"/>
      <c r="C53" s="228" t="s">
        <v>77</v>
      </c>
      <c r="D53" s="228"/>
      <c r="E53" s="228"/>
      <c r="F53" s="228"/>
      <c r="G53" s="228"/>
      <c r="H53" s="228"/>
      <c r="I53" s="228"/>
      <c r="J53" s="228"/>
      <c r="K53" s="120"/>
    </row>
    <row r="54" spans="2:11" ht="12.75" customHeight="1">
      <c r="B54" s="119"/>
      <c r="C54" s="107"/>
      <c r="D54" s="107"/>
      <c r="E54" s="107"/>
      <c r="F54" s="107"/>
      <c r="G54" s="107"/>
      <c r="H54" s="107"/>
      <c r="I54" s="107"/>
      <c r="J54" s="107"/>
      <c r="K54" s="120"/>
    </row>
    <row r="55" spans="2:11" ht="15" customHeight="1">
      <c r="B55" s="119"/>
      <c r="C55" s="228" t="s">
        <v>78</v>
      </c>
      <c r="D55" s="228"/>
      <c r="E55" s="228"/>
      <c r="F55" s="228"/>
      <c r="G55" s="228"/>
      <c r="H55" s="228"/>
      <c r="I55" s="228"/>
      <c r="J55" s="228"/>
      <c r="K55" s="120"/>
    </row>
    <row r="56" spans="2:11" ht="15" customHeight="1">
      <c r="B56" s="119"/>
      <c r="C56" s="123"/>
      <c r="D56" s="228" t="s">
        <v>79</v>
      </c>
      <c r="E56" s="228"/>
      <c r="F56" s="228"/>
      <c r="G56" s="228"/>
      <c r="H56" s="228"/>
      <c r="I56" s="228"/>
      <c r="J56" s="228"/>
      <c r="K56" s="120"/>
    </row>
    <row r="57" spans="2:11" ht="15" customHeight="1">
      <c r="B57" s="119"/>
      <c r="C57" s="123"/>
      <c r="D57" s="228" t="s">
        <v>80</v>
      </c>
      <c r="E57" s="228"/>
      <c r="F57" s="228"/>
      <c r="G57" s="228"/>
      <c r="H57" s="228"/>
      <c r="I57" s="228"/>
      <c r="J57" s="228"/>
      <c r="K57" s="120"/>
    </row>
    <row r="58" spans="2:11" ht="15" customHeight="1">
      <c r="B58" s="119"/>
      <c r="C58" s="123"/>
      <c r="D58" s="228" t="s">
        <v>81</v>
      </c>
      <c r="E58" s="228"/>
      <c r="F58" s="228"/>
      <c r="G58" s="228"/>
      <c r="H58" s="228"/>
      <c r="I58" s="228"/>
      <c r="J58" s="228"/>
      <c r="K58" s="120"/>
    </row>
    <row r="59" spans="2:11" ht="15" customHeight="1">
      <c r="B59" s="119"/>
      <c r="C59" s="123"/>
      <c r="D59" s="228" t="s">
        <v>82</v>
      </c>
      <c r="E59" s="228"/>
      <c r="F59" s="228"/>
      <c r="G59" s="228"/>
      <c r="H59" s="228"/>
      <c r="I59" s="228"/>
      <c r="J59" s="228"/>
      <c r="K59" s="120"/>
    </row>
    <row r="60" spans="2:11" ht="15" customHeight="1">
      <c r="B60" s="119"/>
      <c r="C60" s="123"/>
      <c r="D60" s="230" t="s">
        <v>83</v>
      </c>
      <c r="E60" s="230"/>
      <c r="F60" s="230"/>
      <c r="G60" s="230"/>
      <c r="H60" s="230"/>
      <c r="I60" s="230"/>
      <c r="J60" s="230"/>
      <c r="K60" s="120"/>
    </row>
    <row r="61" spans="2:11" ht="15" customHeight="1">
      <c r="B61" s="119"/>
      <c r="C61" s="123"/>
      <c r="D61" s="228" t="s">
        <v>84</v>
      </c>
      <c r="E61" s="228"/>
      <c r="F61" s="228"/>
      <c r="G61" s="228"/>
      <c r="H61" s="228"/>
      <c r="I61" s="228"/>
      <c r="J61" s="228"/>
      <c r="K61" s="120"/>
    </row>
    <row r="62" spans="2:11" ht="12.75" customHeight="1">
      <c r="B62" s="119"/>
      <c r="C62" s="123"/>
      <c r="D62" s="123"/>
      <c r="E62" s="125"/>
      <c r="F62" s="123"/>
      <c r="G62" s="123"/>
      <c r="H62" s="123"/>
      <c r="I62" s="123"/>
      <c r="J62" s="123"/>
      <c r="K62" s="120"/>
    </row>
    <row r="63" spans="2:11" ht="15" customHeight="1">
      <c r="B63" s="119"/>
      <c r="C63" s="123"/>
      <c r="D63" s="228" t="s">
        <v>85</v>
      </c>
      <c r="E63" s="228"/>
      <c r="F63" s="228"/>
      <c r="G63" s="228"/>
      <c r="H63" s="228"/>
      <c r="I63" s="228"/>
      <c r="J63" s="228"/>
      <c r="K63" s="120"/>
    </row>
    <row r="64" spans="2:11" ht="15" customHeight="1">
      <c r="B64" s="119"/>
      <c r="C64" s="123"/>
      <c r="D64" s="230" t="s">
        <v>86</v>
      </c>
      <c r="E64" s="230"/>
      <c r="F64" s="230"/>
      <c r="G64" s="230"/>
      <c r="H64" s="230"/>
      <c r="I64" s="230"/>
      <c r="J64" s="230"/>
      <c r="K64" s="120"/>
    </row>
    <row r="65" spans="2:11" ht="15" customHeight="1">
      <c r="B65" s="119"/>
      <c r="C65" s="123"/>
      <c r="D65" s="228" t="s">
        <v>87</v>
      </c>
      <c r="E65" s="228"/>
      <c r="F65" s="228"/>
      <c r="G65" s="228"/>
      <c r="H65" s="228"/>
      <c r="I65" s="228"/>
      <c r="J65" s="228"/>
      <c r="K65" s="120"/>
    </row>
    <row r="66" spans="2:11" ht="15" customHeight="1">
      <c r="B66" s="119"/>
      <c r="C66" s="123"/>
      <c r="D66" s="228" t="s">
        <v>88</v>
      </c>
      <c r="E66" s="228"/>
      <c r="F66" s="228"/>
      <c r="G66" s="228"/>
      <c r="H66" s="228"/>
      <c r="I66" s="228"/>
      <c r="J66" s="228"/>
      <c r="K66" s="120"/>
    </row>
    <row r="67" spans="2:11" ht="15" customHeight="1">
      <c r="B67" s="119"/>
      <c r="C67" s="123"/>
      <c r="D67" s="228" t="s">
        <v>89</v>
      </c>
      <c r="E67" s="228"/>
      <c r="F67" s="228"/>
      <c r="G67" s="228"/>
      <c r="H67" s="228"/>
      <c r="I67" s="228"/>
      <c r="J67" s="228"/>
      <c r="K67" s="120"/>
    </row>
    <row r="68" spans="2:11" ht="15" customHeight="1">
      <c r="B68" s="119"/>
      <c r="C68" s="123"/>
      <c r="D68" s="228" t="s">
        <v>90</v>
      </c>
      <c r="E68" s="228"/>
      <c r="F68" s="228"/>
      <c r="G68" s="228"/>
      <c r="H68" s="228"/>
      <c r="I68" s="228"/>
      <c r="J68" s="228"/>
      <c r="K68" s="120"/>
    </row>
    <row r="69" spans="2:11" ht="12.75" customHeight="1">
      <c r="B69" s="126"/>
      <c r="C69" s="127"/>
      <c r="D69" s="127"/>
      <c r="E69" s="127"/>
      <c r="F69" s="127"/>
      <c r="G69" s="127"/>
      <c r="H69" s="127"/>
      <c r="I69" s="127"/>
      <c r="J69" s="127"/>
      <c r="K69" s="128"/>
    </row>
    <row r="70" spans="2:11" ht="18.75" customHeight="1">
      <c r="B70" s="129"/>
      <c r="C70" s="129"/>
      <c r="D70" s="129"/>
      <c r="E70" s="129"/>
      <c r="F70" s="129"/>
      <c r="G70" s="129"/>
      <c r="H70" s="129"/>
      <c r="I70" s="129"/>
      <c r="J70" s="129"/>
      <c r="K70" s="130"/>
    </row>
    <row r="71" spans="2:11" ht="18.75" customHeight="1">
      <c r="B71" s="130"/>
      <c r="C71" s="130"/>
      <c r="D71" s="130"/>
      <c r="E71" s="130"/>
      <c r="F71" s="130"/>
      <c r="G71" s="130"/>
      <c r="H71" s="130"/>
      <c r="I71" s="130"/>
      <c r="J71" s="130"/>
      <c r="K71" s="130"/>
    </row>
    <row r="72" spans="2:11" ht="7.5" customHeight="1">
      <c r="B72" s="131"/>
      <c r="C72" s="132"/>
      <c r="D72" s="132"/>
      <c r="E72" s="132"/>
      <c r="F72" s="132"/>
      <c r="G72" s="132"/>
      <c r="H72" s="132"/>
      <c r="I72" s="132"/>
      <c r="J72" s="132"/>
      <c r="K72" s="133"/>
    </row>
    <row r="73" spans="2:11" ht="45" customHeight="1">
      <c r="B73" s="134"/>
      <c r="C73" s="231" t="s">
        <v>267</v>
      </c>
      <c r="D73" s="231"/>
      <c r="E73" s="231"/>
      <c r="F73" s="231"/>
      <c r="G73" s="231"/>
      <c r="H73" s="231"/>
      <c r="I73" s="231"/>
      <c r="J73" s="231"/>
      <c r="K73" s="135"/>
    </row>
    <row r="74" spans="2:11" ht="17.25" customHeight="1">
      <c r="B74" s="134"/>
      <c r="C74" s="136" t="s">
        <v>91</v>
      </c>
      <c r="D74" s="136"/>
      <c r="E74" s="136"/>
      <c r="F74" s="136" t="s">
        <v>92</v>
      </c>
      <c r="G74" s="137"/>
      <c r="H74" s="136" t="s">
        <v>302</v>
      </c>
      <c r="I74" s="136" t="s">
        <v>235</v>
      </c>
      <c r="J74" s="136" t="s">
        <v>93</v>
      </c>
      <c r="K74" s="135"/>
    </row>
    <row r="75" spans="2:11" ht="17.25" customHeight="1">
      <c r="B75" s="134"/>
      <c r="C75" s="138" t="s">
        <v>94</v>
      </c>
      <c r="D75" s="138"/>
      <c r="E75" s="138"/>
      <c r="F75" s="139" t="s">
        <v>95</v>
      </c>
      <c r="G75" s="140"/>
      <c r="H75" s="138"/>
      <c r="I75" s="138"/>
      <c r="J75" s="138" t="s">
        <v>96</v>
      </c>
      <c r="K75" s="135"/>
    </row>
    <row r="76" spans="2:11" ht="5.25" customHeight="1">
      <c r="B76" s="134"/>
      <c r="C76" s="141"/>
      <c r="D76" s="141"/>
      <c r="E76" s="141"/>
      <c r="F76" s="141"/>
      <c r="G76" s="142"/>
      <c r="H76" s="141"/>
      <c r="I76" s="141"/>
      <c r="J76" s="141"/>
      <c r="K76" s="135"/>
    </row>
    <row r="77" spans="2:11" ht="15" customHeight="1">
      <c r="B77" s="134"/>
      <c r="C77" s="101" t="s">
        <v>231</v>
      </c>
      <c r="D77" s="141"/>
      <c r="E77" s="141"/>
      <c r="F77" s="143" t="s">
        <v>97</v>
      </c>
      <c r="G77" s="142"/>
      <c r="H77" s="101" t="s">
        <v>98</v>
      </c>
      <c r="I77" s="101" t="s">
        <v>99</v>
      </c>
      <c r="J77" s="101">
        <v>20</v>
      </c>
      <c r="K77" s="135"/>
    </row>
    <row r="78" spans="2:11" ht="15" customHeight="1">
      <c r="B78" s="134"/>
      <c r="C78" s="101" t="s">
        <v>100</v>
      </c>
      <c r="D78" s="101"/>
      <c r="E78" s="101"/>
      <c r="F78" s="143" t="s">
        <v>97</v>
      </c>
      <c r="G78" s="142"/>
      <c r="H78" s="101" t="s">
        <v>101</v>
      </c>
      <c r="I78" s="101" t="s">
        <v>99</v>
      </c>
      <c r="J78" s="101">
        <v>120</v>
      </c>
      <c r="K78" s="135"/>
    </row>
    <row r="79" spans="2:11" ht="15" customHeight="1">
      <c r="B79" s="144"/>
      <c r="C79" s="101" t="s">
        <v>102</v>
      </c>
      <c r="D79" s="101"/>
      <c r="E79" s="101"/>
      <c r="F79" s="143" t="s">
        <v>103</v>
      </c>
      <c r="G79" s="142"/>
      <c r="H79" s="101" t="s">
        <v>104</v>
      </c>
      <c r="I79" s="101" t="s">
        <v>99</v>
      </c>
      <c r="J79" s="101">
        <v>50</v>
      </c>
      <c r="K79" s="135"/>
    </row>
    <row r="80" spans="2:11" ht="15" customHeight="1">
      <c r="B80" s="144"/>
      <c r="C80" s="101" t="s">
        <v>105</v>
      </c>
      <c r="D80" s="101"/>
      <c r="E80" s="101"/>
      <c r="F80" s="143" t="s">
        <v>97</v>
      </c>
      <c r="G80" s="142"/>
      <c r="H80" s="101" t="s">
        <v>106</v>
      </c>
      <c r="I80" s="101" t="s">
        <v>107</v>
      </c>
      <c r="J80" s="101"/>
      <c r="K80" s="135"/>
    </row>
    <row r="81" spans="2:11" ht="15" customHeight="1">
      <c r="B81" s="144"/>
      <c r="C81" s="145" t="s">
        <v>108</v>
      </c>
      <c r="D81" s="145"/>
      <c r="E81" s="145"/>
      <c r="F81" s="146" t="s">
        <v>103</v>
      </c>
      <c r="G81" s="145"/>
      <c r="H81" s="145" t="s">
        <v>109</v>
      </c>
      <c r="I81" s="145" t="s">
        <v>99</v>
      </c>
      <c r="J81" s="145">
        <v>15</v>
      </c>
      <c r="K81" s="135"/>
    </row>
    <row r="82" spans="2:11" ht="15" customHeight="1">
      <c r="B82" s="144"/>
      <c r="C82" s="145" t="s">
        <v>110</v>
      </c>
      <c r="D82" s="145"/>
      <c r="E82" s="145"/>
      <c r="F82" s="146" t="s">
        <v>103</v>
      </c>
      <c r="G82" s="145"/>
      <c r="H82" s="145" t="s">
        <v>111</v>
      </c>
      <c r="I82" s="145" t="s">
        <v>99</v>
      </c>
      <c r="J82" s="145">
        <v>15</v>
      </c>
      <c r="K82" s="135"/>
    </row>
    <row r="83" spans="2:11" ht="15" customHeight="1">
      <c r="B83" s="144"/>
      <c r="C83" s="145" t="s">
        <v>112</v>
      </c>
      <c r="D83" s="145"/>
      <c r="E83" s="145"/>
      <c r="F83" s="146" t="s">
        <v>103</v>
      </c>
      <c r="G83" s="145"/>
      <c r="H83" s="145" t="s">
        <v>113</v>
      </c>
      <c r="I83" s="145" t="s">
        <v>99</v>
      </c>
      <c r="J83" s="145">
        <v>20</v>
      </c>
      <c r="K83" s="135"/>
    </row>
    <row r="84" spans="2:11" ht="15" customHeight="1">
      <c r="B84" s="144"/>
      <c r="C84" s="145" t="s">
        <v>114</v>
      </c>
      <c r="D84" s="145"/>
      <c r="E84" s="145"/>
      <c r="F84" s="146" t="s">
        <v>103</v>
      </c>
      <c r="G84" s="145"/>
      <c r="H84" s="145" t="s">
        <v>115</v>
      </c>
      <c r="I84" s="145" t="s">
        <v>99</v>
      </c>
      <c r="J84" s="145">
        <v>20</v>
      </c>
      <c r="K84" s="135"/>
    </row>
    <row r="85" spans="2:11" ht="15" customHeight="1">
      <c r="B85" s="144"/>
      <c r="C85" s="101" t="s">
        <v>116</v>
      </c>
      <c r="D85" s="101"/>
      <c r="E85" s="101"/>
      <c r="F85" s="143" t="s">
        <v>103</v>
      </c>
      <c r="G85" s="142"/>
      <c r="H85" s="101" t="s">
        <v>117</v>
      </c>
      <c r="I85" s="101" t="s">
        <v>99</v>
      </c>
      <c r="J85" s="101">
        <v>50</v>
      </c>
      <c r="K85" s="135"/>
    </row>
    <row r="86" spans="2:11" ht="15" customHeight="1">
      <c r="B86" s="144"/>
      <c r="C86" s="101" t="s">
        <v>118</v>
      </c>
      <c r="D86" s="101"/>
      <c r="E86" s="101"/>
      <c r="F86" s="143" t="s">
        <v>103</v>
      </c>
      <c r="G86" s="142"/>
      <c r="H86" s="101" t="s">
        <v>119</v>
      </c>
      <c r="I86" s="101" t="s">
        <v>99</v>
      </c>
      <c r="J86" s="101">
        <v>20</v>
      </c>
      <c r="K86" s="135"/>
    </row>
    <row r="87" spans="2:11" ht="15" customHeight="1">
      <c r="B87" s="144"/>
      <c r="C87" s="101" t="s">
        <v>120</v>
      </c>
      <c r="D87" s="101"/>
      <c r="E87" s="101"/>
      <c r="F87" s="143" t="s">
        <v>103</v>
      </c>
      <c r="G87" s="142"/>
      <c r="H87" s="101" t="s">
        <v>121</v>
      </c>
      <c r="I87" s="101" t="s">
        <v>99</v>
      </c>
      <c r="J87" s="101">
        <v>20</v>
      </c>
      <c r="K87" s="135"/>
    </row>
    <row r="88" spans="2:11" ht="15" customHeight="1">
      <c r="B88" s="144"/>
      <c r="C88" s="101" t="s">
        <v>122</v>
      </c>
      <c r="D88" s="101"/>
      <c r="E88" s="101"/>
      <c r="F88" s="143" t="s">
        <v>103</v>
      </c>
      <c r="G88" s="142"/>
      <c r="H88" s="101" t="s">
        <v>123</v>
      </c>
      <c r="I88" s="101" t="s">
        <v>99</v>
      </c>
      <c r="J88" s="101">
        <v>50</v>
      </c>
      <c r="K88" s="135"/>
    </row>
    <row r="89" spans="2:11" ht="15" customHeight="1">
      <c r="B89" s="144"/>
      <c r="C89" s="101" t="s">
        <v>124</v>
      </c>
      <c r="D89" s="101"/>
      <c r="E89" s="101"/>
      <c r="F89" s="143" t="s">
        <v>103</v>
      </c>
      <c r="G89" s="142"/>
      <c r="H89" s="101" t="s">
        <v>124</v>
      </c>
      <c r="I89" s="101" t="s">
        <v>99</v>
      </c>
      <c r="J89" s="101">
        <v>50</v>
      </c>
      <c r="K89" s="135"/>
    </row>
    <row r="90" spans="2:11" ht="15" customHeight="1">
      <c r="B90" s="144"/>
      <c r="C90" s="101" t="s">
        <v>307</v>
      </c>
      <c r="D90" s="101"/>
      <c r="E90" s="101"/>
      <c r="F90" s="143" t="s">
        <v>103</v>
      </c>
      <c r="G90" s="142"/>
      <c r="H90" s="101" t="s">
        <v>125</v>
      </c>
      <c r="I90" s="101" t="s">
        <v>99</v>
      </c>
      <c r="J90" s="101">
        <v>255</v>
      </c>
      <c r="K90" s="135"/>
    </row>
    <row r="91" spans="2:11" ht="15" customHeight="1">
      <c r="B91" s="144"/>
      <c r="C91" s="101" t="s">
        <v>126</v>
      </c>
      <c r="D91" s="101"/>
      <c r="E91" s="101"/>
      <c r="F91" s="143" t="s">
        <v>97</v>
      </c>
      <c r="G91" s="142"/>
      <c r="H91" s="101" t="s">
        <v>127</v>
      </c>
      <c r="I91" s="101" t="s">
        <v>128</v>
      </c>
      <c r="J91" s="101"/>
      <c r="K91" s="135"/>
    </row>
    <row r="92" spans="2:11" ht="15" customHeight="1">
      <c r="B92" s="144"/>
      <c r="C92" s="101" t="s">
        <v>129</v>
      </c>
      <c r="D92" s="101"/>
      <c r="E92" s="101"/>
      <c r="F92" s="143" t="s">
        <v>97</v>
      </c>
      <c r="G92" s="142"/>
      <c r="H92" s="101" t="s">
        <v>130</v>
      </c>
      <c r="I92" s="101" t="s">
        <v>131</v>
      </c>
      <c r="J92" s="101"/>
      <c r="K92" s="135"/>
    </row>
    <row r="93" spans="2:11" ht="15" customHeight="1">
      <c r="B93" s="144"/>
      <c r="C93" s="101" t="s">
        <v>132</v>
      </c>
      <c r="D93" s="101"/>
      <c r="E93" s="101"/>
      <c r="F93" s="143" t="s">
        <v>97</v>
      </c>
      <c r="G93" s="142"/>
      <c r="H93" s="101" t="s">
        <v>132</v>
      </c>
      <c r="I93" s="101" t="s">
        <v>131</v>
      </c>
      <c r="J93" s="101"/>
      <c r="K93" s="135"/>
    </row>
    <row r="94" spans="2:11" ht="15" customHeight="1">
      <c r="B94" s="144"/>
      <c r="C94" s="101" t="s">
        <v>216</v>
      </c>
      <c r="D94" s="101"/>
      <c r="E94" s="101"/>
      <c r="F94" s="143" t="s">
        <v>97</v>
      </c>
      <c r="G94" s="142"/>
      <c r="H94" s="101" t="s">
        <v>133</v>
      </c>
      <c r="I94" s="101" t="s">
        <v>131</v>
      </c>
      <c r="J94" s="101"/>
      <c r="K94" s="135"/>
    </row>
    <row r="95" spans="2:11" ht="15" customHeight="1">
      <c r="B95" s="144"/>
      <c r="C95" s="101" t="s">
        <v>226</v>
      </c>
      <c r="D95" s="101"/>
      <c r="E95" s="101"/>
      <c r="F95" s="143" t="s">
        <v>97</v>
      </c>
      <c r="G95" s="142"/>
      <c r="H95" s="101" t="s">
        <v>134</v>
      </c>
      <c r="I95" s="101" t="s">
        <v>131</v>
      </c>
      <c r="J95" s="101"/>
      <c r="K95" s="135"/>
    </row>
    <row r="96" spans="2:11" ht="15" customHeight="1">
      <c r="B96" s="147"/>
      <c r="C96" s="148"/>
      <c r="D96" s="148"/>
      <c r="E96" s="148"/>
      <c r="F96" s="148"/>
      <c r="G96" s="148"/>
      <c r="H96" s="148"/>
      <c r="I96" s="148"/>
      <c r="J96" s="148"/>
      <c r="K96" s="149"/>
    </row>
    <row r="97" spans="2:11" ht="18.75" customHeight="1">
      <c r="B97" s="150"/>
      <c r="C97" s="151"/>
      <c r="D97" s="151"/>
      <c r="E97" s="151"/>
      <c r="F97" s="151"/>
      <c r="G97" s="151"/>
      <c r="H97" s="151"/>
      <c r="I97" s="151"/>
      <c r="J97" s="151"/>
      <c r="K97" s="150"/>
    </row>
    <row r="98" spans="2:11" ht="18.75" customHeight="1">
      <c r="B98" s="130"/>
      <c r="C98" s="130"/>
      <c r="D98" s="130"/>
      <c r="E98" s="130"/>
      <c r="F98" s="130"/>
      <c r="G98" s="130"/>
      <c r="H98" s="130"/>
      <c r="I98" s="130"/>
      <c r="J98" s="130"/>
      <c r="K98" s="130"/>
    </row>
    <row r="99" spans="2:11" ht="7.5" customHeight="1">
      <c r="B99" s="131"/>
      <c r="C99" s="132"/>
      <c r="D99" s="132"/>
      <c r="E99" s="132"/>
      <c r="F99" s="132"/>
      <c r="G99" s="132"/>
      <c r="H99" s="132"/>
      <c r="I99" s="132"/>
      <c r="J99" s="132"/>
      <c r="K99" s="133"/>
    </row>
    <row r="100" spans="2:11" ht="45" customHeight="1">
      <c r="B100" s="134"/>
      <c r="C100" s="231" t="s">
        <v>135</v>
      </c>
      <c r="D100" s="231"/>
      <c r="E100" s="231"/>
      <c r="F100" s="231"/>
      <c r="G100" s="231"/>
      <c r="H100" s="231"/>
      <c r="I100" s="231"/>
      <c r="J100" s="231"/>
      <c r="K100" s="135"/>
    </row>
    <row r="101" spans="2:11" ht="17.25" customHeight="1">
      <c r="B101" s="134"/>
      <c r="C101" s="136" t="s">
        <v>91</v>
      </c>
      <c r="D101" s="136"/>
      <c r="E101" s="136"/>
      <c r="F101" s="136" t="s">
        <v>92</v>
      </c>
      <c r="G101" s="137"/>
      <c r="H101" s="136" t="s">
        <v>302</v>
      </c>
      <c r="I101" s="136" t="s">
        <v>235</v>
      </c>
      <c r="J101" s="136" t="s">
        <v>93</v>
      </c>
      <c r="K101" s="135"/>
    </row>
    <row r="102" spans="2:11" ht="17.25" customHeight="1">
      <c r="B102" s="134"/>
      <c r="C102" s="138" t="s">
        <v>94</v>
      </c>
      <c r="D102" s="138"/>
      <c r="E102" s="138"/>
      <c r="F102" s="139" t="s">
        <v>95</v>
      </c>
      <c r="G102" s="140"/>
      <c r="H102" s="138"/>
      <c r="I102" s="138"/>
      <c r="J102" s="138" t="s">
        <v>96</v>
      </c>
      <c r="K102" s="135"/>
    </row>
    <row r="103" spans="2:11" ht="5.25" customHeight="1">
      <c r="B103" s="134"/>
      <c r="C103" s="136"/>
      <c r="D103" s="136"/>
      <c r="E103" s="136"/>
      <c r="F103" s="136"/>
      <c r="G103" s="152"/>
      <c r="H103" s="136"/>
      <c r="I103" s="136"/>
      <c r="J103" s="136"/>
      <c r="K103" s="135"/>
    </row>
    <row r="104" spans="2:11" ht="15" customHeight="1">
      <c r="B104" s="134"/>
      <c r="C104" s="101" t="s">
        <v>231</v>
      </c>
      <c r="D104" s="141"/>
      <c r="E104" s="141"/>
      <c r="F104" s="143" t="s">
        <v>97</v>
      </c>
      <c r="G104" s="152"/>
      <c r="H104" s="101" t="s">
        <v>136</v>
      </c>
      <c r="I104" s="101" t="s">
        <v>99</v>
      </c>
      <c r="J104" s="101">
        <v>20</v>
      </c>
      <c r="K104" s="135"/>
    </row>
    <row r="105" spans="2:11" ht="15" customHeight="1">
      <c r="B105" s="134"/>
      <c r="C105" s="101" t="s">
        <v>100</v>
      </c>
      <c r="D105" s="101"/>
      <c r="E105" s="101"/>
      <c r="F105" s="143" t="s">
        <v>97</v>
      </c>
      <c r="G105" s="101"/>
      <c r="H105" s="101" t="s">
        <v>136</v>
      </c>
      <c r="I105" s="101" t="s">
        <v>99</v>
      </c>
      <c r="J105" s="101">
        <v>120</v>
      </c>
      <c r="K105" s="135"/>
    </row>
    <row r="106" spans="2:11" ht="15" customHeight="1">
      <c r="B106" s="144"/>
      <c r="C106" s="101" t="s">
        <v>102</v>
      </c>
      <c r="D106" s="101"/>
      <c r="E106" s="101"/>
      <c r="F106" s="143" t="s">
        <v>103</v>
      </c>
      <c r="G106" s="101"/>
      <c r="H106" s="101" t="s">
        <v>136</v>
      </c>
      <c r="I106" s="101" t="s">
        <v>99</v>
      </c>
      <c r="J106" s="101">
        <v>50</v>
      </c>
      <c r="K106" s="135"/>
    </row>
    <row r="107" spans="2:11" ht="15" customHeight="1">
      <c r="B107" s="144"/>
      <c r="C107" s="101" t="s">
        <v>105</v>
      </c>
      <c r="D107" s="101"/>
      <c r="E107" s="101"/>
      <c r="F107" s="143" t="s">
        <v>97</v>
      </c>
      <c r="G107" s="101"/>
      <c r="H107" s="101" t="s">
        <v>136</v>
      </c>
      <c r="I107" s="101" t="s">
        <v>107</v>
      </c>
      <c r="J107" s="101"/>
      <c r="K107" s="135"/>
    </row>
    <row r="108" spans="2:11" ht="15" customHeight="1">
      <c r="B108" s="144"/>
      <c r="C108" s="101" t="s">
        <v>116</v>
      </c>
      <c r="D108" s="101"/>
      <c r="E108" s="101"/>
      <c r="F108" s="143" t="s">
        <v>103</v>
      </c>
      <c r="G108" s="101"/>
      <c r="H108" s="101" t="s">
        <v>136</v>
      </c>
      <c r="I108" s="101" t="s">
        <v>99</v>
      </c>
      <c r="J108" s="101">
        <v>50</v>
      </c>
      <c r="K108" s="135"/>
    </row>
    <row r="109" spans="2:11" ht="15" customHeight="1">
      <c r="B109" s="144"/>
      <c r="C109" s="101" t="s">
        <v>124</v>
      </c>
      <c r="D109" s="101"/>
      <c r="E109" s="101"/>
      <c r="F109" s="143" t="s">
        <v>103</v>
      </c>
      <c r="G109" s="101"/>
      <c r="H109" s="101" t="s">
        <v>136</v>
      </c>
      <c r="I109" s="101" t="s">
        <v>99</v>
      </c>
      <c r="J109" s="101">
        <v>50</v>
      </c>
      <c r="K109" s="135"/>
    </row>
    <row r="110" spans="2:11" ht="15" customHeight="1">
      <c r="B110" s="144"/>
      <c r="C110" s="101" t="s">
        <v>122</v>
      </c>
      <c r="D110" s="101"/>
      <c r="E110" s="101"/>
      <c r="F110" s="143" t="s">
        <v>103</v>
      </c>
      <c r="G110" s="101"/>
      <c r="H110" s="101" t="s">
        <v>136</v>
      </c>
      <c r="I110" s="101" t="s">
        <v>99</v>
      </c>
      <c r="J110" s="101">
        <v>50</v>
      </c>
      <c r="K110" s="135"/>
    </row>
    <row r="111" spans="2:11" ht="15" customHeight="1">
      <c r="B111" s="144"/>
      <c r="C111" s="101" t="s">
        <v>231</v>
      </c>
      <c r="D111" s="101"/>
      <c r="E111" s="101"/>
      <c r="F111" s="143" t="s">
        <v>97</v>
      </c>
      <c r="G111" s="101"/>
      <c r="H111" s="101" t="s">
        <v>137</v>
      </c>
      <c r="I111" s="101" t="s">
        <v>99</v>
      </c>
      <c r="J111" s="101">
        <v>20</v>
      </c>
      <c r="K111" s="135"/>
    </row>
    <row r="112" spans="2:11" ht="15" customHeight="1">
      <c r="B112" s="144"/>
      <c r="C112" s="101" t="s">
        <v>138</v>
      </c>
      <c r="D112" s="101"/>
      <c r="E112" s="101"/>
      <c r="F112" s="143" t="s">
        <v>97</v>
      </c>
      <c r="G112" s="101"/>
      <c r="H112" s="101" t="s">
        <v>139</v>
      </c>
      <c r="I112" s="101" t="s">
        <v>99</v>
      </c>
      <c r="J112" s="101">
        <v>120</v>
      </c>
      <c r="K112" s="135"/>
    </row>
    <row r="113" spans="2:11" ht="15" customHeight="1">
      <c r="B113" s="144"/>
      <c r="C113" s="101" t="s">
        <v>216</v>
      </c>
      <c r="D113" s="101"/>
      <c r="E113" s="101"/>
      <c r="F113" s="143" t="s">
        <v>97</v>
      </c>
      <c r="G113" s="101"/>
      <c r="H113" s="101" t="s">
        <v>140</v>
      </c>
      <c r="I113" s="101" t="s">
        <v>131</v>
      </c>
      <c r="J113" s="101"/>
      <c r="K113" s="135"/>
    </row>
    <row r="114" spans="2:11" ht="15" customHeight="1">
      <c r="B114" s="144"/>
      <c r="C114" s="101" t="s">
        <v>226</v>
      </c>
      <c r="D114" s="101"/>
      <c r="E114" s="101"/>
      <c r="F114" s="143" t="s">
        <v>97</v>
      </c>
      <c r="G114" s="101"/>
      <c r="H114" s="101" t="s">
        <v>141</v>
      </c>
      <c r="I114" s="101" t="s">
        <v>131</v>
      </c>
      <c r="J114" s="101"/>
      <c r="K114" s="135"/>
    </row>
    <row r="115" spans="2:11" ht="15" customHeight="1">
      <c r="B115" s="144"/>
      <c r="C115" s="101" t="s">
        <v>235</v>
      </c>
      <c r="D115" s="101"/>
      <c r="E115" s="101"/>
      <c r="F115" s="143" t="s">
        <v>97</v>
      </c>
      <c r="G115" s="101"/>
      <c r="H115" s="101" t="s">
        <v>142</v>
      </c>
      <c r="I115" s="101" t="s">
        <v>143</v>
      </c>
      <c r="J115" s="101"/>
      <c r="K115" s="135"/>
    </row>
    <row r="116" spans="2:11" ht="15" customHeight="1">
      <c r="B116" s="147"/>
      <c r="C116" s="153"/>
      <c r="D116" s="153"/>
      <c r="E116" s="153"/>
      <c r="F116" s="153"/>
      <c r="G116" s="153"/>
      <c r="H116" s="153"/>
      <c r="I116" s="153"/>
      <c r="J116" s="153"/>
      <c r="K116" s="149"/>
    </row>
    <row r="117" spans="2:11" ht="18.75" customHeight="1">
      <c r="B117" s="154"/>
      <c r="C117" s="107"/>
      <c r="D117" s="107"/>
      <c r="E117" s="107"/>
      <c r="F117" s="155"/>
      <c r="G117" s="107"/>
      <c r="H117" s="107"/>
      <c r="I117" s="107"/>
      <c r="J117" s="107"/>
      <c r="K117" s="154"/>
    </row>
    <row r="118" spans="2:11" ht="18.75" customHeight="1"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</row>
    <row r="119" spans="2:11" ht="7.5" customHeight="1">
      <c r="B119" s="156"/>
      <c r="C119" s="157"/>
      <c r="D119" s="157"/>
      <c r="E119" s="157"/>
      <c r="F119" s="157"/>
      <c r="G119" s="157"/>
      <c r="H119" s="157"/>
      <c r="I119" s="157"/>
      <c r="J119" s="157"/>
      <c r="K119" s="158"/>
    </row>
    <row r="120" spans="2:11" ht="45" customHeight="1">
      <c r="B120" s="159"/>
      <c r="C120" s="226" t="s">
        <v>144</v>
      </c>
      <c r="D120" s="226"/>
      <c r="E120" s="226"/>
      <c r="F120" s="226"/>
      <c r="G120" s="226"/>
      <c r="H120" s="226"/>
      <c r="I120" s="226"/>
      <c r="J120" s="226"/>
      <c r="K120" s="160"/>
    </row>
    <row r="121" spans="2:11" ht="17.25" customHeight="1">
      <c r="B121" s="161"/>
      <c r="C121" s="136" t="s">
        <v>91</v>
      </c>
      <c r="D121" s="136"/>
      <c r="E121" s="136"/>
      <c r="F121" s="136" t="s">
        <v>92</v>
      </c>
      <c r="G121" s="137"/>
      <c r="H121" s="136" t="s">
        <v>302</v>
      </c>
      <c r="I121" s="136" t="s">
        <v>235</v>
      </c>
      <c r="J121" s="136" t="s">
        <v>93</v>
      </c>
      <c r="K121" s="162"/>
    </row>
    <row r="122" spans="2:11" ht="17.25" customHeight="1">
      <c r="B122" s="161"/>
      <c r="C122" s="138" t="s">
        <v>94</v>
      </c>
      <c r="D122" s="138"/>
      <c r="E122" s="138"/>
      <c r="F122" s="139" t="s">
        <v>95</v>
      </c>
      <c r="G122" s="140"/>
      <c r="H122" s="138"/>
      <c r="I122" s="138"/>
      <c r="J122" s="138" t="s">
        <v>96</v>
      </c>
      <c r="K122" s="162"/>
    </row>
    <row r="123" spans="2:11" ht="5.25" customHeight="1">
      <c r="B123" s="163"/>
      <c r="C123" s="141"/>
      <c r="D123" s="141"/>
      <c r="E123" s="141"/>
      <c r="F123" s="141"/>
      <c r="G123" s="101"/>
      <c r="H123" s="141"/>
      <c r="I123" s="141"/>
      <c r="J123" s="141"/>
      <c r="K123" s="164"/>
    </row>
    <row r="124" spans="2:11" ht="15" customHeight="1">
      <c r="B124" s="163"/>
      <c r="C124" s="101" t="s">
        <v>100</v>
      </c>
      <c r="D124" s="141"/>
      <c r="E124" s="141"/>
      <c r="F124" s="143" t="s">
        <v>97</v>
      </c>
      <c r="G124" s="101"/>
      <c r="H124" s="101" t="s">
        <v>136</v>
      </c>
      <c r="I124" s="101" t="s">
        <v>99</v>
      </c>
      <c r="J124" s="101">
        <v>120</v>
      </c>
      <c r="K124" s="165"/>
    </row>
    <row r="125" spans="2:11" ht="15" customHeight="1">
      <c r="B125" s="163"/>
      <c r="C125" s="101" t="s">
        <v>145</v>
      </c>
      <c r="D125" s="101"/>
      <c r="E125" s="101"/>
      <c r="F125" s="143" t="s">
        <v>97</v>
      </c>
      <c r="G125" s="101"/>
      <c r="H125" s="101" t="s">
        <v>146</v>
      </c>
      <c r="I125" s="101" t="s">
        <v>99</v>
      </c>
      <c r="J125" s="101" t="s">
        <v>147</v>
      </c>
      <c r="K125" s="165"/>
    </row>
    <row r="126" spans="2:11" ht="15" customHeight="1">
      <c r="B126" s="163"/>
      <c r="C126" s="101" t="s">
        <v>46</v>
      </c>
      <c r="D126" s="101"/>
      <c r="E126" s="101"/>
      <c r="F126" s="143" t="s">
        <v>97</v>
      </c>
      <c r="G126" s="101"/>
      <c r="H126" s="101" t="s">
        <v>148</v>
      </c>
      <c r="I126" s="101" t="s">
        <v>99</v>
      </c>
      <c r="J126" s="101" t="s">
        <v>147</v>
      </c>
      <c r="K126" s="165"/>
    </row>
    <row r="127" spans="2:11" ht="15" customHeight="1">
      <c r="B127" s="163"/>
      <c r="C127" s="101" t="s">
        <v>108</v>
      </c>
      <c r="D127" s="101"/>
      <c r="E127" s="101"/>
      <c r="F127" s="143" t="s">
        <v>103</v>
      </c>
      <c r="G127" s="101"/>
      <c r="H127" s="101" t="s">
        <v>109</v>
      </c>
      <c r="I127" s="101" t="s">
        <v>99</v>
      </c>
      <c r="J127" s="101">
        <v>15</v>
      </c>
      <c r="K127" s="165"/>
    </row>
    <row r="128" spans="2:11" ht="15" customHeight="1">
      <c r="B128" s="163"/>
      <c r="C128" s="145" t="s">
        <v>110</v>
      </c>
      <c r="D128" s="145"/>
      <c r="E128" s="145"/>
      <c r="F128" s="146" t="s">
        <v>103</v>
      </c>
      <c r="G128" s="145"/>
      <c r="H128" s="145" t="s">
        <v>111</v>
      </c>
      <c r="I128" s="145" t="s">
        <v>99</v>
      </c>
      <c r="J128" s="145">
        <v>15</v>
      </c>
      <c r="K128" s="165"/>
    </row>
    <row r="129" spans="2:11" ht="15" customHeight="1">
      <c r="B129" s="163"/>
      <c r="C129" s="145" t="s">
        <v>112</v>
      </c>
      <c r="D129" s="145"/>
      <c r="E129" s="145"/>
      <c r="F129" s="146" t="s">
        <v>103</v>
      </c>
      <c r="G129" s="145"/>
      <c r="H129" s="145" t="s">
        <v>113</v>
      </c>
      <c r="I129" s="145" t="s">
        <v>99</v>
      </c>
      <c r="J129" s="145">
        <v>20</v>
      </c>
      <c r="K129" s="165"/>
    </row>
    <row r="130" spans="2:11" ht="15" customHeight="1">
      <c r="B130" s="163"/>
      <c r="C130" s="145" t="s">
        <v>114</v>
      </c>
      <c r="D130" s="145"/>
      <c r="E130" s="145"/>
      <c r="F130" s="146" t="s">
        <v>103</v>
      </c>
      <c r="G130" s="145"/>
      <c r="H130" s="145" t="s">
        <v>115</v>
      </c>
      <c r="I130" s="145" t="s">
        <v>99</v>
      </c>
      <c r="J130" s="145">
        <v>20</v>
      </c>
      <c r="K130" s="165"/>
    </row>
    <row r="131" spans="2:11" ht="15" customHeight="1">
      <c r="B131" s="163"/>
      <c r="C131" s="101" t="s">
        <v>102</v>
      </c>
      <c r="D131" s="101"/>
      <c r="E131" s="101"/>
      <c r="F131" s="143" t="s">
        <v>103</v>
      </c>
      <c r="G131" s="101"/>
      <c r="H131" s="101" t="s">
        <v>136</v>
      </c>
      <c r="I131" s="101" t="s">
        <v>99</v>
      </c>
      <c r="J131" s="101">
        <v>50</v>
      </c>
      <c r="K131" s="165"/>
    </row>
    <row r="132" spans="2:11" ht="15" customHeight="1">
      <c r="B132" s="163"/>
      <c r="C132" s="101" t="s">
        <v>116</v>
      </c>
      <c r="D132" s="101"/>
      <c r="E132" s="101"/>
      <c r="F132" s="143" t="s">
        <v>103</v>
      </c>
      <c r="G132" s="101"/>
      <c r="H132" s="101" t="s">
        <v>136</v>
      </c>
      <c r="I132" s="101" t="s">
        <v>99</v>
      </c>
      <c r="J132" s="101">
        <v>50</v>
      </c>
      <c r="K132" s="165"/>
    </row>
    <row r="133" spans="2:11" ht="15" customHeight="1">
      <c r="B133" s="163"/>
      <c r="C133" s="101" t="s">
        <v>122</v>
      </c>
      <c r="D133" s="101"/>
      <c r="E133" s="101"/>
      <c r="F133" s="143" t="s">
        <v>103</v>
      </c>
      <c r="G133" s="101"/>
      <c r="H133" s="101" t="s">
        <v>136</v>
      </c>
      <c r="I133" s="101" t="s">
        <v>99</v>
      </c>
      <c r="J133" s="101">
        <v>50</v>
      </c>
      <c r="K133" s="165"/>
    </row>
    <row r="134" spans="2:11" ht="15" customHeight="1">
      <c r="B134" s="163"/>
      <c r="C134" s="101" t="s">
        <v>124</v>
      </c>
      <c r="D134" s="101"/>
      <c r="E134" s="101"/>
      <c r="F134" s="143" t="s">
        <v>103</v>
      </c>
      <c r="G134" s="101"/>
      <c r="H134" s="101" t="s">
        <v>136</v>
      </c>
      <c r="I134" s="101" t="s">
        <v>99</v>
      </c>
      <c r="J134" s="101">
        <v>50</v>
      </c>
      <c r="K134" s="165"/>
    </row>
    <row r="135" spans="2:11" ht="15" customHeight="1">
      <c r="B135" s="163"/>
      <c r="C135" s="101" t="s">
        <v>307</v>
      </c>
      <c r="D135" s="101"/>
      <c r="E135" s="101"/>
      <c r="F135" s="143" t="s">
        <v>103</v>
      </c>
      <c r="G135" s="101"/>
      <c r="H135" s="101" t="s">
        <v>149</v>
      </c>
      <c r="I135" s="101" t="s">
        <v>99</v>
      </c>
      <c r="J135" s="101">
        <v>255</v>
      </c>
      <c r="K135" s="165"/>
    </row>
    <row r="136" spans="2:11" ht="15" customHeight="1">
      <c r="B136" s="163"/>
      <c r="C136" s="101" t="s">
        <v>126</v>
      </c>
      <c r="D136" s="101"/>
      <c r="E136" s="101"/>
      <c r="F136" s="143" t="s">
        <v>97</v>
      </c>
      <c r="G136" s="101"/>
      <c r="H136" s="101" t="s">
        <v>150</v>
      </c>
      <c r="I136" s="101" t="s">
        <v>128</v>
      </c>
      <c r="J136" s="101"/>
      <c r="K136" s="165"/>
    </row>
    <row r="137" spans="2:11" ht="15" customHeight="1">
      <c r="B137" s="163"/>
      <c r="C137" s="101" t="s">
        <v>129</v>
      </c>
      <c r="D137" s="101"/>
      <c r="E137" s="101"/>
      <c r="F137" s="143" t="s">
        <v>97</v>
      </c>
      <c r="G137" s="101"/>
      <c r="H137" s="101" t="s">
        <v>151</v>
      </c>
      <c r="I137" s="101" t="s">
        <v>131</v>
      </c>
      <c r="J137" s="101"/>
      <c r="K137" s="165"/>
    </row>
    <row r="138" spans="2:11" ht="15" customHeight="1">
      <c r="B138" s="163"/>
      <c r="C138" s="101" t="s">
        <v>132</v>
      </c>
      <c r="D138" s="101"/>
      <c r="E138" s="101"/>
      <c r="F138" s="143" t="s">
        <v>97</v>
      </c>
      <c r="G138" s="101"/>
      <c r="H138" s="101" t="s">
        <v>132</v>
      </c>
      <c r="I138" s="101" t="s">
        <v>131</v>
      </c>
      <c r="J138" s="101"/>
      <c r="K138" s="165"/>
    </row>
    <row r="139" spans="2:11" ht="15" customHeight="1">
      <c r="B139" s="163"/>
      <c r="C139" s="101" t="s">
        <v>216</v>
      </c>
      <c r="D139" s="101"/>
      <c r="E139" s="101"/>
      <c r="F139" s="143" t="s">
        <v>97</v>
      </c>
      <c r="G139" s="101"/>
      <c r="H139" s="101" t="s">
        <v>152</v>
      </c>
      <c r="I139" s="101" t="s">
        <v>131</v>
      </c>
      <c r="J139" s="101"/>
      <c r="K139" s="165"/>
    </row>
    <row r="140" spans="2:11" ht="15" customHeight="1">
      <c r="B140" s="163"/>
      <c r="C140" s="101" t="s">
        <v>153</v>
      </c>
      <c r="D140" s="101"/>
      <c r="E140" s="101"/>
      <c r="F140" s="143" t="s">
        <v>97</v>
      </c>
      <c r="G140" s="101"/>
      <c r="H140" s="101" t="s">
        <v>154</v>
      </c>
      <c r="I140" s="101" t="s">
        <v>131</v>
      </c>
      <c r="J140" s="101"/>
      <c r="K140" s="165"/>
    </row>
    <row r="141" spans="2:11" ht="15" customHeight="1">
      <c r="B141" s="166"/>
      <c r="C141" s="167"/>
      <c r="D141" s="167"/>
      <c r="E141" s="167"/>
      <c r="F141" s="167"/>
      <c r="G141" s="167"/>
      <c r="H141" s="167"/>
      <c r="I141" s="167"/>
      <c r="J141" s="167"/>
      <c r="K141" s="168"/>
    </row>
    <row r="142" spans="2:11" ht="18.75" customHeight="1">
      <c r="B142" s="107"/>
      <c r="C142" s="107"/>
      <c r="D142" s="107"/>
      <c r="E142" s="107"/>
      <c r="F142" s="155"/>
      <c r="G142" s="107"/>
      <c r="H142" s="107"/>
      <c r="I142" s="107"/>
      <c r="J142" s="107"/>
      <c r="K142" s="107"/>
    </row>
    <row r="143" spans="2:11" ht="18.75" customHeight="1"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</row>
    <row r="144" spans="2:11" ht="7.5" customHeight="1">
      <c r="B144" s="131"/>
      <c r="C144" s="132"/>
      <c r="D144" s="132"/>
      <c r="E144" s="132"/>
      <c r="F144" s="132"/>
      <c r="G144" s="132"/>
      <c r="H144" s="132"/>
      <c r="I144" s="132"/>
      <c r="J144" s="132"/>
      <c r="K144" s="133"/>
    </row>
    <row r="145" spans="2:11" ht="45" customHeight="1">
      <c r="B145" s="134"/>
      <c r="C145" s="231" t="s">
        <v>155</v>
      </c>
      <c r="D145" s="231"/>
      <c r="E145" s="231"/>
      <c r="F145" s="231"/>
      <c r="G145" s="231"/>
      <c r="H145" s="231"/>
      <c r="I145" s="231"/>
      <c r="J145" s="231"/>
      <c r="K145" s="135"/>
    </row>
    <row r="146" spans="2:11" ht="17.25" customHeight="1">
      <c r="B146" s="134"/>
      <c r="C146" s="136" t="s">
        <v>91</v>
      </c>
      <c r="D146" s="136"/>
      <c r="E146" s="136"/>
      <c r="F146" s="136" t="s">
        <v>92</v>
      </c>
      <c r="G146" s="137"/>
      <c r="H146" s="136" t="s">
        <v>302</v>
      </c>
      <c r="I146" s="136" t="s">
        <v>235</v>
      </c>
      <c r="J146" s="136" t="s">
        <v>93</v>
      </c>
      <c r="K146" s="135"/>
    </row>
    <row r="147" spans="2:11" ht="17.25" customHeight="1">
      <c r="B147" s="134"/>
      <c r="C147" s="138" t="s">
        <v>94</v>
      </c>
      <c r="D147" s="138"/>
      <c r="E147" s="138"/>
      <c r="F147" s="139" t="s">
        <v>95</v>
      </c>
      <c r="G147" s="140"/>
      <c r="H147" s="138"/>
      <c r="I147" s="138"/>
      <c r="J147" s="138" t="s">
        <v>96</v>
      </c>
      <c r="K147" s="135"/>
    </row>
    <row r="148" spans="2:11" ht="5.25" customHeight="1">
      <c r="B148" s="144"/>
      <c r="C148" s="141"/>
      <c r="D148" s="141"/>
      <c r="E148" s="141"/>
      <c r="F148" s="141"/>
      <c r="G148" s="142"/>
      <c r="H148" s="141"/>
      <c r="I148" s="141"/>
      <c r="J148" s="141"/>
      <c r="K148" s="165"/>
    </row>
    <row r="149" spans="2:11" ht="15" customHeight="1">
      <c r="B149" s="144"/>
      <c r="C149" s="169" t="s">
        <v>100</v>
      </c>
      <c r="D149" s="101"/>
      <c r="E149" s="101"/>
      <c r="F149" s="170" t="s">
        <v>97</v>
      </c>
      <c r="G149" s="101"/>
      <c r="H149" s="169" t="s">
        <v>136</v>
      </c>
      <c r="I149" s="169" t="s">
        <v>99</v>
      </c>
      <c r="J149" s="169">
        <v>120</v>
      </c>
      <c r="K149" s="165"/>
    </row>
    <row r="150" spans="2:11" ht="15" customHeight="1">
      <c r="B150" s="144"/>
      <c r="C150" s="169" t="s">
        <v>145</v>
      </c>
      <c r="D150" s="101"/>
      <c r="E150" s="101"/>
      <c r="F150" s="170" t="s">
        <v>97</v>
      </c>
      <c r="G150" s="101"/>
      <c r="H150" s="169" t="s">
        <v>156</v>
      </c>
      <c r="I150" s="169" t="s">
        <v>99</v>
      </c>
      <c r="J150" s="169" t="s">
        <v>147</v>
      </c>
      <c r="K150" s="165"/>
    </row>
    <row r="151" spans="2:11" ht="15" customHeight="1">
      <c r="B151" s="144"/>
      <c r="C151" s="169" t="s">
        <v>46</v>
      </c>
      <c r="D151" s="101"/>
      <c r="E151" s="101"/>
      <c r="F151" s="170" t="s">
        <v>97</v>
      </c>
      <c r="G151" s="101"/>
      <c r="H151" s="169" t="s">
        <v>157</v>
      </c>
      <c r="I151" s="169" t="s">
        <v>99</v>
      </c>
      <c r="J151" s="169" t="s">
        <v>147</v>
      </c>
      <c r="K151" s="165"/>
    </row>
    <row r="152" spans="2:11" ht="15" customHeight="1">
      <c r="B152" s="144"/>
      <c r="C152" s="169" t="s">
        <v>102</v>
      </c>
      <c r="D152" s="101"/>
      <c r="E152" s="101"/>
      <c r="F152" s="170" t="s">
        <v>103</v>
      </c>
      <c r="G152" s="101"/>
      <c r="H152" s="169" t="s">
        <v>136</v>
      </c>
      <c r="I152" s="169" t="s">
        <v>99</v>
      </c>
      <c r="J152" s="169">
        <v>50</v>
      </c>
      <c r="K152" s="165"/>
    </row>
    <row r="153" spans="2:11" ht="15" customHeight="1">
      <c r="B153" s="144"/>
      <c r="C153" s="169" t="s">
        <v>105</v>
      </c>
      <c r="D153" s="101"/>
      <c r="E153" s="101"/>
      <c r="F153" s="170" t="s">
        <v>97</v>
      </c>
      <c r="G153" s="101"/>
      <c r="H153" s="169" t="s">
        <v>136</v>
      </c>
      <c r="I153" s="169" t="s">
        <v>107</v>
      </c>
      <c r="J153" s="169"/>
      <c r="K153" s="165"/>
    </row>
    <row r="154" spans="2:11" ht="15" customHeight="1">
      <c r="B154" s="144"/>
      <c r="C154" s="169" t="s">
        <v>116</v>
      </c>
      <c r="D154" s="101"/>
      <c r="E154" s="101"/>
      <c r="F154" s="170" t="s">
        <v>103</v>
      </c>
      <c r="G154" s="101"/>
      <c r="H154" s="169" t="s">
        <v>136</v>
      </c>
      <c r="I154" s="169" t="s">
        <v>99</v>
      </c>
      <c r="J154" s="169">
        <v>50</v>
      </c>
      <c r="K154" s="165"/>
    </row>
    <row r="155" spans="2:11" ht="15" customHeight="1">
      <c r="B155" s="144"/>
      <c r="C155" s="169" t="s">
        <v>124</v>
      </c>
      <c r="D155" s="101"/>
      <c r="E155" s="101"/>
      <c r="F155" s="170" t="s">
        <v>103</v>
      </c>
      <c r="G155" s="101"/>
      <c r="H155" s="169" t="s">
        <v>136</v>
      </c>
      <c r="I155" s="169" t="s">
        <v>99</v>
      </c>
      <c r="J155" s="169">
        <v>50</v>
      </c>
      <c r="K155" s="165"/>
    </row>
    <row r="156" spans="2:11" ht="15" customHeight="1">
      <c r="B156" s="144"/>
      <c r="C156" s="169" t="s">
        <v>122</v>
      </c>
      <c r="D156" s="101"/>
      <c r="E156" s="101"/>
      <c r="F156" s="170" t="s">
        <v>103</v>
      </c>
      <c r="G156" s="101"/>
      <c r="H156" s="169" t="s">
        <v>136</v>
      </c>
      <c r="I156" s="169" t="s">
        <v>99</v>
      </c>
      <c r="J156" s="169">
        <v>50</v>
      </c>
      <c r="K156" s="165"/>
    </row>
    <row r="157" spans="2:11" ht="15" customHeight="1">
      <c r="B157" s="144"/>
      <c r="C157" s="169" t="s">
        <v>272</v>
      </c>
      <c r="D157" s="101"/>
      <c r="E157" s="101"/>
      <c r="F157" s="170" t="s">
        <v>97</v>
      </c>
      <c r="G157" s="101"/>
      <c r="H157" s="169" t="s">
        <v>158</v>
      </c>
      <c r="I157" s="169" t="s">
        <v>99</v>
      </c>
      <c r="J157" s="169" t="s">
        <v>159</v>
      </c>
      <c r="K157" s="165"/>
    </row>
    <row r="158" spans="2:11" ht="15" customHeight="1">
      <c r="B158" s="144"/>
      <c r="C158" s="169" t="s">
        <v>160</v>
      </c>
      <c r="D158" s="101"/>
      <c r="E158" s="101"/>
      <c r="F158" s="170" t="s">
        <v>97</v>
      </c>
      <c r="G158" s="101"/>
      <c r="H158" s="169" t="s">
        <v>161</v>
      </c>
      <c r="I158" s="169" t="s">
        <v>131</v>
      </c>
      <c r="J158" s="169"/>
      <c r="K158" s="165"/>
    </row>
    <row r="159" spans="2:11" ht="15" customHeight="1">
      <c r="B159" s="171"/>
      <c r="C159" s="153"/>
      <c r="D159" s="153"/>
      <c r="E159" s="153"/>
      <c r="F159" s="153"/>
      <c r="G159" s="153"/>
      <c r="H159" s="153"/>
      <c r="I159" s="153"/>
      <c r="J159" s="153"/>
      <c r="K159" s="172"/>
    </row>
    <row r="160" spans="2:11" ht="18.75" customHeight="1">
      <c r="B160" s="107"/>
      <c r="C160" s="101"/>
      <c r="D160" s="101"/>
      <c r="E160" s="101"/>
      <c r="F160" s="143"/>
      <c r="G160" s="101"/>
      <c r="H160" s="101"/>
      <c r="I160" s="101"/>
      <c r="J160" s="101"/>
      <c r="K160" s="107"/>
    </row>
    <row r="161" spans="2:11" ht="18.75" customHeight="1"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</row>
    <row r="162" spans="2:11" ht="7.5" customHeight="1">
      <c r="B162" s="114"/>
      <c r="C162" s="115"/>
      <c r="D162" s="115"/>
      <c r="E162" s="115"/>
      <c r="F162" s="115"/>
      <c r="G162" s="115"/>
      <c r="H162" s="115"/>
      <c r="I162" s="115"/>
      <c r="J162" s="115"/>
      <c r="K162" s="116"/>
    </row>
    <row r="163" spans="2:11" ht="45" customHeight="1">
      <c r="B163" s="117"/>
      <c r="C163" s="226" t="s">
        <v>162</v>
      </c>
      <c r="D163" s="226"/>
      <c r="E163" s="226"/>
      <c r="F163" s="226"/>
      <c r="G163" s="226"/>
      <c r="H163" s="226"/>
      <c r="I163" s="226"/>
      <c r="J163" s="226"/>
      <c r="K163" s="118"/>
    </row>
    <row r="164" spans="2:11" ht="17.25" customHeight="1">
      <c r="B164" s="117"/>
      <c r="C164" s="136" t="s">
        <v>91</v>
      </c>
      <c r="D164" s="136"/>
      <c r="E164" s="136"/>
      <c r="F164" s="136" t="s">
        <v>92</v>
      </c>
      <c r="G164" s="173"/>
      <c r="H164" s="174" t="s">
        <v>302</v>
      </c>
      <c r="I164" s="174" t="s">
        <v>235</v>
      </c>
      <c r="J164" s="136" t="s">
        <v>93</v>
      </c>
      <c r="K164" s="118"/>
    </row>
    <row r="165" spans="2:11" ht="17.25" customHeight="1">
      <c r="B165" s="119"/>
      <c r="C165" s="138" t="s">
        <v>94</v>
      </c>
      <c r="D165" s="138"/>
      <c r="E165" s="138"/>
      <c r="F165" s="139" t="s">
        <v>95</v>
      </c>
      <c r="G165" s="175"/>
      <c r="H165" s="176"/>
      <c r="I165" s="176"/>
      <c r="J165" s="138" t="s">
        <v>96</v>
      </c>
      <c r="K165" s="120"/>
    </row>
    <row r="166" spans="2:11" ht="5.25" customHeight="1">
      <c r="B166" s="144"/>
      <c r="C166" s="141"/>
      <c r="D166" s="141"/>
      <c r="E166" s="141"/>
      <c r="F166" s="141"/>
      <c r="G166" s="142"/>
      <c r="H166" s="141"/>
      <c r="I166" s="141"/>
      <c r="J166" s="141"/>
      <c r="K166" s="165"/>
    </row>
    <row r="167" spans="2:11" ht="15" customHeight="1">
      <c r="B167" s="144"/>
      <c r="C167" s="101" t="s">
        <v>100</v>
      </c>
      <c r="D167" s="101"/>
      <c r="E167" s="101"/>
      <c r="F167" s="143" t="s">
        <v>97</v>
      </c>
      <c r="G167" s="101"/>
      <c r="H167" s="101" t="s">
        <v>136</v>
      </c>
      <c r="I167" s="101" t="s">
        <v>99</v>
      </c>
      <c r="J167" s="101">
        <v>120</v>
      </c>
      <c r="K167" s="165"/>
    </row>
    <row r="168" spans="2:11" ht="15" customHeight="1">
      <c r="B168" s="144"/>
      <c r="C168" s="101" t="s">
        <v>145</v>
      </c>
      <c r="D168" s="101"/>
      <c r="E168" s="101"/>
      <c r="F168" s="143" t="s">
        <v>97</v>
      </c>
      <c r="G168" s="101"/>
      <c r="H168" s="101" t="s">
        <v>146</v>
      </c>
      <c r="I168" s="101" t="s">
        <v>99</v>
      </c>
      <c r="J168" s="101" t="s">
        <v>147</v>
      </c>
      <c r="K168" s="165"/>
    </row>
    <row r="169" spans="2:11" ht="15" customHeight="1">
      <c r="B169" s="144"/>
      <c r="C169" s="101" t="s">
        <v>46</v>
      </c>
      <c r="D169" s="101"/>
      <c r="E169" s="101"/>
      <c r="F169" s="143" t="s">
        <v>97</v>
      </c>
      <c r="G169" s="101"/>
      <c r="H169" s="101" t="s">
        <v>163</v>
      </c>
      <c r="I169" s="101" t="s">
        <v>99</v>
      </c>
      <c r="J169" s="101" t="s">
        <v>147</v>
      </c>
      <c r="K169" s="165"/>
    </row>
    <row r="170" spans="2:11" ht="15" customHeight="1">
      <c r="B170" s="144"/>
      <c r="C170" s="101" t="s">
        <v>102</v>
      </c>
      <c r="D170" s="101"/>
      <c r="E170" s="101"/>
      <c r="F170" s="143" t="s">
        <v>103</v>
      </c>
      <c r="G170" s="101"/>
      <c r="H170" s="101" t="s">
        <v>163</v>
      </c>
      <c r="I170" s="101" t="s">
        <v>99</v>
      </c>
      <c r="J170" s="101">
        <v>50</v>
      </c>
      <c r="K170" s="165"/>
    </row>
    <row r="171" spans="2:11" ht="15" customHeight="1">
      <c r="B171" s="144"/>
      <c r="C171" s="101" t="s">
        <v>105</v>
      </c>
      <c r="D171" s="101"/>
      <c r="E171" s="101"/>
      <c r="F171" s="143" t="s">
        <v>97</v>
      </c>
      <c r="G171" s="101"/>
      <c r="H171" s="101" t="s">
        <v>163</v>
      </c>
      <c r="I171" s="101" t="s">
        <v>107</v>
      </c>
      <c r="J171" s="101"/>
      <c r="K171" s="165"/>
    </row>
    <row r="172" spans="2:11" ht="15" customHeight="1">
      <c r="B172" s="144"/>
      <c r="C172" s="101" t="s">
        <v>116</v>
      </c>
      <c r="D172" s="101"/>
      <c r="E172" s="101"/>
      <c r="F172" s="143" t="s">
        <v>103</v>
      </c>
      <c r="G172" s="101"/>
      <c r="H172" s="101" t="s">
        <v>163</v>
      </c>
      <c r="I172" s="101" t="s">
        <v>99</v>
      </c>
      <c r="J172" s="101">
        <v>50</v>
      </c>
      <c r="K172" s="165"/>
    </row>
    <row r="173" spans="2:11" ht="15" customHeight="1">
      <c r="B173" s="144"/>
      <c r="C173" s="101" t="s">
        <v>124</v>
      </c>
      <c r="D173" s="101"/>
      <c r="E173" s="101"/>
      <c r="F173" s="143" t="s">
        <v>103</v>
      </c>
      <c r="G173" s="101"/>
      <c r="H173" s="101" t="s">
        <v>163</v>
      </c>
      <c r="I173" s="101" t="s">
        <v>99</v>
      </c>
      <c r="J173" s="101">
        <v>50</v>
      </c>
      <c r="K173" s="165"/>
    </row>
    <row r="174" spans="2:11" ht="15" customHeight="1">
      <c r="B174" s="144"/>
      <c r="C174" s="101" t="s">
        <v>122</v>
      </c>
      <c r="D174" s="101"/>
      <c r="E174" s="101"/>
      <c r="F174" s="143" t="s">
        <v>103</v>
      </c>
      <c r="G174" s="101"/>
      <c r="H174" s="101" t="s">
        <v>163</v>
      </c>
      <c r="I174" s="101" t="s">
        <v>99</v>
      </c>
      <c r="J174" s="101">
        <v>50</v>
      </c>
      <c r="K174" s="165"/>
    </row>
    <row r="175" spans="2:11" ht="15" customHeight="1">
      <c r="B175" s="144"/>
      <c r="C175" s="101" t="s">
        <v>301</v>
      </c>
      <c r="D175" s="101"/>
      <c r="E175" s="101"/>
      <c r="F175" s="143" t="s">
        <v>97</v>
      </c>
      <c r="G175" s="101"/>
      <c r="H175" s="101" t="s">
        <v>164</v>
      </c>
      <c r="I175" s="101" t="s">
        <v>165</v>
      </c>
      <c r="J175" s="101"/>
      <c r="K175" s="165"/>
    </row>
    <row r="176" spans="2:11" ht="15" customHeight="1">
      <c r="B176" s="144"/>
      <c r="C176" s="101" t="s">
        <v>235</v>
      </c>
      <c r="D176" s="101"/>
      <c r="E176" s="101"/>
      <c r="F176" s="143" t="s">
        <v>97</v>
      </c>
      <c r="G176" s="101"/>
      <c r="H176" s="101" t="s">
        <v>166</v>
      </c>
      <c r="I176" s="101" t="s">
        <v>167</v>
      </c>
      <c r="J176" s="101">
        <v>1</v>
      </c>
      <c r="K176" s="165"/>
    </row>
    <row r="177" spans="2:11" ht="15" customHeight="1">
      <c r="B177" s="144"/>
      <c r="C177" s="101" t="s">
        <v>231</v>
      </c>
      <c r="D177" s="101"/>
      <c r="E177" s="101"/>
      <c r="F177" s="143" t="s">
        <v>97</v>
      </c>
      <c r="G177" s="101"/>
      <c r="H177" s="101" t="s">
        <v>168</v>
      </c>
      <c r="I177" s="101" t="s">
        <v>99</v>
      </c>
      <c r="J177" s="101">
        <v>20</v>
      </c>
      <c r="K177" s="165"/>
    </row>
    <row r="178" spans="2:11" ht="15" customHeight="1">
      <c r="B178" s="144"/>
      <c r="C178" s="101" t="s">
        <v>302</v>
      </c>
      <c r="D178" s="101"/>
      <c r="E178" s="101"/>
      <c r="F178" s="143" t="s">
        <v>97</v>
      </c>
      <c r="G178" s="101"/>
      <c r="H178" s="101" t="s">
        <v>169</v>
      </c>
      <c r="I178" s="101" t="s">
        <v>99</v>
      </c>
      <c r="J178" s="101">
        <v>255</v>
      </c>
      <c r="K178" s="165"/>
    </row>
    <row r="179" spans="2:11" ht="15" customHeight="1">
      <c r="B179" s="144"/>
      <c r="C179" s="101" t="s">
        <v>303</v>
      </c>
      <c r="D179" s="101"/>
      <c r="E179" s="101"/>
      <c r="F179" s="143" t="s">
        <v>97</v>
      </c>
      <c r="G179" s="101"/>
      <c r="H179" s="101" t="s">
        <v>62</v>
      </c>
      <c r="I179" s="101" t="s">
        <v>99</v>
      </c>
      <c r="J179" s="101">
        <v>10</v>
      </c>
      <c r="K179" s="165"/>
    </row>
    <row r="180" spans="2:11" ht="15" customHeight="1">
      <c r="B180" s="144"/>
      <c r="C180" s="101" t="s">
        <v>304</v>
      </c>
      <c r="D180" s="101"/>
      <c r="E180" s="101"/>
      <c r="F180" s="143" t="s">
        <v>97</v>
      </c>
      <c r="G180" s="101"/>
      <c r="H180" s="101" t="s">
        <v>170</v>
      </c>
      <c r="I180" s="101" t="s">
        <v>131</v>
      </c>
      <c r="J180" s="101"/>
      <c r="K180" s="165"/>
    </row>
    <row r="181" spans="2:11" ht="15" customHeight="1">
      <c r="B181" s="144"/>
      <c r="C181" s="101" t="s">
        <v>171</v>
      </c>
      <c r="D181" s="101"/>
      <c r="E181" s="101"/>
      <c r="F181" s="143" t="s">
        <v>97</v>
      </c>
      <c r="G181" s="101"/>
      <c r="H181" s="101" t="s">
        <v>172</v>
      </c>
      <c r="I181" s="101" t="s">
        <v>131</v>
      </c>
      <c r="J181" s="101"/>
      <c r="K181" s="165"/>
    </row>
    <row r="182" spans="2:11" ht="15" customHeight="1">
      <c r="B182" s="144"/>
      <c r="C182" s="101" t="s">
        <v>160</v>
      </c>
      <c r="D182" s="101"/>
      <c r="E182" s="101"/>
      <c r="F182" s="143" t="s">
        <v>97</v>
      </c>
      <c r="G182" s="101"/>
      <c r="H182" s="101" t="s">
        <v>173</v>
      </c>
      <c r="I182" s="101" t="s">
        <v>131</v>
      </c>
      <c r="J182" s="101"/>
      <c r="K182" s="165"/>
    </row>
    <row r="183" spans="2:11" ht="15" customHeight="1">
      <c r="B183" s="144"/>
      <c r="C183" s="101" t="s">
        <v>306</v>
      </c>
      <c r="D183" s="101"/>
      <c r="E183" s="101"/>
      <c r="F183" s="143" t="s">
        <v>103</v>
      </c>
      <c r="G183" s="101"/>
      <c r="H183" s="101" t="s">
        <v>174</v>
      </c>
      <c r="I183" s="101" t="s">
        <v>99</v>
      </c>
      <c r="J183" s="101">
        <v>50</v>
      </c>
      <c r="K183" s="165"/>
    </row>
    <row r="184" spans="2:11" ht="15" customHeight="1">
      <c r="B184" s="144"/>
      <c r="C184" s="101" t="s">
        <v>175</v>
      </c>
      <c r="D184" s="101"/>
      <c r="E184" s="101"/>
      <c r="F184" s="143" t="s">
        <v>103</v>
      </c>
      <c r="G184" s="101"/>
      <c r="H184" s="101" t="s">
        <v>176</v>
      </c>
      <c r="I184" s="101" t="s">
        <v>177</v>
      </c>
      <c r="J184" s="101"/>
      <c r="K184" s="165"/>
    </row>
    <row r="185" spans="2:11" ht="15" customHeight="1">
      <c r="B185" s="144"/>
      <c r="C185" s="101" t="s">
        <v>178</v>
      </c>
      <c r="D185" s="101"/>
      <c r="E185" s="101"/>
      <c r="F185" s="143" t="s">
        <v>103</v>
      </c>
      <c r="G185" s="101"/>
      <c r="H185" s="101" t="s">
        <v>179</v>
      </c>
      <c r="I185" s="101" t="s">
        <v>177</v>
      </c>
      <c r="J185" s="101"/>
      <c r="K185" s="165"/>
    </row>
    <row r="186" spans="2:11" ht="15" customHeight="1">
      <c r="B186" s="144"/>
      <c r="C186" s="101" t="s">
        <v>180</v>
      </c>
      <c r="D186" s="101"/>
      <c r="E186" s="101"/>
      <c r="F186" s="143" t="s">
        <v>103</v>
      </c>
      <c r="G186" s="101"/>
      <c r="H186" s="101" t="s">
        <v>0</v>
      </c>
      <c r="I186" s="101" t="s">
        <v>177</v>
      </c>
      <c r="J186" s="101"/>
      <c r="K186" s="165"/>
    </row>
    <row r="187" spans="2:11" ht="15" customHeight="1">
      <c r="B187" s="144"/>
      <c r="C187" s="177" t="s">
        <v>1</v>
      </c>
      <c r="D187" s="101"/>
      <c r="E187" s="101"/>
      <c r="F187" s="143" t="s">
        <v>103</v>
      </c>
      <c r="G187" s="101"/>
      <c r="H187" s="101" t="s">
        <v>2</v>
      </c>
      <c r="I187" s="101" t="s">
        <v>3</v>
      </c>
      <c r="J187" s="178" t="s">
        <v>4</v>
      </c>
      <c r="K187" s="165"/>
    </row>
    <row r="188" spans="2:11" ht="15" customHeight="1">
      <c r="B188" s="144"/>
      <c r="C188" s="129" t="s">
        <v>220</v>
      </c>
      <c r="D188" s="101"/>
      <c r="E188" s="101"/>
      <c r="F188" s="143" t="s">
        <v>97</v>
      </c>
      <c r="G188" s="101"/>
      <c r="H188" s="107" t="s">
        <v>5</v>
      </c>
      <c r="I188" s="101" t="s">
        <v>6</v>
      </c>
      <c r="J188" s="101"/>
      <c r="K188" s="165"/>
    </row>
    <row r="189" spans="2:11" ht="15" customHeight="1">
      <c r="B189" s="144"/>
      <c r="C189" s="129" t="s">
        <v>7</v>
      </c>
      <c r="D189" s="101"/>
      <c r="E189" s="101"/>
      <c r="F189" s="143" t="s">
        <v>97</v>
      </c>
      <c r="G189" s="101"/>
      <c r="H189" s="101" t="s">
        <v>8</v>
      </c>
      <c r="I189" s="101" t="s">
        <v>131</v>
      </c>
      <c r="J189" s="101"/>
      <c r="K189" s="165"/>
    </row>
    <row r="190" spans="2:11" ht="15" customHeight="1">
      <c r="B190" s="144"/>
      <c r="C190" s="129" t="s">
        <v>9</v>
      </c>
      <c r="D190" s="101"/>
      <c r="E190" s="101"/>
      <c r="F190" s="143" t="s">
        <v>97</v>
      </c>
      <c r="G190" s="101"/>
      <c r="H190" s="101" t="s">
        <v>10</v>
      </c>
      <c r="I190" s="101" t="s">
        <v>131</v>
      </c>
      <c r="J190" s="101"/>
      <c r="K190" s="165"/>
    </row>
    <row r="191" spans="2:11" ht="15" customHeight="1">
      <c r="B191" s="144"/>
      <c r="C191" s="129" t="s">
        <v>11</v>
      </c>
      <c r="D191" s="101"/>
      <c r="E191" s="101"/>
      <c r="F191" s="143" t="s">
        <v>103</v>
      </c>
      <c r="G191" s="101"/>
      <c r="H191" s="101" t="s">
        <v>12</v>
      </c>
      <c r="I191" s="101" t="s">
        <v>131</v>
      </c>
      <c r="J191" s="101"/>
      <c r="K191" s="165"/>
    </row>
    <row r="192" spans="2:11" ht="15" customHeight="1">
      <c r="B192" s="171"/>
      <c r="C192" s="179"/>
      <c r="D192" s="153"/>
      <c r="E192" s="153"/>
      <c r="F192" s="153"/>
      <c r="G192" s="153"/>
      <c r="H192" s="153"/>
      <c r="I192" s="153"/>
      <c r="J192" s="153"/>
      <c r="K192" s="172"/>
    </row>
    <row r="193" spans="2:11" ht="18.75" customHeight="1">
      <c r="B193" s="107"/>
      <c r="C193" s="101"/>
      <c r="D193" s="101"/>
      <c r="E193" s="101"/>
      <c r="F193" s="143"/>
      <c r="G193" s="101"/>
      <c r="H193" s="101"/>
      <c r="I193" s="101"/>
      <c r="J193" s="101"/>
      <c r="K193" s="107"/>
    </row>
    <row r="194" spans="2:11" ht="18.75" customHeight="1">
      <c r="B194" s="107"/>
      <c r="C194" s="101"/>
      <c r="D194" s="101"/>
      <c r="E194" s="101"/>
      <c r="F194" s="143"/>
      <c r="G194" s="101"/>
      <c r="H194" s="101"/>
      <c r="I194" s="101"/>
      <c r="J194" s="101"/>
      <c r="K194" s="107"/>
    </row>
    <row r="195" spans="2:11" ht="18.75" customHeight="1">
      <c r="B195" s="130"/>
      <c r="C195" s="130"/>
      <c r="D195" s="130"/>
      <c r="E195" s="130"/>
      <c r="F195" s="130"/>
      <c r="G195" s="130"/>
      <c r="H195" s="130"/>
      <c r="I195" s="130"/>
      <c r="J195" s="130"/>
      <c r="K195" s="130"/>
    </row>
    <row r="196" spans="2:11">
      <c r="B196" s="114"/>
      <c r="C196" s="115"/>
      <c r="D196" s="115"/>
      <c r="E196" s="115"/>
      <c r="F196" s="115"/>
      <c r="G196" s="115"/>
      <c r="H196" s="115"/>
      <c r="I196" s="115"/>
      <c r="J196" s="115"/>
      <c r="K196" s="116"/>
    </row>
    <row r="197" spans="2:11" ht="21">
      <c r="B197" s="117"/>
      <c r="C197" s="226" t="s">
        <v>13</v>
      </c>
      <c r="D197" s="226"/>
      <c r="E197" s="226"/>
      <c r="F197" s="226"/>
      <c r="G197" s="226"/>
      <c r="H197" s="226"/>
      <c r="I197" s="226"/>
      <c r="J197" s="226"/>
      <c r="K197" s="118"/>
    </row>
    <row r="198" spans="2:11" ht="25.5" customHeight="1">
      <c r="B198" s="117"/>
      <c r="C198" s="180" t="s">
        <v>14</v>
      </c>
      <c r="D198" s="180"/>
      <c r="E198" s="180"/>
      <c r="F198" s="180" t="s">
        <v>15</v>
      </c>
      <c r="G198" s="181"/>
      <c r="H198" s="232" t="s">
        <v>16</v>
      </c>
      <c r="I198" s="232"/>
      <c r="J198" s="232"/>
      <c r="K198" s="118"/>
    </row>
    <row r="199" spans="2:11" ht="5.25" customHeight="1">
      <c r="B199" s="144"/>
      <c r="C199" s="141"/>
      <c r="D199" s="141"/>
      <c r="E199" s="141"/>
      <c r="F199" s="141"/>
      <c r="G199" s="101"/>
      <c r="H199" s="141"/>
      <c r="I199" s="141"/>
      <c r="J199" s="141"/>
      <c r="K199" s="165"/>
    </row>
    <row r="200" spans="2:11" ht="15" customHeight="1">
      <c r="B200" s="144"/>
      <c r="C200" s="101" t="s">
        <v>6</v>
      </c>
      <c r="D200" s="101"/>
      <c r="E200" s="101"/>
      <c r="F200" s="143" t="s">
        <v>221</v>
      </c>
      <c r="G200" s="101"/>
      <c r="H200" s="229" t="s">
        <v>17</v>
      </c>
      <c r="I200" s="229"/>
      <c r="J200" s="229"/>
      <c r="K200" s="165"/>
    </row>
    <row r="201" spans="2:11" ht="15" customHeight="1">
      <c r="B201" s="144"/>
      <c r="C201" s="150"/>
      <c r="D201" s="101"/>
      <c r="E201" s="101"/>
      <c r="F201" s="143" t="s">
        <v>222</v>
      </c>
      <c r="G201" s="101"/>
      <c r="H201" s="229" t="s">
        <v>18</v>
      </c>
      <c r="I201" s="229"/>
      <c r="J201" s="229"/>
      <c r="K201" s="165"/>
    </row>
    <row r="202" spans="2:11" ht="15" customHeight="1">
      <c r="B202" s="144"/>
      <c r="C202" s="150"/>
      <c r="D202" s="101"/>
      <c r="E202" s="101"/>
      <c r="F202" s="143" t="s">
        <v>225</v>
      </c>
      <c r="G202" s="101"/>
      <c r="H202" s="229" t="s">
        <v>19</v>
      </c>
      <c r="I202" s="229"/>
      <c r="J202" s="229"/>
      <c r="K202" s="165"/>
    </row>
    <row r="203" spans="2:11" ht="15" customHeight="1">
      <c r="B203" s="144"/>
      <c r="C203" s="101"/>
      <c r="D203" s="101"/>
      <c r="E203" s="101"/>
      <c r="F203" s="143" t="s">
        <v>223</v>
      </c>
      <c r="G203" s="101"/>
      <c r="H203" s="229" t="s">
        <v>20</v>
      </c>
      <c r="I203" s="229"/>
      <c r="J203" s="229"/>
      <c r="K203" s="165"/>
    </row>
    <row r="204" spans="2:11" ht="15" customHeight="1">
      <c r="B204" s="144"/>
      <c r="C204" s="101"/>
      <c r="D204" s="101"/>
      <c r="E204" s="101"/>
      <c r="F204" s="143" t="s">
        <v>224</v>
      </c>
      <c r="G204" s="101"/>
      <c r="H204" s="229" t="s">
        <v>21</v>
      </c>
      <c r="I204" s="229"/>
      <c r="J204" s="229"/>
      <c r="K204" s="165"/>
    </row>
    <row r="205" spans="2:11" ht="15" customHeight="1">
      <c r="B205" s="144"/>
      <c r="C205" s="101"/>
      <c r="D205" s="101"/>
      <c r="E205" s="101"/>
      <c r="F205" s="143"/>
      <c r="G205" s="101"/>
      <c r="H205" s="101"/>
      <c r="I205" s="101"/>
      <c r="J205" s="101"/>
      <c r="K205" s="165"/>
    </row>
    <row r="206" spans="2:11" ht="15" customHeight="1">
      <c r="B206" s="144"/>
      <c r="C206" s="101" t="s">
        <v>143</v>
      </c>
      <c r="D206" s="101"/>
      <c r="E206" s="101"/>
      <c r="F206" s="143" t="s">
        <v>257</v>
      </c>
      <c r="G206" s="101"/>
      <c r="H206" s="229" t="s">
        <v>22</v>
      </c>
      <c r="I206" s="229"/>
      <c r="J206" s="229"/>
      <c r="K206" s="165"/>
    </row>
    <row r="207" spans="2:11" ht="15" customHeight="1">
      <c r="B207" s="144"/>
      <c r="C207" s="150"/>
      <c r="D207" s="101"/>
      <c r="E207" s="101"/>
      <c r="F207" s="143" t="s">
        <v>41</v>
      </c>
      <c r="G207" s="101"/>
      <c r="H207" s="229" t="s">
        <v>42</v>
      </c>
      <c r="I207" s="229"/>
      <c r="J207" s="229"/>
      <c r="K207" s="165"/>
    </row>
    <row r="208" spans="2:11" ht="15" customHeight="1">
      <c r="B208" s="144"/>
      <c r="C208" s="101"/>
      <c r="D208" s="101"/>
      <c r="E208" s="101"/>
      <c r="F208" s="143" t="s">
        <v>39</v>
      </c>
      <c r="G208" s="101"/>
      <c r="H208" s="229" t="s">
        <v>23</v>
      </c>
      <c r="I208" s="229"/>
      <c r="J208" s="229"/>
      <c r="K208" s="165"/>
    </row>
    <row r="209" spans="2:11" ht="15" customHeight="1">
      <c r="B209" s="182"/>
      <c r="C209" s="150"/>
      <c r="D209" s="150"/>
      <c r="E209" s="150"/>
      <c r="F209" s="143" t="s">
        <v>43</v>
      </c>
      <c r="G209" s="129"/>
      <c r="H209" s="233" t="s">
        <v>44</v>
      </c>
      <c r="I209" s="233"/>
      <c r="J209" s="233"/>
      <c r="K209" s="183"/>
    </row>
    <row r="210" spans="2:11" ht="15" customHeight="1">
      <c r="B210" s="182"/>
      <c r="C210" s="150"/>
      <c r="D210" s="150"/>
      <c r="E210" s="150"/>
      <c r="F210" s="143" t="s">
        <v>889</v>
      </c>
      <c r="G210" s="129"/>
      <c r="H210" s="233" t="s">
        <v>1011</v>
      </c>
      <c r="I210" s="233"/>
      <c r="J210" s="233"/>
      <c r="K210" s="183"/>
    </row>
    <row r="211" spans="2:11" ht="15" customHeight="1">
      <c r="B211" s="182"/>
      <c r="C211" s="150"/>
      <c r="D211" s="150"/>
      <c r="E211" s="150"/>
      <c r="F211" s="184"/>
      <c r="G211" s="129"/>
      <c r="H211" s="185"/>
      <c r="I211" s="185"/>
      <c r="J211" s="185"/>
      <c r="K211" s="183"/>
    </row>
    <row r="212" spans="2:11" ht="15" customHeight="1">
      <c r="B212" s="182"/>
      <c r="C212" s="101" t="s">
        <v>167</v>
      </c>
      <c r="D212" s="150"/>
      <c r="E212" s="150"/>
      <c r="F212" s="143">
        <v>1</v>
      </c>
      <c r="G212" s="129"/>
      <c r="H212" s="233" t="s">
        <v>24</v>
      </c>
      <c r="I212" s="233"/>
      <c r="J212" s="233"/>
      <c r="K212" s="183"/>
    </row>
    <row r="213" spans="2:11" ht="15" customHeight="1">
      <c r="B213" s="182"/>
      <c r="C213" s="150"/>
      <c r="D213" s="150"/>
      <c r="E213" s="150"/>
      <c r="F213" s="143">
        <v>2</v>
      </c>
      <c r="G213" s="129"/>
      <c r="H213" s="233" t="s">
        <v>25</v>
      </c>
      <c r="I213" s="233"/>
      <c r="J213" s="233"/>
      <c r="K213" s="183"/>
    </row>
    <row r="214" spans="2:11" ht="15" customHeight="1">
      <c r="B214" s="182"/>
      <c r="C214" s="150"/>
      <c r="D214" s="150"/>
      <c r="E214" s="150"/>
      <c r="F214" s="143">
        <v>3</v>
      </c>
      <c r="G214" s="129"/>
      <c r="H214" s="233" t="s">
        <v>26</v>
      </c>
      <c r="I214" s="233"/>
      <c r="J214" s="233"/>
      <c r="K214" s="183"/>
    </row>
    <row r="215" spans="2:11" ht="15" customHeight="1">
      <c r="B215" s="182"/>
      <c r="C215" s="150"/>
      <c r="D215" s="150"/>
      <c r="E215" s="150"/>
      <c r="F215" s="143">
        <v>4</v>
      </c>
      <c r="G215" s="129"/>
      <c r="H215" s="233" t="s">
        <v>27</v>
      </c>
      <c r="I215" s="233"/>
      <c r="J215" s="233"/>
      <c r="K215" s="183"/>
    </row>
    <row r="216" spans="2:11" ht="12.75" customHeight="1">
      <c r="B216" s="186"/>
      <c r="C216" s="187"/>
      <c r="D216" s="187"/>
      <c r="E216" s="187"/>
      <c r="F216" s="187"/>
      <c r="G216" s="187"/>
      <c r="H216" s="187"/>
      <c r="I216" s="187"/>
      <c r="J216" s="187"/>
      <c r="K216" s="188"/>
    </row>
  </sheetData>
  <sheetProtection formatCells="0" formatColumns="0" formatRows="0" insertColumns="0" insertRows="0" insertHyperlinks="0" deleteColumns="0" deleteRows="0" sort="0" autoFilter="0" pivotTables="0"/>
  <mergeCells count="77"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52:J52"/>
    <mergeCell ref="C53:J53"/>
    <mergeCell ref="C55:J55"/>
    <mergeCell ref="D56:J56"/>
    <mergeCell ref="D58:J58"/>
    <mergeCell ref="C50:J50"/>
    <mergeCell ref="G38:J38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honeticPr fontId="47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1704606 01 - Zastřešení T...</vt:lpstr>
      <vt:lpstr>Pokyny pro vyplnění</vt:lpstr>
      <vt:lpstr>'1704606 01 - Zastřešení T...'!Názvy_tisku</vt:lpstr>
      <vt:lpstr>'Rekapitulace stavby'!Názvy_tisku</vt:lpstr>
      <vt:lpstr>'1704606 01 - Zastřešení 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kolarcikovae</cp:lastModifiedBy>
  <dcterms:created xsi:type="dcterms:W3CDTF">2018-06-14T07:06:46Z</dcterms:created>
  <dcterms:modified xsi:type="dcterms:W3CDTF">2018-06-29T08:51:56Z</dcterms:modified>
</cp:coreProperties>
</file>