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bookViews>
  <sheets>
    <sheet name="Rekapitulace stavby" sheetId="1" r:id="rId1"/>
    <sheet name="1087_UB_05_Polni - Uhersk..." sheetId="2" r:id="rId2"/>
  </sheets>
  <definedNames>
    <definedName name="_xlnm._FilterDatabase" localSheetId="1" hidden="1">'1087_UB_05_Polni - Uhersk...'!$C$84:$K$338</definedName>
    <definedName name="_xlnm.Print_Titles" localSheetId="1">'1087_UB_05_Polni - Uhersk...'!$84:$84</definedName>
    <definedName name="_xlnm.Print_Titles" localSheetId="0">'Rekapitulace stavby'!$52:$52</definedName>
    <definedName name="_xlnm.Print_Area" localSheetId="1">'1087_UB_05_Polni - Uhersk...'!$C$4:$J$37,'1087_UB_05_Polni - Uhersk...'!$C$43:$J$68,'1087_UB_05_Polni - Uhersk...'!$C$74:$K$338</definedName>
    <definedName name="_xlnm.Print_Area" localSheetId="0">'Rekapitulace stavby'!$D$4:$AO$36,'Rekapitulace stavby'!$C$42:$AQ$56</definedName>
  </definedNames>
  <calcPr calcId="145621"/>
</workbook>
</file>

<file path=xl/calcChain.xml><?xml version="1.0" encoding="utf-8"?>
<calcChain xmlns="http://schemas.openxmlformats.org/spreadsheetml/2006/main">
  <c r="J35" i="2" l="1"/>
  <c r="J34" i="2"/>
  <c r="AY55" i="1"/>
  <c r="J33" i="2"/>
  <c r="AX55" i="1"/>
  <c r="BI337" i="2"/>
  <c r="BH337" i="2"/>
  <c r="BG337" i="2"/>
  <c r="BF337" i="2"/>
  <c r="T337" i="2"/>
  <c r="T336" i="2" s="1"/>
  <c r="R337" i="2"/>
  <c r="R336" i="2"/>
  <c r="P337" i="2"/>
  <c r="P336" i="2" s="1"/>
  <c r="BK337" i="2"/>
  <c r="BK336" i="2" s="1"/>
  <c r="J336" i="2" s="1"/>
  <c r="J67" i="2" s="1"/>
  <c r="J337" i="2"/>
  <c r="BE337" i="2"/>
  <c r="BI334" i="2"/>
  <c r="BH334" i="2"/>
  <c r="BG334" i="2"/>
  <c r="BF334" i="2"/>
  <c r="T334" i="2"/>
  <c r="T333" i="2"/>
  <c r="R334" i="2"/>
  <c r="R333" i="2"/>
  <c r="P334" i="2"/>
  <c r="P333" i="2"/>
  <c r="BK334" i="2"/>
  <c r="BK333" i="2" s="1"/>
  <c r="J333" i="2" s="1"/>
  <c r="J66" i="2" s="1"/>
  <c r="J334" i="2"/>
  <c r="BE334" i="2"/>
  <c r="BI331" i="2"/>
  <c r="BH331" i="2"/>
  <c r="BG331" i="2"/>
  <c r="BF331" i="2"/>
  <c r="T331" i="2"/>
  <c r="R331" i="2"/>
  <c r="P331" i="2"/>
  <c r="BK331" i="2"/>
  <c r="J331" i="2"/>
  <c r="BE331" i="2"/>
  <c r="BI329" i="2"/>
  <c r="BH329" i="2"/>
  <c r="F34" i="2" s="1"/>
  <c r="BC55" i="1" s="1"/>
  <c r="BC54" i="1" s="1"/>
  <c r="BG329" i="2"/>
  <c r="BF329" i="2"/>
  <c r="T329" i="2"/>
  <c r="R329" i="2"/>
  <c r="P329" i="2"/>
  <c r="BK329" i="2"/>
  <c r="J329" i="2"/>
  <c r="BE329" i="2"/>
  <c r="BI327" i="2"/>
  <c r="BH327" i="2"/>
  <c r="BG327" i="2"/>
  <c r="BF327" i="2"/>
  <c r="T327" i="2"/>
  <c r="R327" i="2"/>
  <c r="P327" i="2"/>
  <c r="BK327" i="2"/>
  <c r="J327" i="2"/>
  <c r="BE327" i="2" s="1"/>
  <c r="BI325" i="2"/>
  <c r="BH325" i="2"/>
  <c r="BG325" i="2"/>
  <c r="BF325" i="2"/>
  <c r="T325" i="2"/>
  <c r="R325" i="2"/>
  <c r="P325" i="2"/>
  <c r="BK325" i="2"/>
  <c r="BK322" i="2" s="1"/>
  <c r="J325" i="2"/>
  <c r="BE325" i="2" s="1"/>
  <c r="BI323" i="2"/>
  <c r="BH323" i="2"/>
  <c r="BG323" i="2"/>
  <c r="BF323" i="2"/>
  <c r="T323" i="2"/>
  <c r="T322" i="2" s="1"/>
  <c r="R323" i="2"/>
  <c r="R322" i="2"/>
  <c r="P323" i="2"/>
  <c r="P322" i="2" s="1"/>
  <c r="BK323" i="2"/>
  <c r="J323" i="2"/>
  <c r="BE323" i="2"/>
  <c r="BI320" i="2"/>
  <c r="BH320" i="2"/>
  <c r="BG320" i="2"/>
  <c r="BF320" i="2"/>
  <c r="T320" i="2"/>
  <c r="R320" i="2"/>
  <c r="P320" i="2"/>
  <c r="BK320" i="2"/>
  <c r="J320" i="2"/>
  <c r="BE320" i="2" s="1"/>
  <c r="BI318" i="2"/>
  <c r="BH318" i="2"/>
  <c r="BG318" i="2"/>
  <c r="BF318" i="2"/>
  <c r="T318" i="2"/>
  <c r="R318" i="2"/>
  <c r="P318" i="2"/>
  <c r="BK318" i="2"/>
  <c r="J318" i="2"/>
  <c r="BE318" i="2"/>
  <c r="BI316" i="2"/>
  <c r="BH316" i="2"/>
  <c r="BG316" i="2"/>
  <c r="BF316" i="2"/>
  <c r="T316" i="2"/>
  <c r="R316" i="2"/>
  <c r="P316" i="2"/>
  <c r="BK316" i="2"/>
  <c r="J316" i="2"/>
  <c r="BE316" i="2"/>
  <c r="BI314" i="2"/>
  <c r="BH314" i="2"/>
  <c r="BG314" i="2"/>
  <c r="BF314" i="2"/>
  <c r="T314" i="2"/>
  <c r="T309" i="2" s="1"/>
  <c r="R314" i="2"/>
  <c r="P314" i="2"/>
  <c r="BK314" i="2"/>
  <c r="BK309" i="2" s="1"/>
  <c r="J309" i="2" s="1"/>
  <c r="J64" i="2" s="1"/>
  <c r="J314" i="2"/>
  <c r="BE314" i="2"/>
  <c r="BI312" i="2"/>
  <c r="BH312" i="2"/>
  <c r="BG312" i="2"/>
  <c r="BF312" i="2"/>
  <c r="T312" i="2"/>
  <c r="R312" i="2"/>
  <c r="P312" i="2"/>
  <c r="P309" i="2" s="1"/>
  <c r="BK312" i="2"/>
  <c r="J312" i="2"/>
  <c r="BE312" i="2"/>
  <c r="BI310" i="2"/>
  <c r="BH310" i="2"/>
  <c r="BG310" i="2"/>
  <c r="BF310" i="2"/>
  <c r="T310" i="2"/>
  <c r="R310" i="2"/>
  <c r="R309" i="2" s="1"/>
  <c r="R304" i="2" s="1"/>
  <c r="P310" i="2"/>
  <c r="BK310" i="2"/>
  <c r="J310" i="2"/>
  <c r="BE310" i="2"/>
  <c r="BI307" i="2"/>
  <c r="BH307" i="2"/>
  <c r="BG307" i="2"/>
  <c r="BF307" i="2"/>
  <c r="T307" i="2"/>
  <c r="R307" i="2"/>
  <c r="P307" i="2"/>
  <c r="BK307" i="2"/>
  <c r="J307" i="2"/>
  <c r="BE307" i="2"/>
  <c r="BI305" i="2"/>
  <c r="BH305" i="2"/>
  <c r="BG305" i="2"/>
  <c r="BF305" i="2"/>
  <c r="T305" i="2"/>
  <c r="R305" i="2"/>
  <c r="P305" i="2"/>
  <c r="BK305" i="2"/>
  <c r="J305" i="2"/>
  <c r="BE305" i="2" s="1"/>
  <c r="BI302" i="2"/>
  <c r="BH302" i="2"/>
  <c r="BG302" i="2"/>
  <c r="BF302" i="2"/>
  <c r="T302" i="2"/>
  <c r="T301" i="2"/>
  <c r="R302" i="2"/>
  <c r="R301" i="2"/>
  <c r="P302" i="2"/>
  <c r="P301" i="2" s="1"/>
  <c r="BK302" i="2"/>
  <c r="BK301" i="2"/>
  <c r="J301" i="2"/>
  <c r="J62" i="2" s="1"/>
  <c r="J302" i="2"/>
  <c r="BE302" i="2" s="1"/>
  <c r="BI298" i="2"/>
  <c r="BH298" i="2"/>
  <c r="BG298" i="2"/>
  <c r="BF298" i="2"/>
  <c r="T298" i="2"/>
  <c r="R298" i="2"/>
  <c r="P298" i="2"/>
  <c r="P284" i="2" s="1"/>
  <c r="BK298" i="2"/>
  <c r="J298" i="2"/>
  <c r="BE298" i="2" s="1"/>
  <c r="BI295" i="2"/>
  <c r="BH295" i="2"/>
  <c r="BG295" i="2"/>
  <c r="BF295" i="2"/>
  <c r="T295" i="2"/>
  <c r="R295" i="2"/>
  <c r="P295" i="2"/>
  <c r="BK295" i="2"/>
  <c r="J295" i="2"/>
  <c r="BE295" i="2" s="1"/>
  <c r="BI292" i="2"/>
  <c r="BH292" i="2"/>
  <c r="BG292" i="2"/>
  <c r="BF292" i="2"/>
  <c r="T292" i="2"/>
  <c r="R292" i="2"/>
  <c r="R284" i="2" s="1"/>
  <c r="P292" i="2"/>
  <c r="BK292" i="2"/>
  <c r="J292" i="2"/>
  <c r="BE292" i="2" s="1"/>
  <c r="BI288" i="2"/>
  <c r="BH288" i="2"/>
  <c r="BG288" i="2"/>
  <c r="BF288" i="2"/>
  <c r="T288" i="2"/>
  <c r="R288" i="2"/>
  <c r="P288" i="2"/>
  <c r="BK288" i="2"/>
  <c r="J288" i="2"/>
  <c r="BE288" i="2"/>
  <c r="BI285" i="2"/>
  <c r="BH285" i="2"/>
  <c r="BG285" i="2"/>
  <c r="BF285" i="2"/>
  <c r="T285" i="2"/>
  <c r="T284" i="2" s="1"/>
  <c r="R285" i="2"/>
  <c r="P285" i="2"/>
  <c r="BK285" i="2"/>
  <c r="BK284" i="2" s="1"/>
  <c r="J284" i="2" s="1"/>
  <c r="J61" i="2" s="1"/>
  <c r="J285" i="2"/>
  <c r="BE285" i="2"/>
  <c r="BI281" i="2"/>
  <c r="BH281" i="2"/>
  <c r="BG281" i="2"/>
  <c r="BF281" i="2"/>
  <c r="T281" i="2"/>
  <c r="R281" i="2"/>
  <c r="P281" i="2"/>
  <c r="BK281" i="2"/>
  <c r="J281" i="2"/>
  <c r="BE281" i="2"/>
  <c r="BI277" i="2"/>
  <c r="BH277" i="2"/>
  <c r="BG277" i="2"/>
  <c r="BF277" i="2"/>
  <c r="T277" i="2"/>
  <c r="R277" i="2"/>
  <c r="P277" i="2"/>
  <c r="BK277" i="2"/>
  <c r="J277" i="2"/>
  <c r="BE277" i="2"/>
  <c r="BI273" i="2"/>
  <c r="BH273" i="2"/>
  <c r="BG273" i="2"/>
  <c r="BF273" i="2"/>
  <c r="T273" i="2"/>
  <c r="R273" i="2"/>
  <c r="P273" i="2"/>
  <c r="BK273" i="2"/>
  <c r="J273" i="2"/>
  <c r="BE273" i="2" s="1"/>
  <c r="BI269" i="2"/>
  <c r="BH269" i="2"/>
  <c r="BG269" i="2"/>
  <c r="BF269" i="2"/>
  <c r="T269" i="2"/>
  <c r="R269" i="2"/>
  <c r="P269" i="2"/>
  <c r="BK269" i="2"/>
  <c r="J269" i="2"/>
  <c r="BE269" i="2"/>
  <c r="BI266" i="2"/>
  <c r="BH266" i="2"/>
  <c r="BG266" i="2"/>
  <c r="BF266" i="2"/>
  <c r="T266" i="2"/>
  <c r="R266" i="2"/>
  <c r="P266" i="2"/>
  <c r="BK266" i="2"/>
  <c r="BK236" i="2" s="1"/>
  <c r="J236" i="2" s="1"/>
  <c r="J60" i="2" s="1"/>
  <c r="J266" i="2"/>
  <c r="BE266" i="2" s="1"/>
  <c r="BI263" i="2"/>
  <c r="BH263" i="2"/>
  <c r="BG263" i="2"/>
  <c r="BF263" i="2"/>
  <c r="T263" i="2"/>
  <c r="R263" i="2"/>
  <c r="P263" i="2"/>
  <c r="BK263" i="2"/>
  <c r="J263" i="2"/>
  <c r="BE263" i="2" s="1"/>
  <c r="BI257" i="2"/>
  <c r="BH257" i="2"/>
  <c r="BG257" i="2"/>
  <c r="BF257" i="2"/>
  <c r="T257" i="2"/>
  <c r="R257" i="2"/>
  <c r="P257" i="2"/>
  <c r="BK257" i="2"/>
  <c r="J257" i="2"/>
  <c r="BE257" i="2" s="1"/>
  <c r="BI254" i="2"/>
  <c r="BH254" i="2"/>
  <c r="BG254" i="2"/>
  <c r="BF254" i="2"/>
  <c r="T254" i="2"/>
  <c r="R254" i="2"/>
  <c r="P254" i="2"/>
  <c r="BK254" i="2"/>
  <c r="J254" i="2"/>
  <c r="BE254" i="2"/>
  <c r="BI251" i="2"/>
  <c r="BH251" i="2"/>
  <c r="BG251" i="2"/>
  <c r="BF251" i="2"/>
  <c r="T251" i="2"/>
  <c r="R251" i="2"/>
  <c r="P251" i="2"/>
  <c r="BK251" i="2"/>
  <c r="J251" i="2"/>
  <c r="BE251" i="2"/>
  <c r="BI248" i="2"/>
  <c r="BH248" i="2"/>
  <c r="BG248" i="2"/>
  <c r="BF248" i="2"/>
  <c r="T248" i="2"/>
  <c r="R248" i="2"/>
  <c r="P248" i="2"/>
  <c r="BK248" i="2"/>
  <c r="J248" i="2"/>
  <c r="BE248" i="2"/>
  <c r="BI244" i="2"/>
  <c r="BH244" i="2"/>
  <c r="BG244" i="2"/>
  <c r="BF244" i="2"/>
  <c r="T244" i="2"/>
  <c r="R244" i="2"/>
  <c r="P244" i="2"/>
  <c r="BK244" i="2"/>
  <c r="J244" i="2"/>
  <c r="BE244" i="2" s="1"/>
  <c r="BI241" i="2"/>
  <c r="BH241" i="2"/>
  <c r="BG241" i="2"/>
  <c r="BF241" i="2"/>
  <c r="T241" i="2"/>
  <c r="R241" i="2"/>
  <c r="P241" i="2"/>
  <c r="BK241" i="2"/>
  <c r="J241" i="2"/>
  <c r="BE241" i="2"/>
  <c r="BI237" i="2"/>
  <c r="BH237" i="2"/>
  <c r="BG237" i="2"/>
  <c r="BF237" i="2"/>
  <c r="T237" i="2"/>
  <c r="T236" i="2" s="1"/>
  <c r="R237" i="2"/>
  <c r="R236" i="2"/>
  <c r="P237" i="2"/>
  <c r="P236" i="2" s="1"/>
  <c r="BK237" i="2"/>
  <c r="J237" i="2"/>
  <c r="BE237" i="2" s="1"/>
  <c r="BI233" i="2"/>
  <c r="BH233" i="2"/>
  <c r="BG233" i="2"/>
  <c r="BF233" i="2"/>
  <c r="T233" i="2"/>
  <c r="T229" i="2" s="1"/>
  <c r="R233" i="2"/>
  <c r="P233" i="2"/>
  <c r="BK233" i="2"/>
  <c r="J233" i="2"/>
  <c r="BE233" i="2" s="1"/>
  <c r="BI230" i="2"/>
  <c r="BH230" i="2"/>
  <c r="BG230" i="2"/>
  <c r="BF230" i="2"/>
  <c r="T230" i="2"/>
  <c r="R230" i="2"/>
  <c r="R229" i="2"/>
  <c r="P230" i="2"/>
  <c r="P229" i="2" s="1"/>
  <c r="BK230" i="2"/>
  <c r="BK229" i="2" s="1"/>
  <c r="J229" i="2" s="1"/>
  <c r="J59" i="2" s="1"/>
  <c r="J230" i="2"/>
  <c r="BE230" i="2" s="1"/>
  <c r="BI226" i="2"/>
  <c r="BH226" i="2"/>
  <c r="BG226" i="2"/>
  <c r="BF226" i="2"/>
  <c r="T226" i="2"/>
  <c r="R226" i="2"/>
  <c r="P226" i="2"/>
  <c r="BK226" i="2"/>
  <c r="J226" i="2"/>
  <c r="BE226" i="2" s="1"/>
  <c r="BI223" i="2"/>
  <c r="BH223" i="2"/>
  <c r="BG223" i="2"/>
  <c r="BF223" i="2"/>
  <c r="T223" i="2"/>
  <c r="R223" i="2"/>
  <c r="P223" i="2"/>
  <c r="BK223" i="2"/>
  <c r="J223" i="2"/>
  <c r="BE223" i="2" s="1"/>
  <c r="BI219" i="2"/>
  <c r="BH219" i="2"/>
  <c r="BG219" i="2"/>
  <c r="BF219" i="2"/>
  <c r="T219" i="2"/>
  <c r="R219" i="2"/>
  <c r="P219" i="2"/>
  <c r="BK219" i="2"/>
  <c r="J219" i="2"/>
  <c r="BE219" i="2"/>
  <c r="BI214" i="2"/>
  <c r="BH214" i="2"/>
  <c r="BG214" i="2"/>
  <c r="BF214" i="2"/>
  <c r="T214" i="2"/>
  <c r="R214" i="2"/>
  <c r="P214" i="2"/>
  <c r="BK214" i="2"/>
  <c r="J214" i="2"/>
  <c r="BE214" i="2"/>
  <c r="BI209" i="2"/>
  <c r="BH209" i="2"/>
  <c r="BG209" i="2"/>
  <c r="BF209" i="2"/>
  <c r="T209" i="2"/>
  <c r="T201" i="2" s="1"/>
  <c r="R209" i="2"/>
  <c r="P209" i="2"/>
  <c r="BK209" i="2"/>
  <c r="BK201" i="2" s="1"/>
  <c r="J201" i="2" s="1"/>
  <c r="J58" i="2" s="1"/>
  <c r="J209" i="2"/>
  <c r="BE209" i="2"/>
  <c r="BI206" i="2"/>
  <c r="BH206" i="2"/>
  <c r="BG206" i="2"/>
  <c r="BF206" i="2"/>
  <c r="T206" i="2"/>
  <c r="R206" i="2"/>
  <c r="P206" i="2"/>
  <c r="P201" i="2" s="1"/>
  <c r="BK206" i="2"/>
  <c r="J206" i="2"/>
  <c r="BE206" i="2" s="1"/>
  <c r="BI202" i="2"/>
  <c r="BH202" i="2"/>
  <c r="BG202" i="2"/>
  <c r="BF202" i="2"/>
  <c r="T202" i="2"/>
  <c r="R202" i="2"/>
  <c r="R201" i="2" s="1"/>
  <c r="R86" i="2" s="1"/>
  <c r="R85" i="2" s="1"/>
  <c r="P202" i="2"/>
  <c r="BK202" i="2"/>
  <c r="J202" i="2"/>
  <c r="BE202" i="2"/>
  <c r="BI197" i="2"/>
  <c r="BH197" i="2"/>
  <c r="BG197" i="2"/>
  <c r="BF197" i="2"/>
  <c r="T197" i="2"/>
  <c r="R197" i="2"/>
  <c r="P197" i="2"/>
  <c r="BK197" i="2"/>
  <c r="J197" i="2"/>
  <c r="BE197" i="2"/>
  <c r="BI190" i="2"/>
  <c r="BH190" i="2"/>
  <c r="BG190" i="2"/>
  <c r="BF190" i="2"/>
  <c r="T190" i="2"/>
  <c r="R190" i="2"/>
  <c r="P190" i="2"/>
  <c r="BK190" i="2"/>
  <c r="J190" i="2"/>
  <c r="BE190" i="2" s="1"/>
  <c r="BI187" i="2"/>
  <c r="BH187" i="2"/>
  <c r="BG187" i="2"/>
  <c r="BF187" i="2"/>
  <c r="T187" i="2"/>
  <c r="R187" i="2"/>
  <c r="P187" i="2"/>
  <c r="BK187" i="2"/>
  <c r="J187" i="2"/>
  <c r="BE187" i="2" s="1"/>
  <c r="BI183" i="2"/>
  <c r="BH183" i="2"/>
  <c r="BG183" i="2"/>
  <c r="BF183" i="2"/>
  <c r="T183" i="2"/>
  <c r="R183" i="2"/>
  <c r="P183" i="2"/>
  <c r="BK183" i="2"/>
  <c r="J183" i="2"/>
  <c r="BE183" i="2" s="1"/>
  <c r="BI179" i="2"/>
  <c r="BH179" i="2"/>
  <c r="BG179" i="2"/>
  <c r="BF179" i="2"/>
  <c r="T179" i="2"/>
  <c r="R179" i="2"/>
  <c r="P179" i="2"/>
  <c r="BK179" i="2"/>
  <c r="J179" i="2"/>
  <c r="BE179" i="2"/>
  <c r="BI175" i="2"/>
  <c r="BH175" i="2"/>
  <c r="BG175" i="2"/>
  <c r="BF175" i="2"/>
  <c r="T175" i="2"/>
  <c r="R175" i="2"/>
  <c r="P175" i="2"/>
  <c r="BK175" i="2"/>
  <c r="J175" i="2"/>
  <c r="BE175" i="2"/>
  <c r="BI171" i="2"/>
  <c r="BH171" i="2"/>
  <c r="BG171" i="2"/>
  <c r="BF171" i="2"/>
  <c r="T171" i="2"/>
  <c r="R171" i="2"/>
  <c r="P171" i="2"/>
  <c r="BK171" i="2"/>
  <c r="J171" i="2"/>
  <c r="BE171" i="2"/>
  <c r="BI167" i="2"/>
  <c r="BH167" i="2"/>
  <c r="BG167" i="2"/>
  <c r="BF167" i="2"/>
  <c r="T167" i="2"/>
  <c r="R167" i="2"/>
  <c r="P167" i="2"/>
  <c r="BK167" i="2"/>
  <c r="J167" i="2"/>
  <c r="BE167" i="2" s="1"/>
  <c r="BI163" i="2"/>
  <c r="BH163" i="2"/>
  <c r="BG163" i="2"/>
  <c r="BF163" i="2"/>
  <c r="T163" i="2"/>
  <c r="R163" i="2"/>
  <c r="P163" i="2"/>
  <c r="BK163" i="2"/>
  <c r="J163" i="2"/>
  <c r="BE163" i="2"/>
  <c r="BI159" i="2"/>
  <c r="BH159" i="2"/>
  <c r="BG159" i="2"/>
  <c r="BF159" i="2"/>
  <c r="T159" i="2"/>
  <c r="R159" i="2"/>
  <c r="P159" i="2"/>
  <c r="BK159" i="2"/>
  <c r="J159" i="2"/>
  <c r="BE159" i="2" s="1"/>
  <c r="BI155" i="2"/>
  <c r="BH155" i="2"/>
  <c r="BG155" i="2"/>
  <c r="BF155" i="2"/>
  <c r="T155" i="2"/>
  <c r="R155" i="2"/>
  <c r="P155" i="2"/>
  <c r="BK155" i="2"/>
  <c r="J155" i="2"/>
  <c r="BE155" i="2" s="1"/>
  <c r="BI151" i="2"/>
  <c r="BH151" i="2"/>
  <c r="BG151" i="2"/>
  <c r="BF151" i="2"/>
  <c r="T151" i="2"/>
  <c r="R151" i="2"/>
  <c r="P151" i="2"/>
  <c r="BK151" i="2"/>
  <c r="J151" i="2"/>
  <c r="BE151" i="2" s="1"/>
  <c r="BI147" i="2"/>
  <c r="BH147" i="2"/>
  <c r="BG147" i="2"/>
  <c r="BF147" i="2"/>
  <c r="T147" i="2"/>
  <c r="R147" i="2"/>
  <c r="P147" i="2"/>
  <c r="BK147" i="2"/>
  <c r="J147" i="2"/>
  <c r="BE147" i="2"/>
  <c r="BI143" i="2"/>
  <c r="BH143" i="2"/>
  <c r="BG143" i="2"/>
  <c r="BF143" i="2"/>
  <c r="T143" i="2"/>
  <c r="R143" i="2"/>
  <c r="P143" i="2"/>
  <c r="BK143" i="2"/>
  <c r="J143" i="2"/>
  <c r="BE143" i="2"/>
  <c r="BI139" i="2"/>
  <c r="BH139" i="2"/>
  <c r="BG139" i="2"/>
  <c r="BF139" i="2"/>
  <c r="T139" i="2"/>
  <c r="R139" i="2"/>
  <c r="P139" i="2"/>
  <c r="BK139" i="2"/>
  <c r="J139" i="2"/>
  <c r="BE139" i="2"/>
  <c r="BI135" i="2"/>
  <c r="BH135" i="2"/>
  <c r="BG135" i="2"/>
  <c r="BF135" i="2"/>
  <c r="T135" i="2"/>
  <c r="R135" i="2"/>
  <c r="P135" i="2"/>
  <c r="BK135" i="2"/>
  <c r="J135" i="2"/>
  <c r="BE135" i="2" s="1"/>
  <c r="BI131" i="2"/>
  <c r="BH131" i="2"/>
  <c r="BG131" i="2"/>
  <c r="BF131" i="2"/>
  <c r="T131" i="2"/>
  <c r="R131" i="2"/>
  <c r="P131" i="2"/>
  <c r="BK131" i="2"/>
  <c r="J131" i="2"/>
  <c r="BE131" i="2"/>
  <c r="BI128" i="2"/>
  <c r="BH128" i="2"/>
  <c r="BG128" i="2"/>
  <c r="BF128" i="2"/>
  <c r="T128" i="2"/>
  <c r="R128" i="2"/>
  <c r="P128" i="2"/>
  <c r="BK128" i="2"/>
  <c r="J128" i="2"/>
  <c r="BE128" i="2" s="1"/>
  <c r="BI124" i="2"/>
  <c r="BH124" i="2"/>
  <c r="BG124" i="2"/>
  <c r="BF124" i="2"/>
  <c r="T124" i="2"/>
  <c r="R124" i="2"/>
  <c r="P124" i="2"/>
  <c r="BK124" i="2"/>
  <c r="J124" i="2"/>
  <c r="BE124" i="2" s="1"/>
  <c r="BI120" i="2"/>
  <c r="BH120" i="2"/>
  <c r="BG120" i="2"/>
  <c r="BF120" i="2"/>
  <c r="T120" i="2"/>
  <c r="R120" i="2"/>
  <c r="P120" i="2"/>
  <c r="BK120" i="2"/>
  <c r="J120" i="2"/>
  <c r="BE120" i="2" s="1"/>
  <c r="BI116" i="2"/>
  <c r="BH116" i="2"/>
  <c r="BG116" i="2"/>
  <c r="BF116" i="2"/>
  <c r="T116" i="2"/>
  <c r="R116" i="2"/>
  <c r="P116" i="2"/>
  <c r="BK116" i="2"/>
  <c r="J116" i="2"/>
  <c r="BE116" i="2"/>
  <c r="BI112" i="2"/>
  <c r="BH112" i="2"/>
  <c r="BG112" i="2"/>
  <c r="BF112" i="2"/>
  <c r="T112" i="2"/>
  <c r="R112" i="2"/>
  <c r="P112" i="2"/>
  <c r="BK112" i="2"/>
  <c r="J112" i="2"/>
  <c r="BE112" i="2"/>
  <c r="BI108" i="2"/>
  <c r="BH108" i="2"/>
  <c r="BG108" i="2"/>
  <c r="BF108" i="2"/>
  <c r="T108" i="2"/>
  <c r="R108" i="2"/>
  <c r="P108" i="2"/>
  <c r="BK108" i="2"/>
  <c r="J108" i="2"/>
  <c r="BE108" i="2"/>
  <c r="BI104" i="2"/>
  <c r="BH104" i="2"/>
  <c r="BG104" i="2"/>
  <c r="BF104" i="2"/>
  <c r="T104" i="2"/>
  <c r="R104" i="2"/>
  <c r="P104" i="2"/>
  <c r="BK104" i="2"/>
  <c r="J104" i="2"/>
  <c r="BE104" i="2" s="1"/>
  <c r="BI100" i="2"/>
  <c r="BH100" i="2"/>
  <c r="BG100" i="2"/>
  <c r="BF100" i="2"/>
  <c r="T100" i="2"/>
  <c r="R100" i="2"/>
  <c r="P100" i="2"/>
  <c r="P87" i="2" s="1"/>
  <c r="BK100" i="2"/>
  <c r="J100" i="2"/>
  <c r="BE100" i="2"/>
  <c r="BI96" i="2"/>
  <c r="BH96" i="2"/>
  <c r="BG96" i="2"/>
  <c r="BF96" i="2"/>
  <c r="T96" i="2"/>
  <c r="R96" i="2"/>
  <c r="P96" i="2"/>
  <c r="BK96" i="2"/>
  <c r="J96" i="2"/>
  <c r="BE96" i="2" s="1"/>
  <c r="BI92" i="2"/>
  <c r="BH92" i="2"/>
  <c r="BG92" i="2"/>
  <c r="F33" i="2" s="1"/>
  <c r="BB55" i="1" s="1"/>
  <c r="BB54" i="1" s="1"/>
  <c r="BF92" i="2"/>
  <c r="T92" i="2"/>
  <c r="R92" i="2"/>
  <c r="P92" i="2"/>
  <c r="BK92" i="2"/>
  <c r="J92" i="2"/>
  <c r="BE92" i="2" s="1"/>
  <c r="BI88" i="2"/>
  <c r="F35" i="2" s="1"/>
  <c r="BD55" i="1" s="1"/>
  <c r="BD54" i="1" s="1"/>
  <c r="W33" i="1" s="1"/>
  <c r="BH88" i="2"/>
  <c r="BG88" i="2"/>
  <c r="BF88" i="2"/>
  <c r="J32" i="2" s="1"/>
  <c r="AW55" i="1" s="1"/>
  <c r="T88" i="2"/>
  <c r="T87" i="2" s="1"/>
  <c r="T86" i="2" s="1"/>
  <c r="R88" i="2"/>
  <c r="R87" i="2"/>
  <c r="P88" i="2"/>
  <c r="BK88" i="2"/>
  <c r="BK87" i="2" s="1"/>
  <c r="J88" i="2"/>
  <c r="BE88" i="2" s="1"/>
  <c r="J82" i="2"/>
  <c r="J81" i="2"/>
  <c r="F81" i="2"/>
  <c r="F79" i="2"/>
  <c r="E77" i="2"/>
  <c r="J51" i="2"/>
  <c r="J50" i="2"/>
  <c r="F50" i="2"/>
  <c r="F48" i="2"/>
  <c r="E46" i="2"/>
  <c r="J16" i="2"/>
  <c r="E16" i="2"/>
  <c r="F82" i="2" s="1"/>
  <c r="F51" i="2"/>
  <c r="J15" i="2"/>
  <c r="J10" i="2"/>
  <c r="J48" i="2" s="1"/>
  <c r="J79" i="2"/>
  <c r="AS54" i="1"/>
  <c r="L50" i="1"/>
  <c r="AM50" i="1"/>
  <c r="AM49" i="1"/>
  <c r="L49" i="1"/>
  <c r="AM47" i="1"/>
  <c r="L47" i="1"/>
  <c r="L45" i="1"/>
  <c r="L44" i="1"/>
  <c r="P86" i="2" l="1"/>
  <c r="J31" i="2"/>
  <c r="AV55" i="1" s="1"/>
  <c r="AT55" i="1" s="1"/>
  <c r="F31" i="2"/>
  <c r="AZ55" i="1" s="1"/>
  <c r="AZ54" i="1" s="1"/>
  <c r="BK86" i="2"/>
  <c r="J87" i="2"/>
  <c r="J57" i="2" s="1"/>
  <c r="T304" i="2"/>
  <c r="T85" i="2" s="1"/>
  <c r="W31" i="1"/>
  <c r="AX54" i="1"/>
  <c r="AY54" i="1"/>
  <c r="W32" i="1"/>
  <c r="BK304" i="2"/>
  <c r="J304" i="2" s="1"/>
  <c r="J63" i="2" s="1"/>
  <c r="J322" i="2"/>
  <c r="J65" i="2" s="1"/>
  <c r="P304" i="2"/>
  <c r="F32" i="2"/>
  <c r="BA55" i="1" s="1"/>
  <c r="BA54" i="1" s="1"/>
  <c r="W29" i="1" l="1"/>
  <c r="AV54" i="1"/>
  <c r="W30" i="1"/>
  <c r="AW54" i="1"/>
  <c r="AK30" i="1" s="1"/>
  <c r="J86" i="2"/>
  <c r="J56" i="2" s="1"/>
  <c r="BK85" i="2"/>
  <c r="J85" i="2" s="1"/>
  <c r="P85" i="2"/>
  <c r="AU55" i="1" s="1"/>
  <c r="AU54" i="1" s="1"/>
  <c r="J55" i="2" l="1"/>
  <c r="J28" i="2"/>
  <c r="AK29" i="1"/>
  <c r="AT54" i="1"/>
  <c r="J37" i="2" l="1"/>
  <c r="AG55" i="1"/>
  <c r="AN55" i="1" l="1"/>
  <c r="AG54" i="1"/>
  <c r="AN54" i="1" l="1"/>
  <c r="AK26" i="1"/>
  <c r="AK35" i="1" s="1"/>
</calcChain>
</file>

<file path=xl/sharedStrings.xml><?xml version="1.0" encoding="utf-8"?>
<sst xmlns="http://schemas.openxmlformats.org/spreadsheetml/2006/main" count="2499" uniqueCount="599">
  <si>
    <t>Export Komplet</t>
  </si>
  <si>
    <t/>
  </si>
  <si>
    <t>2.0</t>
  </si>
  <si>
    <t>ZAMOK</t>
  </si>
  <si>
    <t>False</t>
  </si>
  <si>
    <t>{f872fb5b-4d89-469c-a908-7226ca2308f7}</t>
  </si>
  <si>
    <t>0,01</t>
  </si>
  <si>
    <t>21</t>
  </si>
  <si>
    <t>15</t>
  </si>
  <si>
    <t>REKAPITULACE STAVBY</t>
  </si>
  <si>
    <t>v ---  níže se nacházejí doplnkové a pomocné údaje k sestavám  --- v</t>
  </si>
  <si>
    <t>Návod na vyplnění</t>
  </si>
  <si>
    <t>0,001</t>
  </si>
  <si>
    <t>Kód:</t>
  </si>
  <si>
    <t>1087_UB_05_Polni</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</si>
  <si>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</si>
  <si>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</si>
  <si>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2018_1. 05 Ulice Polní</t>
  </si>
  <si>
    <t>KSO:</t>
  </si>
  <si>
    <t>822 27</t>
  </si>
  <si>
    <t>CC-CZ:</t>
  </si>
  <si>
    <t>21121</t>
  </si>
  <si>
    <t>Místo:</t>
  </si>
  <si>
    <t>Uherský Brod</t>
  </si>
  <si>
    <t>Datum:</t>
  </si>
  <si>
    <t>27. 2. 2019</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</si>
  <si>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</si>
  <si>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</si>
  <si>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</si>
  <si>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</si>
  <si>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</si>
  <si>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</si>
  <si>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</si>
  <si>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</si>
  <si>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</si>
  <si>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</si>
  <si>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</si>
  <si>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</si>
  <si>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</si>
  <si>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</si>
  <si>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</si>
  <si>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</si>
  <si>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</si>
  <si>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</si>
  <si>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</si>
  <si>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</si>
  <si>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</si>
  <si>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</si>
  <si>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</si>
  <si>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</si>
  <si>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</si>
  <si>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</si>
  <si>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</si>
  <si>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</si>
  <si>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</si>
  <si>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</si>
  <si>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</si>
  <si>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</si>
  <si>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</si>
  <si>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</si>
  <si>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</si>
  <si>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</si>
  <si>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</si>
  <si>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</si>
  <si>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</si>
  <si>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</si>
  <si>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</si>
  <si>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</si>
  <si>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</si>
  <si>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</si>
  <si>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</si>
  <si>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</si>
  <si>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</si>
  <si>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</si>
  <si>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</si>
  <si>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</si>
  <si>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</si>
  <si>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</si>
  <si>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</si>
  <si>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</si>
  <si>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odst_ZDL</t>
  </si>
  <si>
    <t>7</t>
  </si>
  <si>
    <t>2</t>
  </si>
  <si>
    <t>odst_30_30</t>
  </si>
  <si>
    <t>231,7</t>
  </si>
  <si>
    <t>KRYCÍ LIST SOUPISU PRACÍ</t>
  </si>
  <si>
    <t>odst_beton</t>
  </si>
  <si>
    <t>5,7</t>
  </si>
  <si>
    <t>odst_AB</t>
  </si>
  <si>
    <t>25,665</t>
  </si>
  <si>
    <t>řezání_AB</t>
  </si>
  <si>
    <t>171,1</t>
  </si>
  <si>
    <t>new_sil_obr</t>
  </si>
  <si>
    <t>175,2</t>
  </si>
  <si>
    <t>obr_nájezd</t>
  </si>
  <si>
    <t>15,352</t>
  </si>
  <si>
    <t>obr_přechod</t>
  </si>
  <si>
    <t>12,12</t>
  </si>
  <si>
    <t>obr_standard</t>
  </si>
  <si>
    <t>149,48</t>
  </si>
  <si>
    <t>přídlažba</t>
  </si>
  <si>
    <t>170,7</t>
  </si>
  <si>
    <t>chod_obr_suma</t>
  </si>
  <si>
    <t>201,4</t>
  </si>
  <si>
    <t>chod_obr_přeruš</t>
  </si>
  <si>
    <t>154,5</t>
  </si>
  <si>
    <t>chod_obr_celý</t>
  </si>
  <si>
    <t>46,9</t>
  </si>
  <si>
    <t>obr_250_dl</t>
  </si>
  <si>
    <t>31,31</t>
  </si>
  <si>
    <t>obr_1000_dl</t>
  </si>
  <si>
    <t>172,104</t>
  </si>
  <si>
    <t>odkop_chod</t>
  </si>
  <si>
    <t>48,205</t>
  </si>
  <si>
    <t>rýha_obrub</t>
  </si>
  <si>
    <t>94,15</t>
  </si>
  <si>
    <t>nasyp</t>
  </si>
  <si>
    <t>25,175</t>
  </si>
  <si>
    <t>skald_zemin</t>
  </si>
  <si>
    <t>117,18</t>
  </si>
  <si>
    <t>humus</t>
  </si>
  <si>
    <t>143,5</t>
  </si>
  <si>
    <t>ornice</t>
  </si>
  <si>
    <t>14,35</t>
  </si>
  <si>
    <t>ZDL_šedá</t>
  </si>
  <si>
    <t>263,9</t>
  </si>
  <si>
    <t>pláň</t>
  </si>
  <si>
    <t>459,6</t>
  </si>
  <si>
    <t>ZDL_slepec</t>
  </si>
  <si>
    <t>7,4</t>
  </si>
  <si>
    <t>šd_100</t>
  </si>
  <si>
    <t>372</t>
  </si>
  <si>
    <t>šd_150</t>
  </si>
  <si>
    <t>358,9</t>
  </si>
  <si>
    <t>sklad_štěrk</t>
  </si>
  <si>
    <t>84,543</t>
  </si>
  <si>
    <t>sklad_beton</t>
  </si>
  <si>
    <t>138,799</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</si>
  <si>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</si>
  <si>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</si>
  <si>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</si>
  <si>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</si>
  <si>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</si>
  <si>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</si>
  <si>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</si>
  <si>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</si>
  <si>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</si>
  <si>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</si>
  <si>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</si>
  <si>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</si>
  <si>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</si>
  <si>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</si>
  <si>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</si>
  <si>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</si>
  <si>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</si>
  <si>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</si>
  <si>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</si>
  <si>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</si>
  <si>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</si>
  <si>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</si>
  <si>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</si>
  <si>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</si>
  <si>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</si>
  <si>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</si>
  <si>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</si>
  <si>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</si>
  <si>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</si>
  <si>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</si>
  <si>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</si>
  <si>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</si>
  <si>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</si>
  <si>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</si>
  <si>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</si>
  <si>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</si>
  <si>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</si>
  <si>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</si>
  <si>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2019 01</t>
  </si>
  <si>
    <t>4</t>
  </si>
  <si>
    <t>-1522208678</t>
  </si>
  <si>
    <t>PP</t>
  </si>
  <si>
    <t>Rozebrání dlažeb komunikací pro pěší s přemístěním hmot na skládku na vzdálenost do 3 m nebo s naložením na dopravní prostředek s ložem z kameniva nebo živice a s jakoukoliv výplní spár ručně ze zámkové dlažby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</si>
  <si>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</si>
  <si>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</si>
  <si>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</si>
  <si>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113106142</t>
  </si>
  <si>
    <t>Rozebrání dlažeb z betonových nebo kamenných dlaždic komunikací pro pěší strojně pl přes 50 m2</t>
  </si>
  <si>
    <t>-979185604</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</si>
  <si>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</si>
  <si>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147,8+90,9-7</t>
  </si>
  <si>
    <t>3</t>
  </si>
  <si>
    <t>113107312</t>
  </si>
  <si>
    <t>Odstranění podkladu z kameniva těženého tl 200 mm strojně pl do 50 m2</t>
  </si>
  <si>
    <t>903271935</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</si>
  <si>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</si>
  <si>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</si>
  <si>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odst_30_30+odst_beton</t>
  </si>
  <si>
    <t>113107322</t>
  </si>
  <si>
    <t>Odstranění podkladu z kameniva drceného tl 200 mm strojně pl do 50 m2</t>
  </si>
  <si>
    <t>1242575995</t>
  </si>
  <si>
    <t>Odstranění podkladů nebo krytů strojně plochy jednotlivě do 50 m2 s přemístěním hmot na skládku na vzdálenost do 3 m nebo s naložením na dopravní prostředek z kameniva hrubého drceného, o tl. vrstvy přes 100 do 200 mm</t>
  </si>
  <si>
    <t>5</t>
  </si>
  <si>
    <t>113107323</t>
  </si>
  <si>
    <t>Odstranění podkladu z kameniva drceného tl 300 mm strojně pl do 50 m2</t>
  </si>
  <si>
    <t>601798166</t>
  </si>
  <si>
    <t>Odstranění podkladů nebo krytů strojně plochy jednotlivě do 50 m2 s přemístěním hmot na skládku na vzdálenost do 3 m nebo s naložením na dopravní prostředek z kameniva hrubého drceného, o tl. vrstvy přes 200 do 300 mm</t>
  </si>
  <si>
    <t>6</t>
  </si>
  <si>
    <t>113107331</t>
  </si>
  <si>
    <t>Odstranění podkladu z betonu prostého tl 150 mm strojně pl do 50 m2</t>
  </si>
  <si>
    <t>1359820121</t>
  </si>
  <si>
    <t>Odstranění podkladů nebo krytů strojně plochy jednotlivě do 50 m2 s přemístěním hmot na skládku na vzdálenost do 3 m nebo s naložením na dopravní prostředek z betonu prostého, o tl. vrstvy přes 100 do 150 mm</t>
  </si>
  <si>
    <t>113107342</t>
  </si>
  <si>
    <t>Odstranění podkladu živičného tl 100 mm strojně pl do 50 m2</t>
  </si>
  <si>
    <t>-312835243</t>
  </si>
  <si>
    <t>Odstranění podkladů nebo krytů strojně plochy jednotlivě do 50 m2 s přemístěním hmot na skládku na vzdálenost do 3 m nebo s naložením na dopravní prostředek živičných, o tl. vrstvy přes 50 do 100 mm</t>
  </si>
  <si>
    <t>0,15*88,5+66,6*0,15+16*0,15</t>
  </si>
  <si>
    <t>8</t>
  </si>
  <si>
    <t>113202111</t>
  </si>
  <si>
    <t>Vytrhání obrub krajníků obrubníků stojatých</t>
  </si>
  <si>
    <t>m</t>
  </si>
  <si>
    <t>-1199269442</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</si>
  <si>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</si>
  <si>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</si>
  <si>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4,5+2*(15,9+88,2+66,6)</t>
  </si>
  <si>
    <t>9</t>
  </si>
  <si>
    <t>113204111</t>
  </si>
  <si>
    <t>Vytrhání obrub záhonových</t>
  </si>
  <si>
    <t>626170521</t>
  </si>
  <si>
    <t>Vytrhání obrub  s vybouráním lože, s přemístěním hmot na skládku na vzdálenost do 3 m nebo s naložením na dopravní prostředek záhonových</t>
  </si>
  <si>
    <t>19+69+11,2-3,7-3,7-1,5+17,3+20,7</t>
  </si>
  <si>
    <t>10</t>
  </si>
  <si>
    <t>122201401</t>
  </si>
  <si>
    <t>Vykopávky v zemníku na suchu v hornině tř. 3 objem do 100 m3</t>
  </si>
  <si>
    <t>m3</t>
  </si>
  <si>
    <t>474430651</t>
  </si>
  <si>
    <t>Vykopávky v zemnících na suchu  s přehozením výkopku na vzdálenost do 3 m nebo s naložením na dopravní prostředek v hornině tř. 3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</si>
  <si>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</si>
  <si>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humus*0,1</t>
  </si>
  <si>
    <t>11</t>
  </si>
  <si>
    <t>M</t>
  </si>
  <si>
    <t>10364101</t>
  </si>
  <si>
    <t>zemina pro terénní úpravy -  ornice</t>
  </si>
  <si>
    <t>t</t>
  </si>
  <si>
    <t>-865997890</t>
  </si>
  <si>
    <t>ornice*1,7</t>
  </si>
  <si>
    <t>12</t>
  </si>
  <si>
    <t>122201409</t>
  </si>
  <si>
    <t>Příplatek za lepivost u vykopávek v zemníku na suchu v hornině tř. 3</t>
  </si>
  <si>
    <t>767274887</t>
  </si>
  <si>
    <t>Vykopávky v zemnících na suchu  s přehozením výkopku na vzdálenost do 3 m nebo s naložením na dopravní prostředek v hornině tř. 3 Příplatek k cenám za lepivost horniny tř. 3</t>
  </si>
  <si>
    <t>13</t>
  </si>
  <si>
    <t>122202201</t>
  </si>
  <si>
    <t>Odkopávky a prokopávky nezapažené pro silnice objemu do 100 m3 v hornině tř. 3</t>
  </si>
  <si>
    <t>462204633</t>
  </si>
  <si>
    <t>Odkopávky a prokopávky nezapažené pro silnice  s přemístěním výkopku v příčných profilech na vzdálenost do 15 m nebo s naložením na dopravní prostředek v hornině tř. 3 do 100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</si>
  <si>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</si>
  <si>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0,15*(147,8+90,9)+0,4*(14,5+16,5)</t>
  </si>
  <si>
    <t>14</t>
  </si>
  <si>
    <t>122202209</t>
  </si>
  <si>
    <t>Příplatek k odkopávkám a prokopávkám pro silnice v hornině tř. 3 za lepivost</t>
  </si>
  <si>
    <t>-1691352221</t>
  </si>
  <si>
    <t>Odkopávky a prokopávky nezapažené pro silnice  s přemístěním výkopku v příčných profilech na vzdálenost do 15 m nebo s naložením na dopravní prostředek v hornině tř. 3 Příplatek k cenám za lepivost horniny tř. 3</t>
  </si>
  <si>
    <t>132201101</t>
  </si>
  <si>
    <t>Hloubení rýh š do 600 mm v hornině tř. 3 objemu do 100 m3</t>
  </si>
  <si>
    <t>-1263138104</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</si>
  <si>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</si>
  <si>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</si>
  <si>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(new_sil_obr+chod_obr_celý+chod_obr_přeruš)*0,5*0,5</t>
  </si>
  <si>
    <t>16</t>
  </si>
  <si>
    <t>132201109</t>
  </si>
  <si>
    <t>Příplatek za lepivost k hloubení rýh š do 600 mm v hornině tř. 3</t>
  </si>
  <si>
    <t>1273090158</t>
  </si>
  <si>
    <t>Hloubení zapažených i nezapažených rýh šířky do 600 mm  s urovnáním dna do předepsaného profilu a spádu v hornině tř. 3 Příplatek k cenám za lepivost horniny tř. 3</t>
  </si>
  <si>
    <t>17</t>
  </si>
  <si>
    <t>162601102</t>
  </si>
  <si>
    <t>Vodorovné přemístění do 5000 m výkopku/sypaniny z horniny tř. 1 až 4</t>
  </si>
  <si>
    <t>-29344104</t>
  </si>
  <si>
    <t>Vodorovné přemístění výkopku nebo sypaniny po suchu  na obvyklém dopravním prostředku, bez naložení výkopku, avšak se složením bez rozhrnutí z horniny tř. 1 až 4 na vzdálenost přes 4 000 do 5 000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</si>
  <si>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</si>
  <si>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18</t>
  </si>
  <si>
    <t>162701101</t>
  </si>
  <si>
    <t>Vodorovné přemístění do 6000 m výkopku/sypaniny z horniny tř. 1 až 4</t>
  </si>
  <si>
    <t>-1114286752</t>
  </si>
  <si>
    <t>Vodorovné přemístění výkopku nebo sypaniny po suchu  na obvyklém dopravním prostředku, bez naložení výkopku, avšak se složením bez rozhrnutí z horniny tř. 1 až 4 na vzdálenost přes 5 000 do 6 000 m</t>
  </si>
  <si>
    <t>nasyp+odkop_chod+rýha_obrub</t>
  </si>
  <si>
    <t>19</t>
  </si>
  <si>
    <t>167101101</t>
  </si>
  <si>
    <t>Nakládání výkopku z hornin tř. 1 až 4 do 100 m3</t>
  </si>
  <si>
    <t>1074502781</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</si>
  <si>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</si>
  <si>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</si>
  <si>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20</t>
  </si>
  <si>
    <t>171201101</t>
  </si>
  <si>
    <t>Uložení sypaniny do násypů nezhutněných</t>
  </si>
  <si>
    <t>-2099978968</t>
  </si>
  <si>
    <t>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</si>
  <si>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</si>
  <si>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chod_obr_suma*0,5*0,5*0,5</t>
  </si>
  <si>
    <t>171201201</t>
  </si>
  <si>
    <t>Uložení sypaniny na skládky</t>
  </si>
  <si>
    <t>692233064</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</si>
  <si>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</si>
  <si>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</si>
  <si>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odkop_chod+rýha_obrub-nasyp</t>
  </si>
  <si>
    <t>22</t>
  </si>
  <si>
    <t>171201211</t>
  </si>
  <si>
    <t>Poplatek za uložení stavebního odpadu - zeminy a kameniva na skládce</t>
  </si>
  <si>
    <t>-13930783</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</si>
  <si>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</si>
  <si>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</si>
  <si>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skald_zemin*1,7</t>
  </si>
  <si>
    <t>23</t>
  </si>
  <si>
    <t>181101132</t>
  </si>
  <si>
    <t>Úprava pozemku s rozpojením, přehrnutím, urovnáním a přehrnutím do 40 m zeminy tř 3</t>
  </si>
  <si>
    <t>311333065</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</si>
  <si>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</si>
  <si>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</si>
  <si>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</si>
  <si>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24</t>
  </si>
  <si>
    <t>181301101</t>
  </si>
  <si>
    <t>Rozprostření ornice tl vrstvy do 100 mm pl do 500 m2 v rovině nebo ve svahu do 1:5</t>
  </si>
  <si>
    <t>429741807</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</si>
  <si>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</si>
  <si>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</si>
  <si>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25</t>
  </si>
  <si>
    <t>181411131</t>
  </si>
  <si>
    <t>Založení parkového trávníku výsevem plochy do 1000 m2 v rovině a ve svahu do 1:5</t>
  </si>
  <si>
    <t>-1013576672</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</si>
  <si>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</si>
  <si>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</si>
  <si>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11,6+17,3+21,3+10+17,3+9,4+11,3+17,5+10,7+17,1</t>
  </si>
  <si>
    <t>26</t>
  </si>
  <si>
    <t>00572410</t>
  </si>
  <si>
    <t>osivo směs travní parková</t>
  </si>
  <si>
    <t>kg</t>
  </si>
  <si>
    <t>-1918768862</t>
  </si>
  <si>
    <t>humus*0,05</t>
  </si>
  <si>
    <t>27</t>
  </si>
  <si>
    <t>181951102</t>
  </si>
  <si>
    <t>Úprava pláně v hornině tř. 1 až 4 se zhutněním</t>
  </si>
  <si>
    <t>1280788006</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</si>
  <si>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</si>
  <si>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</si>
  <si>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(chod_obr_suma+new_sil_obr)*0,5</t>
  </si>
  <si>
    <t>5,9+15+139,5+103,5</t>
  </si>
  <si>
    <t>0,9+1+0,8+0,8+1,5+1,5+0,9</t>
  </si>
  <si>
    <t>Součet</t>
  </si>
  <si>
    <t>28</t>
  </si>
  <si>
    <t>182201101</t>
  </si>
  <si>
    <t>Svahování násypů</t>
  </si>
  <si>
    <t>-1197400274</t>
  </si>
  <si>
    <t>Svahování trvalých svahů do projektovaných profilů  s potřebným přemístěním výkopku při svahování násypů v jakékoliv hornině</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</si>
  <si>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</si>
  <si>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Komunikace pozemní</t>
  </si>
  <si>
    <t>29</t>
  </si>
  <si>
    <t>561041111</t>
  </si>
  <si>
    <t>Zřízení podkladu ze zeminy upravené vápnem, cementem, směsnými pojivy tl 300 mm plochy do 1000 m2</t>
  </si>
  <si>
    <t>-900887894</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</si>
  <si>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</si>
  <si>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</si>
  <si>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30</t>
  </si>
  <si>
    <t>58530171</t>
  </si>
  <si>
    <t>vápno nehašené CL 90-Q pro úpravu zemin bezprašné</t>
  </si>
  <si>
    <t>392012323</t>
  </si>
  <si>
    <t>pláň*0,3*35,4/1000</t>
  </si>
  <si>
    <t>31</t>
  </si>
  <si>
    <t>564831111</t>
  </si>
  <si>
    <t>Podklad ze štěrkodrtě ŠD tl 100 mm</t>
  </si>
  <si>
    <t>-734530621</t>
  </si>
  <si>
    <t>Podklad ze štěrkodrti ŠD  s rozprostřením a zhutněním, po zhutnění tl. 100 mm</t>
  </si>
  <si>
    <t>chod_obr_suma*0,5</t>
  </si>
  <si>
    <t>ZDL_slepec+ZDL_šedá</t>
  </si>
  <si>
    <t>32</t>
  </si>
  <si>
    <t>564851111</t>
  </si>
  <si>
    <t>Podklad ze štěrkodrtě ŠD tl 150 mm</t>
  </si>
  <si>
    <t>-1926559320</t>
  </si>
  <si>
    <t>Podklad ze štěrkodrti ŠD  s rozprostřením a zhutněním, po zhutnění tl. 150 mm</t>
  </si>
  <si>
    <t>new_sil_obr*0,5</t>
  </si>
  <si>
    <t>33</t>
  </si>
  <si>
    <t>596211112</t>
  </si>
  <si>
    <t>Kladení zámkové dlažby komunikací pro pěší tl 60 mm skupiny A pl do 300 m2</t>
  </si>
  <si>
    <t>588856732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</si>
  <si>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</si>
  <si>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</si>
  <si>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34</t>
  </si>
  <si>
    <t>59245018</t>
  </si>
  <si>
    <t>dlažba skladebná betonová 200x100x60mm přírodní</t>
  </si>
  <si>
    <t>35018289</t>
  </si>
  <si>
    <t>ZDL_šedá*1,01</t>
  </si>
  <si>
    <t>35</t>
  </si>
  <si>
    <t>59245006</t>
  </si>
  <si>
    <t>dlažba skladebná betonová pro nevidomé 200x100x60mm barevná</t>
  </si>
  <si>
    <t>614628610</t>
  </si>
  <si>
    <t>ZDL_slepec*1,01</t>
  </si>
  <si>
    <t>Trubní vedení</t>
  </si>
  <si>
    <t>36</t>
  </si>
  <si>
    <t>899231111</t>
  </si>
  <si>
    <t>Výšková úprava uličního vstupu nebo vpusti do 200 mm zvýšením mříže</t>
  </si>
  <si>
    <t>kus</t>
  </si>
  <si>
    <t>2020863300</t>
  </si>
  <si>
    <t>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</si>
  <si>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</si>
  <si>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37</t>
  </si>
  <si>
    <t>899431111</t>
  </si>
  <si>
    <t>Výšková úprava uličního vstupu nebo vpusti do 200 mm zvýšením krycího hrnce, šoupěte nebo hydrantu</t>
  </si>
  <si>
    <t>1261624747</t>
  </si>
  <si>
    <t>Výšková úprava uličního vstupu nebo vpusti do 200 mm  zvýšením krycího hrnce, šoupěte nebo hydrantu bez úpravy armatur</t>
  </si>
  <si>
    <t>Ostatní konstrukce a práce, bourání</t>
  </si>
  <si>
    <t>38</t>
  </si>
  <si>
    <t>915491211</t>
  </si>
  <si>
    <t>Osazení vodícího proužku z betonových desek do betonového lože tl do 100 mm š proužku 250 mm</t>
  </si>
  <si>
    <t>253402609</t>
  </si>
  <si>
    <t>Osazení vodicího proužku z betonových prefabrikovaných desek tl. do 120 mm do lože z cementové malty tl. 20 mm, s vyplněním a zatřením spár cementovou maltou s podkladní vrstvou z betonu prostého tl. 50 až 100 mm šířka proužku 250 mm</t>
  </si>
  <si>
    <t xml:space="preserve">Poznámka k souboru cen:_x000D_
1. V cenách nejsou započteny náklady na: a) příp. nutné zemní práce, které se oceňují cenami katalogu 800-1 Zemní práce, b) příp. nutné bourání (rozebrání) vozovky, které se oceňuje cenami části B 01 tohoto katalogu, c) vyplnění spár mezi krytem vozovky a vodicím proužkem, které se oceňuje cenami souboru cen 599 . 4-11 Vyplnění spár mezi silničními dílci, d) dodání prefabrikovaných desek, které se oceňuje ve specifikaci. </t>
  </si>
  <si>
    <t>66,6+88,2+15,9</t>
  </si>
  <si>
    <t>39</t>
  </si>
  <si>
    <t>59218002</t>
  </si>
  <si>
    <t>krajník betonový silniční 500x250x100mm</t>
  </si>
  <si>
    <t>-885687737</t>
  </si>
  <si>
    <t>přídlažba*1,01</t>
  </si>
  <si>
    <t>40</t>
  </si>
  <si>
    <t>916131213</t>
  </si>
  <si>
    <t>Osazení silničního obrubníku betonového stojatého s boční opěrou do lože z betonu prostého</t>
  </si>
  <si>
    <t>841553012</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</si>
  <si>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</si>
  <si>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</si>
  <si>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4,5+66,6+88,2+15,9</t>
  </si>
  <si>
    <t>41</t>
  </si>
  <si>
    <t>59217029</t>
  </si>
  <si>
    <t>obrubník betonový silniční nájezdový 1000x150x150mm</t>
  </si>
  <si>
    <t>1235633261</t>
  </si>
  <si>
    <t>(2+3,6+3,6+2+2+2)*1,01</t>
  </si>
  <si>
    <t>42</t>
  </si>
  <si>
    <t>59217030</t>
  </si>
  <si>
    <t>obrubník betonový silniční přechodový 1000x150x150-250mm</t>
  </si>
  <si>
    <t>524390847</t>
  </si>
  <si>
    <t>1,01*12</t>
  </si>
  <si>
    <t>43</t>
  </si>
  <si>
    <t>59217031</t>
  </si>
  <si>
    <t>obrubník betonový silniční 1000x150x250mm</t>
  </si>
  <si>
    <t>1073652534</t>
  </si>
  <si>
    <t>new_sil_obr*1,01-obr_nájezd-obr_přechod</t>
  </si>
  <si>
    <t>44</t>
  </si>
  <si>
    <t>916231213</t>
  </si>
  <si>
    <t>Osazení chodníkového obrubníku betonového stojatého s boční opěrou do lože z betonu prostého</t>
  </si>
  <si>
    <t>-70608686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</si>
  <si>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</si>
  <si>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</si>
  <si>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33,3+13,6</t>
  </si>
  <si>
    <t>32,5+131,4-1,8-3,7-3,9</t>
  </si>
  <si>
    <t>45</t>
  </si>
  <si>
    <t>59217020</t>
  </si>
  <si>
    <t>obrubník betonový chodníkový 250x100x250mm</t>
  </si>
  <si>
    <t>-292076909</t>
  </si>
  <si>
    <t>31*1,01</t>
  </si>
  <si>
    <t>46</t>
  </si>
  <si>
    <t>59217017</t>
  </si>
  <si>
    <t>obrubník betonový chodníkový 1000x100x250mm</t>
  </si>
  <si>
    <t>268193614</t>
  </si>
  <si>
    <t>1,01*chod_obr_suma-obr_250_dl</t>
  </si>
  <si>
    <t>47</t>
  </si>
  <si>
    <t>919112212</t>
  </si>
  <si>
    <t>Řezání spár pro vytvoření komůrky š 10 mm hl 20 mm pro těsnící zálivku v živičném krytu</t>
  </si>
  <si>
    <t>955552840</t>
  </si>
  <si>
    <t>Řezání dilatačních spár v živičném krytu  vytvoření komůrky pro těsnící zálivku šířky 10 mm, hloubky 20 mm</t>
  </si>
  <si>
    <t xml:space="preserve">Poznámka k souboru cen:_x000D_
1. V cenách jsou započteny i náklady na vyčištění spár po řezání. </t>
  </si>
  <si>
    <t>48</t>
  </si>
  <si>
    <t>919122111</t>
  </si>
  <si>
    <t>Těsnění spár zálivkou za tepla pro komůrky š 10 mm hl 20 mm s těsnicím profilem</t>
  </si>
  <si>
    <t>-1220064947</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</si>
  <si>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</si>
  <si>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</si>
  <si>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49</t>
  </si>
  <si>
    <t>919735111</t>
  </si>
  <si>
    <t>Řezání stávajícího živičného krytu hl do 50 mm</t>
  </si>
  <si>
    <t>1808223346</t>
  </si>
  <si>
    <t>Řezání stávajícího živičného krytu nebo podkladu  hloubky do 50 mm</t>
  </si>
  <si>
    <t xml:space="preserve">Poznámka k souboru cen:_x000D_
1. V cenách jsou započteny i náklady na spotřebu vody. </t>
  </si>
  <si>
    <t>88,5+66,6+16</t>
  </si>
  <si>
    <t>50</t>
  </si>
  <si>
    <t>919735122</t>
  </si>
  <si>
    <t>Řezání stávajícího betonového krytu hl do 100 mm</t>
  </si>
  <si>
    <t>-2028683586</t>
  </si>
  <si>
    <t>Řezání stávajícího betonového krytu nebo podkladu  hloubky přes 50 do 100 mm</t>
  </si>
  <si>
    <t>997</t>
  </si>
  <si>
    <t>Přesun sutě</t>
  </si>
  <si>
    <t>51</t>
  </si>
  <si>
    <t>997221551</t>
  </si>
  <si>
    <t>Vodorovná doprava suti ze sypkých materiálů do 1 km</t>
  </si>
  <si>
    <t>313052973</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</si>
  <si>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</si>
  <si>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</si>
  <si>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52</t>
  </si>
  <si>
    <t>997221559</t>
  </si>
  <si>
    <t>Příplatek ZKD 1 km u vodorovné dopravy suti ze sypkých materiálů</t>
  </si>
  <si>
    <t>-2120961000</t>
  </si>
  <si>
    <t>Vodorovná doprava suti  bez naložení, ale se složením a s hrubým urovnáním Příplatek k ceně za každý další i započatý 1 km přes 1 km</t>
  </si>
  <si>
    <t>5*228,986+5,646</t>
  </si>
  <si>
    <t>53</t>
  </si>
  <si>
    <t>94620001</t>
  </si>
  <si>
    <t>poplatek za uložení stavebního odpadu zeminy a kamení  zatříděného kódem 170 504</t>
  </si>
  <si>
    <t>2076374133</t>
  </si>
  <si>
    <t>71,22+2,03+11,293</t>
  </si>
  <si>
    <t>54</t>
  </si>
  <si>
    <t>94620002</t>
  </si>
  <si>
    <t>poplatek za uložení stavebního odpadu betonového zatříděného kódem 170 101</t>
  </si>
  <si>
    <t>191116995</t>
  </si>
  <si>
    <t>1,82+59,084+1,853+70,91+5,132</t>
  </si>
  <si>
    <t>55</t>
  </si>
  <si>
    <t>94620004</t>
  </si>
  <si>
    <t>poplatek za uložení stavebního odpadu z asfaltových směsí bez obsahu dehtu zatříděného kódem 170 302</t>
  </si>
  <si>
    <t>-1882654474</t>
  </si>
  <si>
    <t>5,646</t>
  </si>
  <si>
    <t>998</t>
  </si>
  <si>
    <t>Přesun hmot</t>
  </si>
  <si>
    <t>56</t>
  </si>
  <si>
    <t>998223011</t>
  </si>
  <si>
    <t>Přesun hmot pro pozemní komunikace s krytem dlážděným</t>
  </si>
  <si>
    <t>-1834052677</t>
  </si>
  <si>
    <t>Přesun hmot pro pozemní komunikace s krytem dlážděným  dopravní vzdálenost do 200 m jakékoliv délky objektu</t>
  </si>
  <si>
    <t>VRN</t>
  </si>
  <si>
    <t>Vedlejší rozpočtové náklady</t>
  </si>
  <si>
    <t>57</t>
  </si>
  <si>
    <t>01110300R</t>
  </si>
  <si>
    <t>Geologický průzkum - zjištění hutnitelnosti podložní zeminy</t>
  </si>
  <si>
    <t>Kč</t>
  </si>
  <si>
    <t>1024</t>
  </si>
  <si>
    <t>-1660077494</t>
  </si>
  <si>
    <t>Průzkumné, geodetické a projektové práce průzkumné práce geotechnický průzkum Geologický průzkum - zjištění hutnitelnosti podložní zeminy</t>
  </si>
  <si>
    <t>58</t>
  </si>
  <si>
    <t>03440300R</t>
  </si>
  <si>
    <t>Mont. a demont. přechod. značení, vč. pronájmu, staveniště</t>
  </si>
  <si>
    <t>měsíc</t>
  </si>
  <si>
    <t>886424351</t>
  </si>
  <si>
    <t>VRN1</t>
  </si>
  <si>
    <t>Průzkumné, geodetické a projektové práce</t>
  </si>
  <si>
    <t>59</t>
  </si>
  <si>
    <t>012103000</t>
  </si>
  <si>
    <t>Geodetické práce před výstavbou</t>
  </si>
  <si>
    <t>…</t>
  </si>
  <si>
    <t>-1079612963</t>
  </si>
  <si>
    <t>60</t>
  </si>
  <si>
    <t>012203000</t>
  </si>
  <si>
    <t>Geodetické práce při provádění stavby</t>
  </si>
  <si>
    <t>408453245</t>
  </si>
  <si>
    <t>61</t>
  </si>
  <si>
    <t>012303000</t>
  </si>
  <si>
    <t>Geodetické práce po výstavbě</t>
  </si>
  <si>
    <t>-212470292</t>
  </si>
  <si>
    <t>62</t>
  </si>
  <si>
    <t>01320300R</t>
  </si>
  <si>
    <t>Fotodokumentace stavenistě před zahájením stavebních prací</t>
  </si>
  <si>
    <t>-622212972</t>
  </si>
  <si>
    <t>Průzkumné, geodetické a projektové práce projektové práce dokumentace stavby (výkresová a textová) Fotodokumentace stavenistě před zahájením stavebních prací</t>
  </si>
  <si>
    <t>63</t>
  </si>
  <si>
    <t>013244000</t>
  </si>
  <si>
    <t>Dokumentace pro provádění stavby</t>
  </si>
  <si>
    <t>-1960161564</t>
  </si>
  <si>
    <t>64</t>
  </si>
  <si>
    <t>013254000</t>
  </si>
  <si>
    <t>Dokumentace skutečného provedení stavby</t>
  </si>
  <si>
    <t>-1400063677</t>
  </si>
  <si>
    <t>VRN3</t>
  </si>
  <si>
    <t>Zařízení staveniště</t>
  </si>
  <si>
    <t>65</t>
  </si>
  <si>
    <t>030001000</t>
  </si>
  <si>
    <t>1112207638</t>
  </si>
  <si>
    <t>66</t>
  </si>
  <si>
    <t>034103000</t>
  </si>
  <si>
    <t>Oplocení staveniště</t>
  </si>
  <si>
    <t>-1637636385</t>
  </si>
  <si>
    <t>67</t>
  </si>
  <si>
    <t>034203000</t>
  </si>
  <si>
    <t>Opatření na ochranu pozemků sousedních se staveništěm</t>
  </si>
  <si>
    <t>773458589</t>
  </si>
  <si>
    <t>68</t>
  </si>
  <si>
    <t>03430300R</t>
  </si>
  <si>
    <t xml:space="preserve">Zabezpečení vstupů do nemovistosti sousedící se stavbou </t>
  </si>
  <si>
    <t>ks</t>
  </si>
  <si>
    <t>-978306915</t>
  </si>
  <si>
    <t>Zařízení staveniště zabezpečení staveniště Zabezpečení vstupů do nemovitosti sousedící se stavbou</t>
  </si>
  <si>
    <t>69</t>
  </si>
  <si>
    <t>039002000</t>
  </si>
  <si>
    <t>Zrušení zařízení staveniště</t>
  </si>
  <si>
    <t>1464549650</t>
  </si>
  <si>
    <t>VRN4</t>
  </si>
  <si>
    <t>Inženýrská činnost</t>
  </si>
  <si>
    <t>70</t>
  </si>
  <si>
    <t>04319400x</t>
  </si>
  <si>
    <t>Zkouška únosnosti zemní pláně</t>
  </si>
  <si>
    <t>Ks</t>
  </si>
  <si>
    <t>-39639072</t>
  </si>
  <si>
    <t>Inženýrská činnost zkoušky a ostatní měření zkoušky Zkouška únosnosti zemní pláně</t>
  </si>
  <si>
    <t>VRN9</t>
  </si>
  <si>
    <t>Ostatní náklady</t>
  </si>
  <si>
    <t>71</t>
  </si>
  <si>
    <t>09000100R</t>
  </si>
  <si>
    <t>Vytýčení inženýrských sítí před zahájením výstavby (v průběhu výstavby)</t>
  </si>
  <si>
    <t>-59368777</t>
  </si>
  <si>
    <t>Základní rozdělení průvodních činností a nákladů Vytýčení inženýrských sítí před zahájením výstavby (v průběhu výstavby)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</si>
</sst>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6"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3" fillId="0" borderId="0" xfId="0" applyFont="1" applyAlignment="1">
      <alignment horizontal="left" vertical="center"/>
    </xf>
    <xf numFmtId="0" fontId="21" fillId="0" borderId="0" xfId="1" applyFont="1" applyAlignment="1">
      <alignment horizontal="center" vertical="center"/>
    </xf>
    <xf numFmtId="0" fontId="4"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25"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25" fillId="0" borderId="0" xfId="0" applyFont="1" applyAlignment="1">
      <alignment horizontal="left" vertical="center" wrapText="1"/>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6"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0" fillId="0" borderId="0" xfId="0" applyNumberFormat="1" applyFont="1" applyAlignment="1" applyProtection="1"/>
    <xf numFmtId="166" fontId="27" fillId="0" borderId="12" xfId="0" applyNumberFormat="1" applyFont="1" applyBorder="1" applyAlignment="1" applyProtection="1"/>
    <xf numFmtId="166" fontId="27" fillId="0" borderId="13" xfId="0" applyNumberFormat="1" applyFont="1" applyBorder="1" applyAlignment="1" applyProtection="1"/>
    <xf numFmtId="4" fontId="16"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horizontal="left" vertical="center" wrapText="1"/>
    </xf>
    <xf numFmtId="0" fontId="0" fillId="0" borderId="14" xfId="0" applyFont="1" applyBorder="1" applyAlignment="1" applyProtection="1">
      <alignment vertical="center"/>
    </xf>
    <xf numFmtId="0" fontId="30"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3" t="s">
        <v>0</v>
      </c>
      <c r="AZ1" s="13" t="s">
        <v>1</v>
      </c>
      <c r="BA1" s="13" t="s">
        <v>2</v>
      </c>
      <c r="BB1" s="13" t="s">
        <v>3</v>
      </c>
      <c r="BT1" s="13" t="s">
        <v>4</v>
      </c>
      <c r="BU1" s="13" t="s">
        <v>4</v>
      </c>
      <c r="BV1" s="13" t="s">
        <v>5</v>
      </c>
    </row>
    <row r="2" spans="1:74" ht="36.950000000000003" customHeight="1">
      <c r="AR2" s="235"/>
      <c r="AS2" s="235"/>
      <c r="AT2" s="235"/>
      <c r="AU2" s="235"/>
      <c r="AV2" s="235"/>
      <c r="AW2" s="235"/>
      <c r="AX2" s="235"/>
      <c r="AY2" s="235"/>
      <c r="AZ2" s="235"/>
      <c r="BA2" s="235"/>
      <c r="BB2" s="235"/>
      <c r="BC2" s="235"/>
      <c r="BD2" s="235"/>
      <c r="BE2" s="235"/>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ht="12" customHeight="1">
      <c r="B5" s="18"/>
      <c r="C5" s="19"/>
      <c r="D5" s="23" t="s">
        <v>13</v>
      </c>
      <c r="E5" s="19"/>
      <c r="F5" s="19"/>
      <c r="G5" s="19"/>
      <c r="H5" s="19"/>
      <c r="I5" s="19"/>
      <c r="J5" s="19"/>
      <c r="K5" s="247" t="s">
        <v>14</v>
      </c>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19"/>
      <c r="AQ5" s="19"/>
      <c r="AR5" s="17"/>
      <c r="BE5" s="255" t="s">
        <v>15</v>
      </c>
      <c r="BS5" s="14" t="s">
        <v>6</v>
      </c>
    </row>
    <row r="6" spans="1:74" ht="36.950000000000003" customHeight="1">
      <c r="B6" s="18"/>
      <c r="C6" s="19"/>
      <c r="D6" s="25" t="s">
        <v>16</v>
      </c>
      <c r="E6" s="19"/>
      <c r="F6" s="19"/>
      <c r="G6" s="19"/>
      <c r="H6" s="19"/>
      <c r="I6" s="19"/>
      <c r="J6" s="19"/>
      <c r="K6" s="249" t="s">
        <v>17</v>
      </c>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19"/>
      <c r="AQ6" s="19"/>
      <c r="AR6" s="17"/>
      <c r="BE6" s="256"/>
      <c r="BS6" s="14" t="s">
        <v>6</v>
      </c>
    </row>
    <row r="7" spans="1:74" ht="12" customHeight="1">
      <c r="B7" s="18"/>
      <c r="C7" s="19"/>
      <c r="D7" s="26"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6" t="s">
        <v>20</v>
      </c>
      <c r="AL7" s="19"/>
      <c r="AM7" s="19"/>
      <c r="AN7" s="24" t="s">
        <v>21</v>
      </c>
      <c r="AO7" s="19"/>
      <c r="AP7" s="19"/>
      <c r="AQ7" s="19"/>
      <c r="AR7" s="17"/>
      <c r="BE7" s="256"/>
      <c r="BS7" s="14" t="s">
        <v>6</v>
      </c>
    </row>
    <row r="8" spans="1:74" ht="12" customHeight="1">
      <c r="B8" s="18"/>
      <c r="C8" s="19"/>
      <c r="D8" s="26" t="s">
        <v>22</v>
      </c>
      <c r="E8" s="19"/>
      <c r="F8" s="19"/>
      <c r="G8" s="19"/>
      <c r="H8" s="19"/>
      <c r="I8" s="19"/>
      <c r="J8" s="19"/>
      <c r="K8" s="24" t="s">
        <v>23</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24</v>
      </c>
      <c r="AL8" s="19"/>
      <c r="AM8" s="19"/>
      <c r="AN8" s="27" t="s">
        <v>25</v>
      </c>
      <c r="AO8" s="19"/>
      <c r="AP8" s="19"/>
      <c r="AQ8" s="19"/>
      <c r="AR8" s="17"/>
      <c r="BE8" s="256"/>
      <c r="BS8" s="14" t="s">
        <v>6</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56"/>
      <c r="BS9" s="14" t="s">
        <v>6</v>
      </c>
    </row>
    <row r="10" spans="1:74" ht="12" customHeight="1">
      <c r="B10" s="18"/>
      <c r="C10" s="19"/>
      <c r="D10" s="26" t="s">
        <v>26</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27</v>
      </c>
      <c r="AL10" s="19"/>
      <c r="AM10" s="19"/>
      <c r="AN10" s="24" t="s">
        <v>1</v>
      </c>
      <c r="AO10" s="19"/>
      <c r="AP10" s="19"/>
      <c r="AQ10" s="19"/>
      <c r="AR10" s="17"/>
      <c r="BE10" s="256"/>
      <c r="BS10" s="14" t="s">
        <v>6</v>
      </c>
    </row>
    <row r="11" spans="1:74" ht="18.399999999999999" customHeight="1">
      <c r="B11" s="18"/>
      <c r="C11" s="19"/>
      <c r="D11" s="19"/>
      <c r="E11" s="24" t="s">
        <v>28</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29</v>
      </c>
      <c r="AL11" s="19"/>
      <c r="AM11" s="19"/>
      <c r="AN11" s="24" t="s">
        <v>1</v>
      </c>
      <c r="AO11" s="19"/>
      <c r="AP11" s="19"/>
      <c r="AQ11" s="19"/>
      <c r="AR11" s="17"/>
      <c r="BE11" s="256"/>
      <c r="BS11" s="14" t="s">
        <v>6</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56"/>
      <c r="BS12" s="14" t="s">
        <v>6</v>
      </c>
    </row>
    <row r="13" spans="1:74"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27</v>
      </c>
      <c r="AL13" s="19"/>
      <c r="AM13" s="19"/>
      <c r="AN13" s="28" t="s">
        <v>31</v>
      </c>
      <c r="AO13" s="19"/>
      <c r="AP13" s="19"/>
      <c r="AQ13" s="19"/>
      <c r="AR13" s="17"/>
      <c r="BE13" s="256"/>
      <c r="BS13" s="14" t="s">
        <v>6</v>
      </c>
    </row>
    <row r="14" spans="1:74">
      <c r="B14" s="18"/>
      <c r="C14" s="19"/>
      <c r="D14" s="19"/>
      <c r="E14" s="250" t="s">
        <v>31</v>
      </c>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6" t="s">
        <v>29</v>
      </c>
      <c r="AL14" s="19"/>
      <c r="AM14" s="19"/>
      <c r="AN14" s="28" t="s">
        <v>31</v>
      </c>
      <c r="AO14" s="19"/>
      <c r="AP14" s="19"/>
      <c r="AQ14" s="19"/>
      <c r="AR14" s="17"/>
      <c r="BE14" s="256"/>
      <c r="BS14" s="14" t="s">
        <v>6</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56"/>
      <c r="BS15" s="14" t="s">
        <v>4</v>
      </c>
    </row>
    <row r="16" spans="1:74"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27</v>
      </c>
      <c r="AL16" s="19"/>
      <c r="AM16" s="19"/>
      <c r="AN16" s="24" t="s">
        <v>1</v>
      </c>
      <c r="AO16" s="19"/>
      <c r="AP16" s="19"/>
      <c r="AQ16" s="19"/>
      <c r="AR16" s="17"/>
      <c r="BE16" s="256"/>
      <c r="BS16" s="14" t="s">
        <v>4</v>
      </c>
    </row>
    <row r="17" spans="2:7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29</v>
      </c>
      <c r="AL17" s="19"/>
      <c r="AM17" s="19"/>
      <c r="AN17" s="24" t="s">
        <v>1</v>
      </c>
      <c r="AO17" s="19"/>
      <c r="AP17" s="19"/>
      <c r="AQ17" s="19"/>
      <c r="AR17" s="17"/>
      <c r="BE17" s="256"/>
      <c r="BS17" s="14" t="s">
        <v>34</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56"/>
      <c r="BS18" s="14" t="s">
        <v>6</v>
      </c>
    </row>
    <row r="19" spans="2:7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27</v>
      </c>
      <c r="AL19" s="19"/>
      <c r="AM19" s="19"/>
      <c r="AN19" s="24" t="s">
        <v>36</v>
      </c>
      <c r="AO19" s="19"/>
      <c r="AP19" s="19"/>
      <c r="AQ19" s="19"/>
      <c r="AR19" s="17"/>
      <c r="BE19" s="256"/>
      <c r="BS19" s="14" t="s">
        <v>6</v>
      </c>
    </row>
    <row r="20" spans="2:71" ht="18.399999999999999"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29</v>
      </c>
      <c r="AL20" s="19"/>
      <c r="AM20" s="19"/>
      <c r="AN20" s="24" t="s">
        <v>1</v>
      </c>
      <c r="AO20" s="19"/>
      <c r="AP20" s="19"/>
      <c r="AQ20" s="19"/>
      <c r="AR20" s="17"/>
      <c r="BE20" s="256"/>
      <c r="BS20" s="14" t="s">
        <v>34</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56"/>
    </row>
    <row r="22" spans="2:71" ht="12" customHeight="1">
      <c r="B22" s="18"/>
      <c r="C22" s="19"/>
      <c r="D22" s="26"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56"/>
    </row>
    <row r="23" spans="2:71" ht="45" customHeight="1">
      <c r="B23" s="18"/>
      <c r="C23" s="19"/>
      <c r="D23" s="19"/>
      <c r="E23" s="252" t="s">
        <v>38</v>
      </c>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19"/>
      <c r="AP23" s="19"/>
      <c r="AQ23" s="19"/>
      <c r="AR23" s="17"/>
      <c r="BE23" s="256"/>
    </row>
    <row r="24" spans="2:7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56"/>
    </row>
    <row r="25" spans="2:7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56"/>
    </row>
    <row r="26" spans="2:71" s="1" customFormat="1" ht="25.9" customHeight="1">
      <c r="B26" s="31"/>
      <c r="C26" s="32"/>
      <c r="D26" s="33" t="s">
        <v>39</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57">
        <f>ROUND(AG54,2)</f>
        <v>0</v>
      </c>
      <c r="AL26" s="258"/>
      <c r="AM26" s="258"/>
      <c r="AN26" s="258"/>
      <c r="AO26" s="258"/>
      <c r="AP26" s="32"/>
      <c r="AQ26" s="32"/>
      <c r="AR26" s="35"/>
      <c r="BE26" s="256"/>
    </row>
    <row r="27" spans="2:71" s="1" customFormat="1" ht="6.95" customHeight="1">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56"/>
    </row>
    <row r="28" spans="2:71" s="1" customFormat="1">
      <c r="B28" s="31"/>
      <c r="C28" s="32"/>
      <c r="D28" s="32"/>
      <c r="E28" s="32"/>
      <c r="F28" s="32"/>
      <c r="G28" s="32"/>
      <c r="H28" s="32"/>
      <c r="I28" s="32"/>
      <c r="J28" s="32"/>
      <c r="K28" s="32"/>
      <c r="L28" s="253" t="s">
        <v>40</v>
      </c>
      <c r="M28" s="253"/>
      <c r="N28" s="253"/>
      <c r="O28" s="253"/>
      <c r="P28" s="253"/>
      <c r="Q28" s="32"/>
      <c r="R28" s="32"/>
      <c r="S28" s="32"/>
      <c r="T28" s="32"/>
      <c r="U28" s="32"/>
      <c r="V28" s="32"/>
      <c r="W28" s="253" t="s">
        <v>41</v>
      </c>
      <c r="X28" s="253"/>
      <c r="Y28" s="253"/>
      <c r="Z28" s="253"/>
      <c r="AA28" s="253"/>
      <c r="AB28" s="253"/>
      <c r="AC28" s="253"/>
      <c r="AD28" s="253"/>
      <c r="AE28" s="253"/>
      <c r="AF28" s="32"/>
      <c r="AG28" s="32"/>
      <c r="AH28" s="32"/>
      <c r="AI28" s="32"/>
      <c r="AJ28" s="32"/>
      <c r="AK28" s="253" t="s">
        <v>42</v>
      </c>
      <c r="AL28" s="253"/>
      <c r="AM28" s="253"/>
      <c r="AN28" s="253"/>
      <c r="AO28" s="253"/>
      <c r="AP28" s="32"/>
      <c r="AQ28" s="32"/>
      <c r="AR28" s="35"/>
      <c r="BE28" s="256"/>
    </row>
    <row r="29" spans="2:71" s="2" customFormat="1" ht="14.45" customHeight="1">
      <c r="B29" s="36"/>
      <c r="C29" s="37"/>
      <c r="D29" s="26" t="s">
        <v>43</v>
      </c>
      <c r="E29" s="37"/>
      <c r="F29" s="26" t="s">
        <v>44</v>
      </c>
      <c r="G29" s="37"/>
      <c r="H29" s="37"/>
      <c r="I29" s="37"/>
      <c r="J29" s="37"/>
      <c r="K29" s="37"/>
      <c r="L29" s="219">
        <v>0.21</v>
      </c>
      <c r="M29" s="220"/>
      <c r="N29" s="220"/>
      <c r="O29" s="220"/>
      <c r="P29" s="220"/>
      <c r="Q29" s="37"/>
      <c r="R29" s="37"/>
      <c r="S29" s="37"/>
      <c r="T29" s="37"/>
      <c r="U29" s="37"/>
      <c r="V29" s="37"/>
      <c r="W29" s="254">
        <f>ROUND(AZ54, 2)</f>
        <v>0</v>
      </c>
      <c r="X29" s="220"/>
      <c r="Y29" s="220"/>
      <c r="Z29" s="220"/>
      <c r="AA29" s="220"/>
      <c r="AB29" s="220"/>
      <c r="AC29" s="220"/>
      <c r="AD29" s="220"/>
      <c r="AE29" s="220"/>
      <c r="AF29" s="37"/>
      <c r="AG29" s="37"/>
      <c r="AH29" s="37"/>
      <c r="AI29" s="37"/>
      <c r="AJ29" s="37"/>
      <c r="AK29" s="254">
        <f>ROUND(AV54, 2)</f>
        <v>0</v>
      </c>
      <c r="AL29" s="220"/>
      <c r="AM29" s="220"/>
      <c r="AN29" s="220"/>
      <c r="AO29" s="220"/>
      <c r="AP29" s="37"/>
      <c r="AQ29" s="37"/>
      <c r="AR29" s="38"/>
      <c r="BE29" s="256"/>
    </row>
    <row r="30" spans="2:71" s="2" customFormat="1" ht="14.45" customHeight="1">
      <c r="B30" s="36"/>
      <c r="C30" s="37"/>
      <c r="D30" s="37"/>
      <c r="E30" s="37"/>
      <c r="F30" s="26" t="s">
        <v>45</v>
      </c>
      <c r="G30" s="37"/>
      <c r="H30" s="37"/>
      <c r="I30" s="37"/>
      <c r="J30" s="37"/>
      <c r="K30" s="37"/>
      <c r="L30" s="219">
        <v>0.15</v>
      </c>
      <c r="M30" s="220"/>
      <c r="N30" s="220"/>
      <c r="O30" s="220"/>
      <c r="P30" s="220"/>
      <c r="Q30" s="37"/>
      <c r="R30" s="37"/>
      <c r="S30" s="37"/>
      <c r="T30" s="37"/>
      <c r="U30" s="37"/>
      <c r="V30" s="37"/>
      <c r="W30" s="254">
        <f>ROUND(BA54, 2)</f>
        <v>0</v>
      </c>
      <c r="X30" s="220"/>
      <c r="Y30" s="220"/>
      <c r="Z30" s="220"/>
      <c r="AA30" s="220"/>
      <c r="AB30" s="220"/>
      <c r="AC30" s="220"/>
      <c r="AD30" s="220"/>
      <c r="AE30" s="220"/>
      <c r="AF30" s="37"/>
      <c r="AG30" s="37"/>
      <c r="AH30" s="37"/>
      <c r="AI30" s="37"/>
      <c r="AJ30" s="37"/>
      <c r="AK30" s="254">
        <f>ROUND(AW54, 2)</f>
        <v>0</v>
      </c>
      <c r="AL30" s="220"/>
      <c r="AM30" s="220"/>
      <c r="AN30" s="220"/>
      <c r="AO30" s="220"/>
      <c r="AP30" s="37"/>
      <c r="AQ30" s="37"/>
      <c r="AR30" s="38"/>
      <c r="BE30" s="256"/>
    </row>
    <row r="31" spans="2:71" s="2" customFormat="1" ht="14.45" hidden="1" customHeight="1">
      <c r="B31" s="36"/>
      <c r="C31" s="37"/>
      <c r="D31" s="37"/>
      <c r="E31" s="37"/>
      <c r="F31" s="26" t="s">
        <v>46</v>
      </c>
      <c r="G31" s="37"/>
      <c r="H31" s="37"/>
      <c r="I31" s="37"/>
      <c r="J31" s="37"/>
      <c r="K31" s="37"/>
      <c r="L31" s="219">
        <v>0.21</v>
      </c>
      <c r="M31" s="220"/>
      <c r="N31" s="220"/>
      <c r="O31" s="220"/>
      <c r="P31" s="220"/>
      <c r="Q31" s="37"/>
      <c r="R31" s="37"/>
      <c r="S31" s="37"/>
      <c r="T31" s="37"/>
      <c r="U31" s="37"/>
      <c r="V31" s="37"/>
      <c r="W31" s="254">
        <f>ROUND(BB54, 2)</f>
        <v>0</v>
      </c>
      <c r="X31" s="220"/>
      <c r="Y31" s="220"/>
      <c r="Z31" s="220"/>
      <c r="AA31" s="220"/>
      <c r="AB31" s="220"/>
      <c r="AC31" s="220"/>
      <c r="AD31" s="220"/>
      <c r="AE31" s="220"/>
      <c r="AF31" s="37"/>
      <c r="AG31" s="37"/>
      <c r="AH31" s="37"/>
      <c r="AI31" s="37"/>
      <c r="AJ31" s="37"/>
      <c r="AK31" s="254">
        <v>0</v>
      </c>
      <c r="AL31" s="220"/>
      <c r="AM31" s="220"/>
      <c r="AN31" s="220"/>
      <c r="AO31" s="220"/>
      <c r="AP31" s="37"/>
      <c r="AQ31" s="37"/>
      <c r="AR31" s="38"/>
      <c r="BE31" s="256"/>
    </row>
    <row r="32" spans="2:71" s="2" customFormat="1" ht="14.45" hidden="1" customHeight="1">
      <c r="B32" s="36"/>
      <c r="C32" s="37"/>
      <c r="D32" s="37"/>
      <c r="E32" s="37"/>
      <c r="F32" s="26" t="s">
        <v>47</v>
      </c>
      <c r="G32" s="37"/>
      <c r="H32" s="37"/>
      <c r="I32" s="37"/>
      <c r="J32" s="37"/>
      <c r="K32" s="37"/>
      <c r="L32" s="219">
        <v>0.15</v>
      </c>
      <c r="M32" s="220"/>
      <c r="N32" s="220"/>
      <c r="O32" s="220"/>
      <c r="P32" s="220"/>
      <c r="Q32" s="37"/>
      <c r="R32" s="37"/>
      <c r="S32" s="37"/>
      <c r="T32" s="37"/>
      <c r="U32" s="37"/>
      <c r="V32" s="37"/>
      <c r="W32" s="254">
        <f>ROUND(BC54, 2)</f>
        <v>0</v>
      </c>
      <c r="X32" s="220"/>
      <c r="Y32" s="220"/>
      <c r="Z32" s="220"/>
      <c r="AA32" s="220"/>
      <c r="AB32" s="220"/>
      <c r="AC32" s="220"/>
      <c r="AD32" s="220"/>
      <c r="AE32" s="220"/>
      <c r="AF32" s="37"/>
      <c r="AG32" s="37"/>
      <c r="AH32" s="37"/>
      <c r="AI32" s="37"/>
      <c r="AJ32" s="37"/>
      <c r="AK32" s="254">
        <v>0</v>
      </c>
      <c r="AL32" s="220"/>
      <c r="AM32" s="220"/>
      <c r="AN32" s="220"/>
      <c r="AO32" s="220"/>
      <c r="AP32" s="37"/>
      <c r="AQ32" s="37"/>
      <c r="AR32" s="38"/>
      <c r="BE32" s="256"/>
    </row>
    <row r="33" spans="2:57" s="2" customFormat="1" ht="14.45" hidden="1" customHeight="1">
      <c r="B33" s="36"/>
      <c r="C33" s="37"/>
      <c r="D33" s="37"/>
      <c r="E33" s="37"/>
      <c r="F33" s="26" t="s">
        <v>48</v>
      </c>
      <c r="G33" s="37"/>
      <c r="H33" s="37"/>
      <c r="I33" s="37"/>
      <c r="J33" s="37"/>
      <c r="K33" s="37"/>
      <c r="L33" s="219">
        <v>0</v>
      </c>
      <c r="M33" s="220"/>
      <c r="N33" s="220"/>
      <c r="O33" s="220"/>
      <c r="P33" s="220"/>
      <c r="Q33" s="37"/>
      <c r="R33" s="37"/>
      <c r="S33" s="37"/>
      <c r="T33" s="37"/>
      <c r="U33" s="37"/>
      <c r="V33" s="37"/>
      <c r="W33" s="254">
        <f>ROUND(BD54, 2)</f>
        <v>0</v>
      </c>
      <c r="X33" s="220"/>
      <c r="Y33" s="220"/>
      <c r="Z33" s="220"/>
      <c r="AA33" s="220"/>
      <c r="AB33" s="220"/>
      <c r="AC33" s="220"/>
      <c r="AD33" s="220"/>
      <c r="AE33" s="220"/>
      <c r="AF33" s="37"/>
      <c r="AG33" s="37"/>
      <c r="AH33" s="37"/>
      <c r="AI33" s="37"/>
      <c r="AJ33" s="37"/>
      <c r="AK33" s="254">
        <v>0</v>
      </c>
      <c r="AL33" s="220"/>
      <c r="AM33" s="220"/>
      <c r="AN33" s="220"/>
      <c r="AO33" s="220"/>
      <c r="AP33" s="37"/>
      <c r="AQ33" s="37"/>
      <c r="AR33" s="38"/>
      <c r="BE33" s="256"/>
    </row>
    <row r="34" spans="2:57" s="1" customFormat="1" ht="6.95" customHeight="1">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56"/>
    </row>
    <row r="35" spans="2:57" s="1" customFormat="1" ht="25.9" customHeight="1">
      <c r="B35" s="31"/>
      <c r="C35" s="39"/>
      <c r="D35" s="40" t="s">
        <v>49</v>
      </c>
      <c r="E35" s="41"/>
      <c r="F35" s="41"/>
      <c r="G35" s="41"/>
      <c r="H35" s="41"/>
      <c r="I35" s="41"/>
      <c r="J35" s="41"/>
      <c r="K35" s="41"/>
      <c r="L35" s="41"/>
      <c r="M35" s="41"/>
      <c r="N35" s="41"/>
      <c r="O35" s="41"/>
      <c r="P35" s="41"/>
      <c r="Q35" s="41"/>
      <c r="R35" s="41"/>
      <c r="S35" s="41"/>
      <c r="T35" s="42" t="s">
        <v>50</v>
      </c>
      <c r="U35" s="41"/>
      <c r="V35" s="41"/>
      <c r="W35" s="41"/>
      <c r="X35" s="231" t="s">
        <v>51</v>
      </c>
      <c r="Y35" s="232"/>
      <c r="Z35" s="232"/>
      <c r="AA35" s="232"/>
      <c r="AB35" s="232"/>
      <c r="AC35" s="41"/>
      <c r="AD35" s="41"/>
      <c r="AE35" s="41"/>
      <c r="AF35" s="41"/>
      <c r="AG35" s="41"/>
      <c r="AH35" s="41"/>
      <c r="AI35" s="41"/>
      <c r="AJ35" s="41"/>
      <c r="AK35" s="233">
        <f>SUM(AK26:AK33)</f>
        <v>0</v>
      </c>
      <c r="AL35" s="232"/>
      <c r="AM35" s="232"/>
      <c r="AN35" s="232"/>
      <c r="AO35" s="234"/>
      <c r="AP35" s="39"/>
      <c r="AQ35" s="39"/>
      <c r="AR35" s="35"/>
    </row>
    <row r="36" spans="2:57" s="1" customFormat="1" ht="6.95" customHeight="1">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row>
    <row r="37" spans="2:57" s="1" customFormat="1" ht="6.95" customHeight="1">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5"/>
    </row>
    <row r="41" spans="2:57" s="1" customFormat="1" ht="6.95" customHeight="1">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5"/>
    </row>
    <row r="42" spans="2:57" s="1" customFormat="1" ht="24.95" customHeight="1">
      <c r="B42" s="31"/>
      <c r="C42" s="20" t="s">
        <v>52</v>
      </c>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5"/>
    </row>
    <row r="43" spans="2:57" s="1" customFormat="1" ht="6.95" customHeight="1">
      <c r="B43" s="3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5"/>
    </row>
    <row r="44" spans="2:57" s="1" customFormat="1" ht="12" customHeight="1">
      <c r="B44" s="31"/>
      <c r="C44" s="26" t="s">
        <v>13</v>
      </c>
      <c r="D44" s="32"/>
      <c r="E44" s="32"/>
      <c r="F44" s="32"/>
      <c r="G44" s="32"/>
      <c r="H44" s="32"/>
      <c r="I44" s="32"/>
      <c r="J44" s="32"/>
      <c r="K44" s="32"/>
      <c r="L44" s="32" t="str">
        <f>K5</f>
        <v>1087_UB_05_Polni</v>
      </c>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5"/>
    </row>
    <row r="45" spans="2:57" s="3" customFormat="1" ht="36.950000000000003" customHeight="1">
      <c r="B45" s="47"/>
      <c r="C45" s="48" t="s">
        <v>16</v>
      </c>
      <c r="D45" s="49"/>
      <c r="E45" s="49"/>
      <c r="F45" s="49"/>
      <c r="G45" s="49"/>
      <c r="H45" s="49"/>
      <c r="I45" s="49"/>
      <c r="J45" s="49"/>
      <c r="K45" s="49"/>
      <c r="L45" s="238" t="str">
        <f>K6</f>
        <v>Uherský Brod, opravy chodníků 2018_1. 05 Ulice Polní</v>
      </c>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49"/>
      <c r="AQ45" s="49"/>
      <c r="AR45" s="50"/>
    </row>
    <row r="46" spans="2:57" s="1" customFormat="1" ht="6.95" customHeight="1">
      <c r="B46" s="3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5"/>
    </row>
    <row r="47" spans="2:57" s="1" customFormat="1" ht="12" customHeight="1">
      <c r="B47" s="31"/>
      <c r="C47" s="26" t="s">
        <v>22</v>
      </c>
      <c r="D47" s="32"/>
      <c r="E47" s="32"/>
      <c r="F47" s="32"/>
      <c r="G47" s="32"/>
      <c r="H47" s="32"/>
      <c r="I47" s="32"/>
      <c r="J47" s="32"/>
      <c r="K47" s="32"/>
      <c r="L47" s="51" t="str">
        <f>IF(K8="","",K8)</f>
        <v>Uherský Brod</v>
      </c>
      <c r="M47" s="32"/>
      <c r="N47" s="32"/>
      <c r="O47" s="32"/>
      <c r="P47" s="32"/>
      <c r="Q47" s="32"/>
      <c r="R47" s="32"/>
      <c r="S47" s="32"/>
      <c r="T47" s="32"/>
      <c r="U47" s="32"/>
      <c r="V47" s="32"/>
      <c r="W47" s="32"/>
      <c r="X47" s="32"/>
      <c r="Y47" s="32"/>
      <c r="Z47" s="32"/>
      <c r="AA47" s="32"/>
      <c r="AB47" s="32"/>
      <c r="AC47" s="32"/>
      <c r="AD47" s="32"/>
      <c r="AE47" s="32"/>
      <c r="AF47" s="32"/>
      <c r="AG47" s="32"/>
      <c r="AH47" s="32"/>
      <c r="AI47" s="26" t="s">
        <v>24</v>
      </c>
      <c r="AJ47" s="32"/>
      <c r="AK47" s="32"/>
      <c r="AL47" s="32"/>
      <c r="AM47" s="240" t="str">
        <f>IF(AN8= "","",AN8)</f>
        <v>27. 2. 2019</v>
      </c>
      <c r="AN47" s="240"/>
      <c r="AO47" s="32"/>
      <c r="AP47" s="32"/>
      <c r="AQ47" s="32"/>
      <c r="AR47" s="35"/>
    </row>
    <row r="48" spans="2:57" s="1" customFormat="1" ht="6.95" customHeight="1">
      <c r="B48" s="31"/>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5"/>
    </row>
    <row r="49" spans="1:90" s="1" customFormat="1" ht="13.7" customHeight="1">
      <c r="B49" s="31"/>
      <c r="C49" s="26" t="s">
        <v>26</v>
      </c>
      <c r="D49" s="32"/>
      <c r="E49" s="32"/>
      <c r="F49" s="32"/>
      <c r="G49" s="32"/>
      <c r="H49" s="32"/>
      <c r="I49" s="32"/>
      <c r="J49" s="32"/>
      <c r="K49" s="32"/>
      <c r="L49" s="32" t="str">
        <f>IF(E11= "","",E11)</f>
        <v>TSUB</v>
      </c>
      <c r="M49" s="32"/>
      <c r="N49" s="32"/>
      <c r="O49" s="32"/>
      <c r="P49" s="32"/>
      <c r="Q49" s="32"/>
      <c r="R49" s="32"/>
      <c r="S49" s="32"/>
      <c r="T49" s="32"/>
      <c r="U49" s="32"/>
      <c r="V49" s="32"/>
      <c r="W49" s="32"/>
      <c r="X49" s="32"/>
      <c r="Y49" s="32"/>
      <c r="Z49" s="32"/>
      <c r="AA49" s="32"/>
      <c r="AB49" s="32"/>
      <c r="AC49" s="32"/>
      <c r="AD49" s="32"/>
      <c r="AE49" s="32"/>
      <c r="AF49" s="32"/>
      <c r="AG49" s="32"/>
      <c r="AH49" s="32"/>
      <c r="AI49" s="26" t="s">
        <v>32</v>
      </c>
      <c r="AJ49" s="32"/>
      <c r="AK49" s="32"/>
      <c r="AL49" s="32"/>
      <c r="AM49" s="236" t="str">
        <f>IF(E17="","",E17)</f>
        <v>Ing. Kunčík</v>
      </c>
      <c r="AN49" s="237"/>
      <c r="AO49" s="237"/>
      <c r="AP49" s="237"/>
      <c r="AQ49" s="32"/>
      <c r="AR49" s="35"/>
      <c r="AS49" s="241" t="s">
        <v>53</v>
      </c>
      <c r="AT49" s="242"/>
      <c r="AU49" s="53"/>
      <c r="AV49" s="53"/>
      <c r="AW49" s="53"/>
      <c r="AX49" s="53"/>
      <c r="AY49" s="53"/>
      <c r="AZ49" s="53"/>
      <c r="BA49" s="53"/>
      <c r="BB49" s="53"/>
      <c r="BC49" s="53"/>
      <c r="BD49" s="54"/>
    </row>
    <row r="50" spans="1:90" s="1" customFormat="1" ht="13.7" customHeight="1">
      <c r="B50" s="31"/>
      <c r="C50" s="26" t="s">
        <v>30</v>
      </c>
      <c r="D50" s="32"/>
      <c r="E50" s="32"/>
      <c r="F50" s="32"/>
      <c r="G50" s="32"/>
      <c r="H50" s="32"/>
      <c r="I50" s="32"/>
      <c r="J50" s="32"/>
      <c r="K50" s="32"/>
      <c r="L50" s="32" t="str">
        <f>IF(E14= "Vyplň údaj","",E14)</f>
        <v/>
      </c>
      <c r="M50" s="32"/>
      <c r="N50" s="32"/>
      <c r="O50" s="32"/>
      <c r="P50" s="32"/>
      <c r="Q50" s="32"/>
      <c r="R50" s="32"/>
      <c r="S50" s="32"/>
      <c r="T50" s="32"/>
      <c r="U50" s="32"/>
      <c r="V50" s="32"/>
      <c r="W50" s="32"/>
      <c r="X50" s="32"/>
      <c r="Y50" s="32"/>
      <c r="Z50" s="32"/>
      <c r="AA50" s="32"/>
      <c r="AB50" s="32"/>
      <c r="AC50" s="32"/>
      <c r="AD50" s="32"/>
      <c r="AE50" s="32"/>
      <c r="AF50" s="32"/>
      <c r="AG50" s="32"/>
      <c r="AH50" s="32"/>
      <c r="AI50" s="26" t="s">
        <v>35</v>
      </c>
      <c r="AJ50" s="32"/>
      <c r="AK50" s="32"/>
      <c r="AL50" s="32"/>
      <c r="AM50" s="236" t="str">
        <f>IF(E20="","",E20)</f>
        <v>Ing. Kunčík</v>
      </c>
      <c r="AN50" s="237"/>
      <c r="AO50" s="237"/>
      <c r="AP50" s="237"/>
      <c r="AQ50" s="32"/>
      <c r="AR50" s="35"/>
      <c r="AS50" s="243"/>
      <c r="AT50" s="244"/>
      <c r="AU50" s="55"/>
      <c r="AV50" s="55"/>
      <c r="AW50" s="55"/>
      <c r="AX50" s="55"/>
      <c r="AY50" s="55"/>
      <c r="AZ50" s="55"/>
      <c r="BA50" s="55"/>
      <c r="BB50" s="55"/>
      <c r="BC50" s="55"/>
      <c r="BD50" s="56"/>
    </row>
    <row r="51" spans="1:90" s="1" customFormat="1" ht="10.9" customHeight="1">
      <c r="B51" s="31"/>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5"/>
      <c r="AS51" s="245"/>
      <c r="AT51" s="246"/>
      <c r="AU51" s="57"/>
      <c r="AV51" s="57"/>
      <c r="AW51" s="57"/>
      <c r="AX51" s="57"/>
      <c r="AY51" s="57"/>
      <c r="AZ51" s="57"/>
      <c r="BA51" s="57"/>
      <c r="BB51" s="57"/>
      <c r="BC51" s="57"/>
      <c r="BD51" s="58"/>
    </row>
    <row r="52" spans="1:90" s="1" customFormat="1" ht="29.25" customHeight="1">
      <c r="B52" s="31"/>
      <c r="C52" s="221" t="s">
        <v>54</v>
      </c>
      <c r="D52" s="222"/>
      <c r="E52" s="222"/>
      <c r="F52" s="222"/>
      <c r="G52" s="222"/>
      <c r="H52" s="59"/>
      <c r="I52" s="223" t="s">
        <v>55</v>
      </c>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4" t="s">
        <v>56</v>
      </c>
      <c r="AH52" s="222"/>
      <c r="AI52" s="222"/>
      <c r="AJ52" s="222"/>
      <c r="AK52" s="222"/>
      <c r="AL52" s="222"/>
      <c r="AM52" s="222"/>
      <c r="AN52" s="223" t="s">
        <v>57</v>
      </c>
      <c r="AO52" s="222"/>
      <c r="AP52" s="225"/>
      <c r="AQ52" s="60" t="s">
        <v>58</v>
      </c>
      <c r="AR52" s="35"/>
      <c r="AS52" s="61" t="s">
        <v>59</v>
      </c>
      <c r="AT52" s="62" t="s">
        <v>60</v>
      </c>
      <c r="AU52" s="62" t="s">
        <v>61</v>
      </c>
      <c r="AV52" s="62" t="s">
        <v>62</v>
      </c>
      <c r="AW52" s="62" t="s">
        <v>63</v>
      </c>
      <c r="AX52" s="62" t="s">
        <v>64</v>
      </c>
      <c r="AY52" s="62" t="s">
        <v>65</v>
      </c>
      <c r="AZ52" s="62" t="s">
        <v>66</v>
      </c>
      <c r="BA52" s="62" t="s">
        <v>67</v>
      </c>
      <c r="BB52" s="62" t="s">
        <v>68</v>
      </c>
      <c r="BC52" s="62" t="s">
        <v>69</v>
      </c>
      <c r="BD52" s="63" t="s">
        <v>70</v>
      </c>
    </row>
    <row r="53" spans="1:90" s="1" customFormat="1" ht="10.9" customHeight="1">
      <c r="B53" s="31"/>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5"/>
      <c r="AS53" s="64"/>
      <c r="AT53" s="65"/>
      <c r="AU53" s="65"/>
      <c r="AV53" s="65"/>
      <c r="AW53" s="65"/>
      <c r="AX53" s="65"/>
      <c r="AY53" s="65"/>
      <c r="AZ53" s="65"/>
      <c r="BA53" s="65"/>
      <c r="BB53" s="65"/>
      <c r="BC53" s="65"/>
      <c r="BD53" s="66"/>
    </row>
    <row r="54" spans="1:90" s="4" customFormat="1" ht="32.450000000000003" customHeight="1">
      <c r="B54" s="67"/>
      <c r="C54" s="68" t="s">
        <v>71</v>
      </c>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29">
        <f>ROUND(AG55,2)</f>
        <v>0</v>
      </c>
      <c r="AH54" s="229"/>
      <c r="AI54" s="229"/>
      <c r="AJ54" s="229"/>
      <c r="AK54" s="229"/>
      <c r="AL54" s="229"/>
      <c r="AM54" s="229"/>
      <c r="AN54" s="230">
        <f>SUM(AG54,AT54)</f>
        <v>0</v>
      </c>
      <c r="AO54" s="230"/>
      <c r="AP54" s="230"/>
      <c r="AQ54" s="71" t="s">
        <v>1</v>
      </c>
      <c r="AR54" s="72"/>
      <c r="AS54" s="73">
        <f>ROUND(AS55,2)</f>
        <v>0</v>
      </c>
      <c r="AT54" s="74">
        <f>ROUND(SUM(AV54:AW54),2)</f>
        <v>0</v>
      </c>
      <c r="AU54" s="75">
        <f>ROUND(AU55,5)</f>
        <v>0</v>
      </c>
      <c r="AV54" s="74">
        <f>ROUND(AZ54*L29,2)</f>
        <v>0</v>
      </c>
      <c r="AW54" s="74">
        <f>ROUND(BA54*L30,2)</f>
        <v>0</v>
      </c>
      <c r="AX54" s="74">
        <f>ROUND(BB54*L29,2)</f>
        <v>0</v>
      </c>
      <c r="AY54" s="74">
        <f>ROUND(BC54*L30,2)</f>
        <v>0</v>
      </c>
      <c r="AZ54" s="74">
        <f>ROUND(AZ55,2)</f>
        <v>0</v>
      </c>
      <c r="BA54" s="74">
        <f>ROUND(BA55,2)</f>
        <v>0</v>
      </c>
      <c r="BB54" s="74">
        <f>ROUND(BB55,2)</f>
        <v>0</v>
      </c>
      <c r="BC54" s="74">
        <f>ROUND(BC55,2)</f>
        <v>0</v>
      </c>
      <c r="BD54" s="76">
        <f>ROUND(BD55,2)</f>
        <v>0</v>
      </c>
      <c r="BS54" s="77" t="s">
        <v>72</v>
      </c>
      <c r="BT54" s="77" t="s">
        <v>73</v>
      </c>
      <c r="BV54" s="77" t="s">
        <v>74</v>
      </c>
      <c r="BW54" s="77" t="s">
        <v>5</v>
      </c>
      <c r="BX54" s="77" t="s">
        <v>75</v>
      </c>
      <c r="CL54" s="77" t="s">
        <v>19</v>
      </c>
    </row>
    <row r="55" spans="1:90" s="5" customFormat="1" ht="40.5" customHeight="1">
      <c r="A55" s="78" t="s">
        <v>76</v>
      </c>
      <c r="B55" s="79"/>
      <c r="C55" s="80"/>
      <c r="D55" s="228" t="s">
        <v>14</v>
      </c>
      <c r="E55" s="228"/>
      <c r="F55" s="228"/>
      <c r="G55" s="228"/>
      <c r="H55" s="228"/>
      <c r="I55" s="81"/>
      <c r="J55" s="228" t="s">
        <v>17</v>
      </c>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6">
        <f>'1087_UB_05_Polni - Uhersk...'!J28</f>
        <v>0</v>
      </c>
      <c r="AH55" s="227"/>
      <c r="AI55" s="227"/>
      <c r="AJ55" s="227"/>
      <c r="AK55" s="227"/>
      <c r="AL55" s="227"/>
      <c r="AM55" s="227"/>
      <c r="AN55" s="226">
        <f>SUM(AG55,AT55)</f>
        <v>0</v>
      </c>
      <c r="AO55" s="227"/>
      <c r="AP55" s="227"/>
      <c r="AQ55" s="82" t="s">
        <v>77</v>
      </c>
      <c r="AR55" s="83"/>
      <c r="AS55" s="84">
        <v>0</v>
      </c>
      <c r="AT55" s="85">
        <f>ROUND(SUM(AV55:AW55),2)</f>
        <v>0</v>
      </c>
      <c r="AU55" s="86">
        <f>'1087_UB_05_Polni - Uhersk...'!P85</f>
        <v>0</v>
      </c>
      <c r="AV55" s="85">
        <f>'1087_UB_05_Polni - Uhersk...'!J31</f>
        <v>0</v>
      </c>
      <c r="AW55" s="85">
        <f>'1087_UB_05_Polni - Uhersk...'!J32</f>
        <v>0</v>
      </c>
      <c r="AX55" s="85">
        <f>'1087_UB_05_Polni - Uhersk...'!J33</f>
        <v>0</v>
      </c>
      <c r="AY55" s="85">
        <f>'1087_UB_05_Polni - Uhersk...'!J34</f>
        <v>0</v>
      </c>
      <c r="AZ55" s="85">
        <f>'1087_UB_05_Polni - Uhersk...'!F31</f>
        <v>0</v>
      </c>
      <c r="BA55" s="85">
        <f>'1087_UB_05_Polni - Uhersk...'!F32</f>
        <v>0</v>
      </c>
      <c r="BB55" s="85">
        <f>'1087_UB_05_Polni - Uhersk...'!F33</f>
        <v>0</v>
      </c>
      <c r="BC55" s="85">
        <f>'1087_UB_05_Polni - Uhersk...'!F34</f>
        <v>0</v>
      </c>
      <c r="BD55" s="87">
        <f>'1087_UB_05_Polni - Uhersk...'!F35</f>
        <v>0</v>
      </c>
      <c r="BT55" s="88" t="s">
        <v>78</v>
      </c>
      <c r="BU55" s="88" t="s">
        <v>79</v>
      </c>
      <c r="BV55" s="88" t="s">
        <v>74</v>
      </c>
      <c r="BW55" s="88" t="s">
        <v>5</v>
      </c>
      <c r="BX55" s="88" t="s">
        <v>75</v>
      </c>
      <c r="CL55" s="88" t="s">
        <v>19</v>
      </c>
    </row>
    <row r="56" spans="1:90" s="1" customFormat="1" ht="30" customHeight="1">
      <c r="B56" s="31"/>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5"/>
    </row>
    <row r="57" spans="1:90" s="1" customFormat="1" ht="6.95" customHeight="1">
      <c r="B57" s="43"/>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35"/>
    </row>
  </sheetData>
  <sheetProtection algorithmName="SHA-512" hashValue="r6zwDaC0LoiqgBGCi2EFMB1V/ZAvA5mZ6n3tv2GIL9ETlNgHm0VTCGS9qQpbaMOwmSHXbCewDSPVh+A8qjmhVg==" saltValue="7ciy2u35YWHdmtsbzJlkfFKK9ml0VZ+mJPFbB917c8PjqZCAQhTq/0M2yK2S+4XCdq5jcJYbE+1q3zYEjhTaYA==" spinCount="100000" sheet="1" objects="1" scenarios="1" formatColumns="0" formatRows="0"/>
  <mergeCells count="42">
    <mergeCell ref="BE5:BE34"/>
    <mergeCell ref="AK26:AO26"/>
    <mergeCell ref="W29:AE29"/>
    <mergeCell ref="AK29:AO29"/>
    <mergeCell ref="W30:AE30"/>
    <mergeCell ref="AK30:AO30"/>
    <mergeCell ref="AK31:AO31"/>
    <mergeCell ref="W32:AE32"/>
    <mergeCell ref="AK32:AO32"/>
    <mergeCell ref="W33:AE33"/>
    <mergeCell ref="AK33:AO33"/>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AG52:AM52"/>
    <mergeCell ref="AN52:AP52"/>
    <mergeCell ref="AN55:AP55"/>
    <mergeCell ref="AG55:AM55"/>
    <mergeCell ref="D55:H55"/>
    <mergeCell ref="J55:AF55"/>
    <mergeCell ref="AG54:AM54"/>
    <mergeCell ref="AN54:AP54"/>
    <mergeCell ref="L30:P30"/>
    <mergeCell ref="L31:P31"/>
    <mergeCell ref="L32:P32"/>
    <mergeCell ref="L33:P33"/>
    <mergeCell ref="C52:G52"/>
    <mergeCell ref="I52:AF52"/>
    <mergeCell ref="X35:AB35"/>
  </mergeCells>
  <hyperlinks>
    <hyperlink ref="A55" location="'1087_UB_05_Polni - Uhersk...'!C2" display="/"/>
  </hyperlink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39"/>
  <sheetViews>
    <sheetView showGridLines="0" tabSelected="1"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89"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35"/>
      <c r="M2" s="235"/>
      <c r="N2" s="235"/>
      <c r="O2" s="235"/>
      <c r="P2" s="235"/>
      <c r="Q2" s="235"/>
      <c r="R2" s="235"/>
      <c r="S2" s="235"/>
      <c r="T2" s="235"/>
      <c r="U2" s="235"/>
      <c r="V2" s="235"/>
      <c r="AT2" s="14" t="s">
        <v>5</v>
      </c>
      <c r="AZ2" s="90" t="s">
        <v>80</v>
      </c>
      <c r="BA2" s="90" t="s">
        <v>1</v>
      </c>
      <c r="BB2" s="90" t="s">
        <v>1</v>
      </c>
      <c r="BC2" s="90" t="s">
        <v>81</v>
      </c>
      <c r="BD2" s="90" t="s">
        <v>82</v>
      </c>
    </row>
    <row r="3" spans="2:56" ht="6.95" customHeight="1">
      <c r="B3" s="91"/>
      <c r="C3" s="92"/>
      <c r="D3" s="92"/>
      <c r="E3" s="92"/>
      <c r="F3" s="92"/>
      <c r="G3" s="92"/>
      <c r="H3" s="92"/>
      <c r="I3" s="93"/>
      <c r="J3" s="92"/>
      <c r="K3" s="92"/>
      <c r="L3" s="17"/>
      <c r="AT3" s="14" t="s">
        <v>82</v>
      </c>
      <c r="AZ3" s="90" t="s">
        <v>83</v>
      </c>
      <c r="BA3" s="90" t="s">
        <v>1</v>
      </c>
      <c r="BB3" s="90" t="s">
        <v>1</v>
      </c>
      <c r="BC3" s="90" t="s">
        <v>84</v>
      </c>
      <c r="BD3" s="90" t="s">
        <v>82</v>
      </c>
    </row>
    <row r="4" spans="2:56" ht="24.95" customHeight="1">
      <c r="B4" s="17"/>
      <c r="D4" s="94" t="s">
        <v>85</v>
      </c>
      <c r="L4" s="17"/>
      <c r="M4" s="21" t="s">
        <v>10</v>
      </c>
      <c r="AT4" s="14" t="s">
        <v>4</v>
      </c>
      <c r="AZ4" s="90" t="s">
        <v>86</v>
      </c>
      <c r="BA4" s="90" t="s">
        <v>1</v>
      </c>
      <c r="BB4" s="90" t="s">
        <v>1</v>
      </c>
      <c r="BC4" s="90" t="s">
        <v>87</v>
      </c>
      <c r="BD4" s="90" t="s">
        <v>82</v>
      </c>
    </row>
    <row r="5" spans="2:56" ht="6.95" customHeight="1">
      <c r="B5" s="17"/>
      <c r="L5" s="17"/>
      <c r="AZ5" s="90" t="s">
        <v>88</v>
      </c>
      <c r="BA5" s="90" t="s">
        <v>1</v>
      </c>
      <c r="BB5" s="90" t="s">
        <v>1</v>
      </c>
      <c r="BC5" s="90" t="s">
        <v>89</v>
      </c>
      <c r="BD5" s="90" t="s">
        <v>82</v>
      </c>
    </row>
    <row r="6" spans="2:56" s="1" customFormat="1" ht="12" customHeight="1">
      <c r="B6" s="35"/>
      <c r="D6" s="95" t="s">
        <v>16</v>
      </c>
      <c r="I6" s="96"/>
      <c r="L6" s="35"/>
      <c r="AZ6" s="90" t="s">
        <v>90</v>
      </c>
      <c r="BA6" s="90" t="s">
        <v>1</v>
      </c>
      <c r="BB6" s="90" t="s">
        <v>1</v>
      </c>
      <c r="BC6" s="90" t="s">
        <v>91</v>
      </c>
      <c r="BD6" s="90" t="s">
        <v>82</v>
      </c>
    </row>
    <row r="7" spans="2:56" s="1" customFormat="1" ht="36.950000000000003" customHeight="1">
      <c r="B7" s="35"/>
      <c r="E7" s="259" t="s">
        <v>17</v>
      </c>
      <c r="F7" s="260"/>
      <c r="G7" s="260"/>
      <c r="H7" s="260"/>
      <c r="I7" s="96"/>
      <c r="L7" s="35"/>
      <c r="AZ7" s="90" t="s">
        <v>92</v>
      </c>
      <c r="BA7" s="90" t="s">
        <v>1</v>
      </c>
      <c r="BB7" s="90" t="s">
        <v>1</v>
      </c>
      <c r="BC7" s="90" t="s">
        <v>93</v>
      </c>
      <c r="BD7" s="90" t="s">
        <v>82</v>
      </c>
    </row>
    <row r="8" spans="2:56" s="1" customFormat="1">
      <c r="B8" s="35"/>
      <c r="I8" s="96"/>
      <c r="L8" s="35"/>
      <c r="AZ8" s="90" t="s">
        <v>94</v>
      </c>
      <c r="BA8" s="90" t="s">
        <v>1</v>
      </c>
      <c r="BB8" s="90" t="s">
        <v>1</v>
      </c>
      <c r="BC8" s="90" t="s">
        <v>95</v>
      </c>
      <c r="BD8" s="90" t="s">
        <v>82</v>
      </c>
    </row>
    <row r="9" spans="2:56" s="1" customFormat="1" ht="12" customHeight="1">
      <c r="B9" s="35"/>
      <c r="D9" s="95" t="s">
        <v>18</v>
      </c>
      <c r="F9" s="14" t="s">
        <v>19</v>
      </c>
      <c r="I9" s="97" t="s">
        <v>20</v>
      </c>
      <c r="J9" s="14" t="s">
        <v>21</v>
      </c>
      <c r="L9" s="35"/>
      <c r="AZ9" s="90" t="s">
        <v>96</v>
      </c>
      <c r="BA9" s="90" t="s">
        <v>1</v>
      </c>
      <c r="BB9" s="90" t="s">
        <v>1</v>
      </c>
      <c r="BC9" s="90" t="s">
        <v>97</v>
      </c>
      <c r="BD9" s="90" t="s">
        <v>82</v>
      </c>
    </row>
    <row r="10" spans="2:56" s="1" customFormat="1" ht="12" customHeight="1">
      <c r="B10" s="35"/>
      <c r="D10" s="95" t="s">
        <v>22</v>
      </c>
      <c r="F10" s="14" t="s">
        <v>23</v>
      </c>
      <c r="I10" s="97" t="s">
        <v>24</v>
      </c>
      <c r="J10" s="98" t="str">
        <f>'Rekapitulace stavby'!AN8</f>
        <v>27. 2. 2019</v>
      </c>
      <c r="L10" s="35"/>
      <c r="AZ10" s="90" t="s">
        <v>98</v>
      </c>
      <c r="BA10" s="90" t="s">
        <v>1</v>
      </c>
      <c r="BB10" s="90" t="s">
        <v>1</v>
      </c>
      <c r="BC10" s="90" t="s">
        <v>99</v>
      </c>
      <c r="BD10" s="90" t="s">
        <v>82</v>
      </c>
    </row>
    <row r="11" spans="2:56" s="1" customFormat="1" ht="10.9" customHeight="1">
      <c r="B11" s="35"/>
      <c r="I11" s="96"/>
      <c r="L11" s="35"/>
      <c r="AZ11" s="90" t="s">
        <v>100</v>
      </c>
      <c r="BA11" s="90" t="s">
        <v>1</v>
      </c>
      <c r="BB11" s="90" t="s">
        <v>1</v>
      </c>
      <c r="BC11" s="90" t="s">
        <v>101</v>
      </c>
      <c r="BD11" s="90" t="s">
        <v>82</v>
      </c>
    </row>
    <row r="12" spans="2:56" s="1" customFormat="1" ht="12" customHeight="1">
      <c r="B12" s="35"/>
      <c r="D12" s="95" t="s">
        <v>26</v>
      </c>
      <c r="I12" s="97" t="s">
        <v>27</v>
      </c>
      <c r="J12" s="14" t="s">
        <v>1</v>
      </c>
      <c r="L12" s="35"/>
      <c r="AZ12" s="90" t="s">
        <v>102</v>
      </c>
      <c r="BA12" s="90" t="s">
        <v>1</v>
      </c>
      <c r="BB12" s="90" t="s">
        <v>1</v>
      </c>
      <c r="BC12" s="90" t="s">
        <v>103</v>
      </c>
      <c r="BD12" s="90" t="s">
        <v>82</v>
      </c>
    </row>
    <row r="13" spans="2:56" s="1" customFormat="1" ht="18" customHeight="1">
      <c r="B13" s="35"/>
      <c r="E13" s="14" t="s">
        <v>28</v>
      </c>
      <c r="I13" s="97" t="s">
        <v>29</v>
      </c>
      <c r="J13" s="14" t="s">
        <v>1</v>
      </c>
      <c r="L13" s="35"/>
      <c r="AZ13" s="90" t="s">
        <v>104</v>
      </c>
      <c r="BA13" s="90" t="s">
        <v>1</v>
      </c>
      <c r="BB13" s="90" t="s">
        <v>1</v>
      </c>
      <c r="BC13" s="90" t="s">
        <v>105</v>
      </c>
      <c r="BD13" s="90" t="s">
        <v>82</v>
      </c>
    </row>
    <row r="14" spans="2:56" s="1" customFormat="1" ht="6.95" customHeight="1">
      <c r="B14" s="35"/>
      <c r="I14" s="96"/>
      <c r="L14" s="35"/>
      <c r="AZ14" s="90" t="s">
        <v>106</v>
      </c>
      <c r="BA14" s="90" t="s">
        <v>1</v>
      </c>
      <c r="BB14" s="90" t="s">
        <v>1</v>
      </c>
      <c r="BC14" s="90" t="s">
        <v>107</v>
      </c>
      <c r="BD14" s="90" t="s">
        <v>82</v>
      </c>
    </row>
    <row r="15" spans="2:56" s="1" customFormat="1" ht="12" customHeight="1">
      <c r="B15" s="35"/>
      <c r="D15" s="95" t="s">
        <v>30</v>
      </c>
      <c r="I15" s="97" t="s">
        <v>27</v>
      </c>
      <c r="J15" s="27" t="str">
        <f>'Rekapitulace stavby'!AN13</f>
        <v>Vyplň údaj</v>
      </c>
      <c r="L15" s="35"/>
      <c r="AZ15" s="90" t="s">
        <v>108</v>
      </c>
      <c r="BA15" s="90" t="s">
        <v>1</v>
      </c>
      <c r="BB15" s="90" t="s">
        <v>1</v>
      </c>
      <c r="BC15" s="90" t="s">
        <v>109</v>
      </c>
      <c r="BD15" s="90" t="s">
        <v>82</v>
      </c>
    </row>
    <row r="16" spans="2:56" s="1" customFormat="1" ht="18" customHeight="1">
      <c r="B16" s="35"/>
      <c r="E16" s="261" t="str">
        <f>'Rekapitulace stavby'!E14</f>
        <v>Vyplň údaj</v>
      </c>
      <c r="F16" s="262"/>
      <c r="G16" s="262"/>
      <c r="H16" s="262"/>
      <c r="I16" s="97" t="s">
        <v>29</v>
      </c>
      <c r="J16" s="27" t="str">
        <f>'Rekapitulace stavby'!AN14</f>
        <v>Vyplň údaj</v>
      </c>
      <c r="L16" s="35"/>
      <c r="AZ16" s="90" t="s">
        <v>110</v>
      </c>
      <c r="BA16" s="90" t="s">
        <v>1</v>
      </c>
      <c r="BB16" s="90" t="s">
        <v>1</v>
      </c>
      <c r="BC16" s="90" t="s">
        <v>111</v>
      </c>
      <c r="BD16" s="90" t="s">
        <v>82</v>
      </c>
    </row>
    <row r="17" spans="2:56" s="1" customFormat="1" ht="6.95" customHeight="1">
      <c r="B17" s="35"/>
      <c r="I17" s="96"/>
      <c r="L17" s="35"/>
      <c r="AZ17" s="90" t="s">
        <v>112</v>
      </c>
      <c r="BA17" s="90" t="s">
        <v>1</v>
      </c>
      <c r="BB17" s="90" t="s">
        <v>1</v>
      </c>
      <c r="BC17" s="90" t="s">
        <v>113</v>
      </c>
      <c r="BD17" s="90" t="s">
        <v>82</v>
      </c>
    </row>
    <row r="18" spans="2:56" s="1" customFormat="1" ht="12" customHeight="1">
      <c r="B18" s="35"/>
      <c r="D18" s="95" t="s">
        <v>32</v>
      </c>
      <c r="I18" s="97" t="s">
        <v>27</v>
      </c>
      <c r="J18" s="14" t="s">
        <v>1</v>
      </c>
      <c r="L18" s="35"/>
      <c r="AZ18" s="90" t="s">
        <v>114</v>
      </c>
      <c r="BA18" s="90" t="s">
        <v>1</v>
      </c>
      <c r="BB18" s="90" t="s">
        <v>1</v>
      </c>
      <c r="BC18" s="90" t="s">
        <v>115</v>
      </c>
      <c r="BD18" s="90" t="s">
        <v>82</v>
      </c>
    </row>
    <row r="19" spans="2:56" s="1" customFormat="1" ht="18" customHeight="1">
      <c r="B19" s="35"/>
      <c r="E19" s="14" t="s">
        <v>33</v>
      </c>
      <c r="I19" s="97" t="s">
        <v>29</v>
      </c>
      <c r="J19" s="14" t="s">
        <v>1</v>
      </c>
      <c r="L19" s="35"/>
      <c r="AZ19" s="90" t="s">
        <v>116</v>
      </c>
      <c r="BA19" s="90" t="s">
        <v>1</v>
      </c>
      <c r="BB19" s="90" t="s">
        <v>1</v>
      </c>
      <c r="BC19" s="90" t="s">
        <v>117</v>
      </c>
      <c r="BD19" s="90" t="s">
        <v>82</v>
      </c>
    </row>
    <row r="20" spans="2:56" s="1" customFormat="1" ht="6.95" customHeight="1">
      <c r="B20" s="35"/>
      <c r="I20" s="96"/>
      <c r="L20" s="35"/>
      <c r="AZ20" s="90" t="s">
        <v>118</v>
      </c>
      <c r="BA20" s="90" t="s">
        <v>1</v>
      </c>
      <c r="BB20" s="90" t="s">
        <v>1</v>
      </c>
      <c r="BC20" s="90" t="s">
        <v>119</v>
      </c>
      <c r="BD20" s="90" t="s">
        <v>82</v>
      </c>
    </row>
    <row r="21" spans="2:56" s="1" customFormat="1" ht="12" customHeight="1">
      <c r="B21" s="35"/>
      <c r="D21" s="95" t="s">
        <v>35</v>
      </c>
      <c r="I21" s="97" t="s">
        <v>27</v>
      </c>
      <c r="J21" s="14" t="s">
        <v>36</v>
      </c>
      <c r="L21" s="35"/>
      <c r="AZ21" s="90" t="s">
        <v>120</v>
      </c>
      <c r="BA21" s="90" t="s">
        <v>1</v>
      </c>
      <c r="BB21" s="90" t="s">
        <v>1</v>
      </c>
      <c r="BC21" s="90" t="s">
        <v>121</v>
      </c>
      <c r="BD21" s="90" t="s">
        <v>82</v>
      </c>
    </row>
    <row r="22" spans="2:56" s="1" customFormat="1" ht="18" customHeight="1">
      <c r="B22" s="35"/>
      <c r="E22" s="14" t="s">
        <v>33</v>
      </c>
      <c r="I22" s="97" t="s">
        <v>29</v>
      </c>
      <c r="J22" s="14" t="s">
        <v>1</v>
      </c>
      <c r="L22" s="35"/>
      <c r="AZ22" s="90" t="s">
        <v>122</v>
      </c>
      <c r="BA22" s="90" t="s">
        <v>1</v>
      </c>
      <c r="BB22" s="90" t="s">
        <v>1</v>
      </c>
      <c r="BC22" s="90" t="s">
        <v>123</v>
      </c>
      <c r="BD22" s="90" t="s">
        <v>82</v>
      </c>
    </row>
    <row r="23" spans="2:56" s="1" customFormat="1" ht="6.95" customHeight="1">
      <c r="B23" s="35"/>
      <c r="I23" s="96"/>
      <c r="L23" s="35"/>
      <c r="AZ23" s="90" t="s">
        <v>124</v>
      </c>
      <c r="BA23" s="90" t="s">
        <v>1</v>
      </c>
      <c r="BB23" s="90" t="s">
        <v>1</v>
      </c>
      <c r="BC23" s="90" t="s">
        <v>125</v>
      </c>
      <c r="BD23" s="90" t="s">
        <v>82</v>
      </c>
    </row>
    <row r="24" spans="2:56" s="1" customFormat="1" ht="12" customHeight="1">
      <c r="B24" s="35"/>
      <c r="D24" s="95" t="s">
        <v>37</v>
      </c>
      <c r="I24" s="96"/>
      <c r="L24" s="35"/>
      <c r="AZ24" s="90" t="s">
        <v>126</v>
      </c>
      <c r="BA24" s="90" t="s">
        <v>1</v>
      </c>
      <c r="BB24" s="90" t="s">
        <v>1</v>
      </c>
      <c r="BC24" s="90" t="s">
        <v>127</v>
      </c>
      <c r="BD24" s="90" t="s">
        <v>82</v>
      </c>
    </row>
    <row r="25" spans="2:56" s="6" customFormat="1" ht="45" customHeight="1">
      <c r="B25" s="99"/>
      <c r="E25" s="263" t="s">
        <v>38</v>
      </c>
      <c r="F25" s="263"/>
      <c r="G25" s="263"/>
      <c r="H25" s="263"/>
      <c r="I25" s="100"/>
      <c r="L25" s="99"/>
      <c r="AZ25" s="101" t="s">
        <v>128</v>
      </c>
      <c r="BA25" s="101" t="s">
        <v>1</v>
      </c>
      <c r="BB25" s="101" t="s">
        <v>1</v>
      </c>
      <c r="BC25" s="101" t="s">
        <v>129</v>
      </c>
      <c r="BD25" s="101" t="s">
        <v>82</v>
      </c>
    </row>
    <row r="26" spans="2:56" s="1" customFormat="1" ht="6.95" customHeight="1">
      <c r="B26" s="35"/>
      <c r="I26" s="96"/>
      <c r="L26" s="35"/>
      <c r="AZ26" s="90" t="s">
        <v>130</v>
      </c>
      <c r="BA26" s="90" t="s">
        <v>1</v>
      </c>
      <c r="BB26" s="90" t="s">
        <v>1</v>
      </c>
      <c r="BC26" s="90" t="s">
        <v>131</v>
      </c>
      <c r="BD26" s="90" t="s">
        <v>82</v>
      </c>
    </row>
    <row r="27" spans="2:56" s="1" customFormat="1" ht="6.95" customHeight="1">
      <c r="B27" s="35"/>
      <c r="D27" s="53"/>
      <c r="E27" s="53"/>
      <c r="F27" s="53"/>
      <c r="G27" s="53"/>
      <c r="H27" s="53"/>
      <c r="I27" s="102"/>
      <c r="J27" s="53"/>
      <c r="K27" s="53"/>
      <c r="L27" s="35"/>
      <c r="AZ27" s="90" t="s">
        <v>132</v>
      </c>
      <c r="BA27" s="90" t="s">
        <v>1</v>
      </c>
      <c r="BB27" s="90" t="s">
        <v>1</v>
      </c>
      <c r="BC27" s="90" t="s">
        <v>133</v>
      </c>
      <c r="BD27" s="90" t="s">
        <v>82</v>
      </c>
    </row>
    <row r="28" spans="2:56" s="1" customFormat="1" ht="25.35" customHeight="1">
      <c r="B28" s="35"/>
      <c r="D28" s="103" t="s">
        <v>39</v>
      </c>
      <c r="I28" s="96"/>
      <c r="J28" s="104">
        <f>ROUND(J85, 2)</f>
        <v>0</v>
      </c>
      <c r="L28" s="35"/>
      <c r="AZ28" s="90" t="s">
        <v>134</v>
      </c>
      <c r="BA28" s="90" t="s">
        <v>1</v>
      </c>
      <c r="BB28" s="90" t="s">
        <v>1</v>
      </c>
      <c r="BC28" s="90" t="s">
        <v>135</v>
      </c>
      <c r="BD28" s="90" t="s">
        <v>82</v>
      </c>
    </row>
    <row r="29" spans="2:56" s="1" customFormat="1" ht="6.95" customHeight="1">
      <c r="B29" s="35"/>
      <c r="D29" s="53"/>
      <c r="E29" s="53"/>
      <c r="F29" s="53"/>
      <c r="G29" s="53"/>
      <c r="H29" s="53"/>
      <c r="I29" s="102"/>
      <c r="J29" s="53"/>
      <c r="K29" s="53"/>
      <c r="L29" s="35"/>
      <c r="AZ29" s="90" t="s">
        <v>136</v>
      </c>
      <c r="BA29" s="90" t="s">
        <v>1</v>
      </c>
      <c r="BB29" s="90" t="s">
        <v>1</v>
      </c>
      <c r="BC29" s="90" t="s">
        <v>137</v>
      </c>
      <c r="BD29" s="90" t="s">
        <v>82</v>
      </c>
    </row>
    <row r="30" spans="2:56" s="1" customFormat="1" ht="14.45" customHeight="1">
      <c r="B30" s="35"/>
      <c r="F30" s="105" t="s">
        <v>41</v>
      </c>
      <c r="I30" s="106" t="s">
        <v>40</v>
      </c>
      <c r="J30" s="105" t="s">
        <v>42</v>
      </c>
      <c r="L30" s="35"/>
    </row>
    <row r="31" spans="2:56" s="1" customFormat="1" ht="14.45" customHeight="1">
      <c r="B31" s="35"/>
      <c r="D31" s="95" t="s">
        <v>43</v>
      </c>
      <c r="E31" s="95" t="s">
        <v>44</v>
      </c>
      <c r="F31" s="107">
        <f>ROUND((SUM(BE85:BE338)),  2)</f>
        <v>0</v>
      </c>
      <c r="I31" s="108">
        <v>0.21</v>
      </c>
      <c r="J31" s="107">
        <f>ROUND(((SUM(BE85:BE338))*I31),  2)</f>
        <v>0</v>
      </c>
      <c r="L31" s="35"/>
    </row>
    <row r="32" spans="2:56" s="1" customFormat="1" ht="14.45" customHeight="1">
      <c r="B32" s="35"/>
      <c r="E32" s="95" t="s">
        <v>45</v>
      </c>
      <c r="F32" s="107">
        <f>ROUND((SUM(BF85:BF338)),  2)</f>
        <v>0</v>
      </c>
      <c r="I32" s="108">
        <v>0.15</v>
      </c>
      <c r="J32" s="107">
        <f>ROUND(((SUM(BF85:BF338))*I32),  2)</f>
        <v>0</v>
      </c>
      <c r="L32" s="35"/>
    </row>
    <row r="33" spans="2:12" s="1" customFormat="1" ht="14.45" hidden="1" customHeight="1">
      <c r="B33" s="35"/>
      <c r="E33" s="95" t="s">
        <v>46</v>
      </c>
      <c r="F33" s="107">
        <f>ROUND((SUM(BG85:BG338)),  2)</f>
        <v>0</v>
      </c>
      <c r="I33" s="108">
        <v>0.21</v>
      </c>
      <c r="J33" s="107">
        <f>0</f>
        <v>0</v>
      </c>
      <c r="L33" s="35"/>
    </row>
    <row r="34" spans="2:12" s="1" customFormat="1" ht="14.45" hidden="1" customHeight="1">
      <c r="B34" s="35"/>
      <c r="E34" s="95" t="s">
        <v>47</v>
      </c>
      <c r="F34" s="107">
        <f>ROUND((SUM(BH85:BH338)),  2)</f>
        <v>0</v>
      </c>
      <c r="I34" s="108">
        <v>0.15</v>
      </c>
      <c r="J34" s="107">
        <f>0</f>
        <v>0</v>
      </c>
      <c r="L34" s="35"/>
    </row>
    <row r="35" spans="2:12" s="1" customFormat="1" ht="14.45" hidden="1" customHeight="1">
      <c r="B35" s="35"/>
      <c r="E35" s="95" t="s">
        <v>48</v>
      </c>
      <c r="F35" s="107">
        <f>ROUND((SUM(BI85:BI338)),  2)</f>
        <v>0</v>
      </c>
      <c r="I35" s="108">
        <v>0</v>
      </c>
      <c r="J35" s="107">
        <f>0</f>
        <v>0</v>
      </c>
      <c r="L35" s="35"/>
    </row>
    <row r="36" spans="2:12" s="1" customFormat="1" ht="6.95" customHeight="1">
      <c r="B36" s="35"/>
      <c r="I36" s="96"/>
      <c r="L36" s="35"/>
    </row>
    <row r="37" spans="2:12" s="1" customFormat="1" ht="25.35" customHeight="1">
      <c r="B37" s="35"/>
      <c r="C37" s="109"/>
      <c r="D37" s="110" t="s">
        <v>49</v>
      </c>
      <c r="E37" s="111"/>
      <c r="F37" s="111"/>
      <c r="G37" s="112" t="s">
        <v>50</v>
      </c>
      <c r="H37" s="113" t="s">
        <v>51</v>
      </c>
      <c r="I37" s="114"/>
      <c r="J37" s="115">
        <f>SUM(J28:J35)</f>
        <v>0</v>
      </c>
      <c r="K37" s="116"/>
      <c r="L37" s="35"/>
    </row>
    <row r="38" spans="2:12" s="1" customFormat="1" ht="14.45" customHeight="1">
      <c r="B38" s="117"/>
      <c r="C38" s="118"/>
      <c r="D38" s="118"/>
      <c r="E38" s="118"/>
      <c r="F38" s="118"/>
      <c r="G38" s="118"/>
      <c r="H38" s="118"/>
      <c r="I38" s="119"/>
      <c r="J38" s="118"/>
      <c r="K38" s="118"/>
      <c r="L38" s="35"/>
    </row>
    <row r="42" spans="2:12" s="1" customFormat="1" ht="6.95" customHeight="1">
      <c r="B42" s="120"/>
      <c r="C42" s="121"/>
      <c r="D42" s="121"/>
      <c r="E42" s="121"/>
      <c r="F42" s="121"/>
      <c r="G42" s="121"/>
      <c r="H42" s="121"/>
      <c r="I42" s="122"/>
      <c r="J42" s="121"/>
      <c r="K42" s="121"/>
      <c r="L42" s="35"/>
    </row>
    <row r="43" spans="2:12" s="1" customFormat="1" ht="24.95" customHeight="1">
      <c r="B43" s="31"/>
      <c r="C43" s="20" t="s">
        <v>138</v>
      </c>
      <c r="D43" s="32"/>
      <c r="E43" s="32"/>
      <c r="F43" s="32"/>
      <c r="G43" s="32"/>
      <c r="H43" s="32"/>
      <c r="I43" s="96"/>
      <c r="J43" s="32"/>
      <c r="K43" s="32"/>
      <c r="L43" s="35"/>
    </row>
    <row r="44" spans="2:12" s="1" customFormat="1" ht="6.95" customHeight="1">
      <c r="B44" s="31"/>
      <c r="C44" s="32"/>
      <c r="D44" s="32"/>
      <c r="E44" s="32"/>
      <c r="F44" s="32"/>
      <c r="G44" s="32"/>
      <c r="H44" s="32"/>
      <c r="I44" s="96"/>
      <c r="J44" s="32"/>
      <c r="K44" s="32"/>
      <c r="L44" s="35"/>
    </row>
    <row r="45" spans="2:12" s="1" customFormat="1" ht="12" customHeight="1">
      <c r="B45" s="31"/>
      <c r="C45" s="26" t="s">
        <v>16</v>
      </c>
      <c r="D45" s="32"/>
      <c r="E45" s="32"/>
      <c r="F45" s="32"/>
      <c r="G45" s="32"/>
      <c r="H45" s="32"/>
      <c r="I45" s="96"/>
      <c r="J45" s="32"/>
      <c r="K45" s="32"/>
      <c r="L45" s="35"/>
    </row>
    <row r="46" spans="2:12" s="1" customFormat="1" ht="16.5" customHeight="1">
      <c r="B46" s="31"/>
      <c r="C46" s="32"/>
      <c r="D46" s="32"/>
      <c r="E46" s="238" t="str">
        <f>E7</f>
        <v>Uherský Brod, opravy chodníků 2018_1. 05 Ulice Polní</v>
      </c>
      <c r="F46" s="237"/>
      <c r="G46" s="237"/>
      <c r="H46" s="237"/>
      <c r="I46" s="96"/>
      <c r="J46" s="32"/>
      <c r="K46" s="32"/>
      <c r="L46" s="35"/>
    </row>
    <row r="47" spans="2:12" s="1" customFormat="1" ht="6.95" customHeight="1">
      <c r="B47" s="31"/>
      <c r="C47" s="32"/>
      <c r="D47" s="32"/>
      <c r="E47" s="32"/>
      <c r="F47" s="32"/>
      <c r="G47" s="32"/>
      <c r="H47" s="32"/>
      <c r="I47" s="96"/>
      <c r="J47" s="32"/>
      <c r="K47" s="32"/>
      <c r="L47" s="35"/>
    </row>
    <row r="48" spans="2:12" s="1" customFormat="1" ht="12" customHeight="1">
      <c r="B48" s="31"/>
      <c r="C48" s="26" t="s">
        <v>22</v>
      </c>
      <c r="D48" s="32"/>
      <c r="E48" s="32"/>
      <c r="F48" s="24" t="str">
        <f>F10</f>
        <v>Uherský Brod</v>
      </c>
      <c r="G48" s="32"/>
      <c r="H48" s="32"/>
      <c r="I48" s="97" t="s">
        <v>24</v>
      </c>
      <c r="J48" s="52" t="str">
        <f>IF(J10="","",J10)</f>
        <v>27. 2. 2019</v>
      </c>
      <c r="K48" s="32"/>
      <c r="L48" s="35"/>
    </row>
    <row r="49" spans="2:47" s="1" customFormat="1" ht="6.95" customHeight="1">
      <c r="B49" s="31"/>
      <c r="C49" s="32"/>
      <c r="D49" s="32"/>
      <c r="E49" s="32"/>
      <c r="F49" s="32"/>
      <c r="G49" s="32"/>
      <c r="H49" s="32"/>
      <c r="I49" s="96"/>
      <c r="J49" s="32"/>
      <c r="K49" s="32"/>
      <c r="L49" s="35"/>
    </row>
    <row r="50" spans="2:47" s="1" customFormat="1" ht="13.7" customHeight="1">
      <c r="B50" s="31"/>
      <c r="C50" s="26" t="s">
        <v>26</v>
      </c>
      <c r="D50" s="32"/>
      <c r="E50" s="32"/>
      <c r="F50" s="24" t="str">
        <f>E13</f>
        <v>TSUB</v>
      </c>
      <c r="G50" s="32"/>
      <c r="H50" s="32"/>
      <c r="I50" s="97" t="s">
        <v>32</v>
      </c>
      <c r="J50" s="29" t="str">
        <f>E19</f>
        <v>Ing. Kunčík</v>
      </c>
      <c r="K50" s="32"/>
      <c r="L50" s="35"/>
    </row>
    <row r="51" spans="2:47" s="1" customFormat="1" ht="13.7" customHeight="1">
      <c r="B51" s="31"/>
      <c r="C51" s="26" t="s">
        <v>30</v>
      </c>
      <c r="D51" s="32"/>
      <c r="E51" s="32"/>
      <c r="F51" s="24" t="str">
        <f>IF(E16="","",E16)</f>
        <v>Vyplň údaj</v>
      </c>
      <c r="G51" s="32"/>
      <c r="H51" s="32"/>
      <c r="I51" s="97" t="s">
        <v>35</v>
      </c>
      <c r="J51" s="29" t="str">
        <f>E22</f>
        <v>Ing. Kunčík</v>
      </c>
      <c r="K51" s="32"/>
      <c r="L51" s="35"/>
    </row>
    <row r="52" spans="2:47" s="1" customFormat="1" ht="10.35" customHeight="1">
      <c r="B52" s="31"/>
      <c r="C52" s="32"/>
      <c r="D52" s="32"/>
      <c r="E52" s="32"/>
      <c r="F52" s="32"/>
      <c r="G52" s="32"/>
      <c r="H52" s="32"/>
      <c r="I52" s="96"/>
      <c r="J52" s="32"/>
      <c r="K52" s="32"/>
      <c r="L52" s="35"/>
    </row>
    <row r="53" spans="2:47" s="1" customFormat="1" ht="29.25" customHeight="1">
      <c r="B53" s="31"/>
      <c r="C53" s="123" t="s">
        <v>139</v>
      </c>
      <c r="D53" s="124"/>
      <c r="E53" s="124"/>
      <c r="F53" s="124"/>
      <c r="G53" s="124"/>
      <c r="H53" s="124"/>
      <c r="I53" s="125"/>
      <c r="J53" s="126" t="s">
        <v>140</v>
      </c>
      <c r="K53" s="124"/>
      <c r="L53" s="35"/>
    </row>
    <row r="54" spans="2:47" s="1" customFormat="1" ht="10.35" customHeight="1">
      <c r="B54" s="31"/>
      <c r="C54" s="32"/>
      <c r="D54" s="32"/>
      <c r="E54" s="32"/>
      <c r="F54" s="32"/>
      <c r="G54" s="32"/>
      <c r="H54" s="32"/>
      <c r="I54" s="96"/>
      <c r="J54" s="32"/>
      <c r="K54" s="32"/>
      <c r="L54" s="35"/>
    </row>
    <row r="55" spans="2:47" s="1" customFormat="1" ht="22.9" customHeight="1">
      <c r="B55" s="31"/>
      <c r="C55" s="127" t="s">
        <v>141</v>
      </c>
      <c r="D55" s="32"/>
      <c r="E55" s="32"/>
      <c r="F55" s="32"/>
      <c r="G55" s="32"/>
      <c r="H55" s="32"/>
      <c r="I55" s="96"/>
      <c r="J55" s="70">
        <f>J85</f>
        <v>0</v>
      </c>
      <c r="K55" s="32"/>
      <c r="L55" s="35"/>
      <c r="AU55" s="14" t="s">
        <v>142</v>
      </c>
    </row>
    <row r="56" spans="2:47" s="7" customFormat="1" ht="24.95" customHeight="1">
      <c r="B56" s="128"/>
      <c r="C56" s="129"/>
      <c r="D56" s="130" t="s">
        <v>143</v>
      </c>
      <c r="E56" s="131"/>
      <c r="F56" s="131"/>
      <c r="G56" s="131"/>
      <c r="H56" s="131"/>
      <c r="I56" s="132"/>
      <c r="J56" s="133">
        <f>J86</f>
        <v>0</v>
      </c>
      <c r="K56" s="129"/>
      <c r="L56" s="134"/>
    </row>
    <row r="57" spans="2:47" s="8" customFormat="1" ht="19.899999999999999" customHeight="1">
      <c r="B57" s="135"/>
      <c r="C57" s="136"/>
      <c r="D57" s="137" t="s">
        <v>144</v>
      </c>
      <c r="E57" s="138"/>
      <c r="F57" s="138"/>
      <c r="G57" s="138"/>
      <c r="H57" s="138"/>
      <c r="I57" s="139"/>
      <c r="J57" s="140">
        <f>J87</f>
        <v>0</v>
      </c>
      <c r="K57" s="136"/>
      <c r="L57" s="141"/>
    </row>
    <row r="58" spans="2:47" s="8" customFormat="1" ht="19.899999999999999" customHeight="1">
      <c r="B58" s="135"/>
      <c r="C58" s="136"/>
      <c r="D58" s="137" t="s">
        <v>145</v>
      </c>
      <c r="E58" s="138"/>
      <c r="F58" s="138"/>
      <c r="G58" s="138"/>
      <c r="H58" s="138"/>
      <c r="I58" s="139"/>
      <c r="J58" s="140">
        <f>J201</f>
        <v>0</v>
      </c>
      <c r="K58" s="136"/>
      <c r="L58" s="141"/>
    </row>
    <row r="59" spans="2:47" s="8" customFormat="1" ht="19.899999999999999" customHeight="1">
      <c r="B59" s="135"/>
      <c r="C59" s="136"/>
      <c r="D59" s="137" t="s">
        <v>146</v>
      </c>
      <c r="E59" s="138"/>
      <c r="F59" s="138"/>
      <c r="G59" s="138"/>
      <c r="H59" s="138"/>
      <c r="I59" s="139"/>
      <c r="J59" s="140">
        <f>J229</f>
        <v>0</v>
      </c>
      <c r="K59" s="136"/>
      <c r="L59" s="141"/>
    </row>
    <row r="60" spans="2:47" s="8" customFormat="1" ht="19.899999999999999" customHeight="1">
      <c r="B60" s="135"/>
      <c r="C60" s="136"/>
      <c r="D60" s="137" t="s">
        <v>147</v>
      </c>
      <c r="E60" s="138"/>
      <c r="F60" s="138"/>
      <c r="G60" s="138"/>
      <c r="H60" s="138"/>
      <c r="I60" s="139"/>
      <c r="J60" s="140">
        <f>J236</f>
        <v>0</v>
      </c>
      <c r="K60" s="136"/>
      <c r="L60" s="141"/>
    </row>
    <row r="61" spans="2:47" s="8" customFormat="1" ht="19.899999999999999" customHeight="1">
      <c r="B61" s="135"/>
      <c r="C61" s="136"/>
      <c r="D61" s="137" t="s">
        <v>148</v>
      </c>
      <c r="E61" s="138"/>
      <c r="F61" s="138"/>
      <c r="G61" s="138"/>
      <c r="H61" s="138"/>
      <c r="I61" s="139"/>
      <c r="J61" s="140">
        <f>J284</f>
        <v>0</v>
      </c>
      <c r="K61" s="136"/>
      <c r="L61" s="141"/>
    </row>
    <row r="62" spans="2:47" s="8" customFormat="1" ht="19.899999999999999" customHeight="1">
      <c r="B62" s="135"/>
      <c r="C62" s="136"/>
      <c r="D62" s="137" t="s">
        <v>149</v>
      </c>
      <c r="E62" s="138"/>
      <c r="F62" s="138"/>
      <c r="G62" s="138"/>
      <c r="H62" s="138"/>
      <c r="I62" s="139"/>
      <c r="J62" s="140">
        <f>J301</f>
        <v>0</v>
      </c>
      <c r="K62" s="136"/>
      <c r="L62" s="141"/>
    </row>
    <row r="63" spans="2:47" s="7" customFormat="1" ht="24.95" customHeight="1">
      <c r="B63" s="128"/>
      <c r="C63" s="129"/>
      <c r="D63" s="130" t="s">
        <v>150</v>
      </c>
      <c r="E63" s="131"/>
      <c r="F63" s="131"/>
      <c r="G63" s="131"/>
      <c r="H63" s="131"/>
      <c r="I63" s="132"/>
      <c r="J63" s="133">
        <f>J304</f>
        <v>0</v>
      </c>
      <c r="K63" s="129"/>
      <c r="L63" s="134"/>
    </row>
    <row r="64" spans="2:47" s="8" customFormat="1" ht="19.899999999999999" customHeight="1">
      <c r="B64" s="135"/>
      <c r="C64" s="136"/>
      <c r="D64" s="137" t="s">
        <v>151</v>
      </c>
      <c r="E64" s="138"/>
      <c r="F64" s="138"/>
      <c r="G64" s="138"/>
      <c r="H64" s="138"/>
      <c r="I64" s="139"/>
      <c r="J64" s="140">
        <f>J309</f>
        <v>0</v>
      </c>
      <c r="K64" s="136"/>
      <c r="L64" s="141"/>
    </row>
    <row r="65" spans="2:12" s="8" customFormat="1" ht="19.899999999999999" customHeight="1">
      <c r="B65" s="135"/>
      <c r="C65" s="136"/>
      <c r="D65" s="137" t="s">
        <v>152</v>
      </c>
      <c r="E65" s="138"/>
      <c r="F65" s="138"/>
      <c r="G65" s="138"/>
      <c r="H65" s="138"/>
      <c r="I65" s="139"/>
      <c r="J65" s="140">
        <f>J322</f>
        <v>0</v>
      </c>
      <c r="K65" s="136"/>
      <c r="L65" s="141"/>
    </row>
    <row r="66" spans="2:12" s="8" customFormat="1" ht="19.899999999999999" customHeight="1">
      <c r="B66" s="135"/>
      <c r="C66" s="136"/>
      <c r="D66" s="137" t="s">
        <v>153</v>
      </c>
      <c r="E66" s="138"/>
      <c r="F66" s="138"/>
      <c r="G66" s="138"/>
      <c r="H66" s="138"/>
      <c r="I66" s="139"/>
      <c r="J66" s="140">
        <f>J333</f>
        <v>0</v>
      </c>
      <c r="K66" s="136"/>
      <c r="L66" s="141"/>
    </row>
    <row r="67" spans="2:12" s="8" customFormat="1" ht="19.899999999999999" customHeight="1">
      <c r="B67" s="135"/>
      <c r="C67" s="136"/>
      <c r="D67" s="137" t="s">
        <v>154</v>
      </c>
      <c r="E67" s="138"/>
      <c r="F67" s="138"/>
      <c r="G67" s="138"/>
      <c r="H67" s="138"/>
      <c r="I67" s="139"/>
      <c r="J67" s="140">
        <f>J336</f>
        <v>0</v>
      </c>
      <c r="K67" s="136"/>
      <c r="L67" s="141"/>
    </row>
    <row r="68" spans="2:12" s="1" customFormat="1" ht="21.75" customHeight="1">
      <c r="B68" s="31"/>
      <c r="C68" s="32"/>
      <c r="D68" s="32"/>
      <c r="E68" s="32"/>
      <c r="F68" s="32"/>
      <c r="G68" s="32"/>
      <c r="H68" s="32"/>
      <c r="I68" s="96"/>
      <c r="J68" s="32"/>
      <c r="K68" s="32"/>
      <c r="L68" s="35"/>
    </row>
    <row r="69" spans="2:12" s="1" customFormat="1" ht="6.95" customHeight="1">
      <c r="B69" s="43"/>
      <c r="C69" s="44"/>
      <c r="D69" s="44"/>
      <c r="E69" s="44"/>
      <c r="F69" s="44"/>
      <c r="G69" s="44"/>
      <c r="H69" s="44"/>
      <c r="I69" s="119"/>
      <c r="J69" s="44"/>
      <c r="K69" s="44"/>
      <c r="L69" s="35"/>
    </row>
    <row r="73" spans="2:12" s="1" customFormat="1" ht="6.95" customHeight="1">
      <c r="B73" s="45"/>
      <c r="C73" s="46"/>
      <c r="D73" s="46"/>
      <c r="E73" s="46"/>
      <c r="F73" s="46"/>
      <c r="G73" s="46"/>
      <c r="H73" s="46"/>
      <c r="I73" s="122"/>
      <c r="J73" s="46"/>
      <c r="K73" s="46"/>
      <c r="L73" s="35"/>
    </row>
    <row r="74" spans="2:12" s="1" customFormat="1" ht="24.95" customHeight="1">
      <c r="B74" s="31"/>
      <c r="C74" s="20" t="s">
        <v>155</v>
      </c>
      <c r="D74" s="32"/>
      <c r="E74" s="32"/>
      <c r="F74" s="32"/>
      <c r="G74" s="32"/>
      <c r="H74" s="32"/>
      <c r="I74" s="96"/>
      <c r="J74" s="32"/>
      <c r="K74" s="32"/>
      <c r="L74" s="35"/>
    </row>
    <row r="75" spans="2:12" s="1" customFormat="1" ht="6.95" customHeight="1">
      <c r="B75" s="31"/>
      <c r="C75" s="32"/>
      <c r="D75" s="32"/>
      <c r="E75" s="32"/>
      <c r="F75" s="32"/>
      <c r="G75" s="32"/>
      <c r="H75" s="32"/>
      <c r="I75" s="96"/>
      <c r="J75" s="32"/>
      <c r="K75" s="32"/>
      <c r="L75" s="35"/>
    </row>
    <row r="76" spans="2:12" s="1" customFormat="1" ht="12" customHeight="1">
      <c r="B76" s="31"/>
      <c r="C76" s="26" t="s">
        <v>16</v>
      </c>
      <c r="D76" s="32"/>
      <c r="E76" s="32"/>
      <c r="F76" s="32"/>
      <c r="G76" s="32"/>
      <c r="H76" s="32"/>
      <c r="I76" s="96"/>
      <c r="J76" s="32"/>
      <c r="K76" s="32"/>
      <c r="L76" s="35"/>
    </row>
    <row r="77" spans="2:12" s="1" customFormat="1" ht="16.5" customHeight="1">
      <c r="B77" s="31"/>
      <c r="C77" s="32"/>
      <c r="D77" s="32"/>
      <c r="E77" s="238" t="str">
        <f>E7</f>
        <v>Uherský Brod, opravy chodníků 2018_1. 05 Ulice Polní</v>
      </c>
      <c r="F77" s="237"/>
      <c r="G77" s="237"/>
      <c r="H77" s="237"/>
      <c r="I77" s="96"/>
      <c r="J77" s="32"/>
      <c r="K77" s="32"/>
      <c r="L77" s="35"/>
    </row>
    <row r="78" spans="2:12" s="1" customFormat="1" ht="6.95" customHeight="1">
      <c r="B78" s="31"/>
      <c r="C78" s="32"/>
      <c r="D78" s="32"/>
      <c r="E78" s="32"/>
      <c r="F78" s="32"/>
      <c r="G78" s="32"/>
      <c r="H78" s="32"/>
      <c r="I78" s="96"/>
      <c r="J78" s="32"/>
      <c r="K78" s="32"/>
      <c r="L78" s="35"/>
    </row>
    <row r="79" spans="2:12" s="1" customFormat="1" ht="12" customHeight="1">
      <c r="B79" s="31"/>
      <c r="C79" s="26" t="s">
        <v>22</v>
      </c>
      <c r="D79" s="32"/>
      <c r="E79" s="32"/>
      <c r="F79" s="24" t="str">
        <f>F10</f>
        <v>Uherský Brod</v>
      </c>
      <c r="G79" s="32"/>
      <c r="H79" s="32"/>
      <c r="I79" s="97" t="s">
        <v>24</v>
      </c>
      <c r="J79" s="52" t="str">
        <f>IF(J10="","",J10)</f>
        <v>27. 2. 2019</v>
      </c>
      <c r="K79" s="32"/>
      <c r="L79" s="35"/>
    </row>
    <row r="80" spans="2:12" s="1" customFormat="1" ht="6.95" customHeight="1">
      <c r="B80" s="31"/>
      <c r="C80" s="32"/>
      <c r="D80" s="32"/>
      <c r="E80" s="32"/>
      <c r="F80" s="32"/>
      <c r="G80" s="32"/>
      <c r="H80" s="32"/>
      <c r="I80" s="96"/>
      <c r="J80" s="32"/>
      <c r="K80" s="32"/>
      <c r="L80" s="35"/>
    </row>
    <row r="81" spans="2:65" s="1" customFormat="1" ht="13.7" customHeight="1">
      <c r="B81" s="31"/>
      <c r="C81" s="26" t="s">
        <v>26</v>
      </c>
      <c r="D81" s="32"/>
      <c r="E81" s="32"/>
      <c r="F81" s="24" t="str">
        <f>E13</f>
        <v>TSUB</v>
      </c>
      <c r="G81" s="32"/>
      <c r="H81" s="32"/>
      <c r="I81" s="97" t="s">
        <v>32</v>
      </c>
      <c r="J81" s="29" t="str">
        <f>E19</f>
        <v>Ing. Kunčík</v>
      </c>
      <c r="K81" s="32"/>
      <c r="L81" s="35"/>
    </row>
    <row r="82" spans="2:65" s="1" customFormat="1" ht="13.7" customHeight="1">
      <c r="B82" s="31"/>
      <c r="C82" s="26" t="s">
        <v>30</v>
      </c>
      <c r="D82" s="32"/>
      <c r="E82" s="32"/>
      <c r="F82" s="24" t="str">
        <f>IF(E16="","",E16)</f>
        <v>Vyplň údaj</v>
      </c>
      <c r="G82" s="32"/>
      <c r="H82" s="32"/>
      <c r="I82" s="97" t="s">
        <v>35</v>
      </c>
      <c r="J82" s="29" t="str">
        <f>E22</f>
        <v>Ing. Kunčík</v>
      </c>
      <c r="K82" s="32"/>
      <c r="L82" s="35"/>
    </row>
    <row r="83" spans="2:65" s="1" customFormat="1" ht="10.35" customHeight="1">
      <c r="B83" s="31"/>
      <c r="C83" s="32"/>
      <c r="D83" s="32"/>
      <c r="E83" s="32"/>
      <c r="F83" s="32"/>
      <c r="G83" s="32"/>
      <c r="H83" s="32"/>
      <c r="I83" s="96"/>
      <c r="J83" s="32"/>
      <c r="K83" s="32"/>
      <c r="L83" s="35"/>
    </row>
    <row r="84" spans="2:65" s="9" customFormat="1" ht="29.25" customHeight="1">
      <c r="B84" s="142"/>
      <c r="C84" s="143" t="s">
        <v>156</v>
      </c>
      <c r="D84" s="144" t="s">
        <v>58</v>
      </c>
      <c r="E84" s="144" t="s">
        <v>54</v>
      </c>
      <c r="F84" s="144" t="s">
        <v>55</v>
      </c>
      <c r="G84" s="144" t="s">
        <v>157</v>
      </c>
      <c r="H84" s="144" t="s">
        <v>158</v>
      </c>
      <c r="I84" s="145" t="s">
        <v>159</v>
      </c>
      <c r="J84" s="144" t="s">
        <v>140</v>
      </c>
      <c r="K84" s="146" t="s">
        <v>160</v>
      </c>
      <c r="L84" s="147"/>
      <c r="M84" s="61" t="s">
        <v>1</v>
      </c>
      <c r="N84" s="62" t="s">
        <v>43</v>
      </c>
      <c r="O84" s="62" t="s">
        <v>161</v>
      </c>
      <c r="P84" s="62" t="s">
        <v>162</v>
      </c>
      <c r="Q84" s="62" t="s">
        <v>163</v>
      </c>
      <c r="R84" s="62" t="s">
        <v>164</v>
      </c>
      <c r="S84" s="62" t="s">
        <v>165</v>
      </c>
      <c r="T84" s="63" t="s">
        <v>166</v>
      </c>
    </row>
    <row r="85" spans="2:65" s="1" customFormat="1" ht="22.9" customHeight="1">
      <c r="B85" s="31"/>
      <c r="C85" s="68" t="s">
        <v>167</v>
      </c>
      <c r="D85" s="32"/>
      <c r="E85" s="32"/>
      <c r="F85" s="32"/>
      <c r="G85" s="32"/>
      <c r="H85" s="32"/>
      <c r="I85" s="96"/>
      <c r="J85" s="148">
        <f>BK85</f>
        <v>0</v>
      </c>
      <c r="K85" s="32"/>
      <c r="L85" s="35"/>
      <c r="M85" s="64"/>
      <c r="N85" s="65"/>
      <c r="O85" s="65"/>
      <c r="P85" s="149">
        <f>P86+P304</f>
        <v>0</v>
      </c>
      <c r="Q85" s="65"/>
      <c r="R85" s="149">
        <f>R86+R304</f>
        <v>191.81620359999999</v>
      </c>
      <c r="S85" s="65"/>
      <c r="T85" s="150">
        <f>T86+T304</f>
        <v>228.9864</v>
      </c>
      <c r="AT85" s="14" t="s">
        <v>72</v>
      </c>
      <c r="AU85" s="14" t="s">
        <v>142</v>
      </c>
      <c r="BK85" s="151">
        <f>BK86+BK304</f>
        <v>0</v>
      </c>
    </row>
    <row r="86" spans="2:65" s="10" customFormat="1" ht="25.9" customHeight="1">
      <c r="B86" s="152"/>
      <c r="C86" s="153"/>
      <c r="D86" s="154" t="s">
        <v>72</v>
      </c>
      <c r="E86" s="155" t="s">
        <v>168</v>
      </c>
      <c r="F86" s="155" t="s">
        <v>169</v>
      </c>
      <c r="G86" s="153"/>
      <c r="H86" s="153"/>
      <c r="I86" s="156"/>
      <c r="J86" s="157">
        <f>BK86</f>
        <v>0</v>
      </c>
      <c r="K86" s="153"/>
      <c r="L86" s="158"/>
      <c r="M86" s="159"/>
      <c r="N86" s="160"/>
      <c r="O86" s="160"/>
      <c r="P86" s="161">
        <f>P87+P201+P229+P236+P284+P301</f>
        <v>0</v>
      </c>
      <c r="Q86" s="160"/>
      <c r="R86" s="161">
        <f>R87+R201+R229+R236+R284+R301</f>
        <v>191.81620359999999</v>
      </c>
      <c r="S86" s="160"/>
      <c r="T86" s="162">
        <f>T87+T201+T229+T236+T284+T301</f>
        <v>228.9864</v>
      </c>
      <c r="AR86" s="163" t="s">
        <v>78</v>
      </c>
      <c r="AT86" s="164" t="s">
        <v>72</v>
      </c>
      <c r="AU86" s="164" t="s">
        <v>73</v>
      </c>
      <c r="AY86" s="163" t="s">
        <v>170</v>
      </c>
      <c r="BK86" s="165">
        <f>BK87+BK201+BK229+BK236+BK284+BK301</f>
        <v>0</v>
      </c>
    </row>
    <row r="87" spans="2:65" s="10" customFormat="1" ht="22.9" customHeight="1">
      <c r="B87" s="152"/>
      <c r="C87" s="153"/>
      <c r="D87" s="154" t="s">
        <v>72</v>
      </c>
      <c r="E87" s="166" t="s">
        <v>78</v>
      </c>
      <c r="F87" s="166" t="s">
        <v>171</v>
      </c>
      <c r="G87" s="153"/>
      <c r="H87" s="153"/>
      <c r="I87" s="156"/>
      <c r="J87" s="167">
        <f>BK87</f>
        <v>0</v>
      </c>
      <c r="K87" s="153"/>
      <c r="L87" s="158"/>
      <c r="M87" s="159"/>
      <c r="N87" s="160"/>
      <c r="O87" s="160"/>
      <c r="P87" s="161">
        <f>SUM(P88:P200)</f>
        <v>0</v>
      </c>
      <c r="Q87" s="160"/>
      <c r="R87" s="161">
        <f>SUM(R88:R200)</f>
        <v>24.402175</v>
      </c>
      <c r="S87" s="160"/>
      <c r="T87" s="162">
        <f>SUM(T88:T200)</f>
        <v>228.9864</v>
      </c>
      <c r="AR87" s="163" t="s">
        <v>78</v>
      </c>
      <c r="AT87" s="164" t="s">
        <v>72</v>
      </c>
      <c r="AU87" s="164" t="s">
        <v>78</v>
      </c>
      <c r="AY87" s="163" t="s">
        <v>170</v>
      </c>
      <c r="BK87" s="165">
        <f>SUM(BK88:BK200)</f>
        <v>0</v>
      </c>
    </row>
    <row r="88" spans="2:65" s="1" customFormat="1" ht="16.5" customHeight="1">
      <c r="B88" s="31"/>
      <c r="C88" s="168" t="s">
        <v>78</v>
      </c>
      <c r="D88" s="168" t="s">
        <v>172</v>
      </c>
      <c r="E88" s="169" t="s">
        <v>173</v>
      </c>
      <c r="F88" s="170" t="s">
        <v>174</v>
      </c>
      <c r="G88" s="171" t="s">
        <v>175</v>
      </c>
      <c r="H88" s="172">
        <v>7</v>
      </c>
      <c r="I88" s="173"/>
      <c r="J88" s="174">
        <f>ROUND(I88*H88,2)</f>
        <v>0</v>
      </c>
      <c r="K88" s="170" t="s">
        <v>176</v>
      </c>
      <c r="L88" s="35"/>
      <c r="M88" s="175" t="s">
        <v>1</v>
      </c>
      <c r="N88" s="176" t="s">
        <v>44</v>
      </c>
      <c r="O88" s="57"/>
      <c r="P88" s="177">
        <f>O88*H88</f>
        <v>0</v>
      </c>
      <c r="Q88" s="177">
        <v>0</v>
      </c>
      <c r="R88" s="177">
        <f>Q88*H88</f>
        <v>0</v>
      </c>
      <c r="S88" s="177">
        <v>0.26</v>
      </c>
      <c r="T88" s="178">
        <f>S88*H88</f>
        <v>1.82</v>
      </c>
      <c r="AR88" s="14" t="s">
        <v>177</v>
      </c>
      <c r="AT88" s="14" t="s">
        <v>172</v>
      </c>
      <c r="AU88" s="14" t="s">
        <v>82</v>
      </c>
      <c r="AY88" s="14" t="s">
        <v>170</v>
      </c>
      <c r="BE88" s="179">
        <f>IF(N88="základní",J88,0)</f>
        <v>0</v>
      </c>
      <c r="BF88" s="179">
        <f>IF(N88="snížená",J88,0)</f>
        <v>0</v>
      </c>
      <c r="BG88" s="179">
        <f>IF(N88="zákl. přenesená",J88,0)</f>
        <v>0</v>
      </c>
      <c r="BH88" s="179">
        <f>IF(N88="sníž. přenesená",J88,0)</f>
        <v>0</v>
      </c>
      <c r="BI88" s="179">
        <f>IF(N88="nulová",J88,0)</f>
        <v>0</v>
      </c>
      <c r="BJ88" s="14" t="s">
        <v>78</v>
      </c>
      <c r="BK88" s="179">
        <f>ROUND(I88*H88,2)</f>
        <v>0</v>
      </c>
      <c r="BL88" s="14" t="s">
        <v>177</v>
      </c>
      <c r="BM88" s="14" t="s">
        <v>178</v>
      </c>
    </row>
    <row r="89" spans="2:65" s="1" customFormat="1" ht="19.5">
      <c r="B89" s="31"/>
      <c r="C89" s="32"/>
      <c r="D89" s="180" t="s">
        <v>179</v>
      </c>
      <c r="E89" s="32"/>
      <c r="F89" s="181" t="s">
        <v>180</v>
      </c>
      <c r="G89" s="32"/>
      <c r="H89" s="32"/>
      <c r="I89" s="96"/>
      <c r="J89" s="32"/>
      <c r="K89" s="32"/>
      <c r="L89" s="35"/>
      <c r="M89" s="182"/>
      <c r="N89" s="57"/>
      <c r="O89" s="57"/>
      <c r="P89" s="57"/>
      <c r="Q89" s="57"/>
      <c r="R89" s="57"/>
      <c r="S89" s="57"/>
      <c r="T89" s="58"/>
      <c r="AT89" s="14" t="s">
        <v>179</v>
      </c>
      <c r="AU89" s="14" t="s">
        <v>82</v>
      </c>
    </row>
    <row r="90" spans="2:65" s="1" customFormat="1" ht="78">
      <c r="B90" s="31"/>
      <c r="C90" s="32"/>
      <c r="D90" s="180" t="s">
        <v>181</v>
      </c>
      <c r="E90" s="32"/>
      <c r="F90" s="183" t="s">
        <v>182</v>
      </c>
      <c r="G90" s="32"/>
      <c r="H90" s="32"/>
      <c r="I90" s="96"/>
      <c r="J90" s="32"/>
      <c r="K90" s="32"/>
      <c r="L90" s="35"/>
      <c r="M90" s="182"/>
      <c r="N90" s="57"/>
      <c r="O90" s="57"/>
      <c r="P90" s="57"/>
      <c r="Q90" s="57"/>
      <c r="R90" s="57"/>
      <c r="S90" s="57"/>
      <c r="T90" s="58"/>
      <c r="AT90" s="14" t="s">
        <v>181</v>
      </c>
      <c r="AU90" s="14" t="s">
        <v>82</v>
      </c>
    </row>
    <row r="91" spans="2:65" s="11" customFormat="1">
      <c r="B91" s="184"/>
      <c r="C91" s="185"/>
      <c r="D91" s="180" t="s">
        <v>183</v>
      </c>
      <c r="E91" s="186" t="s">
        <v>80</v>
      </c>
      <c r="F91" s="187" t="s">
        <v>81</v>
      </c>
      <c r="G91" s="185"/>
      <c r="H91" s="188">
        <v>7</v>
      </c>
      <c r="I91" s="189"/>
      <c r="J91" s="185"/>
      <c r="K91" s="185"/>
      <c r="L91" s="190"/>
      <c r="M91" s="191"/>
      <c r="N91" s="192"/>
      <c r="O91" s="192"/>
      <c r="P91" s="192"/>
      <c r="Q91" s="192"/>
      <c r="R91" s="192"/>
      <c r="S91" s="192"/>
      <c r="T91" s="193"/>
      <c r="AT91" s="194" t="s">
        <v>183</v>
      </c>
      <c r="AU91" s="194" t="s">
        <v>82</v>
      </c>
      <c r="AV91" s="11" t="s">
        <v>82</v>
      </c>
      <c r="AW91" s="11" t="s">
        <v>34</v>
      </c>
      <c r="AX91" s="11" t="s">
        <v>78</v>
      </c>
      <c r="AY91" s="194" t="s">
        <v>170</v>
      </c>
    </row>
    <row r="92" spans="2:65" s="1" customFormat="1" ht="16.5" customHeight="1">
      <c r="B92" s="31"/>
      <c r="C92" s="168" t="s">
        <v>82</v>
      </c>
      <c r="D92" s="168" t="s">
        <v>172</v>
      </c>
      <c r="E92" s="169" t="s">
        <v>184</v>
      </c>
      <c r="F92" s="170" t="s">
        <v>185</v>
      </c>
      <c r="G92" s="171" t="s">
        <v>175</v>
      </c>
      <c r="H92" s="172">
        <v>231.7</v>
      </c>
      <c r="I92" s="173"/>
      <c r="J92" s="174">
        <f>ROUND(I92*H92,2)</f>
        <v>0</v>
      </c>
      <c r="K92" s="170" t="s">
        <v>176</v>
      </c>
      <c r="L92" s="35"/>
      <c r="M92" s="175" t="s">
        <v>1</v>
      </c>
      <c r="N92" s="176" t="s">
        <v>44</v>
      </c>
      <c r="O92" s="57"/>
      <c r="P92" s="177">
        <f>O92*H92</f>
        <v>0</v>
      </c>
      <c r="Q92" s="177">
        <v>0</v>
      </c>
      <c r="R92" s="177">
        <f>Q92*H92</f>
        <v>0</v>
      </c>
      <c r="S92" s="177">
        <v>0.255</v>
      </c>
      <c r="T92" s="178">
        <f>S92*H92</f>
        <v>59.083500000000001</v>
      </c>
      <c r="AR92" s="14" t="s">
        <v>177</v>
      </c>
      <c r="AT92" s="14" t="s">
        <v>172</v>
      </c>
      <c r="AU92" s="14" t="s">
        <v>82</v>
      </c>
      <c r="AY92" s="14" t="s">
        <v>170</v>
      </c>
      <c r="BE92" s="179">
        <f>IF(N92="základní",J92,0)</f>
        <v>0</v>
      </c>
      <c r="BF92" s="179">
        <f>IF(N92="snížená",J92,0)</f>
        <v>0</v>
      </c>
      <c r="BG92" s="179">
        <f>IF(N92="zákl. přenesená",J92,0)</f>
        <v>0</v>
      </c>
      <c r="BH92" s="179">
        <f>IF(N92="sníž. přenesená",J92,0)</f>
        <v>0</v>
      </c>
      <c r="BI92" s="179">
        <f>IF(N92="nulová",J92,0)</f>
        <v>0</v>
      </c>
      <c r="BJ92" s="14" t="s">
        <v>78</v>
      </c>
      <c r="BK92" s="179">
        <f>ROUND(I92*H92,2)</f>
        <v>0</v>
      </c>
      <c r="BL92" s="14" t="s">
        <v>177</v>
      </c>
      <c r="BM92" s="14" t="s">
        <v>186</v>
      </c>
    </row>
    <row r="93" spans="2:65" s="1" customFormat="1" ht="29.25">
      <c r="B93" s="31"/>
      <c r="C93" s="32"/>
      <c r="D93" s="180" t="s">
        <v>179</v>
      </c>
      <c r="E93" s="32"/>
      <c r="F93" s="181" t="s">
        <v>187</v>
      </c>
      <c r="G93" s="32"/>
      <c r="H93" s="32"/>
      <c r="I93" s="96"/>
      <c r="J93" s="32"/>
      <c r="K93" s="32"/>
      <c r="L93" s="35"/>
      <c r="M93" s="182"/>
      <c r="N93" s="57"/>
      <c r="O93" s="57"/>
      <c r="P93" s="57"/>
      <c r="Q93" s="57"/>
      <c r="R93" s="57"/>
      <c r="S93" s="57"/>
      <c r="T93" s="58"/>
      <c r="AT93" s="14" t="s">
        <v>179</v>
      </c>
      <c r="AU93" s="14" t="s">
        <v>82</v>
      </c>
    </row>
    <row r="94" spans="2:65" s="1" customFormat="1" ht="78">
      <c r="B94" s="31"/>
      <c r="C94" s="32"/>
      <c r="D94" s="180" t="s">
        <v>181</v>
      </c>
      <c r="E94" s="32"/>
      <c r="F94" s="183" t="s">
        <v>182</v>
      </c>
      <c r="G94" s="32"/>
      <c r="H94" s="32"/>
      <c r="I94" s="96"/>
      <c r="J94" s="32"/>
      <c r="K94" s="32"/>
      <c r="L94" s="35"/>
      <c r="M94" s="182"/>
      <c r="N94" s="57"/>
      <c r="O94" s="57"/>
      <c r="P94" s="57"/>
      <c r="Q94" s="57"/>
      <c r="R94" s="57"/>
      <c r="S94" s="57"/>
      <c r="T94" s="58"/>
      <c r="AT94" s="14" t="s">
        <v>181</v>
      </c>
      <c r="AU94" s="14" t="s">
        <v>82</v>
      </c>
    </row>
    <row r="95" spans="2:65" s="11" customFormat="1">
      <c r="B95" s="184"/>
      <c r="C95" s="185"/>
      <c r="D95" s="180" t="s">
        <v>183</v>
      </c>
      <c r="E95" s="186" t="s">
        <v>83</v>
      </c>
      <c r="F95" s="187" t="s">
        <v>188</v>
      </c>
      <c r="G95" s="185"/>
      <c r="H95" s="188">
        <v>231.7</v>
      </c>
      <c r="I95" s="189"/>
      <c r="J95" s="185"/>
      <c r="K95" s="185"/>
      <c r="L95" s="190"/>
      <c r="M95" s="191"/>
      <c r="N95" s="192"/>
      <c r="O95" s="192"/>
      <c r="P95" s="192"/>
      <c r="Q95" s="192"/>
      <c r="R95" s="192"/>
      <c r="S95" s="192"/>
      <c r="T95" s="193"/>
      <c r="AT95" s="194" t="s">
        <v>183</v>
      </c>
      <c r="AU95" s="194" t="s">
        <v>82</v>
      </c>
      <c r="AV95" s="11" t="s">
        <v>82</v>
      </c>
      <c r="AW95" s="11" t="s">
        <v>34</v>
      </c>
      <c r="AX95" s="11" t="s">
        <v>78</v>
      </c>
      <c r="AY95" s="194" t="s">
        <v>170</v>
      </c>
    </row>
    <row r="96" spans="2:65" s="1" customFormat="1" ht="16.5" customHeight="1">
      <c r="B96" s="31"/>
      <c r="C96" s="168" t="s">
        <v>189</v>
      </c>
      <c r="D96" s="168" t="s">
        <v>172</v>
      </c>
      <c r="E96" s="169" t="s">
        <v>190</v>
      </c>
      <c r="F96" s="170" t="s">
        <v>191</v>
      </c>
      <c r="G96" s="171" t="s">
        <v>175</v>
      </c>
      <c r="H96" s="172">
        <v>237.4</v>
      </c>
      <c r="I96" s="173"/>
      <c r="J96" s="174">
        <f>ROUND(I96*H96,2)</f>
        <v>0</v>
      </c>
      <c r="K96" s="170" t="s">
        <v>176</v>
      </c>
      <c r="L96" s="35"/>
      <c r="M96" s="175" t="s">
        <v>1</v>
      </c>
      <c r="N96" s="176" t="s">
        <v>44</v>
      </c>
      <c r="O96" s="57"/>
      <c r="P96" s="177">
        <f>O96*H96</f>
        <v>0</v>
      </c>
      <c r="Q96" s="177">
        <v>0</v>
      </c>
      <c r="R96" s="177">
        <f>Q96*H96</f>
        <v>0</v>
      </c>
      <c r="S96" s="177">
        <v>0.3</v>
      </c>
      <c r="T96" s="178">
        <f>S96*H96</f>
        <v>71.22</v>
      </c>
      <c r="AR96" s="14" t="s">
        <v>177</v>
      </c>
      <c r="AT96" s="14" t="s">
        <v>172</v>
      </c>
      <c r="AU96" s="14" t="s">
        <v>82</v>
      </c>
      <c r="AY96" s="14" t="s">
        <v>170</v>
      </c>
      <c r="BE96" s="179">
        <f>IF(N96="základní",J96,0)</f>
        <v>0</v>
      </c>
      <c r="BF96" s="179">
        <f>IF(N96="snížená",J96,0)</f>
        <v>0</v>
      </c>
      <c r="BG96" s="179">
        <f>IF(N96="zákl. přenesená",J96,0)</f>
        <v>0</v>
      </c>
      <c r="BH96" s="179">
        <f>IF(N96="sníž. přenesená",J96,0)</f>
        <v>0</v>
      </c>
      <c r="BI96" s="179">
        <f>IF(N96="nulová",J96,0)</f>
        <v>0</v>
      </c>
      <c r="BJ96" s="14" t="s">
        <v>78</v>
      </c>
      <c r="BK96" s="179">
        <f>ROUND(I96*H96,2)</f>
        <v>0</v>
      </c>
      <c r="BL96" s="14" t="s">
        <v>177</v>
      </c>
      <c r="BM96" s="14" t="s">
        <v>192</v>
      </c>
    </row>
    <row r="97" spans="2:65" s="1" customFormat="1" ht="19.5">
      <c r="B97" s="31"/>
      <c r="C97" s="32"/>
      <c r="D97" s="180" t="s">
        <v>179</v>
      </c>
      <c r="E97" s="32"/>
      <c r="F97" s="181" t="s">
        <v>193</v>
      </c>
      <c r="G97" s="32"/>
      <c r="H97" s="32"/>
      <c r="I97" s="96"/>
      <c r="J97" s="32"/>
      <c r="K97" s="32"/>
      <c r="L97" s="35"/>
      <c r="M97" s="182"/>
      <c r="N97" s="57"/>
      <c r="O97" s="57"/>
      <c r="P97" s="57"/>
      <c r="Q97" s="57"/>
      <c r="R97" s="57"/>
      <c r="S97" s="57"/>
      <c r="T97" s="58"/>
      <c r="AT97" s="14" t="s">
        <v>179</v>
      </c>
      <c r="AU97" s="14" t="s">
        <v>82</v>
      </c>
    </row>
    <row r="98" spans="2:65" s="1" customFormat="1" ht="126.75">
      <c r="B98" s="31"/>
      <c r="C98" s="32"/>
      <c r="D98" s="180" t="s">
        <v>181</v>
      </c>
      <c r="E98" s="32"/>
      <c r="F98" s="183" t="s">
        <v>194</v>
      </c>
      <c r="G98" s="32"/>
      <c r="H98" s="32"/>
      <c r="I98" s="96"/>
      <c r="J98" s="32"/>
      <c r="K98" s="32"/>
      <c r="L98" s="35"/>
      <c r="M98" s="182"/>
      <c r="N98" s="57"/>
      <c r="O98" s="57"/>
      <c r="P98" s="57"/>
      <c r="Q98" s="57"/>
      <c r="R98" s="57"/>
      <c r="S98" s="57"/>
      <c r="T98" s="58"/>
      <c r="AT98" s="14" t="s">
        <v>181</v>
      </c>
      <c r="AU98" s="14" t="s">
        <v>82</v>
      </c>
    </row>
    <row r="99" spans="2:65" s="11" customFormat="1">
      <c r="B99" s="184"/>
      <c r="C99" s="185"/>
      <c r="D99" s="180" t="s">
        <v>183</v>
      </c>
      <c r="E99" s="186" t="s">
        <v>1</v>
      </c>
      <c r="F99" s="187" t="s">
        <v>195</v>
      </c>
      <c r="G99" s="185"/>
      <c r="H99" s="188">
        <v>237.4</v>
      </c>
      <c r="I99" s="189"/>
      <c r="J99" s="185"/>
      <c r="K99" s="185"/>
      <c r="L99" s="190"/>
      <c r="M99" s="191"/>
      <c r="N99" s="192"/>
      <c r="O99" s="192"/>
      <c r="P99" s="192"/>
      <c r="Q99" s="192"/>
      <c r="R99" s="192"/>
      <c r="S99" s="192"/>
      <c r="T99" s="193"/>
      <c r="AT99" s="194" t="s">
        <v>183</v>
      </c>
      <c r="AU99" s="194" t="s">
        <v>82</v>
      </c>
      <c r="AV99" s="11" t="s">
        <v>82</v>
      </c>
      <c r="AW99" s="11" t="s">
        <v>34</v>
      </c>
      <c r="AX99" s="11" t="s">
        <v>78</v>
      </c>
      <c r="AY99" s="194" t="s">
        <v>170</v>
      </c>
    </row>
    <row r="100" spans="2:65" s="1" customFormat="1" ht="16.5" customHeight="1">
      <c r="B100" s="31"/>
      <c r="C100" s="168" t="s">
        <v>177</v>
      </c>
      <c r="D100" s="168" t="s">
        <v>172</v>
      </c>
      <c r="E100" s="169" t="s">
        <v>196</v>
      </c>
      <c r="F100" s="170" t="s">
        <v>197</v>
      </c>
      <c r="G100" s="171" t="s">
        <v>175</v>
      </c>
      <c r="H100" s="172">
        <v>7</v>
      </c>
      <c r="I100" s="173"/>
      <c r="J100" s="174">
        <f>ROUND(I100*H100,2)</f>
        <v>0</v>
      </c>
      <c r="K100" s="170" t="s">
        <v>176</v>
      </c>
      <c r="L100" s="35"/>
      <c r="M100" s="175" t="s">
        <v>1</v>
      </c>
      <c r="N100" s="176" t="s">
        <v>44</v>
      </c>
      <c r="O100" s="57"/>
      <c r="P100" s="177">
        <f>O100*H100</f>
        <v>0</v>
      </c>
      <c r="Q100" s="177">
        <v>0</v>
      </c>
      <c r="R100" s="177">
        <f>Q100*H100</f>
        <v>0</v>
      </c>
      <c r="S100" s="177">
        <v>0.28999999999999998</v>
      </c>
      <c r="T100" s="178">
        <f>S100*H100</f>
        <v>2.0299999999999998</v>
      </c>
      <c r="AR100" s="14" t="s">
        <v>177</v>
      </c>
      <c r="AT100" s="14" t="s">
        <v>172</v>
      </c>
      <c r="AU100" s="14" t="s">
        <v>82</v>
      </c>
      <c r="AY100" s="14" t="s">
        <v>170</v>
      </c>
      <c r="BE100" s="179">
        <f>IF(N100="základní",J100,0)</f>
        <v>0</v>
      </c>
      <c r="BF100" s="179">
        <f>IF(N100="snížená",J100,0)</f>
        <v>0</v>
      </c>
      <c r="BG100" s="179">
        <f>IF(N100="zákl. přenesená",J100,0)</f>
        <v>0</v>
      </c>
      <c r="BH100" s="179">
        <f>IF(N100="sníž. přenesená",J100,0)</f>
        <v>0</v>
      </c>
      <c r="BI100" s="179">
        <f>IF(N100="nulová",J100,0)</f>
        <v>0</v>
      </c>
      <c r="BJ100" s="14" t="s">
        <v>78</v>
      </c>
      <c r="BK100" s="179">
        <f>ROUND(I100*H100,2)</f>
        <v>0</v>
      </c>
      <c r="BL100" s="14" t="s">
        <v>177</v>
      </c>
      <c r="BM100" s="14" t="s">
        <v>198</v>
      </c>
    </row>
    <row r="101" spans="2:65" s="1" customFormat="1" ht="19.5">
      <c r="B101" s="31"/>
      <c r="C101" s="32"/>
      <c r="D101" s="180" t="s">
        <v>179</v>
      </c>
      <c r="E101" s="32"/>
      <c r="F101" s="181" t="s">
        <v>199</v>
      </c>
      <c r="G101" s="32"/>
      <c r="H101" s="32"/>
      <c r="I101" s="96"/>
      <c r="J101" s="32"/>
      <c r="K101" s="32"/>
      <c r="L101" s="35"/>
      <c r="M101" s="182"/>
      <c r="N101" s="57"/>
      <c r="O101" s="57"/>
      <c r="P101" s="57"/>
      <c r="Q101" s="57"/>
      <c r="R101" s="57"/>
      <c r="S101" s="57"/>
      <c r="T101" s="58"/>
      <c r="AT101" s="14" t="s">
        <v>179</v>
      </c>
      <c r="AU101" s="14" t="s">
        <v>82</v>
      </c>
    </row>
    <row r="102" spans="2:65" s="1" customFormat="1" ht="126.75">
      <c r="B102" s="31"/>
      <c r="C102" s="32"/>
      <c r="D102" s="180" t="s">
        <v>181</v>
      </c>
      <c r="E102" s="32"/>
      <c r="F102" s="183" t="s">
        <v>194</v>
      </c>
      <c r="G102" s="32"/>
      <c r="H102" s="32"/>
      <c r="I102" s="96"/>
      <c r="J102" s="32"/>
      <c r="K102" s="32"/>
      <c r="L102" s="35"/>
      <c r="M102" s="182"/>
      <c r="N102" s="57"/>
      <c r="O102" s="57"/>
      <c r="P102" s="57"/>
      <c r="Q102" s="57"/>
      <c r="R102" s="57"/>
      <c r="S102" s="57"/>
      <c r="T102" s="58"/>
      <c r="AT102" s="14" t="s">
        <v>181</v>
      </c>
      <c r="AU102" s="14" t="s">
        <v>82</v>
      </c>
    </row>
    <row r="103" spans="2:65" s="11" customFormat="1">
      <c r="B103" s="184"/>
      <c r="C103" s="185"/>
      <c r="D103" s="180" t="s">
        <v>183</v>
      </c>
      <c r="E103" s="186" t="s">
        <v>1</v>
      </c>
      <c r="F103" s="187" t="s">
        <v>80</v>
      </c>
      <c r="G103" s="185"/>
      <c r="H103" s="188">
        <v>7</v>
      </c>
      <c r="I103" s="189"/>
      <c r="J103" s="185"/>
      <c r="K103" s="185"/>
      <c r="L103" s="190"/>
      <c r="M103" s="191"/>
      <c r="N103" s="192"/>
      <c r="O103" s="192"/>
      <c r="P103" s="192"/>
      <c r="Q103" s="192"/>
      <c r="R103" s="192"/>
      <c r="S103" s="192"/>
      <c r="T103" s="193"/>
      <c r="AT103" s="194" t="s">
        <v>183</v>
      </c>
      <c r="AU103" s="194" t="s">
        <v>82</v>
      </c>
      <c r="AV103" s="11" t="s">
        <v>82</v>
      </c>
      <c r="AW103" s="11" t="s">
        <v>34</v>
      </c>
      <c r="AX103" s="11" t="s">
        <v>78</v>
      </c>
      <c r="AY103" s="194" t="s">
        <v>170</v>
      </c>
    </row>
    <row r="104" spans="2:65" s="1" customFormat="1" ht="16.5" customHeight="1">
      <c r="B104" s="31"/>
      <c r="C104" s="168" t="s">
        <v>200</v>
      </c>
      <c r="D104" s="168" t="s">
        <v>172</v>
      </c>
      <c r="E104" s="169" t="s">
        <v>201</v>
      </c>
      <c r="F104" s="170" t="s">
        <v>202</v>
      </c>
      <c r="G104" s="171" t="s">
        <v>175</v>
      </c>
      <c r="H104" s="172">
        <v>25.664999999999999</v>
      </c>
      <c r="I104" s="173"/>
      <c r="J104" s="174">
        <f>ROUND(I104*H104,2)</f>
        <v>0</v>
      </c>
      <c r="K104" s="170" t="s">
        <v>176</v>
      </c>
      <c r="L104" s="35"/>
      <c r="M104" s="175" t="s">
        <v>1</v>
      </c>
      <c r="N104" s="176" t="s">
        <v>44</v>
      </c>
      <c r="O104" s="57"/>
      <c r="P104" s="177">
        <f>O104*H104</f>
        <v>0</v>
      </c>
      <c r="Q104" s="177">
        <v>0</v>
      </c>
      <c r="R104" s="177">
        <f>Q104*H104</f>
        <v>0</v>
      </c>
      <c r="S104" s="177">
        <v>0.44</v>
      </c>
      <c r="T104" s="178">
        <f>S104*H104</f>
        <v>11.2926</v>
      </c>
      <c r="AR104" s="14" t="s">
        <v>177</v>
      </c>
      <c r="AT104" s="14" t="s">
        <v>172</v>
      </c>
      <c r="AU104" s="14" t="s">
        <v>82</v>
      </c>
      <c r="AY104" s="14" t="s">
        <v>170</v>
      </c>
      <c r="BE104" s="179">
        <f>IF(N104="základní",J104,0)</f>
        <v>0</v>
      </c>
      <c r="BF104" s="179">
        <f>IF(N104="snížená",J104,0)</f>
        <v>0</v>
      </c>
      <c r="BG104" s="179">
        <f>IF(N104="zákl. přenesená",J104,0)</f>
        <v>0</v>
      </c>
      <c r="BH104" s="179">
        <f>IF(N104="sníž. přenesená",J104,0)</f>
        <v>0</v>
      </c>
      <c r="BI104" s="179">
        <f>IF(N104="nulová",J104,0)</f>
        <v>0</v>
      </c>
      <c r="BJ104" s="14" t="s">
        <v>78</v>
      </c>
      <c r="BK104" s="179">
        <f>ROUND(I104*H104,2)</f>
        <v>0</v>
      </c>
      <c r="BL104" s="14" t="s">
        <v>177</v>
      </c>
      <c r="BM104" s="14" t="s">
        <v>203</v>
      </c>
    </row>
    <row r="105" spans="2:65" s="1" customFormat="1" ht="19.5">
      <c r="B105" s="31"/>
      <c r="C105" s="32"/>
      <c r="D105" s="180" t="s">
        <v>179</v>
      </c>
      <c r="E105" s="32"/>
      <c r="F105" s="181" t="s">
        <v>204</v>
      </c>
      <c r="G105" s="32"/>
      <c r="H105" s="32"/>
      <c r="I105" s="96"/>
      <c r="J105" s="32"/>
      <c r="K105" s="32"/>
      <c r="L105" s="35"/>
      <c r="M105" s="182"/>
      <c r="N105" s="57"/>
      <c r="O105" s="57"/>
      <c r="P105" s="57"/>
      <c r="Q105" s="57"/>
      <c r="R105" s="57"/>
      <c r="S105" s="57"/>
      <c r="T105" s="58"/>
      <c r="AT105" s="14" t="s">
        <v>179</v>
      </c>
      <c r="AU105" s="14" t="s">
        <v>82</v>
      </c>
    </row>
    <row r="106" spans="2:65" s="1" customFormat="1" ht="126.75">
      <c r="B106" s="31"/>
      <c r="C106" s="32"/>
      <c r="D106" s="180" t="s">
        <v>181</v>
      </c>
      <c r="E106" s="32"/>
      <c r="F106" s="183" t="s">
        <v>194</v>
      </c>
      <c r="G106" s="32"/>
      <c r="H106" s="32"/>
      <c r="I106" s="96"/>
      <c r="J106" s="32"/>
      <c r="K106" s="32"/>
      <c r="L106" s="35"/>
      <c r="M106" s="182"/>
      <c r="N106" s="57"/>
      <c r="O106" s="57"/>
      <c r="P106" s="57"/>
      <c r="Q106" s="57"/>
      <c r="R106" s="57"/>
      <c r="S106" s="57"/>
      <c r="T106" s="58"/>
      <c r="AT106" s="14" t="s">
        <v>181</v>
      </c>
      <c r="AU106" s="14" t="s">
        <v>82</v>
      </c>
    </row>
    <row r="107" spans="2:65" s="11" customFormat="1">
      <c r="B107" s="184"/>
      <c r="C107" s="185"/>
      <c r="D107" s="180" t="s">
        <v>183</v>
      </c>
      <c r="E107" s="186" t="s">
        <v>1</v>
      </c>
      <c r="F107" s="187" t="s">
        <v>88</v>
      </c>
      <c r="G107" s="185"/>
      <c r="H107" s="188">
        <v>25.664999999999999</v>
      </c>
      <c r="I107" s="189"/>
      <c r="J107" s="185"/>
      <c r="K107" s="185"/>
      <c r="L107" s="190"/>
      <c r="M107" s="191"/>
      <c r="N107" s="192"/>
      <c r="O107" s="192"/>
      <c r="P107" s="192"/>
      <c r="Q107" s="192"/>
      <c r="R107" s="192"/>
      <c r="S107" s="192"/>
      <c r="T107" s="193"/>
      <c r="AT107" s="194" t="s">
        <v>183</v>
      </c>
      <c r="AU107" s="194" t="s">
        <v>82</v>
      </c>
      <c r="AV107" s="11" t="s">
        <v>82</v>
      </c>
      <c r="AW107" s="11" t="s">
        <v>34</v>
      </c>
      <c r="AX107" s="11" t="s">
        <v>78</v>
      </c>
      <c r="AY107" s="194" t="s">
        <v>170</v>
      </c>
    </row>
    <row r="108" spans="2:65" s="1" customFormat="1" ht="16.5" customHeight="1">
      <c r="B108" s="31"/>
      <c r="C108" s="168" t="s">
        <v>205</v>
      </c>
      <c r="D108" s="168" t="s">
        <v>172</v>
      </c>
      <c r="E108" s="169" t="s">
        <v>206</v>
      </c>
      <c r="F108" s="170" t="s">
        <v>207</v>
      </c>
      <c r="G108" s="171" t="s">
        <v>175</v>
      </c>
      <c r="H108" s="172">
        <v>5.7</v>
      </c>
      <c r="I108" s="173"/>
      <c r="J108" s="174">
        <f>ROUND(I108*H108,2)</f>
        <v>0</v>
      </c>
      <c r="K108" s="170" t="s">
        <v>176</v>
      </c>
      <c r="L108" s="35"/>
      <c r="M108" s="175" t="s">
        <v>1</v>
      </c>
      <c r="N108" s="176" t="s">
        <v>44</v>
      </c>
      <c r="O108" s="57"/>
      <c r="P108" s="177">
        <f>O108*H108</f>
        <v>0</v>
      </c>
      <c r="Q108" s="177">
        <v>0</v>
      </c>
      <c r="R108" s="177">
        <f>Q108*H108</f>
        <v>0</v>
      </c>
      <c r="S108" s="177">
        <v>0.32500000000000001</v>
      </c>
      <c r="T108" s="178">
        <f>S108*H108</f>
        <v>1.8525</v>
      </c>
      <c r="AR108" s="14" t="s">
        <v>177</v>
      </c>
      <c r="AT108" s="14" t="s">
        <v>172</v>
      </c>
      <c r="AU108" s="14" t="s">
        <v>82</v>
      </c>
      <c r="AY108" s="14" t="s">
        <v>170</v>
      </c>
      <c r="BE108" s="179">
        <f>IF(N108="základní",J108,0)</f>
        <v>0</v>
      </c>
      <c r="BF108" s="179">
        <f>IF(N108="snížená",J108,0)</f>
        <v>0</v>
      </c>
      <c r="BG108" s="179">
        <f>IF(N108="zákl. přenesená",J108,0)</f>
        <v>0</v>
      </c>
      <c r="BH108" s="179">
        <f>IF(N108="sníž. přenesená",J108,0)</f>
        <v>0</v>
      </c>
      <c r="BI108" s="179">
        <f>IF(N108="nulová",J108,0)</f>
        <v>0</v>
      </c>
      <c r="BJ108" s="14" t="s">
        <v>78</v>
      </c>
      <c r="BK108" s="179">
        <f>ROUND(I108*H108,2)</f>
        <v>0</v>
      </c>
      <c r="BL108" s="14" t="s">
        <v>177</v>
      </c>
      <c r="BM108" s="14" t="s">
        <v>208</v>
      </c>
    </row>
    <row r="109" spans="2:65" s="1" customFormat="1" ht="19.5">
      <c r="B109" s="31"/>
      <c r="C109" s="32"/>
      <c r="D109" s="180" t="s">
        <v>179</v>
      </c>
      <c r="E109" s="32"/>
      <c r="F109" s="181" t="s">
        <v>209</v>
      </c>
      <c r="G109" s="32"/>
      <c r="H109" s="32"/>
      <c r="I109" s="96"/>
      <c r="J109" s="32"/>
      <c r="K109" s="32"/>
      <c r="L109" s="35"/>
      <c r="M109" s="182"/>
      <c r="N109" s="57"/>
      <c r="O109" s="57"/>
      <c r="P109" s="57"/>
      <c r="Q109" s="57"/>
      <c r="R109" s="57"/>
      <c r="S109" s="57"/>
      <c r="T109" s="58"/>
      <c r="AT109" s="14" t="s">
        <v>179</v>
      </c>
      <c r="AU109" s="14" t="s">
        <v>82</v>
      </c>
    </row>
    <row r="110" spans="2:65" s="1" customFormat="1" ht="126.75">
      <c r="B110" s="31"/>
      <c r="C110" s="32"/>
      <c r="D110" s="180" t="s">
        <v>181</v>
      </c>
      <c r="E110" s="32"/>
      <c r="F110" s="183" t="s">
        <v>194</v>
      </c>
      <c r="G110" s="32"/>
      <c r="H110" s="32"/>
      <c r="I110" s="96"/>
      <c r="J110" s="32"/>
      <c r="K110" s="32"/>
      <c r="L110" s="35"/>
      <c r="M110" s="182"/>
      <c r="N110" s="57"/>
      <c r="O110" s="57"/>
      <c r="P110" s="57"/>
      <c r="Q110" s="57"/>
      <c r="R110" s="57"/>
      <c r="S110" s="57"/>
      <c r="T110" s="58"/>
      <c r="AT110" s="14" t="s">
        <v>181</v>
      </c>
      <c r="AU110" s="14" t="s">
        <v>82</v>
      </c>
    </row>
    <row r="111" spans="2:65" s="11" customFormat="1">
      <c r="B111" s="184"/>
      <c r="C111" s="185"/>
      <c r="D111" s="180" t="s">
        <v>183</v>
      </c>
      <c r="E111" s="186" t="s">
        <v>86</v>
      </c>
      <c r="F111" s="187" t="s">
        <v>87</v>
      </c>
      <c r="G111" s="185"/>
      <c r="H111" s="188">
        <v>5.7</v>
      </c>
      <c r="I111" s="189"/>
      <c r="J111" s="185"/>
      <c r="K111" s="185"/>
      <c r="L111" s="190"/>
      <c r="M111" s="191"/>
      <c r="N111" s="192"/>
      <c r="O111" s="192"/>
      <c r="P111" s="192"/>
      <c r="Q111" s="192"/>
      <c r="R111" s="192"/>
      <c r="S111" s="192"/>
      <c r="T111" s="193"/>
      <c r="AT111" s="194" t="s">
        <v>183</v>
      </c>
      <c r="AU111" s="194" t="s">
        <v>82</v>
      </c>
      <c r="AV111" s="11" t="s">
        <v>82</v>
      </c>
      <c r="AW111" s="11" t="s">
        <v>34</v>
      </c>
      <c r="AX111" s="11" t="s">
        <v>78</v>
      </c>
      <c r="AY111" s="194" t="s">
        <v>170</v>
      </c>
    </row>
    <row r="112" spans="2:65" s="1" customFormat="1" ht="16.5" customHeight="1">
      <c r="B112" s="31"/>
      <c r="C112" s="168" t="s">
        <v>81</v>
      </c>
      <c r="D112" s="168" t="s">
        <v>172</v>
      </c>
      <c r="E112" s="169" t="s">
        <v>210</v>
      </c>
      <c r="F112" s="170" t="s">
        <v>211</v>
      </c>
      <c r="G112" s="171" t="s">
        <v>175</v>
      </c>
      <c r="H112" s="172">
        <v>25.664999999999999</v>
      </c>
      <c r="I112" s="173"/>
      <c r="J112" s="174">
        <f>ROUND(I112*H112,2)</f>
        <v>0</v>
      </c>
      <c r="K112" s="170" t="s">
        <v>176</v>
      </c>
      <c r="L112" s="35"/>
      <c r="M112" s="175" t="s">
        <v>1</v>
      </c>
      <c r="N112" s="176" t="s">
        <v>44</v>
      </c>
      <c r="O112" s="57"/>
      <c r="P112" s="177">
        <f>O112*H112</f>
        <v>0</v>
      </c>
      <c r="Q112" s="177">
        <v>0</v>
      </c>
      <c r="R112" s="177">
        <f>Q112*H112</f>
        <v>0</v>
      </c>
      <c r="S112" s="177">
        <v>0.22</v>
      </c>
      <c r="T112" s="178">
        <f>S112*H112</f>
        <v>5.6463000000000001</v>
      </c>
      <c r="AR112" s="14" t="s">
        <v>177</v>
      </c>
      <c r="AT112" s="14" t="s">
        <v>172</v>
      </c>
      <c r="AU112" s="14" t="s">
        <v>82</v>
      </c>
      <c r="AY112" s="14" t="s">
        <v>170</v>
      </c>
      <c r="BE112" s="179">
        <f>IF(N112="základní",J112,0)</f>
        <v>0</v>
      </c>
      <c r="BF112" s="179">
        <f>IF(N112="snížená",J112,0)</f>
        <v>0</v>
      </c>
      <c r="BG112" s="179">
        <f>IF(N112="zákl. přenesená",J112,0)</f>
        <v>0</v>
      </c>
      <c r="BH112" s="179">
        <f>IF(N112="sníž. přenesená",J112,0)</f>
        <v>0</v>
      </c>
      <c r="BI112" s="179">
        <f>IF(N112="nulová",J112,0)</f>
        <v>0</v>
      </c>
      <c r="BJ112" s="14" t="s">
        <v>78</v>
      </c>
      <c r="BK112" s="179">
        <f>ROUND(I112*H112,2)</f>
        <v>0</v>
      </c>
      <c r="BL112" s="14" t="s">
        <v>177</v>
      </c>
      <c r="BM112" s="14" t="s">
        <v>212</v>
      </c>
    </row>
    <row r="113" spans="2:65" s="1" customFormat="1" ht="19.5">
      <c r="B113" s="31"/>
      <c r="C113" s="32"/>
      <c r="D113" s="180" t="s">
        <v>179</v>
      </c>
      <c r="E113" s="32"/>
      <c r="F113" s="181" t="s">
        <v>213</v>
      </c>
      <c r="G113" s="32"/>
      <c r="H113" s="32"/>
      <c r="I113" s="96"/>
      <c r="J113" s="32"/>
      <c r="K113" s="32"/>
      <c r="L113" s="35"/>
      <c r="M113" s="182"/>
      <c r="N113" s="57"/>
      <c r="O113" s="57"/>
      <c r="P113" s="57"/>
      <c r="Q113" s="57"/>
      <c r="R113" s="57"/>
      <c r="S113" s="57"/>
      <c r="T113" s="58"/>
      <c r="AT113" s="14" t="s">
        <v>179</v>
      </c>
      <c r="AU113" s="14" t="s">
        <v>82</v>
      </c>
    </row>
    <row r="114" spans="2:65" s="1" customFormat="1" ht="126.75">
      <c r="B114" s="31"/>
      <c r="C114" s="32"/>
      <c r="D114" s="180" t="s">
        <v>181</v>
      </c>
      <c r="E114" s="32"/>
      <c r="F114" s="183" t="s">
        <v>194</v>
      </c>
      <c r="G114" s="32"/>
      <c r="H114" s="32"/>
      <c r="I114" s="96"/>
      <c r="J114" s="32"/>
      <c r="K114" s="32"/>
      <c r="L114" s="35"/>
      <c r="M114" s="182"/>
      <c r="N114" s="57"/>
      <c r="O114" s="57"/>
      <c r="P114" s="57"/>
      <c r="Q114" s="57"/>
      <c r="R114" s="57"/>
      <c r="S114" s="57"/>
      <c r="T114" s="58"/>
      <c r="AT114" s="14" t="s">
        <v>181</v>
      </c>
      <c r="AU114" s="14" t="s">
        <v>82</v>
      </c>
    </row>
    <row r="115" spans="2:65" s="11" customFormat="1">
      <c r="B115" s="184"/>
      <c r="C115" s="185"/>
      <c r="D115" s="180" t="s">
        <v>183</v>
      </c>
      <c r="E115" s="186" t="s">
        <v>88</v>
      </c>
      <c r="F115" s="187" t="s">
        <v>214</v>
      </c>
      <c r="G115" s="185"/>
      <c r="H115" s="188">
        <v>25.664999999999999</v>
      </c>
      <c r="I115" s="189"/>
      <c r="J115" s="185"/>
      <c r="K115" s="185"/>
      <c r="L115" s="190"/>
      <c r="M115" s="191"/>
      <c r="N115" s="192"/>
      <c r="O115" s="192"/>
      <c r="P115" s="192"/>
      <c r="Q115" s="192"/>
      <c r="R115" s="192"/>
      <c r="S115" s="192"/>
      <c r="T115" s="193"/>
      <c r="AT115" s="194" t="s">
        <v>183</v>
      </c>
      <c r="AU115" s="194" t="s">
        <v>82</v>
      </c>
      <c r="AV115" s="11" t="s">
        <v>82</v>
      </c>
      <c r="AW115" s="11" t="s">
        <v>34</v>
      </c>
      <c r="AX115" s="11" t="s">
        <v>78</v>
      </c>
      <c r="AY115" s="194" t="s">
        <v>170</v>
      </c>
    </row>
    <row r="116" spans="2:65" s="1" customFormat="1" ht="16.5" customHeight="1">
      <c r="B116" s="31"/>
      <c r="C116" s="168" t="s">
        <v>215</v>
      </c>
      <c r="D116" s="168" t="s">
        <v>172</v>
      </c>
      <c r="E116" s="169" t="s">
        <v>216</v>
      </c>
      <c r="F116" s="170" t="s">
        <v>217</v>
      </c>
      <c r="G116" s="171" t="s">
        <v>218</v>
      </c>
      <c r="H116" s="172">
        <v>345.9</v>
      </c>
      <c r="I116" s="173"/>
      <c r="J116" s="174">
        <f>ROUND(I116*H116,2)</f>
        <v>0</v>
      </c>
      <c r="K116" s="170" t="s">
        <v>176</v>
      </c>
      <c r="L116" s="35"/>
      <c r="M116" s="175" t="s">
        <v>1</v>
      </c>
      <c r="N116" s="176" t="s">
        <v>44</v>
      </c>
      <c r="O116" s="57"/>
      <c r="P116" s="177">
        <f>O116*H116</f>
        <v>0</v>
      </c>
      <c r="Q116" s="177">
        <v>0</v>
      </c>
      <c r="R116" s="177">
        <f>Q116*H116</f>
        <v>0</v>
      </c>
      <c r="S116" s="177">
        <v>0.20499999999999999</v>
      </c>
      <c r="T116" s="178">
        <f>S116*H116</f>
        <v>70.909499999999994</v>
      </c>
      <c r="AR116" s="14" t="s">
        <v>177</v>
      </c>
      <c r="AT116" s="14" t="s">
        <v>172</v>
      </c>
      <c r="AU116" s="14" t="s">
        <v>82</v>
      </c>
      <c r="AY116" s="14" t="s">
        <v>170</v>
      </c>
      <c r="BE116" s="179">
        <f>IF(N116="základní",J116,0)</f>
        <v>0</v>
      </c>
      <c r="BF116" s="179">
        <f>IF(N116="snížená",J116,0)</f>
        <v>0</v>
      </c>
      <c r="BG116" s="179">
        <f>IF(N116="zákl. přenesená",J116,0)</f>
        <v>0</v>
      </c>
      <c r="BH116" s="179">
        <f>IF(N116="sníž. přenesená",J116,0)</f>
        <v>0</v>
      </c>
      <c r="BI116" s="179">
        <f>IF(N116="nulová",J116,0)</f>
        <v>0</v>
      </c>
      <c r="BJ116" s="14" t="s">
        <v>78</v>
      </c>
      <c r="BK116" s="179">
        <f>ROUND(I116*H116,2)</f>
        <v>0</v>
      </c>
      <c r="BL116" s="14" t="s">
        <v>177</v>
      </c>
      <c r="BM116" s="14" t="s">
        <v>219</v>
      </c>
    </row>
    <row r="117" spans="2:65" s="1" customFormat="1" ht="19.5">
      <c r="B117" s="31"/>
      <c r="C117" s="32"/>
      <c r="D117" s="180" t="s">
        <v>179</v>
      </c>
      <c r="E117" s="32"/>
      <c r="F117" s="181" t="s">
        <v>220</v>
      </c>
      <c r="G117" s="32"/>
      <c r="H117" s="32"/>
      <c r="I117" s="96"/>
      <c r="J117" s="32"/>
      <c r="K117" s="32"/>
      <c r="L117" s="35"/>
      <c r="M117" s="182"/>
      <c r="N117" s="57"/>
      <c r="O117" s="57"/>
      <c r="P117" s="57"/>
      <c r="Q117" s="57"/>
      <c r="R117" s="57"/>
      <c r="S117" s="57"/>
      <c r="T117" s="58"/>
      <c r="AT117" s="14" t="s">
        <v>179</v>
      </c>
      <c r="AU117" s="14" t="s">
        <v>82</v>
      </c>
    </row>
    <row r="118" spans="2:65" s="1" customFormat="1" ht="87.75">
      <c r="B118" s="31"/>
      <c r="C118" s="32"/>
      <c r="D118" s="180" t="s">
        <v>181</v>
      </c>
      <c r="E118" s="32"/>
      <c r="F118" s="183" t="s">
        <v>221</v>
      </c>
      <c r="G118" s="32"/>
      <c r="H118" s="32"/>
      <c r="I118" s="96"/>
      <c r="J118" s="32"/>
      <c r="K118" s="32"/>
      <c r="L118" s="35"/>
      <c r="M118" s="182"/>
      <c r="N118" s="57"/>
      <c r="O118" s="57"/>
      <c r="P118" s="57"/>
      <c r="Q118" s="57"/>
      <c r="R118" s="57"/>
      <c r="S118" s="57"/>
      <c r="T118" s="58"/>
      <c r="AT118" s="14" t="s">
        <v>181</v>
      </c>
      <c r="AU118" s="14" t="s">
        <v>82</v>
      </c>
    </row>
    <row r="119" spans="2:65" s="11" customFormat="1">
      <c r="B119" s="184"/>
      <c r="C119" s="185"/>
      <c r="D119" s="180" t="s">
        <v>183</v>
      </c>
      <c r="E119" s="186" t="s">
        <v>1</v>
      </c>
      <c r="F119" s="187" t="s">
        <v>222</v>
      </c>
      <c r="G119" s="185"/>
      <c r="H119" s="188">
        <v>345.9</v>
      </c>
      <c r="I119" s="189"/>
      <c r="J119" s="185"/>
      <c r="K119" s="185"/>
      <c r="L119" s="190"/>
      <c r="M119" s="191"/>
      <c r="N119" s="192"/>
      <c r="O119" s="192"/>
      <c r="P119" s="192"/>
      <c r="Q119" s="192"/>
      <c r="R119" s="192"/>
      <c r="S119" s="192"/>
      <c r="T119" s="193"/>
      <c r="AT119" s="194" t="s">
        <v>183</v>
      </c>
      <c r="AU119" s="194" t="s">
        <v>82</v>
      </c>
      <c r="AV119" s="11" t="s">
        <v>82</v>
      </c>
      <c r="AW119" s="11" t="s">
        <v>34</v>
      </c>
      <c r="AX119" s="11" t="s">
        <v>78</v>
      </c>
      <c r="AY119" s="194" t="s">
        <v>170</v>
      </c>
    </row>
    <row r="120" spans="2:65" s="1" customFormat="1" ht="16.5" customHeight="1">
      <c r="B120" s="31"/>
      <c r="C120" s="168" t="s">
        <v>223</v>
      </c>
      <c r="D120" s="168" t="s">
        <v>172</v>
      </c>
      <c r="E120" s="169" t="s">
        <v>224</v>
      </c>
      <c r="F120" s="170" t="s">
        <v>225</v>
      </c>
      <c r="G120" s="171" t="s">
        <v>218</v>
      </c>
      <c r="H120" s="172">
        <v>128.30000000000001</v>
      </c>
      <c r="I120" s="173"/>
      <c r="J120" s="174">
        <f>ROUND(I120*H120,2)</f>
        <v>0</v>
      </c>
      <c r="K120" s="170" t="s">
        <v>176</v>
      </c>
      <c r="L120" s="35"/>
      <c r="M120" s="175" t="s">
        <v>1</v>
      </c>
      <c r="N120" s="176" t="s">
        <v>44</v>
      </c>
      <c r="O120" s="57"/>
      <c r="P120" s="177">
        <f>O120*H120</f>
        <v>0</v>
      </c>
      <c r="Q120" s="177">
        <v>0</v>
      </c>
      <c r="R120" s="177">
        <f>Q120*H120</f>
        <v>0</v>
      </c>
      <c r="S120" s="177">
        <v>0.04</v>
      </c>
      <c r="T120" s="178">
        <f>S120*H120</f>
        <v>5.1320000000000006</v>
      </c>
      <c r="AR120" s="14" t="s">
        <v>177</v>
      </c>
      <c r="AT120" s="14" t="s">
        <v>172</v>
      </c>
      <c r="AU120" s="14" t="s">
        <v>82</v>
      </c>
      <c r="AY120" s="14" t="s">
        <v>170</v>
      </c>
      <c r="BE120" s="179">
        <f>IF(N120="základní",J120,0)</f>
        <v>0</v>
      </c>
      <c r="BF120" s="179">
        <f>IF(N120="snížená",J120,0)</f>
        <v>0</v>
      </c>
      <c r="BG120" s="179">
        <f>IF(N120="zákl. přenesená",J120,0)</f>
        <v>0</v>
      </c>
      <c r="BH120" s="179">
        <f>IF(N120="sníž. přenesená",J120,0)</f>
        <v>0</v>
      </c>
      <c r="BI120" s="179">
        <f>IF(N120="nulová",J120,0)</f>
        <v>0</v>
      </c>
      <c r="BJ120" s="14" t="s">
        <v>78</v>
      </c>
      <c r="BK120" s="179">
        <f>ROUND(I120*H120,2)</f>
        <v>0</v>
      </c>
      <c r="BL120" s="14" t="s">
        <v>177</v>
      </c>
      <c r="BM120" s="14" t="s">
        <v>226</v>
      </c>
    </row>
    <row r="121" spans="2:65" s="1" customFormat="1" ht="19.5">
      <c r="B121" s="31"/>
      <c r="C121" s="32"/>
      <c r="D121" s="180" t="s">
        <v>179</v>
      </c>
      <c r="E121" s="32"/>
      <c r="F121" s="181" t="s">
        <v>227</v>
      </c>
      <c r="G121" s="32"/>
      <c r="H121" s="32"/>
      <c r="I121" s="96"/>
      <c r="J121" s="32"/>
      <c r="K121" s="32"/>
      <c r="L121" s="35"/>
      <c r="M121" s="182"/>
      <c r="N121" s="57"/>
      <c r="O121" s="57"/>
      <c r="P121" s="57"/>
      <c r="Q121" s="57"/>
      <c r="R121" s="57"/>
      <c r="S121" s="57"/>
      <c r="T121" s="58"/>
      <c r="AT121" s="14" t="s">
        <v>179</v>
      </c>
      <c r="AU121" s="14" t="s">
        <v>82</v>
      </c>
    </row>
    <row r="122" spans="2:65" s="1" customFormat="1" ht="87.75">
      <c r="B122" s="31"/>
      <c r="C122" s="32"/>
      <c r="D122" s="180" t="s">
        <v>181</v>
      </c>
      <c r="E122" s="32"/>
      <c r="F122" s="183" t="s">
        <v>221</v>
      </c>
      <c r="G122" s="32"/>
      <c r="H122" s="32"/>
      <c r="I122" s="96"/>
      <c r="J122" s="32"/>
      <c r="K122" s="32"/>
      <c r="L122" s="35"/>
      <c r="M122" s="182"/>
      <c r="N122" s="57"/>
      <c r="O122" s="57"/>
      <c r="P122" s="57"/>
      <c r="Q122" s="57"/>
      <c r="R122" s="57"/>
      <c r="S122" s="57"/>
      <c r="T122" s="58"/>
      <c r="AT122" s="14" t="s">
        <v>181</v>
      </c>
      <c r="AU122" s="14" t="s">
        <v>82</v>
      </c>
    </row>
    <row r="123" spans="2:65" s="11" customFormat="1">
      <c r="B123" s="184"/>
      <c r="C123" s="185"/>
      <c r="D123" s="180" t="s">
        <v>183</v>
      </c>
      <c r="E123" s="186" t="s">
        <v>1</v>
      </c>
      <c r="F123" s="187" t="s">
        <v>228</v>
      </c>
      <c r="G123" s="185"/>
      <c r="H123" s="188">
        <v>128.30000000000001</v>
      </c>
      <c r="I123" s="189"/>
      <c r="J123" s="185"/>
      <c r="K123" s="185"/>
      <c r="L123" s="190"/>
      <c r="M123" s="191"/>
      <c r="N123" s="192"/>
      <c r="O123" s="192"/>
      <c r="P123" s="192"/>
      <c r="Q123" s="192"/>
      <c r="R123" s="192"/>
      <c r="S123" s="192"/>
      <c r="T123" s="193"/>
      <c r="AT123" s="194" t="s">
        <v>183</v>
      </c>
      <c r="AU123" s="194" t="s">
        <v>82</v>
      </c>
      <c r="AV123" s="11" t="s">
        <v>82</v>
      </c>
      <c r="AW123" s="11" t="s">
        <v>34</v>
      </c>
      <c r="AX123" s="11" t="s">
        <v>78</v>
      </c>
      <c r="AY123" s="194" t="s">
        <v>170</v>
      </c>
    </row>
    <row r="124" spans="2:65" s="1" customFormat="1" ht="16.5" customHeight="1">
      <c r="B124" s="31"/>
      <c r="C124" s="168" t="s">
        <v>229</v>
      </c>
      <c r="D124" s="168" t="s">
        <v>172</v>
      </c>
      <c r="E124" s="169" t="s">
        <v>230</v>
      </c>
      <c r="F124" s="170" t="s">
        <v>231</v>
      </c>
      <c r="G124" s="171" t="s">
        <v>232</v>
      </c>
      <c r="H124" s="172">
        <v>14.35</v>
      </c>
      <c r="I124" s="173"/>
      <c r="J124" s="174">
        <f>ROUND(I124*H124,2)</f>
        <v>0</v>
      </c>
      <c r="K124" s="170" t="s">
        <v>176</v>
      </c>
      <c r="L124" s="35"/>
      <c r="M124" s="175" t="s">
        <v>1</v>
      </c>
      <c r="N124" s="176" t="s">
        <v>44</v>
      </c>
      <c r="O124" s="57"/>
      <c r="P124" s="177">
        <f>O124*H124</f>
        <v>0</v>
      </c>
      <c r="Q124" s="177">
        <v>0</v>
      </c>
      <c r="R124" s="177">
        <f>Q124*H124</f>
        <v>0</v>
      </c>
      <c r="S124" s="177">
        <v>0</v>
      </c>
      <c r="T124" s="178">
        <f>S124*H124</f>
        <v>0</v>
      </c>
      <c r="AR124" s="14" t="s">
        <v>177</v>
      </c>
      <c r="AT124" s="14" t="s">
        <v>172</v>
      </c>
      <c r="AU124" s="14" t="s">
        <v>82</v>
      </c>
      <c r="AY124" s="14" t="s">
        <v>170</v>
      </c>
      <c r="BE124" s="179">
        <f>IF(N124="základní",J124,0)</f>
        <v>0</v>
      </c>
      <c r="BF124" s="179">
        <f>IF(N124="snížená",J124,0)</f>
        <v>0</v>
      </c>
      <c r="BG124" s="179">
        <f>IF(N124="zákl. přenesená",J124,0)</f>
        <v>0</v>
      </c>
      <c r="BH124" s="179">
        <f>IF(N124="sníž. přenesená",J124,0)</f>
        <v>0</v>
      </c>
      <c r="BI124" s="179">
        <f>IF(N124="nulová",J124,0)</f>
        <v>0</v>
      </c>
      <c r="BJ124" s="14" t="s">
        <v>78</v>
      </c>
      <c r="BK124" s="179">
        <f>ROUND(I124*H124,2)</f>
        <v>0</v>
      </c>
      <c r="BL124" s="14" t="s">
        <v>177</v>
      </c>
      <c r="BM124" s="14" t="s">
        <v>233</v>
      </c>
    </row>
    <row r="125" spans="2:65" s="1" customFormat="1" ht="19.5">
      <c r="B125" s="31"/>
      <c r="C125" s="32"/>
      <c r="D125" s="180" t="s">
        <v>179</v>
      </c>
      <c r="E125" s="32"/>
      <c r="F125" s="181" t="s">
        <v>234</v>
      </c>
      <c r="G125" s="32"/>
      <c r="H125" s="32"/>
      <c r="I125" s="96"/>
      <c r="J125" s="32"/>
      <c r="K125" s="32"/>
      <c r="L125" s="35"/>
      <c r="M125" s="182"/>
      <c r="N125" s="57"/>
      <c r="O125" s="57"/>
      <c r="P125" s="57"/>
      <c r="Q125" s="57"/>
      <c r="R125" s="57"/>
      <c r="S125" s="57"/>
      <c r="T125" s="58"/>
      <c r="AT125" s="14" t="s">
        <v>179</v>
      </c>
      <c r="AU125" s="14" t="s">
        <v>82</v>
      </c>
    </row>
    <row r="126" spans="2:65" s="1" customFormat="1" ht="58.5">
      <c r="B126" s="31"/>
      <c r="C126" s="32"/>
      <c r="D126" s="180" t="s">
        <v>181</v>
      </c>
      <c r="E126" s="32"/>
      <c r="F126" s="183" t="s">
        <v>235</v>
      </c>
      <c r="G126" s="32"/>
      <c r="H126" s="32"/>
      <c r="I126" s="96"/>
      <c r="J126" s="32"/>
      <c r="K126" s="32"/>
      <c r="L126" s="35"/>
      <c r="M126" s="182"/>
      <c r="N126" s="57"/>
      <c r="O126" s="57"/>
      <c r="P126" s="57"/>
      <c r="Q126" s="57"/>
      <c r="R126" s="57"/>
      <c r="S126" s="57"/>
      <c r="T126" s="58"/>
      <c r="AT126" s="14" t="s">
        <v>181</v>
      </c>
      <c r="AU126" s="14" t="s">
        <v>82</v>
      </c>
    </row>
    <row r="127" spans="2:65" s="11" customFormat="1">
      <c r="B127" s="184"/>
      <c r="C127" s="185"/>
      <c r="D127" s="180" t="s">
        <v>183</v>
      </c>
      <c r="E127" s="186" t="s">
        <v>122</v>
      </c>
      <c r="F127" s="187" t="s">
        <v>236</v>
      </c>
      <c r="G127" s="185"/>
      <c r="H127" s="188">
        <v>14.35</v>
      </c>
      <c r="I127" s="189"/>
      <c r="J127" s="185"/>
      <c r="K127" s="185"/>
      <c r="L127" s="190"/>
      <c r="M127" s="191"/>
      <c r="N127" s="192"/>
      <c r="O127" s="192"/>
      <c r="P127" s="192"/>
      <c r="Q127" s="192"/>
      <c r="R127" s="192"/>
      <c r="S127" s="192"/>
      <c r="T127" s="193"/>
      <c r="AT127" s="194" t="s">
        <v>183</v>
      </c>
      <c r="AU127" s="194" t="s">
        <v>82</v>
      </c>
      <c r="AV127" s="11" t="s">
        <v>82</v>
      </c>
      <c r="AW127" s="11" t="s">
        <v>34</v>
      </c>
      <c r="AX127" s="11" t="s">
        <v>78</v>
      </c>
      <c r="AY127" s="194" t="s">
        <v>170</v>
      </c>
    </row>
    <row r="128" spans="2:65" s="1" customFormat="1" ht="16.5" customHeight="1">
      <c r="B128" s="31"/>
      <c r="C128" s="195" t="s">
        <v>237</v>
      </c>
      <c r="D128" s="195" t="s">
        <v>238</v>
      </c>
      <c r="E128" s="196" t="s">
        <v>239</v>
      </c>
      <c r="F128" s="197" t="s">
        <v>240</v>
      </c>
      <c r="G128" s="198" t="s">
        <v>241</v>
      </c>
      <c r="H128" s="199">
        <v>24.395</v>
      </c>
      <c r="I128" s="200"/>
      <c r="J128" s="201">
        <f>ROUND(I128*H128,2)</f>
        <v>0</v>
      </c>
      <c r="K128" s="197" t="s">
        <v>176</v>
      </c>
      <c r="L128" s="202"/>
      <c r="M128" s="203" t="s">
        <v>1</v>
      </c>
      <c r="N128" s="204" t="s">
        <v>44</v>
      </c>
      <c r="O128" s="57"/>
      <c r="P128" s="177">
        <f>O128*H128</f>
        <v>0</v>
      </c>
      <c r="Q128" s="177">
        <v>1</v>
      </c>
      <c r="R128" s="177">
        <f>Q128*H128</f>
        <v>24.395</v>
      </c>
      <c r="S128" s="177">
        <v>0</v>
      </c>
      <c r="T128" s="178">
        <f>S128*H128</f>
        <v>0</v>
      </c>
      <c r="AR128" s="14" t="s">
        <v>215</v>
      </c>
      <c r="AT128" s="14" t="s">
        <v>238</v>
      </c>
      <c r="AU128" s="14" t="s">
        <v>82</v>
      </c>
      <c r="AY128" s="14" t="s">
        <v>170</v>
      </c>
      <c r="BE128" s="179">
        <f>IF(N128="základní",J128,0)</f>
        <v>0</v>
      </c>
      <c r="BF128" s="179">
        <f>IF(N128="snížená",J128,0)</f>
        <v>0</v>
      </c>
      <c r="BG128" s="179">
        <f>IF(N128="zákl. přenesená",J128,0)</f>
        <v>0</v>
      </c>
      <c r="BH128" s="179">
        <f>IF(N128="sníž. přenesená",J128,0)</f>
        <v>0</v>
      </c>
      <c r="BI128" s="179">
        <f>IF(N128="nulová",J128,0)</f>
        <v>0</v>
      </c>
      <c r="BJ128" s="14" t="s">
        <v>78</v>
      </c>
      <c r="BK128" s="179">
        <f>ROUND(I128*H128,2)</f>
        <v>0</v>
      </c>
      <c r="BL128" s="14" t="s">
        <v>177</v>
      </c>
      <c r="BM128" s="14" t="s">
        <v>242</v>
      </c>
    </row>
    <row r="129" spans="2:65" s="1" customFormat="1">
      <c r="B129" s="31"/>
      <c r="C129" s="32"/>
      <c r="D129" s="180" t="s">
        <v>179</v>
      </c>
      <c r="E129" s="32"/>
      <c r="F129" s="181" t="s">
        <v>240</v>
      </c>
      <c r="G129" s="32"/>
      <c r="H129" s="32"/>
      <c r="I129" s="96"/>
      <c r="J129" s="32"/>
      <c r="K129" s="32"/>
      <c r="L129" s="35"/>
      <c r="M129" s="182"/>
      <c r="N129" s="57"/>
      <c r="O129" s="57"/>
      <c r="P129" s="57"/>
      <c r="Q129" s="57"/>
      <c r="R129" s="57"/>
      <c r="S129" s="57"/>
      <c r="T129" s="58"/>
      <c r="AT129" s="14" t="s">
        <v>179</v>
      </c>
      <c r="AU129" s="14" t="s">
        <v>82</v>
      </c>
    </row>
    <row r="130" spans="2:65" s="11" customFormat="1">
      <c r="B130" s="184"/>
      <c r="C130" s="185"/>
      <c r="D130" s="180" t="s">
        <v>183</v>
      </c>
      <c r="E130" s="186" t="s">
        <v>1</v>
      </c>
      <c r="F130" s="187" t="s">
        <v>243</v>
      </c>
      <c r="G130" s="185"/>
      <c r="H130" s="188">
        <v>24.395</v>
      </c>
      <c r="I130" s="189"/>
      <c r="J130" s="185"/>
      <c r="K130" s="185"/>
      <c r="L130" s="190"/>
      <c r="M130" s="191"/>
      <c r="N130" s="192"/>
      <c r="O130" s="192"/>
      <c r="P130" s="192"/>
      <c r="Q130" s="192"/>
      <c r="R130" s="192"/>
      <c r="S130" s="192"/>
      <c r="T130" s="193"/>
      <c r="AT130" s="194" t="s">
        <v>183</v>
      </c>
      <c r="AU130" s="194" t="s">
        <v>82</v>
      </c>
      <c r="AV130" s="11" t="s">
        <v>82</v>
      </c>
      <c r="AW130" s="11" t="s">
        <v>34</v>
      </c>
      <c r="AX130" s="11" t="s">
        <v>78</v>
      </c>
      <c r="AY130" s="194" t="s">
        <v>170</v>
      </c>
    </row>
    <row r="131" spans="2:65" s="1" customFormat="1" ht="16.5" customHeight="1">
      <c r="B131" s="31"/>
      <c r="C131" s="168" t="s">
        <v>244</v>
      </c>
      <c r="D131" s="168" t="s">
        <v>172</v>
      </c>
      <c r="E131" s="169" t="s">
        <v>245</v>
      </c>
      <c r="F131" s="170" t="s">
        <v>246</v>
      </c>
      <c r="G131" s="171" t="s">
        <v>232</v>
      </c>
      <c r="H131" s="172">
        <v>14.35</v>
      </c>
      <c r="I131" s="173"/>
      <c r="J131" s="174">
        <f>ROUND(I131*H131,2)</f>
        <v>0</v>
      </c>
      <c r="K131" s="170" t="s">
        <v>176</v>
      </c>
      <c r="L131" s="35"/>
      <c r="M131" s="175" t="s">
        <v>1</v>
      </c>
      <c r="N131" s="176" t="s">
        <v>44</v>
      </c>
      <c r="O131" s="57"/>
      <c r="P131" s="177">
        <f>O131*H131</f>
        <v>0</v>
      </c>
      <c r="Q131" s="177">
        <v>0</v>
      </c>
      <c r="R131" s="177">
        <f>Q131*H131</f>
        <v>0</v>
      </c>
      <c r="S131" s="177">
        <v>0</v>
      </c>
      <c r="T131" s="178">
        <f>S131*H131</f>
        <v>0</v>
      </c>
      <c r="AR131" s="14" t="s">
        <v>177</v>
      </c>
      <c r="AT131" s="14" t="s">
        <v>172</v>
      </c>
      <c r="AU131" s="14" t="s">
        <v>82</v>
      </c>
      <c r="AY131" s="14" t="s">
        <v>170</v>
      </c>
      <c r="BE131" s="179">
        <f>IF(N131="základní",J131,0)</f>
        <v>0</v>
      </c>
      <c r="BF131" s="179">
        <f>IF(N131="snížená",J131,0)</f>
        <v>0</v>
      </c>
      <c r="BG131" s="179">
        <f>IF(N131="zákl. přenesená",J131,0)</f>
        <v>0</v>
      </c>
      <c r="BH131" s="179">
        <f>IF(N131="sníž. přenesená",J131,0)</f>
        <v>0</v>
      </c>
      <c r="BI131" s="179">
        <f>IF(N131="nulová",J131,0)</f>
        <v>0</v>
      </c>
      <c r="BJ131" s="14" t="s">
        <v>78</v>
      </c>
      <c r="BK131" s="179">
        <f>ROUND(I131*H131,2)</f>
        <v>0</v>
      </c>
      <c r="BL131" s="14" t="s">
        <v>177</v>
      </c>
      <c r="BM131" s="14" t="s">
        <v>247</v>
      </c>
    </row>
    <row r="132" spans="2:65" s="1" customFormat="1" ht="19.5">
      <c r="B132" s="31"/>
      <c r="C132" s="32"/>
      <c r="D132" s="180" t="s">
        <v>179</v>
      </c>
      <c r="E132" s="32"/>
      <c r="F132" s="181" t="s">
        <v>248</v>
      </c>
      <c r="G132" s="32"/>
      <c r="H132" s="32"/>
      <c r="I132" s="96"/>
      <c r="J132" s="32"/>
      <c r="K132" s="32"/>
      <c r="L132" s="35"/>
      <c r="M132" s="182"/>
      <c r="N132" s="57"/>
      <c r="O132" s="57"/>
      <c r="P132" s="57"/>
      <c r="Q132" s="57"/>
      <c r="R132" s="57"/>
      <c r="S132" s="57"/>
      <c r="T132" s="58"/>
      <c r="AT132" s="14" t="s">
        <v>179</v>
      </c>
      <c r="AU132" s="14" t="s">
        <v>82</v>
      </c>
    </row>
    <row r="133" spans="2:65" s="1" customFormat="1" ht="58.5">
      <c r="B133" s="31"/>
      <c r="C133" s="32"/>
      <c r="D133" s="180" t="s">
        <v>181</v>
      </c>
      <c r="E133" s="32"/>
      <c r="F133" s="183" t="s">
        <v>235</v>
      </c>
      <c r="G133" s="32"/>
      <c r="H133" s="32"/>
      <c r="I133" s="96"/>
      <c r="J133" s="32"/>
      <c r="K133" s="32"/>
      <c r="L133" s="35"/>
      <c r="M133" s="182"/>
      <c r="N133" s="57"/>
      <c r="O133" s="57"/>
      <c r="P133" s="57"/>
      <c r="Q133" s="57"/>
      <c r="R133" s="57"/>
      <c r="S133" s="57"/>
      <c r="T133" s="58"/>
      <c r="AT133" s="14" t="s">
        <v>181</v>
      </c>
      <c r="AU133" s="14" t="s">
        <v>82</v>
      </c>
    </row>
    <row r="134" spans="2:65" s="11" customFormat="1">
      <c r="B134" s="184"/>
      <c r="C134" s="185"/>
      <c r="D134" s="180" t="s">
        <v>183</v>
      </c>
      <c r="E134" s="186" t="s">
        <v>1</v>
      </c>
      <c r="F134" s="187" t="s">
        <v>122</v>
      </c>
      <c r="G134" s="185"/>
      <c r="H134" s="188">
        <v>14.35</v>
      </c>
      <c r="I134" s="189"/>
      <c r="J134" s="185"/>
      <c r="K134" s="185"/>
      <c r="L134" s="190"/>
      <c r="M134" s="191"/>
      <c r="N134" s="192"/>
      <c r="O134" s="192"/>
      <c r="P134" s="192"/>
      <c r="Q134" s="192"/>
      <c r="R134" s="192"/>
      <c r="S134" s="192"/>
      <c r="T134" s="193"/>
      <c r="AT134" s="194" t="s">
        <v>183</v>
      </c>
      <c r="AU134" s="194" t="s">
        <v>82</v>
      </c>
      <c r="AV134" s="11" t="s">
        <v>82</v>
      </c>
      <c r="AW134" s="11" t="s">
        <v>34</v>
      </c>
      <c r="AX134" s="11" t="s">
        <v>78</v>
      </c>
      <c r="AY134" s="194" t="s">
        <v>170</v>
      </c>
    </row>
    <row r="135" spans="2:65" s="1" customFormat="1" ht="16.5" customHeight="1">
      <c r="B135" s="31"/>
      <c r="C135" s="168" t="s">
        <v>249</v>
      </c>
      <c r="D135" s="168" t="s">
        <v>172</v>
      </c>
      <c r="E135" s="169" t="s">
        <v>250</v>
      </c>
      <c r="F135" s="170" t="s">
        <v>251</v>
      </c>
      <c r="G135" s="171" t="s">
        <v>232</v>
      </c>
      <c r="H135" s="172">
        <v>48.204999999999998</v>
      </c>
      <c r="I135" s="173"/>
      <c r="J135" s="174">
        <f>ROUND(I135*H135,2)</f>
        <v>0</v>
      </c>
      <c r="K135" s="170" t="s">
        <v>176</v>
      </c>
      <c r="L135" s="35"/>
      <c r="M135" s="175" t="s">
        <v>1</v>
      </c>
      <c r="N135" s="176" t="s">
        <v>44</v>
      </c>
      <c r="O135" s="57"/>
      <c r="P135" s="177">
        <f>O135*H135</f>
        <v>0</v>
      </c>
      <c r="Q135" s="177">
        <v>0</v>
      </c>
      <c r="R135" s="177">
        <f>Q135*H135</f>
        <v>0</v>
      </c>
      <c r="S135" s="177">
        <v>0</v>
      </c>
      <c r="T135" s="178">
        <f>S135*H135</f>
        <v>0</v>
      </c>
      <c r="AR135" s="14" t="s">
        <v>177</v>
      </c>
      <c r="AT135" s="14" t="s">
        <v>172</v>
      </c>
      <c r="AU135" s="14" t="s">
        <v>82</v>
      </c>
      <c r="AY135" s="14" t="s">
        <v>170</v>
      </c>
      <c r="BE135" s="179">
        <f>IF(N135="základní",J135,0)</f>
        <v>0</v>
      </c>
      <c r="BF135" s="179">
        <f>IF(N135="snížená",J135,0)</f>
        <v>0</v>
      </c>
      <c r="BG135" s="179">
        <f>IF(N135="zákl. přenesená",J135,0)</f>
        <v>0</v>
      </c>
      <c r="BH135" s="179">
        <f>IF(N135="sníž. přenesená",J135,0)</f>
        <v>0</v>
      </c>
      <c r="BI135" s="179">
        <f>IF(N135="nulová",J135,0)</f>
        <v>0</v>
      </c>
      <c r="BJ135" s="14" t="s">
        <v>78</v>
      </c>
      <c r="BK135" s="179">
        <f>ROUND(I135*H135,2)</f>
        <v>0</v>
      </c>
      <c r="BL135" s="14" t="s">
        <v>177</v>
      </c>
      <c r="BM135" s="14" t="s">
        <v>252</v>
      </c>
    </row>
    <row r="136" spans="2:65" s="1" customFormat="1" ht="19.5">
      <c r="B136" s="31"/>
      <c r="C136" s="32"/>
      <c r="D136" s="180" t="s">
        <v>179</v>
      </c>
      <c r="E136" s="32"/>
      <c r="F136" s="181" t="s">
        <v>253</v>
      </c>
      <c r="G136" s="32"/>
      <c r="H136" s="32"/>
      <c r="I136" s="96"/>
      <c r="J136" s="32"/>
      <c r="K136" s="32"/>
      <c r="L136" s="35"/>
      <c r="M136" s="182"/>
      <c r="N136" s="57"/>
      <c r="O136" s="57"/>
      <c r="P136" s="57"/>
      <c r="Q136" s="57"/>
      <c r="R136" s="57"/>
      <c r="S136" s="57"/>
      <c r="T136" s="58"/>
      <c r="AT136" s="14" t="s">
        <v>179</v>
      </c>
      <c r="AU136" s="14" t="s">
        <v>82</v>
      </c>
    </row>
    <row r="137" spans="2:65" s="1" customFormat="1" ht="146.25">
      <c r="B137" s="31"/>
      <c r="C137" s="32"/>
      <c r="D137" s="180" t="s">
        <v>181</v>
      </c>
      <c r="E137" s="32"/>
      <c r="F137" s="183" t="s">
        <v>254</v>
      </c>
      <c r="G137" s="32"/>
      <c r="H137" s="32"/>
      <c r="I137" s="96"/>
      <c r="J137" s="32"/>
      <c r="K137" s="32"/>
      <c r="L137" s="35"/>
      <c r="M137" s="182"/>
      <c r="N137" s="57"/>
      <c r="O137" s="57"/>
      <c r="P137" s="57"/>
      <c r="Q137" s="57"/>
      <c r="R137" s="57"/>
      <c r="S137" s="57"/>
      <c r="T137" s="58"/>
      <c r="AT137" s="14" t="s">
        <v>181</v>
      </c>
      <c r="AU137" s="14" t="s">
        <v>82</v>
      </c>
    </row>
    <row r="138" spans="2:65" s="11" customFormat="1">
      <c r="B138" s="184"/>
      <c r="C138" s="185"/>
      <c r="D138" s="180" t="s">
        <v>183</v>
      </c>
      <c r="E138" s="186" t="s">
        <v>112</v>
      </c>
      <c r="F138" s="187" t="s">
        <v>255</v>
      </c>
      <c r="G138" s="185"/>
      <c r="H138" s="188">
        <v>48.204999999999998</v>
      </c>
      <c r="I138" s="189"/>
      <c r="J138" s="185"/>
      <c r="K138" s="185"/>
      <c r="L138" s="190"/>
      <c r="M138" s="191"/>
      <c r="N138" s="192"/>
      <c r="O138" s="192"/>
      <c r="P138" s="192"/>
      <c r="Q138" s="192"/>
      <c r="R138" s="192"/>
      <c r="S138" s="192"/>
      <c r="T138" s="193"/>
      <c r="AT138" s="194" t="s">
        <v>183</v>
      </c>
      <c r="AU138" s="194" t="s">
        <v>82</v>
      </c>
      <c r="AV138" s="11" t="s">
        <v>82</v>
      </c>
      <c r="AW138" s="11" t="s">
        <v>34</v>
      </c>
      <c r="AX138" s="11" t="s">
        <v>78</v>
      </c>
      <c r="AY138" s="194" t="s">
        <v>170</v>
      </c>
    </row>
    <row r="139" spans="2:65" s="1" customFormat="1" ht="16.5" customHeight="1">
      <c r="B139" s="31"/>
      <c r="C139" s="168" t="s">
        <v>256</v>
      </c>
      <c r="D139" s="168" t="s">
        <v>172</v>
      </c>
      <c r="E139" s="169" t="s">
        <v>257</v>
      </c>
      <c r="F139" s="170" t="s">
        <v>258</v>
      </c>
      <c r="G139" s="171" t="s">
        <v>232</v>
      </c>
      <c r="H139" s="172">
        <v>48.204999999999998</v>
      </c>
      <c r="I139" s="173"/>
      <c r="J139" s="174">
        <f>ROUND(I139*H139,2)</f>
        <v>0</v>
      </c>
      <c r="K139" s="170" t="s">
        <v>176</v>
      </c>
      <c r="L139" s="35"/>
      <c r="M139" s="175" t="s">
        <v>1</v>
      </c>
      <c r="N139" s="176" t="s">
        <v>44</v>
      </c>
      <c r="O139" s="57"/>
      <c r="P139" s="177">
        <f>O139*H139</f>
        <v>0</v>
      </c>
      <c r="Q139" s="177">
        <v>0</v>
      </c>
      <c r="R139" s="177">
        <f>Q139*H139</f>
        <v>0</v>
      </c>
      <c r="S139" s="177">
        <v>0</v>
      </c>
      <c r="T139" s="178">
        <f>S139*H139</f>
        <v>0</v>
      </c>
      <c r="AR139" s="14" t="s">
        <v>177</v>
      </c>
      <c r="AT139" s="14" t="s">
        <v>172</v>
      </c>
      <c r="AU139" s="14" t="s">
        <v>82</v>
      </c>
      <c r="AY139" s="14" t="s">
        <v>170</v>
      </c>
      <c r="BE139" s="179">
        <f>IF(N139="základní",J139,0)</f>
        <v>0</v>
      </c>
      <c r="BF139" s="179">
        <f>IF(N139="snížená",J139,0)</f>
        <v>0</v>
      </c>
      <c r="BG139" s="179">
        <f>IF(N139="zákl. přenesená",J139,0)</f>
        <v>0</v>
      </c>
      <c r="BH139" s="179">
        <f>IF(N139="sníž. přenesená",J139,0)</f>
        <v>0</v>
      </c>
      <c r="BI139" s="179">
        <f>IF(N139="nulová",J139,0)</f>
        <v>0</v>
      </c>
      <c r="BJ139" s="14" t="s">
        <v>78</v>
      </c>
      <c r="BK139" s="179">
        <f>ROUND(I139*H139,2)</f>
        <v>0</v>
      </c>
      <c r="BL139" s="14" t="s">
        <v>177</v>
      </c>
      <c r="BM139" s="14" t="s">
        <v>259</v>
      </c>
    </row>
    <row r="140" spans="2:65" s="1" customFormat="1" ht="19.5">
      <c r="B140" s="31"/>
      <c r="C140" s="32"/>
      <c r="D140" s="180" t="s">
        <v>179</v>
      </c>
      <c r="E140" s="32"/>
      <c r="F140" s="181" t="s">
        <v>260</v>
      </c>
      <c r="G140" s="32"/>
      <c r="H140" s="32"/>
      <c r="I140" s="96"/>
      <c r="J140" s="32"/>
      <c r="K140" s="32"/>
      <c r="L140" s="35"/>
      <c r="M140" s="182"/>
      <c r="N140" s="57"/>
      <c r="O140" s="57"/>
      <c r="P140" s="57"/>
      <c r="Q140" s="57"/>
      <c r="R140" s="57"/>
      <c r="S140" s="57"/>
      <c r="T140" s="58"/>
      <c r="AT140" s="14" t="s">
        <v>179</v>
      </c>
      <c r="AU140" s="14" t="s">
        <v>82</v>
      </c>
    </row>
    <row r="141" spans="2:65" s="1" customFormat="1" ht="146.25">
      <c r="B141" s="31"/>
      <c r="C141" s="32"/>
      <c r="D141" s="180" t="s">
        <v>181</v>
      </c>
      <c r="E141" s="32"/>
      <c r="F141" s="183" t="s">
        <v>254</v>
      </c>
      <c r="G141" s="32"/>
      <c r="H141" s="32"/>
      <c r="I141" s="96"/>
      <c r="J141" s="32"/>
      <c r="K141" s="32"/>
      <c r="L141" s="35"/>
      <c r="M141" s="182"/>
      <c r="N141" s="57"/>
      <c r="O141" s="57"/>
      <c r="P141" s="57"/>
      <c r="Q141" s="57"/>
      <c r="R141" s="57"/>
      <c r="S141" s="57"/>
      <c r="T141" s="58"/>
      <c r="AT141" s="14" t="s">
        <v>181</v>
      </c>
      <c r="AU141" s="14" t="s">
        <v>82</v>
      </c>
    </row>
    <row r="142" spans="2:65" s="11" customFormat="1">
      <c r="B142" s="184"/>
      <c r="C142" s="185"/>
      <c r="D142" s="180" t="s">
        <v>183</v>
      </c>
      <c r="E142" s="186" t="s">
        <v>1</v>
      </c>
      <c r="F142" s="187" t="s">
        <v>112</v>
      </c>
      <c r="G142" s="185"/>
      <c r="H142" s="188">
        <v>48.204999999999998</v>
      </c>
      <c r="I142" s="189"/>
      <c r="J142" s="185"/>
      <c r="K142" s="185"/>
      <c r="L142" s="190"/>
      <c r="M142" s="191"/>
      <c r="N142" s="192"/>
      <c r="O142" s="192"/>
      <c r="P142" s="192"/>
      <c r="Q142" s="192"/>
      <c r="R142" s="192"/>
      <c r="S142" s="192"/>
      <c r="T142" s="193"/>
      <c r="AT142" s="194" t="s">
        <v>183</v>
      </c>
      <c r="AU142" s="194" t="s">
        <v>82</v>
      </c>
      <c r="AV142" s="11" t="s">
        <v>82</v>
      </c>
      <c r="AW142" s="11" t="s">
        <v>34</v>
      </c>
      <c r="AX142" s="11" t="s">
        <v>78</v>
      </c>
      <c r="AY142" s="194" t="s">
        <v>170</v>
      </c>
    </row>
    <row r="143" spans="2:65" s="1" customFormat="1" ht="16.5" customHeight="1">
      <c r="B143" s="31"/>
      <c r="C143" s="168" t="s">
        <v>8</v>
      </c>
      <c r="D143" s="168" t="s">
        <v>172</v>
      </c>
      <c r="E143" s="169" t="s">
        <v>261</v>
      </c>
      <c r="F143" s="170" t="s">
        <v>262</v>
      </c>
      <c r="G143" s="171" t="s">
        <v>232</v>
      </c>
      <c r="H143" s="172">
        <v>94.15</v>
      </c>
      <c r="I143" s="173"/>
      <c r="J143" s="174">
        <f>ROUND(I143*H143,2)</f>
        <v>0</v>
      </c>
      <c r="K143" s="170" t="s">
        <v>176</v>
      </c>
      <c r="L143" s="35"/>
      <c r="M143" s="175" t="s">
        <v>1</v>
      </c>
      <c r="N143" s="176" t="s">
        <v>44</v>
      </c>
      <c r="O143" s="57"/>
      <c r="P143" s="177">
        <f>O143*H143</f>
        <v>0</v>
      </c>
      <c r="Q143" s="177">
        <v>0</v>
      </c>
      <c r="R143" s="177">
        <f>Q143*H143</f>
        <v>0</v>
      </c>
      <c r="S143" s="177">
        <v>0</v>
      </c>
      <c r="T143" s="178">
        <f>S143*H143</f>
        <v>0</v>
      </c>
      <c r="AR143" s="14" t="s">
        <v>177</v>
      </c>
      <c r="AT143" s="14" t="s">
        <v>172</v>
      </c>
      <c r="AU143" s="14" t="s">
        <v>82</v>
      </c>
      <c r="AY143" s="14" t="s">
        <v>170</v>
      </c>
      <c r="BE143" s="179">
        <f>IF(N143="základní",J143,0)</f>
        <v>0</v>
      </c>
      <c r="BF143" s="179">
        <f>IF(N143="snížená",J143,0)</f>
        <v>0</v>
      </c>
      <c r="BG143" s="179">
        <f>IF(N143="zákl. přenesená",J143,0)</f>
        <v>0</v>
      </c>
      <c r="BH143" s="179">
        <f>IF(N143="sníž. přenesená",J143,0)</f>
        <v>0</v>
      </c>
      <c r="BI143" s="179">
        <f>IF(N143="nulová",J143,0)</f>
        <v>0</v>
      </c>
      <c r="BJ143" s="14" t="s">
        <v>78</v>
      </c>
      <c r="BK143" s="179">
        <f>ROUND(I143*H143,2)</f>
        <v>0</v>
      </c>
      <c r="BL143" s="14" t="s">
        <v>177</v>
      </c>
      <c r="BM143" s="14" t="s">
        <v>263</v>
      </c>
    </row>
    <row r="144" spans="2:65" s="1" customFormat="1">
      <c r="B144" s="31"/>
      <c r="C144" s="32"/>
      <c r="D144" s="180" t="s">
        <v>179</v>
      </c>
      <c r="E144" s="32"/>
      <c r="F144" s="181" t="s">
        <v>264</v>
      </c>
      <c r="G144" s="32"/>
      <c r="H144" s="32"/>
      <c r="I144" s="96"/>
      <c r="J144" s="32"/>
      <c r="K144" s="32"/>
      <c r="L144" s="35"/>
      <c r="M144" s="182"/>
      <c r="N144" s="57"/>
      <c r="O144" s="57"/>
      <c r="P144" s="57"/>
      <c r="Q144" s="57"/>
      <c r="R144" s="57"/>
      <c r="S144" s="57"/>
      <c r="T144" s="58"/>
      <c r="AT144" s="14" t="s">
        <v>179</v>
      </c>
      <c r="AU144" s="14" t="s">
        <v>82</v>
      </c>
    </row>
    <row r="145" spans="2:65" s="1" customFormat="1" ht="48.75">
      <c r="B145" s="31"/>
      <c r="C145" s="32"/>
      <c r="D145" s="180" t="s">
        <v>181</v>
      </c>
      <c r="E145" s="32"/>
      <c r="F145" s="183" t="s">
        <v>265</v>
      </c>
      <c r="G145" s="32"/>
      <c r="H145" s="32"/>
      <c r="I145" s="96"/>
      <c r="J145" s="32"/>
      <c r="K145" s="32"/>
      <c r="L145" s="35"/>
      <c r="M145" s="182"/>
      <c r="N145" s="57"/>
      <c r="O145" s="57"/>
      <c r="P145" s="57"/>
      <c r="Q145" s="57"/>
      <c r="R145" s="57"/>
      <c r="S145" s="57"/>
      <c r="T145" s="58"/>
      <c r="AT145" s="14" t="s">
        <v>181</v>
      </c>
      <c r="AU145" s="14" t="s">
        <v>82</v>
      </c>
    </row>
    <row r="146" spans="2:65" s="11" customFormat="1">
      <c r="B146" s="184"/>
      <c r="C146" s="185"/>
      <c r="D146" s="180" t="s">
        <v>183</v>
      </c>
      <c r="E146" s="186" t="s">
        <v>114</v>
      </c>
      <c r="F146" s="187" t="s">
        <v>266</v>
      </c>
      <c r="G146" s="185"/>
      <c r="H146" s="188">
        <v>94.15</v>
      </c>
      <c r="I146" s="189"/>
      <c r="J146" s="185"/>
      <c r="K146" s="185"/>
      <c r="L146" s="190"/>
      <c r="M146" s="191"/>
      <c r="N146" s="192"/>
      <c r="O146" s="192"/>
      <c r="P146" s="192"/>
      <c r="Q146" s="192"/>
      <c r="R146" s="192"/>
      <c r="S146" s="192"/>
      <c r="T146" s="193"/>
      <c r="AT146" s="194" t="s">
        <v>183</v>
      </c>
      <c r="AU146" s="194" t="s">
        <v>82</v>
      </c>
      <c r="AV146" s="11" t="s">
        <v>82</v>
      </c>
      <c r="AW146" s="11" t="s">
        <v>34</v>
      </c>
      <c r="AX146" s="11" t="s">
        <v>78</v>
      </c>
      <c r="AY146" s="194" t="s">
        <v>170</v>
      </c>
    </row>
    <row r="147" spans="2:65" s="1" customFormat="1" ht="16.5" customHeight="1">
      <c r="B147" s="31"/>
      <c r="C147" s="168" t="s">
        <v>267</v>
      </c>
      <c r="D147" s="168" t="s">
        <v>172</v>
      </c>
      <c r="E147" s="169" t="s">
        <v>268</v>
      </c>
      <c r="F147" s="170" t="s">
        <v>269</v>
      </c>
      <c r="G147" s="171" t="s">
        <v>232</v>
      </c>
      <c r="H147" s="172">
        <v>94.15</v>
      </c>
      <c r="I147" s="173"/>
      <c r="J147" s="174">
        <f>ROUND(I147*H147,2)</f>
        <v>0</v>
      </c>
      <c r="K147" s="170" t="s">
        <v>176</v>
      </c>
      <c r="L147" s="35"/>
      <c r="M147" s="175" t="s">
        <v>1</v>
      </c>
      <c r="N147" s="176" t="s">
        <v>44</v>
      </c>
      <c r="O147" s="57"/>
      <c r="P147" s="177">
        <f>O147*H147</f>
        <v>0</v>
      </c>
      <c r="Q147" s="177">
        <v>0</v>
      </c>
      <c r="R147" s="177">
        <f>Q147*H147</f>
        <v>0</v>
      </c>
      <c r="S147" s="177">
        <v>0</v>
      </c>
      <c r="T147" s="178">
        <f>S147*H147</f>
        <v>0</v>
      </c>
      <c r="AR147" s="14" t="s">
        <v>177</v>
      </c>
      <c r="AT147" s="14" t="s">
        <v>172</v>
      </c>
      <c r="AU147" s="14" t="s">
        <v>82</v>
      </c>
      <c r="AY147" s="14" t="s">
        <v>170</v>
      </c>
      <c r="BE147" s="179">
        <f>IF(N147="základní",J147,0)</f>
        <v>0</v>
      </c>
      <c r="BF147" s="179">
        <f>IF(N147="snížená",J147,0)</f>
        <v>0</v>
      </c>
      <c r="BG147" s="179">
        <f>IF(N147="zákl. přenesená",J147,0)</f>
        <v>0</v>
      </c>
      <c r="BH147" s="179">
        <f>IF(N147="sníž. přenesená",J147,0)</f>
        <v>0</v>
      </c>
      <c r="BI147" s="179">
        <f>IF(N147="nulová",J147,0)</f>
        <v>0</v>
      </c>
      <c r="BJ147" s="14" t="s">
        <v>78</v>
      </c>
      <c r="BK147" s="179">
        <f>ROUND(I147*H147,2)</f>
        <v>0</v>
      </c>
      <c r="BL147" s="14" t="s">
        <v>177</v>
      </c>
      <c r="BM147" s="14" t="s">
        <v>270</v>
      </c>
    </row>
    <row r="148" spans="2:65" s="1" customFormat="1" ht="19.5">
      <c r="B148" s="31"/>
      <c r="C148" s="32"/>
      <c r="D148" s="180" t="s">
        <v>179</v>
      </c>
      <c r="E148" s="32"/>
      <c r="F148" s="181" t="s">
        <v>271</v>
      </c>
      <c r="G148" s="32"/>
      <c r="H148" s="32"/>
      <c r="I148" s="96"/>
      <c r="J148" s="32"/>
      <c r="K148" s="32"/>
      <c r="L148" s="35"/>
      <c r="M148" s="182"/>
      <c r="N148" s="57"/>
      <c r="O148" s="57"/>
      <c r="P148" s="57"/>
      <c r="Q148" s="57"/>
      <c r="R148" s="57"/>
      <c r="S148" s="57"/>
      <c r="T148" s="58"/>
      <c r="AT148" s="14" t="s">
        <v>179</v>
      </c>
      <c r="AU148" s="14" t="s">
        <v>82</v>
      </c>
    </row>
    <row r="149" spans="2:65" s="1" customFormat="1" ht="48.75">
      <c r="B149" s="31"/>
      <c r="C149" s="32"/>
      <c r="D149" s="180" t="s">
        <v>181</v>
      </c>
      <c r="E149" s="32"/>
      <c r="F149" s="183" t="s">
        <v>265</v>
      </c>
      <c r="G149" s="32"/>
      <c r="H149" s="32"/>
      <c r="I149" s="96"/>
      <c r="J149" s="32"/>
      <c r="K149" s="32"/>
      <c r="L149" s="35"/>
      <c r="M149" s="182"/>
      <c r="N149" s="57"/>
      <c r="O149" s="57"/>
      <c r="P149" s="57"/>
      <c r="Q149" s="57"/>
      <c r="R149" s="57"/>
      <c r="S149" s="57"/>
      <c r="T149" s="58"/>
      <c r="AT149" s="14" t="s">
        <v>181</v>
      </c>
      <c r="AU149" s="14" t="s">
        <v>82</v>
      </c>
    </row>
    <row r="150" spans="2:65" s="11" customFormat="1">
      <c r="B150" s="184"/>
      <c r="C150" s="185"/>
      <c r="D150" s="180" t="s">
        <v>183</v>
      </c>
      <c r="E150" s="186" t="s">
        <v>1</v>
      </c>
      <c r="F150" s="187" t="s">
        <v>114</v>
      </c>
      <c r="G150" s="185"/>
      <c r="H150" s="188">
        <v>94.15</v>
      </c>
      <c r="I150" s="189"/>
      <c r="J150" s="185"/>
      <c r="K150" s="185"/>
      <c r="L150" s="190"/>
      <c r="M150" s="191"/>
      <c r="N150" s="192"/>
      <c r="O150" s="192"/>
      <c r="P150" s="192"/>
      <c r="Q150" s="192"/>
      <c r="R150" s="192"/>
      <c r="S150" s="192"/>
      <c r="T150" s="193"/>
      <c r="AT150" s="194" t="s">
        <v>183</v>
      </c>
      <c r="AU150" s="194" t="s">
        <v>82</v>
      </c>
      <c r="AV150" s="11" t="s">
        <v>82</v>
      </c>
      <c r="AW150" s="11" t="s">
        <v>34</v>
      </c>
      <c r="AX150" s="11" t="s">
        <v>78</v>
      </c>
      <c r="AY150" s="194" t="s">
        <v>170</v>
      </c>
    </row>
    <row r="151" spans="2:65" s="1" customFormat="1" ht="16.5" customHeight="1">
      <c r="B151" s="31"/>
      <c r="C151" s="168" t="s">
        <v>272</v>
      </c>
      <c r="D151" s="168" t="s">
        <v>172</v>
      </c>
      <c r="E151" s="169" t="s">
        <v>273</v>
      </c>
      <c r="F151" s="170" t="s">
        <v>274</v>
      </c>
      <c r="G151" s="171" t="s">
        <v>232</v>
      </c>
      <c r="H151" s="172">
        <v>14.35</v>
      </c>
      <c r="I151" s="173"/>
      <c r="J151" s="174">
        <f>ROUND(I151*H151,2)</f>
        <v>0</v>
      </c>
      <c r="K151" s="170" t="s">
        <v>176</v>
      </c>
      <c r="L151" s="35"/>
      <c r="M151" s="175" t="s">
        <v>1</v>
      </c>
      <c r="N151" s="176" t="s">
        <v>44</v>
      </c>
      <c r="O151" s="57"/>
      <c r="P151" s="177">
        <f>O151*H151</f>
        <v>0</v>
      </c>
      <c r="Q151" s="177">
        <v>0</v>
      </c>
      <c r="R151" s="177">
        <f>Q151*H151</f>
        <v>0</v>
      </c>
      <c r="S151" s="177">
        <v>0</v>
      </c>
      <c r="T151" s="178">
        <f>S151*H151</f>
        <v>0</v>
      </c>
      <c r="AR151" s="14" t="s">
        <v>177</v>
      </c>
      <c r="AT151" s="14" t="s">
        <v>172</v>
      </c>
      <c r="AU151" s="14" t="s">
        <v>82</v>
      </c>
      <c r="AY151" s="14" t="s">
        <v>170</v>
      </c>
      <c r="BE151" s="179">
        <f>IF(N151="základní",J151,0)</f>
        <v>0</v>
      </c>
      <c r="BF151" s="179">
        <f>IF(N151="snížená",J151,0)</f>
        <v>0</v>
      </c>
      <c r="BG151" s="179">
        <f>IF(N151="zákl. přenesená",J151,0)</f>
        <v>0</v>
      </c>
      <c r="BH151" s="179">
        <f>IF(N151="sníž. přenesená",J151,0)</f>
        <v>0</v>
      </c>
      <c r="BI151" s="179">
        <f>IF(N151="nulová",J151,0)</f>
        <v>0</v>
      </c>
      <c r="BJ151" s="14" t="s">
        <v>78</v>
      </c>
      <c r="BK151" s="179">
        <f>ROUND(I151*H151,2)</f>
        <v>0</v>
      </c>
      <c r="BL151" s="14" t="s">
        <v>177</v>
      </c>
      <c r="BM151" s="14" t="s">
        <v>275</v>
      </c>
    </row>
    <row r="152" spans="2:65" s="1" customFormat="1" ht="19.5">
      <c r="B152" s="31"/>
      <c r="C152" s="32"/>
      <c r="D152" s="180" t="s">
        <v>179</v>
      </c>
      <c r="E152" s="32"/>
      <c r="F152" s="181" t="s">
        <v>276</v>
      </c>
      <c r="G152" s="32"/>
      <c r="H152" s="32"/>
      <c r="I152" s="96"/>
      <c r="J152" s="32"/>
      <c r="K152" s="32"/>
      <c r="L152" s="35"/>
      <c r="M152" s="182"/>
      <c r="N152" s="57"/>
      <c r="O152" s="57"/>
      <c r="P152" s="57"/>
      <c r="Q152" s="57"/>
      <c r="R152" s="57"/>
      <c r="S152" s="57"/>
      <c r="T152" s="58"/>
      <c r="AT152" s="14" t="s">
        <v>179</v>
      </c>
      <c r="AU152" s="14" t="s">
        <v>82</v>
      </c>
    </row>
    <row r="153" spans="2:65" s="1" customFormat="1" ht="97.5">
      <c r="B153" s="31"/>
      <c r="C153" s="32"/>
      <c r="D153" s="180" t="s">
        <v>181</v>
      </c>
      <c r="E153" s="32"/>
      <c r="F153" s="183" t="s">
        <v>277</v>
      </c>
      <c r="G153" s="32"/>
      <c r="H153" s="32"/>
      <c r="I153" s="96"/>
      <c r="J153" s="32"/>
      <c r="K153" s="32"/>
      <c r="L153" s="35"/>
      <c r="M153" s="182"/>
      <c r="N153" s="57"/>
      <c r="O153" s="57"/>
      <c r="P153" s="57"/>
      <c r="Q153" s="57"/>
      <c r="R153" s="57"/>
      <c r="S153" s="57"/>
      <c r="T153" s="58"/>
      <c r="AT153" s="14" t="s">
        <v>181</v>
      </c>
      <c r="AU153" s="14" t="s">
        <v>82</v>
      </c>
    </row>
    <row r="154" spans="2:65" s="11" customFormat="1">
      <c r="B154" s="184"/>
      <c r="C154" s="185"/>
      <c r="D154" s="180" t="s">
        <v>183</v>
      </c>
      <c r="E154" s="186" t="s">
        <v>1</v>
      </c>
      <c r="F154" s="187" t="s">
        <v>122</v>
      </c>
      <c r="G154" s="185"/>
      <c r="H154" s="188">
        <v>14.35</v>
      </c>
      <c r="I154" s="189"/>
      <c r="J154" s="185"/>
      <c r="K154" s="185"/>
      <c r="L154" s="190"/>
      <c r="M154" s="191"/>
      <c r="N154" s="192"/>
      <c r="O154" s="192"/>
      <c r="P154" s="192"/>
      <c r="Q154" s="192"/>
      <c r="R154" s="192"/>
      <c r="S154" s="192"/>
      <c r="T154" s="193"/>
      <c r="AT154" s="194" t="s">
        <v>183</v>
      </c>
      <c r="AU154" s="194" t="s">
        <v>82</v>
      </c>
      <c r="AV154" s="11" t="s">
        <v>82</v>
      </c>
      <c r="AW154" s="11" t="s">
        <v>34</v>
      </c>
      <c r="AX154" s="11" t="s">
        <v>78</v>
      </c>
      <c r="AY154" s="194" t="s">
        <v>170</v>
      </c>
    </row>
    <row r="155" spans="2:65" s="1" customFormat="1" ht="16.5" customHeight="1">
      <c r="B155" s="31"/>
      <c r="C155" s="168" t="s">
        <v>278</v>
      </c>
      <c r="D155" s="168" t="s">
        <v>172</v>
      </c>
      <c r="E155" s="169" t="s">
        <v>279</v>
      </c>
      <c r="F155" s="170" t="s">
        <v>280</v>
      </c>
      <c r="G155" s="171" t="s">
        <v>232</v>
      </c>
      <c r="H155" s="172">
        <v>167.53</v>
      </c>
      <c r="I155" s="173"/>
      <c r="J155" s="174">
        <f>ROUND(I155*H155,2)</f>
        <v>0</v>
      </c>
      <c r="K155" s="170" t="s">
        <v>176</v>
      </c>
      <c r="L155" s="35"/>
      <c r="M155" s="175" t="s">
        <v>1</v>
      </c>
      <c r="N155" s="176" t="s">
        <v>44</v>
      </c>
      <c r="O155" s="57"/>
      <c r="P155" s="177">
        <f>O155*H155</f>
        <v>0</v>
      </c>
      <c r="Q155" s="177">
        <v>0</v>
      </c>
      <c r="R155" s="177">
        <f>Q155*H155</f>
        <v>0</v>
      </c>
      <c r="S155" s="177">
        <v>0</v>
      </c>
      <c r="T155" s="178">
        <f>S155*H155</f>
        <v>0</v>
      </c>
      <c r="AR155" s="14" t="s">
        <v>177</v>
      </c>
      <c r="AT155" s="14" t="s">
        <v>172</v>
      </c>
      <c r="AU155" s="14" t="s">
        <v>82</v>
      </c>
      <c r="AY155" s="14" t="s">
        <v>170</v>
      </c>
      <c r="BE155" s="179">
        <f>IF(N155="základní",J155,0)</f>
        <v>0</v>
      </c>
      <c r="BF155" s="179">
        <f>IF(N155="snížená",J155,0)</f>
        <v>0</v>
      </c>
      <c r="BG155" s="179">
        <f>IF(N155="zákl. přenesená",J155,0)</f>
        <v>0</v>
      </c>
      <c r="BH155" s="179">
        <f>IF(N155="sníž. přenesená",J155,0)</f>
        <v>0</v>
      </c>
      <c r="BI155" s="179">
        <f>IF(N155="nulová",J155,0)</f>
        <v>0</v>
      </c>
      <c r="BJ155" s="14" t="s">
        <v>78</v>
      </c>
      <c r="BK155" s="179">
        <f>ROUND(I155*H155,2)</f>
        <v>0</v>
      </c>
      <c r="BL155" s="14" t="s">
        <v>177</v>
      </c>
      <c r="BM155" s="14" t="s">
        <v>281</v>
      </c>
    </row>
    <row r="156" spans="2:65" s="1" customFormat="1" ht="19.5">
      <c r="B156" s="31"/>
      <c r="C156" s="32"/>
      <c r="D156" s="180" t="s">
        <v>179</v>
      </c>
      <c r="E156" s="32"/>
      <c r="F156" s="181" t="s">
        <v>282</v>
      </c>
      <c r="G156" s="32"/>
      <c r="H156" s="32"/>
      <c r="I156" s="96"/>
      <c r="J156" s="32"/>
      <c r="K156" s="32"/>
      <c r="L156" s="35"/>
      <c r="M156" s="182"/>
      <c r="N156" s="57"/>
      <c r="O156" s="57"/>
      <c r="P156" s="57"/>
      <c r="Q156" s="57"/>
      <c r="R156" s="57"/>
      <c r="S156" s="57"/>
      <c r="T156" s="58"/>
      <c r="AT156" s="14" t="s">
        <v>179</v>
      </c>
      <c r="AU156" s="14" t="s">
        <v>82</v>
      </c>
    </row>
    <row r="157" spans="2:65" s="1" customFormat="1" ht="97.5">
      <c r="B157" s="31"/>
      <c r="C157" s="32"/>
      <c r="D157" s="180" t="s">
        <v>181</v>
      </c>
      <c r="E157" s="32"/>
      <c r="F157" s="183" t="s">
        <v>277</v>
      </c>
      <c r="G157" s="32"/>
      <c r="H157" s="32"/>
      <c r="I157" s="96"/>
      <c r="J157" s="32"/>
      <c r="K157" s="32"/>
      <c r="L157" s="35"/>
      <c r="M157" s="182"/>
      <c r="N157" s="57"/>
      <c r="O157" s="57"/>
      <c r="P157" s="57"/>
      <c r="Q157" s="57"/>
      <c r="R157" s="57"/>
      <c r="S157" s="57"/>
      <c r="T157" s="58"/>
      <c r="AT157" s="14" t="s">
        <v>181</v>
      </c>
      <c r="AU157" s="14" t="s">
        <v>82</v>
      </c>
    </row>
    <row r="158" spans="2:65" s="11" customFormat="1">
      <c r="B158" s="184"/>
      <c r="C158" s="185"/>
      <c r="D158" s="180" t="s">
        <v>183</v>
      </c>
      <c r="E158" s="186" t="s">
        <v>1</v>
      </c>
      <c r="F158" s="187" t="s">
        <v>283</v>
      </c>
      <c r="G158" s="185"/>
      <c r="H158" s="188">
        <v>167.53</v>
      </c>
      <c r="I158" s="189"/>
      <c r="J158" s="185"/>
      <c r="K158" s="185"/>
      <c r="L158" s="190"/>
      <c r="M158" s="191"/>
      <c r="N158" s="192"/>
      <c r="O158" s="192"/>
      <c r="P158" s="192"/>
      <c r="Q158" s="192"/>
      <c r="R158" s="192"/>
      <c r="S158" s="192"/>
      <c r="T158" s="193"/>
      <c r="AT158" s="194" t="s">
        <v>183</v>
      </c>
      <c r="AU158" s="194" t="s">
        <v>82</v>
      </c>
      <c r="AV158" s="11" t="s">
        <v>82</v>
      </c>
      <c r="AW158" s="11" t="s">
        <v>34</v>
      </c>
      <c r="AX158" s="11" t="s">
        <v>78</v>
      </c>
      <c r="AY158" s="194" t="s">
        <v>170</v>
      </c>
    </row>
    <row r="159" spans="2:65" s="1" customFormat="1" ht="16.5" customHeight="1">
      <c r="B159" s="31"/>
      <c r="C159" s="168" t="s">
        <v>284</v>
      </c>
      <c r="D159" s="168" t="s">
        <v>172</v>
      </c>
      <c r="E159" s="169" t="s">
        <v>285</v>
      </c>
      <c r="F159" s="170" t="s">
        <v>286</v>
      </c>
      <c r="G159" s="171" t="s">
        <v>232</v>
      </c>
      <c r="H159" s="172">
        <v>25.175000000000001</v>
      </c>
      <c r="I159" s="173"/>
      <c r="J159" s="174">
        <f>ROUND(I159*H159,2)</f>
        <v>0</v>
      </c>
      <c r="K159" s="170" t="s">
        <v>176</v>
      </c>
      <c r="L159" s="35"/>
      <c r="M159" s="175" t="s">
        <v>1</v>
      </c>
      <c r="N159" s="176" t="s">
        <v>44</v>
      </c>
      <c r="O159" s="57"/>
      <c r="P159" s="177">
        <f>O159*H159</f>
        <v>0</v>
      </c>
      <c r="Q159" s="177">
        <v>0</v>
      </c>
      <c r="R159" s="177">
        <f>Q159*H159</f>
        <v>0</v>
      </c>
      <c r="S159" s="177">
        <v>0</v>
      </c>
      <c r="T159" s="178">
        <f>S159*H159</f>
        <v>0</v>
      </c>
      <c r="AR159" s="14" t="s">
        <v>177</v>
      </c>
      <c r="AT159" s="14" t="s">
        <v>172</v>
      </c>
      <c r="AU159" s="14" t="s">
        <v>82</v>
      </c>
      <c r="AY159" s="14" t="s">
        <v>170</v>
      </c>
      <c r="BE159" s="179">
        <f>IF(N159="základní",J159,0)</f>
        <v>0</v>
      </c>
      <c r="BF159" s="179">
        <f>IF(N159="snížená",J159,0)</f>
        <v>0</v>
      </c>
      <c r="BG159" s="179">
        <f>IF(N159="zákl. přenesená",J159,0)</f>
        <v>0</v>
      </c>
      <c r="BH159" s="179">
        <f>IF(N159="sníž. přenesená",J159,0)</f>
        <v>0</v>
      </c>
      <c r="BI159" s="179">
        <f>IF(N159="nulová",J159,0)</f>
        <v>0</v>
      </c>
      <c r="BJ159" s="14" t="s">
        <v>78</v>
      </c>
      <c r="BK159" s="179">
        <f>ROUND(I159*H159,2)</f>
        <v>0</v>
      </c>
      <c r="BL159" s="14" t="s">
        <v>177</v>
      </c>
      <c r="BM159" s="14" t="s">
        <v>287</v>
      </c>
    </row>
    <row r="160" spans="2:65" s="1" customFormat="1">
      <c r="B160" s="31"/>
      <c r="C160" s="32"/>
      <c r="D160" s="180" t="s">
        <v>179</v>
      </c>
      <c r="E160" s="32"/>
      <c r="F160" s="181" t="s">
        <v>288</v>
      </c>
      <c r="G160" s="32"/>
      <c r="H160" s="32"/>
      <c r="I160" s="96"/>
      <c r="J160" s="32"/>
      <c r="K160" s="32"/>
      <c r="L160" s="35"/>
      <c r="M160" s="182"/>
      <c r="N160" s="57"/>
      <c r="O160" s="57"/>
      <c r="P160" s="57"/>
      <c r="Q160" s="57"/>
      <c r="R160" s="57"/>
      <c r="S160" s="57"/>
      <c r="T160" s="58"/>
      <c r="AT160" s="14" t="s">
        <v>179</v>
      </c>
      <c r="AU160" s="14" t="s">
        <v>82</v>
      </c>
    </row>
    <row r="161" spans="2:65" s="1" customFormat="1" ht="78">
      <c r="B161" s="31"/>
      <c r="C161" s="32"/>
      <c r="D161" s="180" t="s">
        <v>181</v>
      </c>
      <c r="E161" s="32"/>
      <c r="F161" s="183" t="s">
        <v>289</v>
      </c>
      <c r="G161" s="32"/>
      <c r="H161" s="32"/>
      <c r="I161" s="96"/>
      <c r="J161" s="32"/>
      <c r="K161" s="32"/>
      <c r="L161" s="35"/>
      <c r="M161" s="182"/>
      <c r="N161" s="57"/>
      <c r="O161" s="57"/>
      <c r="P161" s="57"/>
      <c r="Q161" s="57"/>
      <c r="R161" s="57"/>
      <c r="S161" s="57"/>
      <c r="T161" s="58"/>
      <c r="AT161" s="14" t="s">
        <v>181</v>
      </c>
      <c r="AU161" s="14" t="s">
        <v>82</v>
      </c>
    </row>
    <row r="162" spans="2:65" s="11" customFormat="1">
      <c r="B162" s="184"/>
      <c r="C162" s="185"/>
      <c r="D162" s="180" t="s">
        <v>183</v>
      </c>
      <c r="E162" s="186" t="s">
        <v>1</v>
      </c>
      <c r="F162" s="187" t="s">
        <v>116</v>
      </c>
      <c r="G162" s="185"/>
      <c r="H162" s="188">
        <v>25.175000000000001</v>
      </c>
      <c r="I162" s="189"/>
      <c r="J162" s="185"/>
      <c r="K162" s="185"/>
      <c r="L162" s="190"/>
      <c r="M162" s="191"/>
      <c r="N162" s="192"/>
      <c r="O162" s="192"/>
      <c r="P162" s="192"/>
      <c r="Q162" s="192"/>
      <c r="R162" s="192"/>
      <c r="S162" s="192"/>
      <c r="T162" s="193"/>
      <c r="AT162" s="194" t="s">
        <v>183</v>
      </c>
      <c r="AU162" s="194" t="s">
        <v>82</v>
      </c>
      <c r="AV162" s="11" t="s">
        <v>82</v>
      </c>
      <c r="AW162" s="11" t="s">
        <v>34</v>
      </c>
      <c r="AX162" s="11" t="s">
        <v>78</v>
      </c>
      <c r="AY162" s="194" t="s">
        <v>170</v>
      </c>
    </row>
    <row r="163" spans="2:65" s="1" customFormat="1" ht="16.5" customHeight="1">
      <c r="B163" s="31"/>
      <c r="C163" s="168" t="s">
        <v>290</v>
      </c>
      <c r="D163" s="168" t="s">
        <v>172</v>
      </c>
      <c r="E163" s="169" t="s">
        <v>291</v>
      </c>
      <c r="F163" s="170" t="s">
        <v>292</v>
      </c>
      <c r="G163" s="171" t="s">
        <v>232</v>
      </c>
      <c r="H163" s="172">
        <v>25.175000000000001</v>
      </c>
      <c r="I163" s="173"/>
      <c r="J163" s="174">
        <f>ROUND(I163*H163,2)</f>
        <v>0</v>
      </c>
      <c r="K163" s="170" t="s">
        <v>176</v>
      </c>
      <c r="L163" s="35"/>
      <c r="M163" s="175" t="s">
        <v>1</v>
      </c>
      <c r="N163" s="176" t="s">
        <v>44</v>
      </c>
      <c r="O163" s="57"/>
      <c r="P163" s="177">
        <f>O163*H163</f>
        <v>0</v>
      </c>
      <c r="Q163" s="177">
        <v>0</v>
      </c>
      <c r="R163" s="177">
        <f>Q163*H163</f>
        <v>0</v>
      </c>
      <c r="S163" s="177">
        <v>0</v>
      </c>
      <c r="T163" s="178">
        <f>S163*H163</f>
        <v>0</v>
      </c>
      <c r="AR163" s="14" t="s">
        <v>177</v>
      </c>
      <c r="AT163" s="14" t="s">
        <v>172</v>
      </c>
      <c r="AU163" s="14" t="s">
        <v>82</v>
      </c>
      <c r="AY163" s="14" t="s">
        <v>170</v>
      </c>
      <c r="BE163" s="179">
        <f>IF(N163="základní",J163,0)</f>
        <v>0</v>
      </c>
      <c r="BF163" s="179">
        <f>IF(N163="snížená",J163,0)</f>
        <v>0</v>
      </c>
      <c r="BG163" s="179">
        <f>IF(N163="zákl. přenesená",J163,0)</f>
        <v>0</v>
      </c>
      <c r="BH163" s="179">
        <f>IF(N163="sníž. přenesená",J163,0)</f>
        <v>0</v>
      </c>
      <c r="BI163" s="179">
        <f>IF(N163="nulová",J163,0)</f>
        <v>0</v>
      </c>
      <c r="BJ163" s="14" t="s">
        <v>78</v>
      </c>
      <c r="BK163" s="179">
        <f>ROUND(I163*H163,2)</f>
        <v>0</v>
      </c>
      <c r="BL163" s="14" t="s">
        <v>177</v>
      </c>
      <c r="BM163" s="14" t="s">
        <v>293</v>
      </c>
    </row>
    <row r="164" spans="2:65" s="1" customFormat="1">
      <c r="B164" s="31"/>
      <c r="C164" s="32"/>
      <c r="D164" s="180" t="s">
        <v>179</v>
      </c>
      <c r="E164" s="32"/>
      <c r="F164" s="181" t="s">
        <v>294</v>
      </c>
      <c r="G164" s="32"/>
      <c r="H164" s="32"/>
      <c r="I164" s="96"/>
      <c r="J164" s="32"/>
      <c r="K164" s="32"/>
      <c r="L164" s="35"/>
      <c r="M164" s="182"/>
      <c r="N164" s="57"/>
      <c r="O164" s="57"/>
      <c r="P164" s="57"/>
      <c r="Q164" s="57"/>
      <c r="R164" s="57"/>
      <c r="S164" s="57"/>
      <c r="T164" s="58"/>
      <c r="AT164" s="14" t="s">
        <v>179</v>
      </c>
      <c r="AU164" s="14" t="s">
        <v>82</v>
      </c>
    </row>
    <row r="165" spans="2:65" s="1" customFormat="1" ht="224.25">
      <c r="B165" s="31"/>
      <c r="C165" s="32"/>
      <c r="D165" s="180" t="s">
        <v>181</v>
      </c>
      <c r="E165" s="32"/>
      <c r="F165" s="183" t="s">
        <v>295</v>
      </c>
      <c r="G165" s="32"/>
      <c r="H165" s="32"/>
      <c r="I165" s="96"/>
      <c r="J165" s="32"/>
      <c r="K165" s="32"/>
      <c r="L165" s="35"/>
      <c r="M165" s="182"/>
      <c r="N165" s="57"/>
      <c r="O165" s="57"/>
      <c r="P165" s="57"/>
      <c r="Q165" s="57"/>
      <c r="R165" s="57"/>
      <c r="S165" s="57"/>
      <c r="T165" s="58"/>
      <c r="AT165" s="14" t="s">
        <v>181</v>
      </c>
      <c r="AU165" s="14" t="s">
        <v>82</v>
      </c>
    </row>
    <row r="166" spans="2:65" s="11" customFormat="1">
      <c r="B166" s="184"/>
      <c r="C166" s="185"/>
      <c r="D166" s="180" t="s">
        <v>183</v>
      </c>
      <c r="E166" s="186" t="s">
        <v>116</v>
      </c>
      <c r="F166" s="187" t="s">
        <v>296</v>
      </c>
      <c r="G166" s="185"/>
      <c r="H166" s="188">
        <v>25.175000000000001</v>
      </c>
      <c r="I166" s="189"/>
      <c r="J166" s="185"/>
      <c r="K166" s="185"/>
      <c r="L166" s="190"/>
      <c r="M166" s="191"/>
      <c r="N166" s="192"/>
      <c r="O166" s="192"/>
      <c r="P166" s="192"/>
      <c r="Q166" s="192"/>
      <c r="R166" s="192"/>
      <c r="S166" s="192"/>
      <c r="T166" s="193"/>
      <c r="AT166" s="194" t="s">
        <v>183</v>
      </c>
      <c r="AU166" s="194" t="s">
        <v>82</v>
      </c>
      <c r="AV166" s="11" t="s">
        <v>82</v>
      </c>
      <c r="AW166" s="11" t="s">
        <v>34</v>
      </c>
      <c r="AX166" s="11" t="s">
        <v>78</v>
      </c>
      <c r="AY166" s="194" t="s">
        <v>170</v>
      </c>
    </row>
    <row r="167" spans="2:65" s="1" customFormat="1" ht="16.5" customHeight="1">
      <c r="B167" s="31"/>
      <c r="C167" s="168" t="s">
        <v>7</v>
      </c>
      <c r="D167" s="168" t="s">
        <v>172</v>
      </c>
      <c r="E167" s="169" t="s">
        <v>297</v>
      </c>
      <c r="F167" s="170" t="s">
        <v>298</v>
      </c>
      <c r="G167" s="171" t="s">
        <v>232</v>
      </c>
      <c r="H167" s="172">
        <v>117.18</v>
      </c>
      <c r="I167" s="173"/>
      <c r="J167" s="174">
        <f>ROUND(I167*H167,2)</f>
        <v>0</v>
      </c>
      <c r="K167" s="170" t="s">
        <v>176</v>
      </c>
      <c r="L167" s="35"/>
      <c r="M167" s="175" t="s">
        <v>1</v>
      </c>
      <c r="N167" s="176" t="s">
        <v>44</v>
      </c>
      <c r="O167" s="57"/>
      <c r="P167" s="177">
        <f>O167*H167</f>
        <v>0</v>
      </c>
      <c r="Q167" s="177">
        <v>0</v>
      </c>
      <c r="R167" s="177">
        <f>Q167*H167</f>
        <v>0</v>
      </c>
      <c r="S167" s="177">
        <v>0</v>
      </c>
      <c r="T167" s="178">
        <f>S167*H167</f>
        <v>0</v>
      </c>
      <c r="AR167" s="14" t="s">
        <v>177</v>
      </c>
      <c r="AT167" s="14" t="s">
        <v>172</v>
      </c>
      <c r="AU167" s="14" t="s">
        <v>82</v>
      </c>
      <c r="AY167" s="14" t="s">
        <v>170</v>
      </c>
      <c r="BE167" s="179">
        <f>IF(N167="základní",J167,0)</f>
        <v>0</v>
      </c>
      <c r="BF167" s="179">
        <f>IF(N167="snížená",J167,0)</f>
        <v>0</v>
      </c>
      <c r="BG167" s="179">
        <f>IF(N167="zákl. přenesená",J167,0)</f>
        <v>0</v>
      </c>
      <c r="BH167" s="179">
        <f>IF(N167="sníž. přenesená",J167,0)</f>
        <v>0</v>
      </c>
      <c r="BI167" s="179">
        <f>IF(N167="nulová",J167,0)</f>
        <v>0</v>
      </c>
      <c r="BJ167" s="14" t="s">
        <v>78</v>
      </c>
      <c r="BK167" s="179">
        <f>ROUND(I167*H167,2)</f>
        <v>0</v>
      </c>
      <c r="BL167" s="14" t="s">
        <v>177</v>
      </c>
      <c r="BM167" s="14" t="s">
        <v>299</v>
      </c>
    </row>
    <row r="168" spans="2:65" s="1" customFormat="1">
      <c r="B168" s="31"/>
      <c r="C168" s="32"/>
      <c r="D168" s="180" t="s">
        <v>179</v>
      </c>
      <c r="E168" s="32"/>
      <c r="F168" s="181" t="s">
        <v>300</v>
      </c>
      <c r="G168" s="32"/>
      <c r="H168" s="32"/>
      <c r="I168" s="96"/>
      <c r="J168" s="32"/>
      <c r="K168" s="32"/>
      <c r="L168" s="35"/>
      <c r="M168" s="182"/>
      <c r="N168" s="57"/>
      <c r="O168" s="57"/>
      <c r="P168" s="57"/>
      <c r="Q168" s="57"/>
      <c r="R168" s="57"/>
      <c r="S168" s="57"/>
      <c r="T168" s="58"/>
      <c r="AT168" s="14" t="s">
        <v>179</v>
      </c>
      <c r="AU168" s="14" t="s">
        <v>82</v>
      </c>
    </row>
    <row r="169" spans="2:65" s="1" customFormat="1" ht="146.25">
      <c r="B169" s="31"/>
      <c r="C169" s="32"/>
      <c r="D169" s="180" t="s">
        <v>181</v>
      </c>
      <c r="E169" s="32"/>
      <c r="F169" s="183" t="s">
        <v>301</v>
      </c>
      <c r="G169" s="32"/>
      <c r="H169" s="32"/>
      <c r="I169" s="96"/>
      <c r="J169" s="32"/>
      <c r="K169" s="32"/>
      <c r="L169" s="35"/>
      <c r="M169" s="182"/>
      <c r="N169" s="57"/>
      <c r="O169" s="57"/>
      <c r="P169" s="57"/>
      <c r="Q169" s="57"/>
      <c r="R169" s="57"/>
      <c r="S169" s="57"/>
      <c r="T169" s="58"/>
      <c r="AT169" s="14" t="s">
        <v>181</v>
      </c>
      <c r="AU169" s="14" t="s">
        <v>82</v>
      </c>
    </row>
    <row r="170" spans="2:65" s="11" customFormat="1">
      <c r="B170" s="184"/>
      <c r="C170" s="185"/>
      <c r="D170" s="180" t="s">
        <v>183</v>
      </c>
      <c r="E170" s="186" t="s">
        <v>118</v>
      </c>
      <c r="F170" s="187" t="s">
        <v>302</v>
      </c>
      <c r="G170" s="185"/>
      <c r="H170" s="188">
        <v>117.18</v>
      </c>
      <c r="I170" s="189"/>
      <c r="J170" s="185"/>
      <c r="K170" s="185"/>
      <c r="L170" s="190"/>
      <c r="M170" s="191"/>
      <c r="N170" s="192"/>
      <c r="O170" s="192"/>
      <c r="P170" s="192"/>
      <c r="Q170" s="192"/>
      <c r="R170" s="192"/>
      <c r="S170" s="192"/>
      <c r="T170" s="193"/>
      <c r="AT170" s="194" t="s">
        <v>183</v>
      </c>
      <c r="AU170" s="194" t="s">
        <v>82</v>
      </c>
      <c r="AV170" s="11" t="s">
        <v>82</v>
      </c>
      <c r="AW170" s="11" t="s">
        <v>34</v>
      </c>
      <c r="AX170" s="11" t="s">
        <v>78</v>
      </c>
      <c r="AY170" s="194" t="s">
        <v>170</v>
      </c>
    </row>
    <row r="171" spans="2:65" s="1" customFormat="1" ht="16.5" customHeight="1">
      <c r="B171" s="31"/>
      <c r="C171" s="168" t="s">
        <v>303</v>
      </c>
      <c r="D171" s="168" t="s">
        <v>172</v>
      </c>
      <c r="E171" s="169" t="s">
        <v>304</v>
      </c>
      <c r="F171" s="170" t="s">
        <v>305</v>
      </c>
      <c r="G171" s="171" t="s">
        <v>241</v>
      </c>
      <c r="H171" s="172">
        <v>199.20599999999999</v>
      </c>
      <c r="I171" s="173"/>
      <c r="J171" s="174">
        <f>ROUND(I171*H171,2)</f>
        <v>0</v>
      </c>
      <c r="K171" s="170" t="s">
        <v>176</v>
      </c>
      <c r="L171" s="35"/>
      <c r="M171" s="175" t="s">
        <v>1</v>
      </c>
      <c r="N171" s="176" t="s">
        <v>44</v>
      </c>
      <c r="O171" s="57"/>
      <c r="P171" s="177">
        <f>O171*H171</f>
        <v>0</v>
      </c>
      <c r="Q171" s="177">
        <v>0</v>
      </c>
      <c r="R171" s="177">
        <f>Q171*H171</f>
        <v>0</v>
      </c>
      <c r="S171" s="177">
        <v>0</v>
      </c>
      <c r="T171" s="178">
        <f>S171*H171</f>
        <v>0</v>
      </c>
      <c r="AR171" s="14" t="s">
        <v>177</v>
      </c>
      <c r="AT171" s="14" t="s">
        <v>172</v>
      </c>
      <c r="AU171" s="14" t="s">
        <v>82</v>
      </c>
      <c r="AY171" s="14" t="s">
        <v>170</v>
      </c>
      <c r="BE171" s="179">
        <f>IF(N171="základní",J171,0)</f>
        <v>0</v>
      </c>
      <c r="BF171" s="179">
        <f>IF(N171="snížená",J171,0)</f>
        <v>0</v>
      </c>
      <c r="BG171" s="179">
        <f>IF(N171="zákl. přenesená",J171,0)</f>
        <v>0</v>
      </c>
      <c r="BH171" s="179">
        <f>IF(N171="sníž. přenesená",J171,0)</f>
        <v>0</v>
      </c>
      <c r="BI171" s="179">
        <f>IF(N171="nulová",J171,0)</f>
        <v>0</v>
      </c>
      <c r="BJ171" s="14" t="s">
        <v>78</v>
      </c>
      <c r="BK171" s="179">
        <f>ROUND(I171*H171,2)</f>
        <v>0</v>
      </c>
      <c r="BL171" s="14" t="s">
        <v>177</v>
      </c>
      <c r="BM171" s="14" t="s">
        <v>306</v>
      </c>
    </row>
    <row r="172" spans="2:65" s="1" customFormat="1">
      <c r="B172" s="31"/>
      <c r="C172" s="32"/>
      <c r="D172" s="180" t="s">
        <v>179</v>
      </c>
      <c r="E172" s="32"/>
      <c r="F172" s="181" t="s">
        <v>307</v>
      </c>
      <c r="G172" s="32"/>
      <c r="H172" s="32"/>
      <c r="I172" s="96"/>
      <c r="J172" s="32"/>
      <c r="K172" s="32"/>
      <c r="L172" s="35"/>
      <c r="M172" s="182"/>
      <c r="N172" s="57"/>
      <c r="O172" s="57"/>
      <c r="P172" s="57"/>
      <c r="Q172" s="57"/>
      <c r="R172" s="57"/>
      <c r="S172" s="57"/>
      <c r="T172" s="58"/>
      <c r="AT172" s="14" t="s">
        <v>179</v>
      </c>
      <c r="AU172" s="14" t="s">
        <v>82</v>
      </c>
    </row>
    <row r="173" spans="2:65" s="1" customFormat="1" ht="19.5">
      <c r="B173" s="31"/>
      <c r="C173" s="32"/>
      <c r="D173" s="180" t="s">
        <v>181</v>
      </c>
      <c r="E173" s="32"/>
      <c r="F173" s="183" t="s">
        <v>308</v>
      </c>
      <c r="G173" s="32"/>
      <c r="H173" s="32"/>
      <c r="I173" s="96"/>
      <c r="J173" s="32"/>
      <c r="K173" s="32"/>
      <c r="L173" s="35"/>
      <c r="M173" s="182"/>
      <c r="N173" s="57"/>
      <c r="O173" s="57"/>
      <c r="P173" s="57"/>
      <c r="Q173" s="57"/>
      <c r="R173" s="57"/>
      <c r="S173" s="57"/>
      <c r="T173" s="58"/>
      <c r="AT173" s="14" t="s">
        <v>181</v>
      </c>
      <c r="AU173" s="14" t="s">
        <v>82</v>
      </c>
    </row>
    <row r="174" spans="2:65" s="11" customFormat="1">
      <c r="B174" s="184"/>
      <c r="C174" s="185"/>
      <c r="D174" s="180" t="s">
        <v>183</v>
      </c>
      <c r="E174" s="186" t="s">
        <v>1</v>
      </c>
      <c r="F174" s="187" t="s">
        <v>309</v>
      </c>
      <c r="G174" s="185"/>
      <c r="H174" s="188">
        <v>199.20599999999999</v>
      </c>
      <c r="I174" s="189"/>
      <c r="J174" s="185"/>
      <c r="K174" s="185"/>
      <c r="L174" s="190"/>
      <c r="M174" s="191"/>
      <c r="N174" s="192"/>
      <c r="O174" s="192"/>
      <c r="P174" s="192"/>
      <c r="Q174" s="192"/>
      <c r="R174" s="192"/>
      <c r="S174" s="192"/>
      <c r="T174" s="193"/>
      <c r="AT174" s="194" t="s">
        <v>183</v>
      </c>
      <c r="AU174" s="194" t="s">
        <v>82</v>
      </c>
      <c r="AV174" s="11" t="s">
        <v>82</v>
      </c>
      <c r="AW174" s="11" t="s">
        <v>34</v>
      </c>
      <c r="AX174" s="11" t="s">
        <v>78</v>
      </c>
      <c r="AY174" s="194" t="s">
        <v>170</v>
      </c>
    </row>
    <row r="175" spans="2:65" s="1" customFormat="1" ht="16.5" customHeight="1">
      <c r="B175" s="31"/>
      <c r="C175" s="168" t="s">
        <v>310</v>
      </c>
      <c r="D175" s="168" t="s">
        <v>172</v>
      </c>
      <c r="E175" s="169" t="s">
        <v>311</v>
      </c>
      <c r="F175" s="170" t="s">
        <v>312</v>
      </c>
      <c r="G175" s="171" t="s">
        <v>232</v>
      </c>
      <c r="H175" s="172">
        <v>28.7</v>
      </c>
      <c r="I175" s="173"/>
      <c r="J175" s="174">
        <f>ROUND(I175*H175,2)</f>
        <v>0</v>
      </c>
      <c r="K175" s="170" t="s">
        <v>176</v>
      </c>
      <c r="L175" s="35"/>
      <c r="M175" s="175" t="s">
        <v>1</v>
      </c>
      <c r="N175" s="176" t="s">
        <v>44</v>
      </c>
      <c r="O175" s="57"/>
      <c r="P175" s="177">
        <f>O175*H175</f>
        <v>0</v>
      </c>
      <c r="Q175" s="177">
        <v>0</v>
      </c>
      <c r="R175" s="177">
        <f>Q175*H175</f>
        <v>0</v>
      </c>
      <c r="S175" s="177">
        <v>0</v>
      </c>
      <c r="T175" s="178">
        <f>S175*H175</f>
        <v>0</v>
      </c>
      <c r="AR175" s="14" t="s">
        <v>177</v>
      </c>
      <c r="AT175" s="14" t="s">
        <v>172</v>
      </c>
      <c r="AU175" s="14" t="s">
        <v>82</v>
      </c>
      <c r="AY175" s="14" t="s">
        <v>170</v>
      </c>
      <c r="BE175" s="179">
        <f>IF(N175="základní",J175,0)</f>
        <v>0</v>
      </c>
      <c r="BF175" s="179">
        <f>IF(N175="snížená",J175,0)</f>
        <v>0</v>
      </c>
      <c r="BG175" s="179">
        <f>IF(N175="zákl. přenesená",J175,0)</f>
        <v>0</v>
      </c>
      <c r="BH175" s="179">
        <f>IF(N175="sníž. přenesená",J175,0)</f>
        <v>0</v>
      </c>
      <c r="BI175" s="179">
        <f>IF(N175="nulová",J175,0)</f>
        <v>0</v>
      </c>
      <c r="BJ175" s="14" t="s">
        <v>78</v>
      </c>
      <c r="BK175" s="179">
        <f>ROUND(I175*H175,2)</f>
        <v>0</v>
      </c>
      <c r="BL175" s="14" t="s">
        <v>177</v>
      </c>
      <c r="BM175" s="14" t="s">
        <v>313</v>
      </c>
    </row>
    <row r="176" spans="2:65" s="1" customFormat="1">
      <c r="B176" s="31"/>
      <c r="C176" s="32"/>
      <c r="D176" s="180" t="s">
        <v>179</v>
      </c>
      <c r="E176" s="32"/>
      <c r="F176" s="181" t="s">
        <v>314</v>
      </c>
      <c r="G176" s="32"/>
      <c r="H176" s="32"/>
      <c r="I176" s="96"/>
      <c r="J176" s="32"/>
      <c r="K176" s="32"/>
      <c r="L176" s="35"/>
      <c r="M176" s="182"/>
      <c r="N176" s="57"/>
      <c r="O176" s="57"/>
      <c r="P176" s="57"/>
      <c r="Q176" s="57"/>
      <c r="R176" s="57"/>
      <c r="S176" s="57"/>
      <c r="T176" s="58"/>
      <c r="AT176" s="14" t="s">
        <v>179</v>
      </c>
      <c r="AU176" s="14" t="s">
        <v>82</v>
      </c>
    </row>
    <row r="177" spans="2:65" s="1" customFormat="1" ht="48.75">
      <c r="B177" s="31"/>
      <c r="C177" s="32"/>
      <c r="D177" s="180" t="s">
        <v>181</v>
      </c>
      <c r="E177" s="32"/>
      <c r="F177" s="183" t="s">
        <v>315</v>
      </c>
      <c r="G177" s="32"/>
      <c r="H177" s="32"/>
      <c r="I177" s="96"/>
      <c r="J177" s="32"/>
      <c r="K177" s="32"/>
      <c r="L177" s="35"/>
      <c r="M177" s="182"/>
      <c r="N177" s="57"/>
      <c r="O177" s="57"/>
      <c r="P177" s="57"/>
      <c r="Q177" s="57"/>
      <c r="R177" s="57"/>
      <c r="S177" s="57"/>
      <c r="T177" s="58"/>
      <c r="AT177" s="14" t="s">
        <v>181</v>
      </c>
      <c r="AU177" s="14" t="s">
        <v>82</v>
      </c>
    </row>
    <row r="178" spans="2:65" s="11" customFormat="1">
      <c r="B178" s="184"/>
      <c r="C178" s="185"/>
      <c r="D178" s="180" t="s">
        <v>183</v>
      </c>
      <c r="E178" s="186" t="s">
        <v>1</v>
      </c>
      <c r="F178" s="187" t="s">
        <v>316</v>
      </c>
      <c r="G178" s="185"/>
      <c r="H178" s="188">
        <v>28.7</v>
      </c>
      <c r="I178" s="189"/>
      <c r="J178" s="185"/>
      <c r="K178" s="185"/>
      <c r="L178" s="190"/>
      <c r="M178" s="191"/>
      <c r="N178" s="192"/>
      <c r="O178" s="192"/>
      <c r="P178" s="192"/>
      <c r="Q178" s="192"/>
      <c r="R178" s="192"/>
      <c r="S178" s="192"/>
      <c r="T178" s="193"/>
      <c r="AT178" s="194" t="s">
        <v>183</v>
      </c>
      <c r="AU178" s="194" t="s">
        <v>82</v>
      </c>
      <c r="AV178" s="11" t="s">
        <v>82</v>
      </c>
      <c r="AW178" s="11" t="s">
        <v>34</v>
      </c>
      <c r="AX178" s="11" t="s">
        <v>78</v>
      </c>
      <c r="AY178" s="194" t="s">
        <v>170</v>
      </c>
    </row>
    <row r="179" spans="2:65" s="1" customFormat="1" ht="16.5" customHeight="1">
      <c r="B179" s="31"/>
      <c r="C179" s="168" t="s">
        <v>317</v>
      </c>
      <c r="D179" s="168" t="s">
        <v>172</v>
      </c>
      <c r="E179" s="169" t="s">
        <v>318</v>
      </c>
      <c r="F179" s="170" t="s">
        <v>319</v>
      </c>
      <c r="G179" s="171" t="s">
        <v>175</v>
      </c>
      <c r="H179" s="172">
        <v>143.5</v>
      </c>
      <c r="I179" s="173"/>
      <c r="J179" s="174">
        <f>ROUND(I179*H179,2)</f>
        <v>0</v>
      </c>
      <c r="K179" s="170" t="s">
        <v>176</v>
      </c>
      <c r="L179" s="35"/>
      <c r="M179" s="175" t="s">
        <v>1</v>
      </c>
      <c r="N179" s="176" t="s">
        <v>44</v>
      </c>
      <c r="O179" s="57"/>
      <c r="P179" s="177">
        <f>O179*H179</f>
        <v>0</v>
      </c>
      <c r="Q179" s="177">
        <v>0</v>
      </c>
      <c r="R179" s="177">
        <f>Q179*H179</f>
        <v>0</v>
      </c>
      <c r="S179" s="177">
        <v>0</v>
      </c>
      <c r="T179" s="178">
        <f>S179*H179</f>
        <v>0</v>
      </c>
      <c r="AR179" s="14" t="s">
        <v>177</v>
      </c>
      <c r="AT179" s="14" t="s">
        <v>172</v>
      </c>
      <c r="AU179" s="14" t="s">
        <v>82</v>
      </c>
      <c r="AY179" s="14" t="s">
        <v>170</v>
      </c>
      <c r="BE179" s="179">
        <f>IF(N179="základní",J179,0)</f>
        <v>0</v>
      </c>
      <c r="BF179" s="179">
        <f>IF(N179="snížená",J179,0)</f>
        <v>0</v>
      </c>
      <c r="BG179" s="179">
        <f>IF(N179="zákl. přenesená",J179,0)</f>
        <v>0</v>
      </c>
      <c r="BH179" s="179">
        <f>IF(N179="sníž. přenesená",J179,0)</f>
        <v>0</v>
      </c>
      <c r="BI179" s="179">
        <f>IF(N179="nulová",J179,0)</f>
        <v>0</v>
      </c>
      <c r="BJ179" s="14" t="s">
        <v>78</v>
      </c>
      <c r="BK179" s="179">
        <f>ROUND(I179*H179,2)</f>
        <v>0</v>
      </c>
      <c r="BL179" s="14" t="s">
        <v>177</v>
      </c>
      <c r="BM179" s="14" t="s">
        <v>320</v>
      </c>
    </row>
    <row r="180" spans="2:65" s="1" customFormat="1">
      <c r="B180" s="31"/>
      <c r="C180" s="32"/>
      <c r="D180" s="180" t="s">
        <v>179</v>
      </c>
      <c r="E180" s="32"/>
      <c r="F180" s="181" t="s">
        <v>321</v>
      </c>
      <c r="G180" s="32"/>
      <c r="H180" s="32"/>
      <c r="I180" s="96"/>
      <c r="J180" s="32"/>
      <c r="K180" s="32"/>
      <c r="L180" s="35"/>
      <c r="M180" s="182"/>
      <c r="N180" s="57"/>
      <c r="O180" s="57"/>
      <c r="P180" s="57"/>
      <c r="Q180" s="57"/>
      <c r="R180" s="57"/>
      <c r="S180" s="57"/>
      <c r="T180" s="58"/>
      <c r="AT180" s="14" t="s">
        <v>179</v>
      </c>
      <c r="AU180" s="14" t="s">
        <v>82</v>
      </c>
    </row>
    <row r="181" spans="2:65" s="1" customFormat="1" ht="68.25">
      <c r="B181" s="31"/>
      <c r="C181" s="32"/>
      <c r="D181" s="180" t="s">
        <v>181</v>
      </c>
      <c r="E181" s="32"/>
      <c r="F181" s="183" t="s">
        <v>322</v>
      </c>
      <c r="G181" s="32"/>
      <c r="H181" s="32"/>
      <c r="I181" s="96"/>
      <c r="J181" s="32"/>
      <c r="K181" s="32"/>
      <c r="L181" s="35"/>
      <c r="M181" s="182"/>
      <c r="N181" s="57"/>
      <c r="O181" s="57"/>
      <c r="P181" s="57"/>
      <c r="Q181" s="57"/>
      <c r="R181" s="57"/>
      <c r="S181" s="57"/>
      <c r="T181" s="58"/>
      <c r="AT181" s="14" t="s">
        <v>181</v>
      </c>
      <c r="AU181" s="14" t="s">
        <v>82</v>
      </c>
    </row>
    <row r="182" spans="2:65" s="11" customFormat="1">
      <c r="B182" s="184"/>
      <c r="C182" s="185"/>
      <c r="D182" s="180" t="s">
        <v>183</v>
      </c>
      <c r="E182" s="186" t="s">
        <v>1</v>
      </c>
      <c r="F182" s="187" t="s">
        <v>120</v>
      </c>
      <c r="G182" s="185"/>
      <c r="H182" s="188">
        <v>143.5</v>
      </c>
      <c r="I182" s="189"/>
      <c r="J182" s="185"/>
      <c r="K182" s="185"/>
      <c r="L182" s="190"/>
      <c r="M182" s="191"/>
      <c r="N182" s="192"/>
      <c r="O182" s="192"/>
      <c r="P182" s="192"/>
      <c r="Q182" s="192"/>
      <c r="R182" s="192"/>
      <c r="S182" s="192"/>
      <c r="T182" s="193"/>
      <c r="AT182" s="194" t="s">
        <v>183</v>
      </c>
      <c r="AU182" s="194" t="s">
        <v>82</v>
      </c>
      <c r="AV182" s="11" t="s">
        <v>82</v>
      </c>
      <c r="AW182" s="11" t="s">
        <v>34</v>
      </c>
      <c r="AX182" s="11" t="s">
        <v>78</v>
      </c>
      <c r="AY182" s="194" t="s">
        <v>170</v>
      </c>
    </row>
    <row r="183" spans="2:65" s="1" customFormat="1" ht="16.5" customHeight="1">
      <c r="B183" s="31"/>
      <c r="C183" s="168" t="s">
        <v>323</v>
      </c>
      <c r="D183" s="168" t="s">
        <v>172</v>
      </c>
      <c r="E183" s="169" t="s">
        <v>324</v>
      </c>
      <c r="F183" s="170" t="s">
        <v>325</v>
      </c>
      <c r="G183" s="171" t="s">
        <v>175</v>
      </c>
      <c r="H183" s="172">
        <v>143.5</v>
      </c>
      <c r="I183" s="173"/>
      <c r="J183" s="174">
        <f>ROUND(I183*H183,2)</f>
        <v>0</v>
      </c>
      <c r="K183" s="170" t="s">
        <v>176</v>
      </c>
      <c r="L183" s="35"/>
      <c r="M183" s="175" t="s">
        <v>1</v>
      </c>
      <c r="N183" s="176" t="s">
        <v>44</v>
      </c>
      <c r="O183" s="57"/>
      <c r="P183" s="177">
        <f>O183*H183</f>
        <v>0</v>
      </c>
      <c r="Q183" s="177">
        <v>0</v>
      </c>
      <c r="R183" s="177">
        <f>Q183*H183</f>
        <v>0</v>
      </c>
      <c r="S183" s="177">
        <v>0</v>
      </c>
      <c r="T183" s="178">
        <f>S183*H183</f>
        <v>0</v>
      </c>
      <c r="AR183" s="14" t="s">
        <v>177</v>
      </c>
      <c r="AT183" s="14" t="s">
        <v>172</v>
      </c>
      <c r="AU183" s="14" t="s">
        <v>82</v>
      </c>
      <c r="AY183" s="14" t="s">
        <v>170</v>
      </c>
      <c r="BE183" s="179">
        <f>IF(N183="základní",J183,0)</f>
        <v>0</v>
      </c>
      <c r="BF183" s="179">
        <f>IF(N183="snížená",J183,0)</f>
        <v>0</v>
      </c>
      <c r="BG183" s="179">
        <f>IF(N183="zákl. přenesená",J183,0)</f>
        <v>0</v>
      </c>
      <c r="BH183" s="179">
        <f>IF(N183="sníž. přenesená",J183,0)</f>
        <v>0</v>
      </c>
      <c r="BI183" s="179">
        <f>IF(N183="nulová",J183,0)</f>
        <v>0</v>
      </c>
      <c r="BJ183" s="14" t="s">
        <v>78</v>
      </c>
      <c r="BK183" s="179">
        <f>ROUND(I183*H183,2)</f>
        <v>0</v>
      </c>
      <c r="BL183" s="14" t="s">
        <v>177</v>
      </c>
      <c r="BM183" s="14" t="s">
        <v>326</v>
      </c>
    </row>
    <row r="184" spans="2:65" s="1" customFormat="1">
      <c r="B184" s="31"/>
      <c r="C184" s="32"/>
      <c r="D184" s="180" t="s">
        <v>179</v>
      </c>
      <c r="E184" s="32"/>
      <c r="F184" s="181" t="s">
        <v>327</v>
      </c>
      <c r="G184" s="32"/>
      <c r="H184" s="32"/>
      <c r="I184" s="96"/>
      <c r="J184" s="32"/>
      <c r="K184" s="32"/>
      <c r="L184" s="35"/>
      <c r="M184" s="182"/>
      <c r="N184" s="57"/>
      <c r="O184" s="57"/>
      <c r="P184" s="57"/>
      <c r="Q184" s="57"/>
      <c r="R184" s="57"/>
      <c r="S184" s="57"/>
      <c r="T184" s="58"/>
      <c r="AT184" s="14" t="s">
        <v>179</v>
      </c>
      <c r="AU184" s="14" t="s">
        <v>82</v>
      </c>
    </row>
    <row r="185" spans="2:65" s="1" customFormat="1" ht="68.25">
      <c r="B185" s="31"/>
      <c r="C185" s="32"/>
      <c r="D185" s="180" t="s">
        <v>181</v>
      </c>
      <c r="E185" s="32"/>
      <c r="F185" s="183" t="s">
        <v>328</v>
      </c>
      <c r="G185" s="32"/>
      <c r="H185" s="32"/>
      <c r="I185" s="96"/>
      <c r="J185" s="32"/>
      <c r="K185" s="32"/>
      <c r="L185" s="35"/>
      <c r="M185" s="182"/>
      <c r="N185" s="57"/>
      <c r="O185" s="57"/>
      <c r="P185" s="57"/>
      <c r="Q185" s="57"/>
      <c r="R185" s="57"/>
      <c r="S185" s="57"/>
      <c r="T185" s="58"/>
      <c r="AT185" s="14" t="s">
        <v>181</v>
      </c>
      <c r="AU185" s="14" t="s">
        <v>82</v>
      </c>
    </row>
    <row r="186" spans="2:65" s="11" customFormat="1">
      <c r="B186" s="184"/>
      <c r="C186" s="185"/>
      <c r="D186" s="180" t="s">
        <v>183</v>
      </c>
      <c r="E186" s="186" t="s">
        <v>120</v>
      </c>
      <c r="F186" s="187" t="s">
        <v>329</v>
      </c>
      <c r="G186" s="185"/>
      <c r="H186" s="188">
        <v>143.5</v>
      </c>
      <c r="I186" s="189"/>
      <c r="J186" s="185"/>
      <c r="K186" s="185"/>
      <c r="L186" s="190"/>
      <c r="M186" s="191"/>
      <c r="N186" s="192"/>
      <c r="O186" s="192"/>
      <c r="P186" s="192"/>
      <c r="Q186" s="192"/>
      <c r="R186" s="192"/>
      <c r="S186" s="192"/>
      <c r="T186" s="193"/>
      <c r="AT186" s="194" t="s">
        <v>183</v>
      </c>
      <c r="AU186" s="194" t="s">
        <v>82</v>
      </c>
      <c r="AV186" s="11" t="s">
        <v>82</v>
      </c>
      <c r="AW186" s="11" t="s">
        <v>34</v>
      </c>
      <c r="AX186" s="11" t="s">
        <v>78</v>
      </c>
      <c r="AY186" s="194" t="s">
        <v>170</v>
      </c>
    </row>
    <row r="187" spans="2:65" s="1" customFormat="1" ht="16.5" customHeight="1">
      <c r="B187" s="31"/>
      <c r="C187" s="195" t="s">
        <v>330</v>
      </c>
      <c r="D187" s="195" t="s">
        <v>238</v>
      </c>
      <c r="E187" s="196" t="s">
        <v>331</v>
      </c>
      <c r="F187" s="197" t="s">
        <v>332</v>
      </c>
      <c r="G187" s="198" t="s">
        <v>333</v>
      </c>
      <c r="H187" s="199">
        <v>7.1749999999999998</v>
      </c>
      <c r="I187" s="200"/>
      <c r="J187" s="201">
        <f>ROUND(I187*H187,2)</f>
        <v>0</v>
      </c>
      <c r="K187" s="197" t="s">
        <v>176</v>
      </c>
      <c r="L187" s="202"/>
      <c r="M187" s="203" t="s">
        <v>1</v>
      </c>
      <c r="N187" s="204" t="s">
        <v>44</v>
      </c>
      <c r="O187" s="57"/>
      <c r="P187" s="177">
        <f>O187*H187</f>
        <v>0</v>
      </c>
      <c r="Q187" s="177">
        <v>1E-3</v>
      </c>
      <c r="R187" s="177">
        <f>Q187*H187</f>
        <v>7.175E-3</v>
      </c>
      <c r="S187" s="177">
        <v>0</v>
      </c>
      <c r="T187" s="178">
        <f>S187*H187</f>
        <v>0</v>
      </c>
      <c r="AR187" s="14" t="s">
        <v>215</v>
      </c>
      <c r="AT187" s="14" t="s">
        <v>238</v>
      </c>
      <c r="AU187" s="14" t="s">
        <v>82</v>
      </c>
      <c r="AY187" s="14" t="s">
        <v>170</v>
      </c>
      <c r="BE187" s="179">
        <f>IF(N187="základní",J187,0)</f>
        <v>0</v>
      </c>
      <c r="BF187" s="179">
        <f>IF(N187="snížená",J187,0)</f>
        <v>0</v>
      </c>
      <c r="BG187" s="179">
        <f>IF(N187="zákl. přenesená",J187,0)</f>
        <v>0</v>
      </c>
      <c r="BH187" s="179">
        <f>IF(N187="sníž. přenesená",J187,0)</f>
        <v>0</v>
      </c>
      <c r="BI187" s="179">
        <f>IF(N187="nulová",J187,0)</f>
        <v>0</v>
      </c>
      <c r="BJ187" s="14" t="s">
        <v>78</v>
      </c>
      <c r="BK187" s="179">
        <f>ROUND(I187*H187,2)</f>
        <v>0</v>
      </c>
      <c r="BL187" s="14" t="s">
        <v>177</v>
      </c>
      <c r="BM187" s="14" t="s">
        <v>334</v>
      </c>
    </row>
    <row r="188" spans="2:65" s="1" customFormat="1">
      <c r="B188" s="31"/>
      <c r="C188" s="32"/>
      <c r="D188" s="180" t="s">
        <v>179</v>
      </c>
      <c r="E188" s="32"/>
      <c r="F188" s="181" t="s">
        <v>332</v>
      </c>
      <c r="G188" s="32"/>
      <c r="H188" s="32"/>
      <c r="I188" s="96"/>
      <c r="J188" s="32"/>
      <c r="K188" s="32"/>
      <c r="L188" s="35"/>
      <c r="M188" s="182"/>
      <c r="N188" s="57"/>
      <c r="O188" s="57"/>
      <c r="P188" s="57"/>
      <c r="Q188" s="57"/>
      <c r="R188" s="57"/>
      <c r="S188" s="57"/>
      <c r="T188" s="58"/>
      <c r="AT188" s="14" t="s">
        <v>179</v>
      </c>
      <c r="AU188" s="14" t="s">
        <v>82</v>
      </c>
    </row>
    <row r="189" spans="2:65" s="11" customFormat="1">
      <c r="B189" s="184"/>
      <c r="C189" s="185"/>
      <c r="D189" s="180" t="s">
        <v>183</v>
      </c>
      <c r="E189" s="186" t="s">
        <v>1</v>
      </c>
      <c r="F189" s="187" t="s">
        <v>335</v>
      </c>
      <c r="G189" s="185"/>
      <c r="H189" s="188">
        <v>7.1749999999999998</v>
      </c>
      <c r="I189" s="189"/>
      <c r="J189" s="185"/>
      <c r="K189" s="185"/>
      <c r="L189" s="190"/>
      <c r="M189" s="191"/>
      <c r="N189" s="192"/>
      <c r="O189" s="192"/>
      <c r="P189" s="192"/>
      <c r="Q189" s="192"/>
      <c r="R189" s="192"/>
      <c r="S189" s="192"/>
      <c r="T189" s="193"/>
      <c r="AT189" s="194" t="s">
        <v>183</v>
      </c>
      <c r="AU189" s="194" t="s">
        <v>82</v>
      </c>
      <c r="AV189" s="11" t="s">
        <v>82</v>
      </c>
      <c r="AW189" s="11" t="s">
        <v>34</v>
      </c>
      <c r="AX189" s="11" t="s">
        <v>78</v>
      </c>
      <c r="AY189" s="194" t="s">
        <v>170</v>
      </c>
    </row>
    <row r="190" spans="2:65" s="1" customFormat="1" ht="16.5" customHeight="1">
      <c r="B190" s="31"/>
      <c r="C190" s="168" t="s">
        <v>336</v>
      </c>
      <c r="D190" s="168" t="s">
        <v>172</v>
      </c>
      <c r="E190" s="169" t="s">
        <v>337</v>
      </c>
      <c r="F190" s="170" t="s">
        <v>338</v>
      </c>
      <c r="G190" s="171" t="s">
        <v>175</v>
      </c>
      <c r="H190" s="172">
        <v>459.6</v>
      </c>
      <c r="I190" s="173"/>
      <c r="J190" s="174">
        <f>ROUND(I190*H190,2)</f>
        <v>0</v>
      </c>
      <c r="K190" s="170" t="s">
        <v>176</v>
      </c>
      <c r="L190" s="35"/>
      <c r="M190" s="175" t="s">
        <v>1</v>
      </c>
      <c r="N190" s="176" t="s">
        <v>44</v>
      </c>
      <c r="O190" s="57"/>
      <c r="P190" s="177">
        <f>O190*H190</f>
        <v>0</v>
      </c>
      <c r="Q190" s="177">
        <v>0</v>
      </c>
      <c r="R190" s="177">
        <f>Q190*H190</f>
        <v>0</v>
      </c>
      <c r="S190" s="177">
        <v>0</v>
      </c>
      <c r="T190" s="178">
        <f>S190*H190</f>
        <v>0</v>
      </c>
      <c r="AR190" s="14" t="s">
        <v>177</v>
      </c>
      <c r="AT190" s="14" t="s">
        <v>172</v>
      </c>
      <c r="AU190" s="14" t="s">
        <v>82</v>
      </c>
      <c r="AY190" s="14" t="s">
        <v>170</v>
      </c>
      <c r="BE190" s="179">
        <f>IF(N190="základní",J190,0)</f>
        <v>0</v>
      </c>
      <c r="BF190" s="179">
        <f>IF(N190="snížená",J190,0)</f>
        <v>0</v>
      </c>
      <c r="BG190" s="179">
        <f>IF(N190="zákl. přenesená",J190,0)</f>
        <v>0</v>
      </c>
      <c r="BH190" s="179">
        <f>IF(N190="sníž. přenesená",J190,0)</f>
        <v>0</v>
      </c>
      <c r="BI190" s="179">
        <f>IF(N190="nulová",J190,0)</f>
        <v>0</v>
      </c>
      <c r="BJ190" s="14" t="s">
        <v>78</v>
      </c>
      <c r="BK190" s="179">
        <f>ROUND(I190*H190,2)</f>
        <v>0</v>
      </c>
      <c r="BL190" s="14" t="s">
        <v>177</v>
      </c>
      <c r="BM190" s="14" t="s">
        <v>339</v>
      </c>
    </row>
    <row r="191" spans="2:65" s="1" customFormat="1">
      <c r="B191" s="31"/>
      <c r="C191" s="32"/>
      <c r="D191" s="180" t="s">
        <v>179</v>
      </c>
      <c r="E191" s="32"/>
      <c r="F191" s="181" t="s">
        <v>340</v>
      </c>
      <c r="G191" s="32"/>
      <c r="H191" s="32"/>
      <c r="I191" s="96"/>
      <c r="J191" s="32"/>
      <c r="K191" s="32"/>
      <c r="L191" s="35"/>
      <c r="M191" s="182"/>
      <c r="N191" s="57"/>
      <c r="O191" s="57"/>
      <c r="P191" s="57"/>
      <c r="Q191" s="57"/>
      <c r="R191" s="57"/>
      <c r="S191" s="57"/>
      <c r="T191" s="58"/>
      <c r="AT191" s="14" t="s">
        <v>179</v>
      </c>
      <c r="AU191" s="14" t="s">
        <v>82</v>
      </c>
    </row>
    <row r="192" spans="2:65" s="1" customFormat="1" ht="87.75">
      <c r="B192" s="31"/>
      <c r="C192" s="32"/>
      <c r="D192" s="180" t="s">
        <v>181</v>
      </c>
      <c r="E192" s="32"/>
      <c r="F192" s="183" t="s">
        <v>341</v>
      </c>
      <c r="G192" s="32"/>
      <c r="H192" s="32"/>
      <c r="I192" s="96"/>
      <c r="J192" s="32"/>
      <c r="K192" s="32"/>
      <c r="L192" s="35"/>
      <c r="M192" s="182"/>
      <c r="N192" s="57"/>
      <c r="O192" s="57"/>
      <c r="P192" s="57"/>
      <c r="Q192" s="57"/>
      <c r="R192" s="57"/>
      <c r="S192" s="57"/>
      <c r="T192" s="58"/>
      <c r="AT192" s="14" t="s">
        <v>181</v>
      </c>
      <c r="AU192" s="14" t="s">
        <v>82</v>
      </c>
    </row>
    <row r="193" spans="2:65" s="11" customFormat="1">
      <c r="B193" s="184"/>
      <c r="C193" s="185"/>
      <c r="D193" s="180" t="s">
        <v>183</v>
      </c>
      <c r="E193" s="186" t="s">
        <v>1</v>
      </c>
      <c r="F193" s="187" t="s">
        <v>342</v>
      </c>
      <c r="G193" s="185"/>
      <c r="H193" s="188">
        <v>188.3</v>
      </c>
      <c r="I193" s="189"/>
      <c r="J193" s="185"/>
      <c r="K193" s="185"/>
      <c r="L193" s="190"/>
      <c r="M193" s="191"/>
      <c r="N193" s="192"/>
      <c r="O193" s="192"/>
      <c r="P193" s="192"/>
      <c r="Q193" s="192"/>
      <c r="R193" s="192"/>
      <c r="S193" s="192"/>
      <c r="T193" s="193"/>
      <c r="AT193" s="194" t="s">
        <v>183</v>
      </c>
      <c r="AU193" s="194" t="s">
        <v>82</v>
      </c>
      <c r="AV193" s="11" t="s">
        <v>82</v>
      </c>
      <c r="AW193" s="11" t="s">
        <v>34</v>
      </c>
      <c r="AX193" s="11" t="s">
        <v>73</v>
      </c>
      <c r="AY193" s="194" t="s">
        <v>170</v>
      </c>
    </row>
    <row r="194" spans="2:65" s="11" customFormat="1">
      <c r="B194" s="184"/>
      <c r="C194" s="185"/>
      <c r="D194" s="180" t="s">
        <v>183</v>
      </c>
      <c r="E194" s="186" t="s">
        <v>124</v>
      </c>
      <c r="F194" s="187" t="s">
        <v>343</v>
      </c>
      <c r="G194" s="185"/>
      <c r="H194" s="188">
        <v>263.89999999999998</v>
      </c>
      <c r="I194" s="189"/>
      <c r="J194" s="185"/>
      <c r="K194" s="185"/>
      <c r="L194" s="190"/>
      <c r="M194" s="191"/>
      <c r="N194" s="192"/>
      <c r="O194" s="192"/>
      <c r="P194" s="192"/>
      <c r="Q194" s="192"/>
      <c r="R194" s="192"/>
      <c r="S194" s="192"/>
      <c r="T194" s="193"/>
      <c r="AT194" s="194" t="s">
        <v>183</v>
      </c>
      <c r="AU194" s="194" t="s">
        <v>82</v>
      </c>
      <c r="AV194" s="11" t="s">
        <v>82</v>
      </c>
      <c r="AW194" s="11" t="s">
        <v>34</v>
      </c>
      <c r="AX194" s="11" t="s">
        <v>73</v>
      </c>
      <c r="AY194" s="194" t="s">
        <v>170</v>
      </c>
    </row>
    <row r="195" spans="2:65" s="11" customFormat="1">
      <c r="B195" s="184"/>
      <c r="C195" s="185"/>
      <c r="D195" s="180" t="s">
        <v>183</v>
      </c>
      <c r="E195" s="186" t="s">
        <v>128</v>
      </c>
      <c r="F195" s="187" t="s">
        <v>344</v>
      </c>
      <c r="G195" s="185"/>
      <c r="H195" s="188">
        <v>7.4</v>
      </c>
      <c r="I195" s="189"/>
      <c r="J195" s="185"/>
      <c r="K195" s="185"/>
      <c r="L195" s="190"/>
      <c r="M195" s="191"/>
      <c r="N195" s="192"/>
      <c r="O195" s="192"/>
      <c r="P195" s="192"/>
      <c r="Q195" s="192"/>
      <c r="R195" s="192"/>
      <c r="S195" s="192"/>
      <c r="T195" s="193"/>
      <c r="AT195" s="194" t="s">
        <v>183</v>
      </c>
      <c r="AU195" s="194" t="s">
        <v>82</v>
      </c>
      <c r="AV195" s="11" t="s">
        <v>82</v>
      </c>
      <c r="AW195" s="11" t="s">
        <v>34</v>
      </c>
      <c r="AX195" s="11" t="s">
        <v>73</v>
      </c>
      <c r="AY195" s="194" t="s">
        <v>170</v>
      </c>
    </row>
    <row r="196" spans="2:65" s="12" customFormat="1">
      <c r="B196" s="205"/>
      <c r="C196" s="206"/>
      <c r="D196" s="180" t="s">
        <v>183</v>
      </c>
      <c r="E196" s="207" t="s">
        <v>126</v>
      </c>
      <c r="F196" s="208" t="s">
        <v>345</v>
      </c>
      <c r="G196" s="206"/>
      <c r="H196" s="209">
        <v>459.6</v>
      </c>
      <c r="I196" s="210"/>
      <c r="J196" s="206"/>
      <c r="K196" s="206"/>
      <c r="L196" s="211"/>
      <c r="M196" s="212"/>
      <c r="N196" s="213"/>
      <c r="O196" s="213"/>
      <c r="P196" s="213"/>
      <c r="Q196" s="213"/>
      <c r="R196" s="213"/>
      <c r="S196" s="213"/>
      <c r="T196" s="214"/>
      <c r="AT196" s="215" t="s">
        <v>183</v>
      </c>
      <c r="AU196" s="215" t="s">
        <v>82</v>
      </c>
      <c r="AV196" s="12" t="s">
        <v>177</v>
      </c>
      <c r="AW196" s="12" t="s">
        <v>34</v>
      </c>
      <c r="AX196" s="12" t="s">
        <v>78</v>
      </c>
      <c r="AY196" s="215" t="s">
        <v>170</v>
      </c>
    </row>
    <row r="197" spans="2:65" s="1" customFormat="1" ht="16.5" customHeight="1">
      <c r="B197" s="31"/>
      <c r="C197" s="168" t="s">
        <v>346</v>
      </c>
      <c r="D197" s="168" t="s">
        <v>172</v>
      </c>
      <c r="E197" s="169" t="s">
        <v>347</v>
      </c>
      <c r="F197" s="170" t="s">
        <v>348</v>
      </c>
      <c r="G197" s="171" t="s">
        <v>175</v>
      </c>
      <c r="H197" s="172">
        <v>143.5</v>
      </c>
      <c r="I197" s="173"/>
      <c r="J197" s="174">
        <f>ROUND(I197*H197,2)</f>
        <v>0</v>
      </c>
      <c r="K197" s="170" t="s">
        <v>176</v>
      </c>
      <c r="L197" s="35"/>
      <c r="M197" s="175" t="s">
        <v>1</v>
      </c>
      <c r="N197" s="176" t="s">
        <v>44</v>
      </c>
      <c r="O197" s="57"/>
      <c r="P197" s="177">
        <f>O197*H197</f>
        <v>0</v>
      </c>
      <c r="Q197" s="177">
        <v>0</v>
      </c>
      <c r="R197" s="177">
        <f>Q197*H197</f>
        <v>0</v>
      </c>
      <c r="S197" s="177">
        <v>0</v>
      </c>
      <c r="T197" s="178">
        <f>S197*H197</f>
        <v>0</v>
      </c>
      <c r="AR197" s="14" t="s">
        <v>177</v>
      </c>
      <c r="AT197" s="14" t="s">
        <v>172</v>
      </c>
      <c r="AU197" s="14" t="s">
        <v>82</v>
      </c>
      <c r="AY197" s="14" t="s">
        <v>170</v>
      </c>
      <c r="BE197" s="179">
        <f>IF(N197="základní",J197,0)</f>
        <v>0</v>
      </c>
      <c r="BF197" s="179">
        <f>IF(N197="snížená",J197,0)</f>
        <v>0</v>
      </c>
      <c r="BG197" s="179">
        <f>IF(N197="zákl. přenesená",J197,0)</f>
        <v>0</v>
      </c>
      <c r="BH197" s="179">
        <f>IF(N197="sníž. přenesená",J197,0)</f>
        <v>0</v>
      </c>
      <c r="BI197" s="179">
        <f>IF(N197="nulová",J197,0)</f>
        <v>0</v>
      </c>
      <c r="BJ197" s="14" t="s">
        <v>78</v>
      </c>
      <c r="BK197" s="179">
        <f>ROUND(I197*H197,2)</f>
        <v>0</v>
      </c>
      <c r="BL197" s="14" t="s">
        <v>177</v>
      </c>
      <c r="BM197" s="14" t="s">
        <v>349</v>
      </c>
    </row>
    <row r="198" spans="2:65" s="1" customFormat="1">
      <c r="B198" s="31"/>
      <c r="C198" s="32"/>
      <c r="D198" s="180" t="s">
        <v>179</v>
      </c>
      <c r="E198" s="32"/>
      <c r="F198" s="181" t="s">
        <v>350</v>
      </c>
      <c r="G198" s="32"/>
      <c r="H198" s="32"/>
      <c r="I198" s="96"/>
      <c r="J198" s="32"/>
      <c r="K198" s="32"/>
      <c r="L198" s="35"/>
      <c r="M198" s="182"/>
      <c r="N198" s="57"/>
      <c r="O198" s="57"/>
      <c r="P198" s="57"/>
      <c r="Q198" s="57"/>
      <c r="R198" s="57"/>
      <c r="S198" s="57"/>
      <c r="T198" s="58"/>
      <c r="AT198" s="14" t="s">
        <v>179</v>
      </c>
      <c r="AU198" s="14" t="s">
        <v>82</v>
      </c>
    </row>
    <row r="199" spans="2:65" s="1" customFormat="1" ht="68.25">
      <c r="B199" s="31"/>
      <c r="C199" s="32"/>
      <c r="D199" s="180" t="s">
        <v>181</v>
      </c>
      <c r="E199" s="32"/>
      <c r="F199" s="183" t="s">
        <v>351</v>
      </c>
      <c r="G199" s="32"/>
      <c r="H199" s="32"/>
      <c r="I199" s="96"/>
      <c r="J199" s="32"/>
      <c r="K199" s="32"/>
      <c r="L199" s="35"/>
      <c r="M199" s="182"/>
      <c r="N199" s="57"/>
      <c r="O199" s="57"/>
      <c r="P199" s="57"/>
      <c r="Q199" s="57"/>
      <c r="R199" s="57"/>
      <c r="S199" s="57"/>
      <c r="T199" s="58"/>
      <c r="AT199" s="14" t="s">
        <v>181</v>
      </c>
      <c r="AU199" s="14" t="s">
        <v>82</v>
      </c>
    </row>
    <row r="200" spans="2:65" s="11" customFormat="1">
      <c r="B200" s="184"/>
      <c r="C200" s="185"/>
      <c r="D200" s="180" t="s">
        <v>183</v>
      </c>
      <c r="E200" s="186" t="s">
        <v>1</v>
      </c>
      <c r="F200" s="187" t="s">
        <v>120</v>
      </c>
      <c r="G200" s="185"/>
      <c r="H200" s="188">
        <v>143.5</v>
      </c>
      <c r="I200" s="189"/>
      <c r="J200" s="185"/>
      <c r="K200" s="185"/>
      <c r="L200" s="190"/>
      <c r="M200" s="191"/>
      <c r="N200" s="192"/>
      <c r="O200" s="192"/>
      <c r="P200" s="192"/>
      <c r="Q200" s="192"/>
      <c r="R200" s="192"/>
      <c r="S200" s="192"/>
      <c r="T200" s="193"/>
      <c r="AT200" s="194" t="s">
        <v>183</v>
      </c>
      <c r="AU200" s="194" t="s">
        <v>82</v>
      </c>
      <c r="AV200" s="11" t="s">
        <v>82</v>
      </c>
      <c r="AW200" s="11" t="s">
        <v>34</v>
      </c>
      <c r="AX200" s="11" t="s">
        <v>78</v>
      </c>
      <c r="AY200" s="194" t="s">
        <v>170</v>
      </c>
    </row>
    <row r="201" spans="2:65" s="10" customFormat="1" ht="22.9" customHeight="1">
      <c r="B201" s="152"/>
      <c r="C201" s="153"/>
      <c r="D201" s="154" t="s">
        <v>72</v>
      </c>
      <c r="E201" s="166" t="s">
        <v>200</v>
      </c>
      <c r="F201" s="166" t="s">
        <v>352</v>
      </c>
      <c r="G201" s="153"/>
      <c r="H201" s="153"/>
      <c r="I201" s="156"/>
      <c r="J201" s="167">
        <f>BK201</f>
        <v>0</v>
      </c>
      <c r="K201" s="153"/>
      <c r="L201" s="158"/>
      <c r="M201" s="159"/>
      <c r="N201" s="160"/>
      <c r="O201" s="160"/>
      <c r="P201" s="161">
        <f>SUM(P202:P228)</f>
        <v>0</v>
      </c>
      <c r="Q201" s="160"/>
      <c r="R201" s="161">
        <f>SUM(R202:R228)</f>
        <v>63.633728000000005</v>
      </c>
      <c r="S201" s="160"/>
      <c r="T201" s="162">
        <f>SUM(T202:T228)</f>
        <v>0</v>
      </c>
      <c r="AR201" s="163" t="s">
        <v>78</v>
      </c>
      <c r="AT201" s="164" t="s">
        <v>72</v>
      </c>
      <c r="AU201" s="164" t="s">
        <v>78</v>
      </c>
      <c r="AY201" s="163" t="s">
        <v>170</v>
      </c>
      <c r="BK201" s="165">
        <f>SUM(BK202:BK228)</f>
        <v>0</v>
      </c>
    </row>
    <row r="202" spans="2:65" s="1" customFormat="1" ht="16.5" customHeight="1">
      <c r="B202" s="31"/>
      <c r="C202" s="168" t="s">
        <v>353</v>
      </c>
      <c r="D202" s="168" t="s">
        <v>172</v>
      </c>
      <c r="E202" s="169" t="s">
        <v>354</v>
      </c>
      <c r="F202" s="170" t="s">
        <v>355</v>
      </c>
      <c r="G202" s="171" t="s">
        <v>175</v>
      </c>
      <c r="H202" s="172">
        <v>459.6</v>
      </c>
      <c r="I202" s="173"/>
      <c r="J202" s="174">
        <f>ROUND(I202*H202,2)</f>
        <v>0</v>
      </c>
      <c r="K202" s="170" t="s">
        <v>176</v>
      </c>
      <c r="L202" s="35"/>
      <c r="M202" s="175" t="s">
        <v>1</v>
      </c>
      <c r="N202" s="176" t="s">
        <v>44</v>
      </c>
      <c r="O202" s="57"/>
      <c r="P202" s="177">
        <f>O202*H202</f>
        <v>0</v>
      </c>
      <c r="Q202" s="177">
        <v>0</v>
      </c>
      <c r="R202" s="177">
        <f>Q202*H202</f>
        <v>0</v>
      </c>
      <c r="S202" s="177">
        <v>0</v>
      </c>
      <c r="T202" s="178">
        <f>S202*H202</f>
        <v>0</v>
      </c>
      <c r="AR202" s="14" t="s">
        <v>177</v>
      </c>
      <c r="AT202" s="14" t="s">
        <v>172</v>
      </c>
      <c r="AU202" s="14" t="s">
        <v>82</v>
      </c>
      <c r="AY202" s="14" t="s">
        <v>170</v>
      </c>
      <c r="BE202" s="179">
        <f>IF(N202="základní",J202,0)</f>
        <v>0</v>
      </c>
      <c r="BF202" s="179">
        <f>IF(N202="snížená",J202,0)</f>
        <v>0</v>
      </c>
      <c r="BG202" s="179">
        <f>IF(N202="zákl. přenesená",J202,0)</f>
        <v>0</v>
      </c>
      <c r="BH202" s="179">
        <f>IF(N202="sníž. přenesená",J202,0)</f>
        <v>0</v>
      </c>
      <c r="BI202" s="179">
        <f>IF(N202="nulová",J202,0)</f>
        <v>0</v>
      </c>
      <c r="BJ202" s="14" t="s">
        <v>78</v>
      </c>
      <c r="BK202" s="179">
        <f>ROUND(I202*H202,2)</f>
        <v>0</v>
      </c>
      <c r="BL202" s="14" t="s">
        <v>177</v>
      </c>
      <c r="BM202" s="14" t="s">
        <v>356</v>
      </c>
    </row>
    <row r="203" spans="2:65" s="1" customFormat="1" ht="19.5">
      <c r="B203" s="31"/>
      <c r="C203" s="32"/>
      <c r="D203" s="180" t="s">
        <v>179</v>
      </c>
      <c r="E203" s="32"/>
      <c r="F203" s="181" t="s">
        <v>357</v>
      </c>
      <c r="G203" s="32"/>
      <c r="H203" s="32"/>
      <c r="I203" s="96"/>
      <c r="J203" s="32"/>
      <c r="K203" s="32"/>
      <c r="L203" s="35"/>
      <c r="M203" s="182"/>
      <c r="N203" s="57"/>
      <c r="O203" s="57"/>
      <c r="P203" s="57"/>
      <c r="Q203" s="57"/>
      <c r="R203" s="57"/>
      <c r="S203" s="57"/>
      <c r="T203" s="58"/>
      <c r="AT203" s="14" t="s">
        <v>179</v>
      </c>
      <c r="AU203" s="14" t="s">
        <v>82</v>
      </c>
    </row>
    <row r="204" spans="2:65" s="1" customFormat="1" ht="126.75">
      <c r="B204" s="31"/>
      <c r="C204" s="32"/>
      <c r="D204" s="180" t="s">
        <v>181</v>
      </c>
      <c r="E204" s="32"/>
      <c r="F204" s="183" t="s">
        <v>358</v>
      </c>
      <c r="G204" s="32"/>
      <c r="H204" s="32"/>
      <c r="I204" s="96"/>
      <c r="J204" s="32"/>
      <c r="K204" s="32"/>
      <c r="L204" s="35"/>
      <c r="M204" s="182"/>
      <c r="N204" s="57"/>
      <c r="O204" s="57"/>
      <c r="P204" s="57"/>
      <c r="Q204" s="57"/>
      <c r="R204" s="57"/>
      <c r="S204" s="57"/>
      <c r="T204" s="58"/>
      <c r="AT204" s="14" t="s">
        <v>181</v>
      </c>
      <c r="AU204" s="14" t="s">
        <v>82</v>
      </c>
    </row>
    <row r="205" spans="2:65" s="11" customFormat="1">
      <c r="B205" s="184"/>
      <c r="C205" s="185"/>
      <c r="D205" s="180" t="s">
        <v>183</v>
      </c>
      <c r="E205" s="186" t="s">
        <v>1</v>
      </c>
      <c r="F205" s="187" t="s">
        <v>126</v>
      </c>
      <c r="G205" s="185"/>
      <c r="H205" s="188">
        <v>459.6</v>
      </c>
      <c r="I205" s="189"/>
      <c r="J205" s="185"/>
      <c r="K205" s="185"/>
      <c r="L205" s="190"/>
      <c r="M205" s="191"/>
      <c r="N205" s="192"/>
      <c r="O205" s="192"/>
      <c r="P205" s="192"/>
      <c r="Q205" s="192"/>
      <c r="R205" s="192"/>
      <c r="S205" s="192"/>
      <c r="T205" s="193"/>
      <c r="AT205" s="194" t="s">
        <v>183</v>
      </c>
      <c r="AU205" s="194" t="s">
        <v>82</v>
      </c>
      <c r="AV205" s="11" t="s">
        <v>82</v>
      </c>
      <c r="AW205" s="11" t="s">
        <v>34</v>
      </c>
      <c r="AX205" s="11" t="s">
        <v>78</v>
      </c>
      <c r="AY205" s="194" t="s">
        <v>170</v>
      </c>
    </row>
    <row r="206" spans="2:65" s="1" customFormat="1" ht="16.5" customHeight="1">
      <c r="B206" s="31"/>
      <c r="C206" s="195" t="s">
        <v>359</v>
      </c>
      <c r="D206" s="195" t="s">
        <v>238</v>
      </c>
      <c r="E206" s="196" t="s">
        <v>360</v>
      </c>
      <c r="F206" s="197" t="s">
        <v>361</v>
      </c>
      <c r="G206" s="198" t="s">
        <v>241</v>
      </c>
      <c r="H206" s="199">
        <v>4.8810000000000002</v>
      </c>
      <c r="I206" s="200"/>
      <c r="J206" s="201">
        <f>ROUND(I206*H206,2)</f>
        <v>0</v>
      </c>
      <c r="K206" s="197" t="s">
        <v>176</v>
      </c>
      <c r="L206" s="202"/>
      <c r="M206" s="203" t="s">
        <v>1</v>
      </c>
      <c r="N206" s="204" t="s">
        <v>44</v>
      </c>
      <c r="O206" s="57"/>
      <c r="P206" s="177">
        <f>O206*H206</f>
        <v>0</v>
      </c>
      <c r="Q206" s="177">
        <v>1</v>
      </c>
      <c r="R206" s="177">
        <f>Q206*H206</f>
        <v>4.8810000000000002</v>
      </c>
      <c r="S206" s="177">
        <v>0</v>
      </c>
      <c r="T206" s="178">
        <f>S206*H206</f>
        <v>0</v>
      </c>
      <c r="AR206" s="14" t="s">
        <v>215</v>
      </c>
      <c r="AT206" s="14" t="s">
        <v>238</v>
      </c>
      <c r="AU206" s="14" t="s">
        <v>82</v>
      </c>
      <c r="AY206" s="14" t="s">
        <v>170</v>
      </c>
      <c r="BE206" s="179">
        <f>IF(N206="základní",J206,0)</f>
        <v>0</v>
      </c>
      <c r="BF206" s="179">
        <f>IF(N206="snížená",J206,0)</f>
        <v>0</v>
      </c>
      <c r="BG206" s="179">
        <f>IF(N206="zákl. přenesená",J206,0)</f>
        <v>0</v>
      </c>
      <c r="BH206" s="179">
        <f>IF(N206="sníž. přenesená",J206,0)</f>
        <v>0</v>
      </c>
      <c r="BI206" s="179">
        <f>IF(N206="nulová",J206,0)</f>
        <v>0</v>
      </c>
      <c r="BJ206" s="14" t="s">
        <v>78</v>
      </c>
      <c r="BK206" s="179">
        <f>ROUND(I206*H206,2)</f>
        <v>0</v>
      </c>
      <c r="BL206" s="14" t="s">
        <v>177</v>
      </c>
      <c r="BM206" s="14" t="s">
        <v>362</v>
      </c>
    </row>
    <row r="207" spans="2:65" s="1" customFormat="1">
      <c r="B207" s="31"/>
      <c r="C207" s="32"/>
      <c r="D207" s="180" t="s">
        <v>179</v>
      </c>
      <c r="E207" s="32"/>
      <c r="F207" s="181" t="s">
        <v>361</v>
      </c>
      <c r="G207" s="32"/>
      <c r="H207" s="32"/>
      <c r="I207" s="96"/>
      <c r="J207" s="32"/>
      <c r="K207" s="32"/>
      <c r="L207" s="35"/>
      <c r="M207" s="182"/>
      <c r="N207" s="57"/>
      <c r="O207" s="57"/>
      <c r="P207" s="57"/>
      <c r="Q207" s="57"/>
      <c r="R207" s="57"/>
      <c r="S207" s="57"/>
      <c r="T207" s="58"/>
      <c r="AT207" s="14" t="s">
        <v>179</v>
      </c>
      <c r="AU207" s="14" t="s">
        <v>82</v>
      </c>
    </row>
    <row r="208" spans="2:65" s="11" customFormat="1">
      <c r="B208" s="184"/>
      <c r="C208" s="185"/>
      <c r="D208" s="180" t="s">
        <v>183</v>
      </c>
      <c r="E208" s="186" t="s">
        <v>1</v>
      </c>
      <c r="F208" s="187" t="s">
        <v>363</v>
      </c>
      <c r="G208" s="185"/>
      <c r="H208" s="188">
        <v>4.8810000000000002</v>
      </c>
      <c r="I208" s="189"/>
      <c r="J208" s="185"/>
      <c r="K208" s="185"/>
      <c r="L208" s="190"/>
      <c r="M208" s="191"/>
      <c r="N208" s="192"/>
      <c r="O208" s="192"/>
      <c r="P208" s="192"/>
      <c r="Q208" s="192"/>
      <c r="R208" s="192"/>
      <c r="S208" s="192"/>
      <c r="T208" s="193"/>
      <c r="AT208" s="194" t="s">
        <v>183</v>
      </c>
      <c r="AU208" s="194" t="s">
        <v>82</v>
      </c>
      <c r="AV208" s="11" t="s">
        <v>82</v>
      </c>
      <c r="AW208" s="11" t="s">
        <v>34</v>
      </c>
      <c r="AX208" s="11" t="s">
        <v>78</v>
      </c>
      <c r="AY208" s="194" t="s">
        <v>170</v>
      </c>
    </row>
    <row r="209" spans="2:65" s="1" customFormat="1" ht="16.5" customHeight="1">
      <c r="B209" s="31"/>
      <c r="C209" s="168" t="s">
        <v>364</v>
      </c>
      <c r="D209" s="168" t="s">
        <v>172</v>
      </c>
      <c r="E209" s="169" t="s">
        <v>365</v>
      </c>
      <c r="F209" s="170" t="s">
        <v>366</v>
      </c>
      <c r="G209" s="171" t="s">
        <v>175</v>
      </c>
      <c r="H209" s="172">
        <v>372</v>
      </c>
      <c r="I209" s="173"/>
      <c r="J209" s="174">
        <f>ROUND(I209*H209,2)</f>
        <v>0</v>
      </c>
      <c r="K209" s="170" t="s">
        <v>176</v>
      </c>
      <c r="L209" s="35"/>
      <c r="M209" s="175" t="s">
        <v>1</v>
      </c>
      <c r="N209" s="176" t="s">
        <v>44</v>
      </c>
      <c r="O209" s="57"/>
      <c r="P209" s="177">
        <f>O209*H209</f>
        <v>0</v>
      </c>
      <c r="Q209" s="177">
        <v>0</v>
      </c>
      <c r="R209" s="177">
        <f>Q209*H209</f>
        <v>0</v>
      </c>
      <c r="S209" s="177">
        <v>0</v>
      </c>
      <c r="T209" s="178">
        <f>S209*H209</f>
        <v>0</v>
      </c>
      <c r="AR209" s="14" t="s">
        <v>177</v>
      </c>
      <c r="AT209" s="14" t="s">
        <v>172</v>
      </c>
      <c r="AU209" s="14" t="s">
        <v>82</v>
      </c>
      <c r="AY209" s="14" t="s">
        <v>170</v>
      </c>
      <c r="BE209" s="179">
        <f>IF(N209="základní",J209,0)</f>
        <v>0</v>
      </c>
      <c r="BF209" s="179">
        <f>IF(N209="snížená",J209,0)</f>
        <v>0</v>
      </c>
      <c r="BG209" s="179">
        <f>IF(N209="zákl. přenesená",J209,0)</f>
        <v>0</v>
      </c>
      <c r="BH209" s="179">
        <f>IF(N209="sníž. přenesená",J209,0)</f>
        <v>0</v>
      </c>
      <c r="BI209" s="179">
        <f>IF(N209="nulová",J209,0)</f>
        <v>0</v>
      </c>
      <c r="BJ209" s="14" t="s">
        <v>78</v>
      </c>
      <c r="BK209" s="179">
        <f>ROUND(I209*H209,2)</f>
        <v>0</v>
      </c>
      <c r="BL209" s="14" t="s">
        <v>177</v>
      </c>
      <c r="BM209" s="14" t="s">
        <v>367</v>
      </c>
    </row>
    <row r="210" spans="2:65" s="1" customFormat="1">
      <c r="B210" s="31"/>
      <c r="C210" s="32"/>
      <c r="D210" s="180" t="s">
        <v>179</v>
      </c>
      <c r="E210" s="32"/>
      <c r="F210" s="181" t="s">
        <v>368</v>
      </c>
      <c r="G210" s="32"/>
      <c r="H210" s="32"/>
      <c r="I210" s="96"/>
      <c r="J210" s="32"/>
      <c r="K210" s="32"/>
      <c r="L210" s="35"/>
      <c r="M210" s="182"/>
      <c r="N210" s="57"/>
      <c r="O210" s="57"/>
      <c r="P210" s="57"/>
      <c r="Q210" s="57"/>
      <c r="R210" s="57"/>
      <c r="S210" s="57"/>
      <c r="T210" s="58"/>
      <c r="AT210" s="14" t="s">
        <v>179</v>
      </c>
      <c r="AU210" s="14" t="s">
        <v>82</v>
      </c>
    </row>
    <row r="211" spans="2:65" s="11" customFormat="1">
      <c r="B211" s="184"/>
      <c r="C211" s="185"/>
      <c r="D211" s="180" t="s">
        <v>183</v>
      </c>
      <c r="E211" s="186" t="s">
        <v>1</v>
      </c>
      <c r="F211" s="187" t="s">
        <v>369</v>
      </c>
      <c r="G211" s="185"/>
      <c r="H211" s="188">
        <v>100.7</v>
      </c>
      <c r="I211" s="189"/>
      <c r="J211" s="185"/>
      <c r="K211" s="185"/>
      <c r="L211" s="190"/>
      <c r="M211" s="191"/>
      <c r="N211" s="192"/>
      <c r="O211" s="192"/>
      <c r="P211" s="192"/>
      <c r="Q211" s="192"/>
      <c r="R211" s="192"/>
      <c r="S211" s="192"/>
      <c r="T211" s="193"/>
      <c r="AT211" s="194" t="s">
        <v>183</v>
      </c>
      <c r="AU211" s="194" t="s">
        <v>82</v>
      </c>
      <c r="AV211" s="11" t="s">
        <v>82</v>
      </c>
      <c r="AW211" s="11" t="s">
        <v>34</v>
      </c>
      <c r="AX211" s="11" t="s">
        <v>73</v>
      </c>
      <c r="AY211" s="194" t="s">
        <v>170</v>
      </c>
    </row>
    <row r="212" spans="2:65" s="11" customFormat="1">
      <c r="B212" s="184"/>
      <c r="C212" s="185"/>
      <c r="D212" s="180" t="s">
        <v>183</v>
      </c>
      <c r="E212" s="186" t="s">
        <v>1</v>
      </c>
      <c r="F212" s="187" t="s">
        <v>370</v>
      </c>
      <c r="G212" s="185"/>
      <c r="H212" s="188">
        <v>271.3</v>
      </c>
      <c r="I212" s="189"/>
      <c r="J212" s="185"/>
      <c r="K212" s="185"/>
      <c r="L212" s="190"/>
      <c r="M212" s="191"/>
      <c r="N212" s="192"/>
      <c r="O212" s="192"/>
      <c r="P212" s="192"/>
      <c r="Q212" s="192"/>
      <c r="R212" s="192"/>
      <c r="S212" s="192"/>
      <c r="T212" s="193"/>
      <c r="AT212" s="194" t="s">
        <v>183</v>
      </c>
      <c r="AU212" s="194" t="s">
        <v>82</v>
      </c>
      <c r="AV212" s="11" t="s">
        <v>82</v>
      </c>
      <c r="AW212" s="11" t="s">
        <v>34</v>
      </c>
      <c r="AX212" s="11" t="s">
        <v>73</v>
      </c>
      <c r="AY212" s="194" t="s">
        <v>170</v>
      </c>
    </row>
    <row r="213" spans="2:65" s="12" customFormat="1">
      <c r="B213" s="205"/>
      <c r="C213" s="206"/>
      <c r="D213" s="180" t="s">
        <v>183</v>
      </c>
      <c r="E213" s="207" t="s">
        <v>130</v>
      </c>
      <c r="F213" s="208" t="s">
        <v>345</v>
      </c>
      <c r="G213" s="206"/>
      <c r="H213" s="209">
        <v>372</v>
      </c>
      <c r="I213" s="210"/>
      <c r="J213" s="206"/>
      <c r="K213" s="206"/>
      <c r="L213" s="211"/>
      <c r="M213" s="212"/>
      <c r="N213" s="213"/>
      <c r="O213" s="213"/>
      <c r="P213" s="213"/>
      <c r="Q213" s="213"/>
      <c r="R213" s="213"/>
      <c r="S213" s="213"/>
      <c r="T213" s="214"/>
      <c r="AT213" s="215" t="s">
        <v>183</v>
      </c>
      <c r="AU213" s="215" t="s">
        <v>82</v>
      </c>
      <c r="AV213" s="12" t="s">
        <v>177</v>
      </c>
      <c r="AW213" s="12" t="s">
        <v>34</v>
      </c>
      <c r="AX213" s="12" t="s">
        <v>78</v>
      </c>
      <c r="AY213" s="215" t="s">
        <v>170</v>
      </c>
    </row>
    <row r="214" spans="2:65" s="1" customFormat="1" ht="16.5" customHeight="1">
      <c r="B214" s="31"/>
      <c r="C214" s="168" t="s">
        <v>371</v>
      </c>
      <c r="D214" s="168" t="s">
        <v>172</v>
      </c>
      <c r="E214" s="169" t="s">
        <v>372</v>
      </c>
      <c r="F214" s="170" t="s">
        <v>373</v>
      </c>
      <c r="G214" s="171" t="s">
        <v>175</v>
      </c>
      <c r="H214" s="172">
        <v>358.9</v>
      </c>
      <c r="I214" s="173"/>
      <c r="J214" s="174">
        <f>ROUND(I214*H214,2)</f>
        <v>0</v>
      </c>
      <c r="K214" s="170" t="s">
        <v>176</v>
      </c>
      <c r="L214" s="35"/>
      <c r="M214" s="175" t="s">
        <v>1</v>
      </c>
      <c r="N214" s="176" t="s">
        <v>44</v>
      </c>
      <c r="O214" s="57"/>
      <c r="P214" s="177">
        <f>O214*H214</f>
        <v>0</v>
      </c>
      <c r="Q214" s="177">
        <v>0</v>
      </c>
      <c r="R214" s="177">
        <f>Q214*H214</f>
        <v>0</v>
      </c>
      <c r="S214" s="177">
        <v>0</v>
      </c>
      <c r="T214" s="178">
        <f>S214*H214</f>
        <v>0</v>
      </c>
      <c r="AR214" s="14" t="s">
        <v>177</v>
      </c>
      <c r="AT214" s="14" t="s">
        <v>172</v>
      </c>
      <c r="AU214" s="14" t="s">
        <v>82</v>
      </c>
      <c r="AY214" s="14" t="s">
        <v>170</v>
      </c>
      <c r="BE214" s="179">
        <f>IF(N214="základní",J214,0)</f>
        <v>0</v>
      </c>
      <c r="BF214" s="179">
        <f>IF(N214="snížená",J214,0)</f>
        <v>0</v>
      </c>
      <c r="BG214" s="179">
        <f>IF(N214="zákl. přenesená",J214,0)</f>
        <v>0</v>
      </c>
      <c r="BH214" s="179">
        <f>IF(N214="sníž. přenesená",J214,0)</f>
        <v>0</v>
      </c>
      <c r="BI214" s="179">
        <f>IF(N214="nulová",J214,0)</f>
        <v>0</v>
      </c>
      <c r="BJ214" s="14" t="s">
        <v>78</v>
      </c>
      <c r="BK214" s="179">
        <f>ROUND(I214*H214,2)</f>
        <v>0</v>
      </c>
      <c r="BL214" s="14" t="s">
        <v>177</v>
      </c>
      <c r="BM214" s="14" t="s">
        <v>374</v>
      </c>
    </row>
    <row r="215" spans="2:65" s="1" customFormat="1">
      <c r="B215" s="31"/>
      <c r="C215" s="32"/>
      <c r="D215" s="180" t="s">
        <v>179</v>
      </c>
      <c r="E215" s="32"/>
      <c r="F215" s="181" t="s">
        <v>375</v>
      </c>
      <c r="G215" s="32"/>
      <c r="H215" s="32"/>
      <c r="I215" s="96"/>
      <c r="J215" s="32"/>
      <c r="K215" s="32"/>
      <c r="L215" s="35"/>
      <c r="M215" s="182"/>
      <c r="N215" s="57"/>
      <c r="O215" s="57"/>
      <c r="P215" s="57"/>
      <c r="Q215" s="57"/>
      <c r="R215" s="57"/>
      <c r="S215" s="57"/>
      <c r="T215" s="58"/>
      <c r="AT215" s="14" t="s">
        <v>179</v>
      </c>
      <c r="AU215" s="14" t="s">
        <v>82</v>
      </c>
    </row>
    <row r="216" spans="2:65" s="11" customFormat="1">
      <c r="B216" s="184"/>
      <c r="C216" s="185"/>
      <c r="D216" s="180" t="s">
        <v>183</v>
      </c>
      <c r="E216" s="186" t="s">
        <v>1</v>
      </c>
      <c r="F216" s="187" t="s">
        <v>376</v>
      </c>
      <c r="G216" s="185"/>
      <c r="H216" s="188">
        <v>87.6</v>
      </c>
      <c r="I216" s="189"/>
      <c r="J216" s="185"/>
      <c r="K216" s="185"/>
      <c r="L216" s="190"/>
      <c r="M216" s="191"/>
      <c r="N216" s="192"/>
      <c r="O216" s="192"/>
      <c r="P216" s="192"/>
      <c r="Q216" s="192"/>
      <c r="R216" s="192"/>
      <c r="S216" s="192"/>
      <c r="T216" s="193"/>
      <c r="AT216" s="194" t="s">
        <v>183</v>
      </c>
      <c r="AU216" s="194" t="s">
        <v>82</v>
      </c>
      <c r="AV216" s="11" t="s">
        <v>82</v>
      </c>
      <c r="AW216" s="11" t="s">
        <v>34</v>
      </c>
      <c r="AX216" s="11" t="s">
        <v>73</v>
      </c>
      <c r="AY216" s="194" t="s">
        <v>170</v>
      </c>
    </row>
    <row r="217" spans="2:65" s="11" customFormat="1">
      <c r="B217" s="184"/>
      <c r="C217" s="185"/>
      <c r="D217" s="180" t="s">
        <v>183</v>
      </c>
      <c r="E217" s="186" t="s">
        <v>1</v>
      </c>
      <c r="F217" s="187" t="s">
        <v>370</v>
      </c>
      <c r="G217" s="185"/>
      <c r="H217" s="188">
        <v>271.3</v>
      </c>
      <c r="I217" s="189"/>
      <c r="J217" s="185"/>
      <c r="K217" s="185"/>
      <c r="L217" s="190"/>
      <c r="M217" s="191"/>
      <c r="N217" s="192"/>
      <c r="O217" s="192"/>
      <c r="P217" s="192"/>
      <c r="Q217" s="192"/>
      <c r="R217" s="192"/>
      <c r="S217" s="192"/>
      <c r="T217" s="193"/>
      <c r="AT217" s="194" t="s">
        <v>183</v>
      </c>
      <c r="AU217" s="194" t="s">
        <v>82</v>
      </c>
      <c r="AV217" s="11" t="s">
        <v>82</v>
      </c>
      <c r="AW217" s="11" t="s">
        <v>34</v>
      </c>
      <c r="AX217" s="11" t="s">
        <v>73</v>
      </c>
      <c r="AY217" s="194" t="s">
        <v>170</v>
      </c>
    </row>
    <row r="218" spans="2:65" s="12" customFormat="1">
      <c r="B218" s="205"/>
      <c r="C218" s="206"/>
      <c r="D218" s="180" t="s">
        <v>183</v>
      </c>
      <c r="E218" s="207" t="s">
        <v>132</v>
      </c>
      <c r="F218" s="208" t="s">
        <v>345</v>
      </c>
      <c r="G218" s="206"/>
      <c r="H218" s="209">
        <v>358.9</v>
      </c>
      <c r="I218" s="210"/>
      <c r="J218" s="206"/>
      <c r="K218" s="206"/>
      <c r="L218" s="211"/>
      <c r="M218" s="212"/>
      <c r="N218" s="213"/>
      <c r="O218" s="213"/>
      <c r="P218" s="213"/>
      <c r="Q218" s="213"/>
      <c r="R218" s="213"/>
      <c r="S218" s="213"/>
      <c r="T218" s="214"/>
      <c r="AT218" s="215" t="s">
        <v>183</v>
      </c>
      <c r="AU218" s="215" t="s">
        <v>82</v>
      </c>
      <c r="AV218" s="12" t="s">
        <v>177</v>
      </c>
      <c r="AW218" s="12" t="s">
        <v>34</v>
      </c>
      <c r="AX218" s="12" t="s">
        <v>78</v>
      </c>
      <c r="AY218" s="215" t="s">
        <v>170</v>
      </c>
    </row>
    <row r="219" spans="2:65" s="1" customFormat="1" ht="16.5" customHeight="1">
      <c r="B219" s="31"/>
      <c r="C219" s="168" t="s">
        <v>377</v>
      </c>
      <c r="D219" s="168" t="s">
        <v>172</v>
      </c>
      <c r="E219" s="169" t="s">
        <v>378</v>
      </c>
      <c r="F219" s="170" t="s">
        <v>379</v>
      </c>
      <c r="G219" s="171" t="s">
        <v>175</v>
      </c>
      <c r="H219" s="172">
        <v>271.3</v>
      </c>
      <c r="I219" s="173"/>
      <c r="J219" s="174">
        <f>ROUND(I219*H219,2)</f>
        <v>0</v>
      </c>
      <c r="K219" s="170" t="s">
        <v>176</v>
      </c>
      <c r="L219" s="35"/>
      <c r="M219" s="175" t="s">
        <v>1</v>
      </c>
      <c r="N219" s="176" t="s">
        <v>44</v>
      </c>
      <c r="O219" s="57"/>
      <c r="P219" s="177">
        <f>O219*H219</f>
        <v>0</v>
      </c>
      <c r="Q219" s="177">
        <v>8.4250000000000005E-2</v>
      </c>
      <c r="R219" s="177">
        <f>Q219*H219</f>
        <v>22.857025000000004</v>
      </c>
      <c r="S219" s="177">
        <v>0</v>
      </c>
      <c r="T219" s="178">
        <f>S219*H219</f>
        <v>0</v>
      </c>
      <c r="AR219" s="14" t="s">
        <v>177</v>
      </c>
      <c r="AT219" s="14" t="s">
        <v>172</v>
      </c>
      <c r="AU219" s="14" t="s">
        <v>82</v>
      </c>
      <c r="AY219" s="14" t="s">
        <v>170</v>
      </c>
      <c r="BE219" s="179">
        <f>IF(N219="základní",J219,0)</f>
        <v>0</v>
      </c>
      <c r="BF219" s="179">
        <f>IF(N219="snížená",J219,0)</f>
        <v>0</v>
      </c>
      <c r="BG219" s="179">
        <f>IF(N219="zákl. přenesená",J219,0)</f>
        <v>0</v>
      </c>
      <c r="BH219" s="179">
        <f>IF(N219="sníž. přenesená",J219,0)</f>
        <v>0</v>
      </c>
      <c r="BI219" s="179">
        <f>IF(N219="nulová",J219,0)</f>
        <v>0</v>
      </c>
      <c r="BJ219" s="14" t="s">
        <v>78</v>
      </c>
      <c r="BK219" s="179">
        <f>ROUND(I219*H219,2)</f>
        <v>0</v>
      </c>
      <c r="BL219" s="14" t="s">
        <v>177</v>
      </c>
      <c r="BM219" s="14" t="s">
        <v>380</v>
      </c>
    </row>
    <row r="220" spans="2:65" s="1" customFormat="1" ht="29.25">
      <c r="B220" s="31"/>
      <c r="C220" s="32"/>
      <c r="D220" s="180" t="s">
        <v>179</v>
      </c>
      <c r="E220" s="32"/>
      <c r="F220" s="181" t="s">
        <v>381</v>
      </c>
      <c r="G220" s="32"/>
      <c r="H220" s="32"/>
      <c r="I220" s="96"/>
      <c r="J220" s="32"/>
      <c r="K220" s="32"/>
      <c r="L220" s="35"/>
      <c r="M220" s="182"/>
      <c r="N220" s="57"/>
      <c r="O220" s="57"/>
      <c r="P220" s="57"/>
      <c r="Q220" s="57"/>
      <c r="R220" s="57"/>
      <c r="S220" s="57"/>
      <c r="T220" s="58"/>
      <c r="AT220" s="14" t="s">
        <v>179</v>
      </c>
      <c r="AU220" s="14" t="s">
        <v>82</v>
      </c>
    </row>
    <row r="221" spans="2:65" s="1" customFormat="1" ht="68.25">
      <c r="B221" s="31"/>
      <c r="C221" s="32"/>
      <c r="D221" s="180" t="s">
        <v>181</v>
      </c>
      <c r="E221" s="32"/>
      <c r="F221" s="183" t="s">
        <v>382</v>
      </c>
      <c r="G221" s="32"/>
      <c r="H221" s="32"/>
      <c r="I221" s="96"/>
      <c r="J221" s="32"/>
      <c r="K221" s="32"/>
      <c r="L221" s="35"/>
      <c r="M221" s="182"/>
      <c r="N221" s="57"/>
      <c r="O221" s="57"/>
      <c r="P221" s="57"/>
      <c r="Q221" s="57"/>
      <c r="R221" s="57"/>
      <c r="S221" s="57"/>
      <c r="T221" s="58"/>
      <c r="AT221" s="14" t="s">
        <v>181</v>
      </c>
      <c r="AU221" s="14" t="s">
        <v>82</v>
      </c>
    </row>
    <row r="222" spans="2:65" s="11" customFormat="1">
      <c r="B222" s="184"/>
      <c r="C222" s="185"/>
      <c r="D222" s="180" t="s">
        <v>183</v>
      </c>
      <c r="E222" s="186" t="s">
        <v>1</v>
      </c>
      <c r="F222" s="187" t="s">
        <v>370</v>
      </c>
      <c r="G222" s="185"/>
      <c r="H222" s="188">
        <v>271.3</v>
      </c>
      <c r="I222" s="189"/>
      <c r="J222" s="185"/>
      <c r="K222" s="185"/>
      <c r="L222" s="190"/>
      <c r="M222" s="191"/>
      <c r="N222" s="192"/>
      <c r="O222" s="192"/>
      <c r="P222" s="192"/>
      <c r="Q222" s="192"/>
      <c r="R222" s="192"/>
      <c r="S222" s="192"/>
      <c r="T222" s="193"/>
      <c r="AT222" s="194" t="s">
        <v>183</v>
      </c>
      <c r="AU222" s="194" t="s">
        <v>82</v>
      </c>
      <c r="AV222" s="11" t="s">
        <v>82</v>
      </c>
      <c r="AW222" s="11" t="s">
        <v>34</v>
      </c>
      <c r="AX222" s="11" t="s">
        <v>78</v>
      </c>
      <c r="AY222" s="194" t="s">
        <v>170</v>
      </c>
    </row>
    <row r="223" spans="2:65" s="1" customFormat="1" ht="16.5" customHeight="1">
      <c r="B223" s="31"/>
      <c r="C223" s="195" t="s">
        <v>383</v>
      </c>
      <c r="D223" s="195" t="s">
        <v>238</v>
      </c>
      <c r="E223" s="196" t="s">
        <v>384</v>
      </c>
      <c r="F223" s="197" t="s">
        <v>385</v>
      </c>
      <c r="G223" s="198" t="s">
        <v>175</v>
      </c>
      <c r="H223" s="199">
        <v>266.53899999999999</v>
      </c>
      <c r="I223" s="200"/>
      <c r="J223" s="201">
        <f>ROUND(I223*H223,2)</f>
        <v>0</v>
      </c>
      <c r="K223" s="197" t="s">
        <v>176</v>
      </c>
      <c r="L223" s="202"/>
      <c r="M223" s="203" t="s">
        <v>1</v>
      </c>
      <c r="N223" s="204" t="s">
        <v>44</v>
      </c>
      <c r="O223" s="57"/>
      <c r="P223" s="177">
        <f>O223*H223</f>
        <v>0</v>
      </c>
      <c r="Q223" s="177">
        <v>0.13100000000000001</v>
      </c>
      <c r="R223" s="177">
        <f>Q223*H223</f>
        <v>34.916609000000001</v>
      </c>
      <c r="S223" s="177">
        <v>0</v>
      </c>
      <c r="T223" s="178">
        <f>S223*H223</f>
        <v>0</v>
      </c>
      <c r="AR223" s="14" t="s">
        <v>215</v>
      </c>
      <c r="AT223" s="14" t="s">
        <v>238</v>
      </c>
      <c r="AU223" s="14" t="s">
        <v>82</v>
      </c>
      <c r="AY223" s="14" t="s">
        <v>170</v>
      </c>
      <c r="BE223" s="179">
        <f>IF(N223="základní",J223,0)</f>
        <v>0</v>
      </c>
      <c r="BF223" s="179">
        <f>IF(N223="snížená",J223,0)</f>
        <v>0</v>
      </c>
      <c r="BG223" s="179">
        <f>IF(N223="zákl. přenesená",J223,0)</f>
        <v>0</v>
      </c>
      <c r="BH223" s="179">
        <f>IF(N223="sníž. přenesená",J223,0)</f>
        <v>0</v>
      </c>
      <c r="BI223" s="179">
        <f>IF(N223="nulová",J223,0)</f>
        <v>0</v>
      </c>
      <c r="BJ223" s="14" t="s">
        <v>78</v>
      </c>
      <c r="BK223" s="179">
        <f>ROUND(I223*H223,2)</f>
        <v>0</v>
      </c>
      <c r="BL223" s="14" t="s">
        <v>177</v>
      </c>
      <c r="BM223" s="14" t="s">
        <v>386</v>
      </c>
    </row>
    <row r="224" spans="2:65" s="1" customFormat="1">
      <c r="B224" s="31"/>
      <c r="C224" s="32"/>
      <c r="D224" s="180" t="s">
        <v>179</v>
      </c>
      <c r="E224" s="32"/>
      <c r="F224" s="181" t="s">
        <v>385</v>
      </c>
      <c r="G224" s="32"/>
      <c r="H224" s="32"/>
      <c r="I224" s="96"/>
      <c r="J224" s="32"/>
      <c r="K224" s="32"/>
      <c r="L224" s="35"/>
      <c r="M224" s="182"/>
      <c r="N224" s="57"/>
      <c r="O224" s="57"/>
      <c r="P224" s="57"/>
      <c r="Q224" s="57"/>
      <c r="R224" s="57"/>
      <c r="S224" s="57"/>
      <c r="T224" s="58"/>
      <c r="AT224" s="14" t="s">
        <v>179</v>
      </c>
      <c r="AU224" s="14" t="s">
        <v>82</v>
      </c>
    </row>
    <row r="225" spans="2:65" s="11" customFormat="1">
      <c r="B225" s="184"/>
      <c r="C225" s="185"/>
      <c r="D225" s="180" t="s">
        <v>183</v>
      </c>
      <c r="E225" s="186" t="s">
        <v>1</v>
      </c>
      <c r="F225" s="187" t="s">
        <v>387</v>
      </c>
      <c r="G225" s="185"/>
      <c r="H225" s="188">
        <v>266.53899999999999</v>
      </c>
      <c r="I225" s="189"/>
      <c r="J225" s="185"/>
      <c r="K225" s="185"/>
      <c r="L225" s="190"/>
      <c r="M225" s="191"/>
      <c r="N225" s="192"/>
      <c r="O225" s="192"/>
      <c r="P225" s="192"/>
      <c r="Q225" s="192"/>
      <c r="R225" s="192"/>
      <c r="S225" s="192"/>
      <c r="T225" s="193"/>
      <c r="AT225" s="194" t="s">
        <v>183</v>
      </c>
      <c r="AU225" s="194" t="s">
        <v>82</v>
      </c>
      <c r="AV225" s="11" t="s">
        <v>82</v>
      </c>
      <c r="AW225" s="11" t="s">
        <v>34</v>
      </c>
      <c r="AX225" s="11" t="s">
        <v>78</v>
      </c>
      <c r="AY225" s="194" t="s">
        <v>170</v>
      </c>
    </row>
    <row r="226" spans="2:65" s="1" customFormat="1" ht="16.5" customHeight="1">
      <c r="B226" s="31"/>
      <c r="C226" s="195" t="s">
        <v>388</v>
      </c>
      <c r="D226" s="195" t="s">
        <v>238</v>
      </c>
      <c r="E226" s="196" t="s">
        <v>389</v>
      </c>
      <c r="F226" s="197" t="s">
        <v>390</v>
      </c>
      <c r="G226" s="198" t="s">
        <v>175</v>
      </c>
      <c r="H226" s="199">
        <v>7.4740000000000002</v>
      </c>
      <c r="I226" s="200"/>
      <c r="J226" s="201">
        <f>ROUND(I226*H226,2)</f>
        <v>0</v>
      </c>
      <c r="K226" s="197" t="s">
        <v>176</v>
      </c>
      <c r="L226" s="202"/>
      <c r="M226" s="203" t="s">
        <v>1</v>
      </c>
      <c r="N226" s="204" t="s">
        <v>44</v>
      </c>
      <c r="O226" s="57"/>
      <c r="P226" s="177">
        <f>O226*H226</f>
        <v>0</v>
      </c>
      <c r="Q226" s="177">
        <v>0.13100000000000001</v>
      </c>
      <c r="R226" s="177">
        <f>Q226*H226</f>
        <v>0.97909400000000002</v>
      </c>
      <c r="S226" s="177">
        <v>0</v>
      </c>
      <c r="T226" s="178">
        <f>S226*H226</f>
        <v>0</v>
      </c>
      <c r="AR226" s="14" t="s">
        <v>215</v>
      </c>
      <c r="AT226" s="14" t="s">
        <v>238</v>
      </c>
      <c r="AU226" s="14" t="s">
        <v>82</v>
      </c>
      <c r="AY226" s="14" t="s">
        <v>170</v>
      </c>
      <c r="BE226" s="179">
        <f>IF(N226="základní",J226,0)</f>
        <v>0</v>
      </c>
      <c r="BF226" s="179">
        <f>IF(N226="snížená",J226,0)</f>
        <v>0</v>
      </c>
      <c r="BG226" s="179">
        <f>IF(N226="zákl. přenesená",J226,0)</f>
        <v>0</v>
      </c>
      <c r="BH226" s="179">
        <f>IF(N226="sníž. přenesená",J226,0)</f>
        <v>0</v>
      </c>
      <c r="BI226" s="179">
        <f>IF(N226="nulová",J226,0)</f>
        <v>0</v>
      </c>
      <c r="BJ226" s="14" t="s">
        <v>78</v>
      </c>
      <c r="BK226" s="179">
        <f>ROUND(I226*H226,2)</f>
        <v>0</v>
      </c>
      <c r="BL226" s="14" t="s">
        <v>177</v>
      </c>
      <c r="BM226" s="14" t="s">
        <v>391</v>
      </c>
    </row>
    <row r="227" spans="2:65" s="1" customFormat="1">
      <c r="B227" s="31"/>
      <c r="C227" s="32"/>
      <c r="D227" s="180" t="s">
        <v>179</v>
      </c>
      <c r="E227" s="32"/>
      <c r="F227" s="181" t="s">
        <v>390</v>
      </c>
      <c r="G227" s="32"/>
      <c r="H227" s="32"/>
      <c r="I227" s="96"/>
      <c r="J227" s="32"/>
      <c r="K227" s="32"/>
      <c r="L227" s="35"/>
      <c r="M227" s="182"/>
      <c r="N227" s="57"/>
      <c r="O227" s="57"/>
      <c r="P227" s="57"/>
      <c r="Q227" s="57"/>
      <c r="R227" s="57"/>
      <c r="S227" s="57"/>
      <c r="T227" s="58"/>
      <c r="AT227" s="14" t="s">
        <v>179</v>
      </c>
      <c r="AU227" s="14" t="s">
        <v>82</v>
      </c>
    </row>
    <row r="228" spans="2:65" s="11" customFormat="1">
      <c r="B228" s="184"/>
      <c r="C228" s="185"/>
      <c r="D228" s="180" t="s">
        <v>183</v>
      </c>
      <c r="E228" s="186" t="s">
        <v>1</v>
      </c>
      <c r="F228" s="187" t="s">
        <v>392</v>
      </c>
      <c r="G228" s="185"/>
      <c r="H228" s="188">
        <v>7.4740000000000002</v>
      </c>
      <c r="I228" s="189"/>
      <c r="J228" s="185"/>
      <c r="K228" s="185"/>
      <c r="L228" s="190"/>
      <c r="M228" s="191"/>
      <c r="N228" s="192"/>
      <c r="O228" s="192"/>
      <c r="P228" s="192"/>
      <c r="Q228" s="192"/>
      <c r="R228" s="192"/>
      <c r="S228" s="192"/>
      <c r="T228" s="193"/>
      <c r="AT228" s="194" t="s">
        <v>183</v>
      </c>
      <c r="AU228" s="194" t="s">
        <v>82</v>
      </c>
      <c r="AV228" s="11" t="s">
        <v>82</v>
      </c>
      <c r="AW228" s="11" t="s">
        <v>34</v>
      </c>
      <c r="AX228" s="11" t="s">
        <v>78</v>
      </c>
      <c r="AY228" s="194" t="s">
        <v>170</v>
      </c>
    </row>
    <row r="229" spans="2:65" s="10" customFormat="1" ht="22.9" customHeight="1">
      <c r="B229" s="152"/>
      <c r="C229" s="153"/>
      <c r="D229" s="154" t="s">
        <v>72</v>
      </c>
      <c r="E229" s="166" t="s">
        <v>215</v>
      </c>
      <c r="F229" s="166" t="s">
        <v>393</v>
      </c>
      <c r="G229" s="153"/>
      <c r="H229" s="153"/>
      <c r="I229" s="156"/>
      <c r="J229" s="167">
        <f>BK229</f>
        <v>0</v>
      </c>
      <c r="K229" s="153"/>
      <c r="L229" s="158"/>
      <c r="M229" s="159"/>
      <c r="N229" s="160"/>
      <c r="O229" s="160"/>
      <c r="P229" s="161">
        <f>SUM(P230:P235)</f>
        <v>0</v>
      </c>
      <c r="Q229" s="160"/>
      <c r="R229" s="161">
        <f>SUM(R230:R235)</f>
        <v>1.7806000000000002</v>
      </c>
      <c r="S229" s="160"/>
      <c r="T229" s="162">
        <f>SUM(T230:T235)</f>
        <v>0</v>
      </c>
      <c r="AR229" s="163" t="s">
        <v>78</v>
      </c>
      <c r="AT229" s="164" t="s">
        <v>72</v>
      </c>
      <c r="AU229" s="164" t="s">
        <v>78</v>
      </c>
      <c r="AY229" s="163" t="s">
        <v>170</v>
      </c>
      <c r="BK229" s="165">
        <f>SUM(BK230:BK235)</f>
        <v>0</v>
      </c>
    </row>
    <row r="230" spans="2:65" s="1" customFormat="1" ht="16.5" customHeight="1">
      <c r="B230" s="31"/>
      <c r="C230" s="168" t="s">
        <v>394</v>
      </c>
      <c r="D230" s="168" t="s">
        <v>172</v>
      </c>
      <c r="E230" s="169" t="s">
        <v>395</v>
      </c>
      <c r="F230" s="170" t="s">
        <v>396</v>
      </c>
      <c r="G230" s="171" t="s">
        <v>397</v>
      </c>
      <c r="H230" s="172">
        <v>2</v>
      </c>
      <c r="I230" s="173"/>
      <c r="J230" s="174">
        <f>ROUND(I230*H230,2)</f>
        <v>0</v>
      </c>
      <c r="K230" s="170" t="s">
        <v>176</v>
      </c>
      <c r="L230" s="35"/>
      <c r="M230" s="175" t="s">
        <v>1</v>
      </c>
      <c r="N230" s="176" t="s">
        <v>44</v>
      </c>
      <c r="O230" s="57"/>
      <c r="P230" s="177">
        <f>O230*H230</f>
        <v>0</v>
      </c>
      <c r="Q230" s="177">
        <v>0.42368</v>
      </c>
      <c r="R230" s="177">
        <f>Q230*H230</f>
        <v>0.84736</v>
      </c>
      <c r="S230" s="177">
        <v>0</v>
      </c>
      <c r="T230" s="178">
        <f>S230*H230</f>
        <v>0</v>
      </c>
      <c r="AR230" s="14" t="s">
        <v>177</v>
      </c>
      <c r="AT230" s="14" t="s">
        <v>172</v>
      </c>
      <c r="AU230" s="14" t="s">
        <v>82</v>
      </c>
      <c r="AY230" s="14" t="s">
        <v>170</v>
      </c>
      <c r="BE230" s="179">
        <f>IF(N230="základní",J230,0)</f>
        <v>0</v>
      </c>
      <c r="BF230" s="179">
        <f>IF(N230="snížená",J230,0)</f>
        <v>0</v>
      </c>
      <c r="BG230" s="179">
        <f>IF(N230="zákl. přenesená",J230,0)</f>
        <v>0</v>
      </c>
      <c r="BH230" s="179">
        <f>IF(N230="sníž. přenesená",J230,0)</f>
        <v>0</v>
      </c>
      <c r="BI230" s="179">
        <f>IF(N230="nulová",J230,0)</f>
        <v>0</v>
      </c>
      <c r="BJ230" s="14" t="s">
        <v>78</v>
      </c>
      <c r="BK230" s="179">
        <f>ROUND(I230*H230,2)</f>
        <v>0</v>
      </c>
      <c r="BL230" s="14" t="s">
        <v>177</v>
      </c>
      <c r="BM230" s="14" t="s">
        <v>398</v>
      </c>
    </row>
    <row r="231" spans="2:65" s="1" customFormat="1">
      <c r="B231" s="31"/>
      <c r="C231" s="32"/>
      <c r="D231" s="180" t="s">
        <v>179</v>
      </c>
      <c r="E231" s="32"/>
      <c r="F231" s="181" t="s">
        <v>399</v>
      </c>
      <c r="G231" s="32"/>
      <c r="H231" s="32"/>
      <c r="I231" s="96"/>
      <c r="J231" s="32"/>
      <c r="K231" s="32"/>
      <c r="L231" s="35"/>
      <c r="M231" s="182"/>
      <c r="N231" s="57"/>
      <c r="O231" s="57"/>
      <c r="P231" s="57"/>
      <c r="Q231" s="57"/>
      <c r="R231" s="57"/>
      <c r="S231" s="57"/>
      <c r="T231" s="58"/>
      <c r="AT231" s="14" t="s">
        <v>179</v>
      </c>
      <c r="AU231" s="14" t="s">
        <v>82</v>
      </c>
    </row>
    <row r="232" spans="2:65" s="1" customFormat="1" ht="58.5">
      <c r="B232" s="31"/>
      <c r="C232" s="32"/>
      <c r="D232" s="180" t="s">
        <v>181</v>
      </c>
      <c r="E232" s="32"/>
      <c r="F232" s="183" t="s">
        <v>400</v>
      </c>
      <c r="G232" s="32"/>
      <c r="H232" s="32"/>
      <c r="I232" s="96"/>
      <c r="J232" s="32"/>
      <c r="K232" s="32"/>
      <c r="L232" s="35"/>
      <c r="M232" s="182"/>
      <c r="N232" s="57"/>
      <c r="O232" s="57"/>
      <c r="P232" s="57"/>
      <c r="Q232" s="57"/>
      <c r="R232" s="57"/>
      <c r="S232" s="57"/>
      <c r="T232" s="58"/>
      <c r="AT232" s="14" t="s">
        <v>181</v>
      </c>
      <c r="AU232" s="14" t="s">
        <v>82</v>
      </c>
    </row>
    <row r="233" spans="2:65" s="1" customFormat="1" ht="16.5" customHeight="1">
      <c r="B233" s="31"/>
      <c r="C233" s="168" t="s">
        <v>401</v>
      </c>
      <c r="D233" s="168" t="s">
        <v>172</v>
      </c>
      <c r="E233" s="169" t="s">
        <v>402</v>
      </c>
      <c r="F233" s="170" t="s">
        <v>403</v>
      </c>
      <c r="G233" s="171" t="s">
        <v>397</v>
      </c>
      <c r="H233" s="172">
        <v>3</v>
      </c>
      <c r="I233" s="173"/>
      <c r="J233" s="174">
        <f>ROUND(I233*H233,2)</f>
        <v>0</v>
      </c>
      <c r="K233" s="170" t="s">
        <v>176</v>
      </c>
      <c r="L233" s="35"/>
      <c r="M233" s="175" t="s">
        <v>1</v>
      </c>
      <c r="N233" s="176" t="s">
        <v>44</v>
      </c>
      <c r="O233" s="57"/>
      <c r="P233" s="177">
        <f>O233*H233</f>
        <v>0</v>
      </c>
      <c r="Q233" s="177">
        <v>0.31108000000000002</v>
      </c>
      <c r="R233" s="177">
        <f>Q233*H233</f>
        <v>0.93324000000000007</v>
      </c>
      <c r="S233" s="177">
        <v>0</v>
      </c>
      <c r="T233" s="178">
        <f>S233*H233</f>
        <v>0</v>
      </c>
      <c r="AR233" s="14" t="s">
        <v>177</v>
      </c>
      <c r="AT233" s="14" t="s">
        <v>172</v>
      </c>
      <c r="AU233" s="14" t="s">
        <v>82</v>
      </c>
      <c r="AY233" s="14" t="s">
        <v>170</v>
      </c>
      <c r="BE233" s="179">
        <f>IF(N233="základní",J233,0)</f>
        <v>0</v>
      </c>
      <c r="BF233" s="179">
        <f>IF(N233="snížená",J233,0)</f>
        <v>0</v>
      </c>
      <c r="BG233" s="179">
        <f>IF(N233="zákl. přenesená",J233,0)</f>
        <v>0</v>
      </c>
      <c r="BH233" s="179">
        <f>IF(N233="sníž. přenesená",J233,0)</f>
        <v>0</v>
      </c>
      <c r="BI233" s="179">
        <f>IF(N233="nulová",J233,0)</f>
        <v>0</v>
      </c>
      <c r="BJ233" s="14" t="s">
        <v>78</v>
      </c>
      <c r="BK233" s="179">
        <f>ROUND(I233*H233,2)</f>
        <v>0</v>
      </c>
      <c r="BL233" s="14" t="s">
        <v>177</v>
      </c>
      <c r="BM233" s="14" t="s">
        <v>404</v>
      </c>
    </row>
    <row r="234" spans="2:65" s="1" customFormat="1">
      <c r="B234" s="31"/>
      <c r="C234" s="32"/>
      <c r="D234" s="180" t="s">
        <v>179</v>
      </c>
      <c r="E234" s="32"/>
      <c r="F234" s="181" t="s">
        <v>405</v>
      </c>
      <c r="G234" s="32"/>
      <c r="H234" s="32"/>
      <c r="I234" s="96"/>
      <c r="J234" s="32"/>
      <c r="K234" s="32"/>
      <c r="L234" s="35"/>
      <c r="M234" s="182"/>
      <c r="N234" s="57"/>
      <c r="O234" s="57"/>
      <c r="P234" s="57"/>
      <c r="Q234" s="57"/>
      <c r="R234" s="57"/>
      <c r="S234" s="57"/>
      <c r="T234" s="58"/>
      <c r="AT234" s="14" t="s">
        <v>179</v>
      </c>
      <c r="AU234" s="14" t="s">
        <v>82</v>
      </c>
    </row>
    <row r="235" spans="2:65" s="1" customFormat="1" ht="58.5">
      <c r="B235" s="31"/>
      <c r="C235" s="32"/>
      <c r="D235" s="180" t="s">
        <v>181</v>
      </c>
      <c r="E235" s="32"/>
      <c r="F235" s="183" t="s">
        <v>400</v>
      </c>
      <c r="G235" s="32"/>
      <c r="H235" s="32"/>
      <c r="I235" s="96"/>
      <c r="J235" s="32"/>
      <c r="K235" s="32"/>
      <c r="L235" s="35"/>
      <c r="M235" s="182"/>
      <c r="N235" s="57"/>
      <c r="O235" s="57"/>
      <c r="P235" s="57"/>
      <c r="Q235" s="57"/>
      <c r="R235" s="57"/>
      <c r="S235" s="57"/>
      <c r="T235" s="58"/>
      <c r="AT235" s="14" t="s">
        <v>181</v>
      </c>
      <c r="AU235" s="14" t="s">
        <v>82</v>
      </c>
    </row>
    <row r="236" spans="2:65" s="10" customFormat="1" ht="22.9" customHeight="1">
      <c r="B236" s="152"/>
      <c r="C236" s="153"/>
      <c r="D236" s="154" t="s">
        <v>72</v>
      </c>
      <c r="E236" s="166" t="s">
        <v>223</v>
      </c>
      <c r="F236" s="166" t="s">
        <v>406</v>
      </c>
      <c r="G236" s="153"/>
      <c r="H236" s="153"/>
      <c r="I236" s="156"/>
      <c r="J236" s="167">
        <f>BK236</f>
        <v>0</v>
      </c>
      <c r="K236" s="153"/>
      <c r="L236" s="158"/>
      <c r="M236" s="159"/>
      <c r="N236" s="160"/>
      <c r="O236" s="160"/>
      <c r="P236" s="161">
        <f>SUM(P237:P283)</f>
        <v>0</v>
      </c>
      <c r="Q236" s="160"/>
      <c r="R236" s="161">
        <f>SUM(R237:R283)</f>
        <v>101.9997006</v>
      </c>
      <c r="S236" s="160"/>
      <c r="T236" s="162">
        <f>SUM(T237:T283)</f>
        <v>0</v>
      </c>
      <c r="AR236" s="163" t="s">
        <v>78</v>
      </c>
      <c r="AT236" s="164" t="s">
        <v>72</v>
      </c>
      <c r="AU236" s="164" t="s">
        <v>78</v>
      </c>
      <c r="AY236" s="163" t="s">
        <v>170</v>
      </c>
      <c r="BK236" s="165">
        <f>SUM(BK237:BK283)</f>
        <v>0</v>
      </c>
    </row>
    <row r="237" spans="2:65" s="1" customFormat="1" ht="16.5" customHeight="1">
      <c r="B237" s="31"/>
      <c r="C237" s="168" t="s">
        <v>407</v>
      </c>
      <c r="D237" s="168" t="s">
        <v>172</v>
      </c>
      <c r="E237" s="169" t="s">
        <v>408</v>
      </c>
      <c r="F237" s="170" t="s">
        <v>409</v>
      </c>
      <c r="G237" s="171" t="s">
        <v>218</v>
      </c>
      <c r="H237" s="172">
        <v>170.7</v>
      </c>
      <c r="I237" s="173"/>
      <c r="J237" s="174">
        <f>ROUND(I237*H237,2)</f>
        <v>0</v>
      </c>
      <c r="K237" s="170" t="s">
        <v>176</v>
      </c>
      <c r="L237" s="35"/>
      <c r="M237" s="175" t="s">
        <v>1</v>
      </c>
      <c r="N237" s="176" t="s">
        <v>44</v>
      </c>
      <c r="O237" s="57"/>
      <c r="P237" s="177">
        <f>O237*H237</f>
        <v>0</v>
      </c>
      <c r="Q237" s="177">
        <v>8.0879999999999994E-2</v>
      </c>
      <c r="R237" s="177">
        <f>Q237*H237</f>
        <v>13.806215999999997</v>
      </c>
      <c r="S237" s="177">
        <v>0</v>
      </c>
      <c r="T237" s="178">
        <f>S237*H237</f>
        <v>0</v>
      </c>
      <c r="AR237" s="14" t="s">
        <v>177</v>
      </c>
      <c r="AT237" s="14" t="s">
        <v>172</v>
      </c>
      <c r="AU237" s="14" t="s">
        <v>82</v>
      </c>
      <c r="AY237" s="14" t="s">
        <v>170</v>
      </c>
      <c r="BE237" s="179">
        <f>IF(N237="základní",J237,0)</f>
        <v>0</v>
      </c>
      <c r="BF237" s="179">
        <f>IF(N237="snížená",J237,0)</f>
        <v>0</v>
      </c>
      <c r="BG237" s="179">
        <f>IF(N237="zákl. přenesená",J237,0)</f>
        <v>0</v>
      </c>
      <c r="BH237" s="179">
        <f>IF(N237="sníž. přenesená",J237,0)</f>
        <v>0</v>
      </c>
      <c r="BI237" s="179">
        <f>IF(N237="nulová",J237,0)</f>
        <v>0</v>
      </c>
      <c r="BJ237" s="14" t="s">
        <v>78</v>
      </c>
      <c r="BK237" s="179">
        <f>ROUND(I237*H237,2)</f>
        <v>0</v>
      </c>
      <c r="BL237" s="14" t="s">
        <v>177</v>
      </c>
      <c r="BM237" s="14" t="s">
        <v>410</v>
      </c>
    </row>
    <row r="238" spans="2:65" s="1" customFormat="1" ht="19.5">
      <c r="B238" s="31"/>
      <c r="C238" s="32"/>
      <c r="D238" s="180" t="s">
        <v>179</v>
      </c>
      <c r="E238" s="32"/>
      <c r="F238" s="181" t="s">
        <v>411</v>
      </c>
      <c r="G238" s="32"/>
      <c r="H238" s="32"/>
      <c r="I238" s="96"/>
      <c r="J238" s="32"/>
      <c r="K238" s="32"/>
      <c r="L238" s="35"/>
      <c r="M238" s="182"/>
      <c r="N238" s="57"/>
      <c r="O238" s="57"/>
      <c r="P238" s="57"/>
      <c r="Q238" s="57"/>
      <c r="R238" s="57"/>
      <c r="S238" s="57"/>
      <c r="T238" s="58"/>
      <c r="AT238" s="14" t="s">
        <v>179</v>
      </c>
      <c r="AU238" s="14" t="s">
        <v>82</v>
      </c>
    </row>
    <row r="239" spans="2:65" s="1" customFormat="1" ht="48.75">
      <c r="B239" s="31"/>
      <c r="C239" s="32"/>
      <c r="D239" s="180" t="s">
        <v>181</v>
      </c>
      <c r="E239" s="32"/>
      <c r="F239" s="183" t="s">
        <v>412</v>
      </c>
      <c r="G239" s="32"/>
      <c r="H239" s="32"/>
      <c r="I239" s="96"/>
      <c r="J239" s="32"/>
      <c r="K239" s="32"/>
      <c r="L239" s="35"/>
      <c r="M239" s="182"/>
      <c r="N239" s="57"/>
      <c r="O239" s="57"/>
      <c r="P239" s="57"/>
      <c r="Q239" s="57"/>
      <c r="R239" s="57"/>
      <c r="S239" s="57"/>
      <c r="T239" s="58"/>
      <c r="AT239" s="14" t="s">
        <v>181</v>
      </c>
      <c r="AU239" s="14" t="s">
        <v>82</v>
      </c>
    </row>
    <row r="240" spans="2:65" s="11" customFormat="1">
      <c r="B240" s="184"/>
      <c r="C240" s="185"/>
      <c r="D240" s="180" t="s">
        <v>183</v>
      </c>
      <c r="E240" s="186" t="s">
        <v>100</v>
      </c>
      <c r="F240" s="187" t="s">
        <v>413</v>
      </c>
      <c r="G240" s="185"/>
      <c r="H240" s="188">
        <v>170.7</v>
      </c>
      <c r="I240" s="189"/>
      <c r="J240" s="185"/>
      <c r="K240" s="185"/>
      <c r="L240" s="190"/>
      <c r="M240" s="191"/>
      <c r="N240" s="192"/>
      <c r="O240" s="192"/>
      <c r="P240" s="192"/>
      <c r="Q240" s="192"/>
      <c r="R240" s="192"/>
      <c r="S240" s="192"/>
      <c r="T240" s="193"/>
      <c r="AT240" s="194" t="s">
        <v>183</v>
      </c>
      <c r="AU240" s="194" t="s">
        <v>82</v>
      </c>
      <c r="AV240" s="11" t="s">
        <v>82</v>
      </c>
      <c r="AW240" s="11" t="s">
        <v>34</v>
      </c>
      <c r="AX240" s="11" t="s">
        <v>78</v>
      </c>
      <c r="AY240" s="194" t="s">
        <v>170</v>
      </c>
    </row>
    <row r="241" spans="2:65" s="1" customFormat="1" ht="16.5" customHeight="1">
      <c r="B241" s="31"/>
      <c r="C241" s="195" t="s">
        <v>414</v>
      </c>
      <c r="D241" s="195" t="s">
        <v>238</v>
      </c>
      <c r="E241" s="196" t="s">
        <v>415</v>
      </c>
      <c r="F241" s="197" t="s">
        <v>416</v>
      </c>
      <c r="G241" s="198" t="s">
        <v>218</v>
      </c>
      <c r="H241" s="199">
        <v>172.40700000000001</v>
      </c>
      <c r="I241" s="200"/>
      <c r="J241" s="201">
        <f>ROUND(I241*H241,2)</f>
        <v>0</v>
      </c>
      <c r="K241" s="197" t="s">
        <v>176</v>
      </c>
      <c r="L241" s="202"/>
      <c r="M241" s="203" t="s">
        <v>1</v>
      </c>
      <c r="N241" s="204" t="s">
        <v>44</v>
      </c>
      <c r="O241" s="57"/>
      <c r="P241" s="177">
        <f>O241*H241</f>
        <v>0</v>
      </c>
      <c r="Q241" s="177">
        <v>5.6000000000000001E-2</v>
      </c>
      <c r="R241" s="177">
        <f>Q241*H241</f>
        <v>9.6547920000000005</v>
      </c>
      <c r="S241" s="177">
        <v>0</v>
      </c>
      <c r="T241" s="178">
        <f>S241*H241</f>
        <v>0</v>
      </c>
      <c r="AR241" s="14" t="s">
        <v>215</v>
      </c>
      <c r="AT241" s="14" t="s">
        <v>238</v>
      </c>
      <c r="AU241" s="14" t="s">
        <v>82</v>
      </c>
      <c r="AY241" s="14" t="s">
        <v>170</v>
      </c>
      <c r="BE241" s="179">
        <f>IF(N241="základní",J241,0)</f>
        <v>0</v>
      </c>
      <c r="BF241" s="179">
        <f>IF(N241="snížená",J241,0)</f>
        <v>0</v>
      </c>
      <c r="BG241" s="179">
        <f>IF(N241="zákl. přenesená",J241,0)</f>
        <v>0</v>
      </c>
      <c r="BH241" s="179">
        <f>IF(N241="sníž. přenesená",J241,0)</f>
        <v>0</v>
      </c>
      <c r="BI241" s="179">
        <f>IF(N241="nulová",J241,0)</f>
        <v>0</v>
      </c>
      <c r="BJ241" s="14" t="s">
        <v>78</v>
      </c>
      <c r="BK241" s="179">
        <f>ROUND(I241*H241,2)</f>
        <v>0</v>
      </c>
      <c r="BL241" s="14" t="s">
        <v>177</v>
      </c>
      <c r="BM241" s="14" t="s">
        <v>417</v>
      </c>
    </row>
    <row r="242" spans="2:65" s="1" customFormat="1">
      <c r="B242" s="31"/>
      <c r="C242" s="32"/>
      <c r="D242" s="180" t="s">
        <v>179</v>
      </c>
      <c r="E242" s="32"/>
      <c r="F242" s="181" t="s">
        <v>416</v>
      </c>
      <c r="G242" s="32"/>
      <c r="H242" s="32"/>
      <c r="I242" s="96"/>
      <c r="J242" s="32"/>
      <c r="K242" s="32"/>
      <c r="L242" s="35"/>
      <c r="M242" s="182"/>
      <c r="N242" s="57"/>
      <c r="O242" s="57"/>
      <c r="P242" s="57"/>
      <c r="Q242" s="57"/>
      <c r="R242" s="57"/>
      <c r="S242" s="57"/>
      <c r="T242" s="58"/>
      <c r="AT242" s="14" t="s">
        <v>179</v>
      </c>
      <c r="AU242" s="14" t="s">
        <v>82</v>
      </c>
    </row>
    <row r="243" spans="2:65" s="11" customFormat="1">
      <c r="B243" s="184"/>
      <c r="C243" s="185"/>
      <c r="D243" s="180" t="s">
        <v>183</v>
      </c>
      <c r="E243" s="186" t="s">
        <v>1</v>
      </c>
      <c r="F243" s="187" t="s">
        <v>418</v>
      </c>
      <c r="G243" s="185"/>
      <c r="H243" s="188">
        <v>172.40700000000001</v>
      </c>
      <c r="I243" s="189"/>
      <c r="J243" s="185"/>
      <c r="K243" s="185"/>
      <c r="L243" s="190"/>
      <c r="M243" s="191"/>
      <c r="N243" s="192"/>
      <c r="O243" s="192"/>
      <c r="P243" s="192"/>
      <c r="Q243" s="192"/>
      <c r="R243" s="192"/>
      <c r="S243" s="192"/>
      <c r="T243" s="193"/>
      <c r="AT243" s="194" t="s">
        <v>183</v>
      </c>
      <c r="AU243" s="194" t="s">
        <v>82</v>
      </c>
      <c r="AV243" s="11" t="s">
        <v>82</v>
      </c>
      <c r="AW243" s="11" t="s">
        <v>34</v>
      </c>
      <c r="AX243" s="11" t="s">
        <v>78</v>
      </c>
      <c r="AY243" s="194" t="s">
        <v>170</v>
      </c>
    </row>
    <row r="244" spans="2:65" s="1" customFormat="1" ht="16.5" customHeight="1">
      <c r="B244" s="31"/>
      <c r="C244" s="168" t="s">
        <v>419</v>
      </c>
      <c r="D244" s="168" t="s">
        <v>172</v>
      </c>
      <c r="E244" s="169" t="s">
        <v>420</v>
      </c>
      <c r="F244" s="170" t="s">
        <v>421</v>
      </c>
      <c r="G244" s="171" t="s">
        <v>218</v>
      </c>
      <c r="H244" s="172">
        <v>175.2</v>
      </c>
      <c r="I244" s="173"/>
      <c r="J244" s="174">
        <f>ROUND(I244*H244,2)</f>
        <v>0</v>
      </c>
      <c r="K244" s="170" t="s">
        <v>176</v>
      </c>
      <c r="L244" s="35"/>
      <c r="M244" s="175" t="s">
        <v>1</v>
      </c>
      <c r="N244" s="176" t="s">
        <v>44</v>
      </c>
      <c r="O244" s="57"/>
      <c r="P244" s="177">
        <f>O244*H244</f>
        <v>0</v>
      </c>
      <c r="Q244" s="177">
        <v>0.15540000000000001</v>
      </c>
      <c r="R244" s="177">
        <f>Q244*H244</f>
        <v>27.22608</v>
      </c>
      <c r="S244" s="177">
        <v>0</v>
      </c>
      <c r="T244" s="178">
        <f>S244*H244</f>
        <v>0</v>
      </c>
      <c r="AR244" s="14" t="s">
        <v>177</v>
      </c>
      <c r="AT244" s="14" t="s">
        <v>172</v>
      </c>
      <c r="AU244" s="14" t="s">
        <v>82</v>
      </c>
      <c r="AY244" s="14" t="s">
        <v>170</v>
      </c>
      <c r="BE244" s="179">
        <f>IF(N244="základní",J244,0)</f>
        <v>0</v>
      </c>
      <c r="BF244" s="179">
        <f>IF(N244="snížená",J244,0)</f>
        <v>0</v>
      </c>
      <c r="BG244" s="179">
        <f>IF(N244="zákl. přenesená",J244,0)</f>
        <v>0</v>
      </c>
      <c r="BH244" s="179">
        <f>IF(N244="sníž. přenesená",J244,0)</f>
        <v>0</v>
      </c>
      <c r="BI244" s="179">
        <f>IF(N244="nulová",J244,0)</f>
        <v>0</v>
      </c>
      <c r="BJ244" s="14" t="s">
        <v>78</v>
      </c>
      <c r="BK244" s="179">
        <f>ROUND(I244*H244,2)</f>
        <v>0</v>
      </c>
      <c r="BL244" s="14" t="s">
        <v>177</v>
      </c>
      <c r="BM244" s="14" t="s">
        <v>422</v>
      </c>
    </row>
    <row r="245" spans="2:65" s="1" customFormat="1" ht="19.5">
      <c r="B245" s="31"/>
      <c r="C245" s="32"/>
      <c r="D245" s="180" t="s">
        <v>179</v>
      </c>
      <c r="E245" s="32"/>
      <c r="F245" s="181" t="s">
        <v>423</v>
      </c>
      <c r="G245" s="32"/>
      <c r="H245" s="32"/>
      <c r="I245" s="96"/>
      <c r="J245" s="32"/>
      <c r="K245" s="32"/>
      <c r="L245" s="35"/>
      <c r="M245" s="182"/>
      <c r="N245" s="57"/>
      <c r="O245" s="57"/>
      <c r="P245" s="57"/>
      <c r="Q245" s="57"/>
      <c r="R245" s="57"/>
      <c r="S245" s="57"/>
      <c r="T245" s="58"/>
      <c r="AT245" s="14" t="s">
        <v>179</v>
      </c>
      <c r="AU245" s="14" t="s">
        <v>82</v>
      </c>
    </row>
    <row r="246" spans="2:65" s="1" customFormat="1" ht="58.5">
      <c r="B246" s="31"/>
      <c r="C246" s="32"/>
      <c r="D246" s="180" t="s">
        <v>181</v>
      </c>
      <c r="E246" s="32"/>
      <c r="F246" s="183" t="s">
        <v>424</v>
      </c>
      <c r="G246" s="32"/>
      <c r="H246" s="32"/>
      <c r="I246" s="96"/>
      <c r="J246" s="32"/>
      <c r="K246" s="32"/>
      <c r="L246" s="35"/>
      <c r="M246" s="182"/>
      <c r="N246" s="57"/>
      <c r="O246" s="57"/>
      <c r="P246" s="57"/>
      <c r="Q246" s="57"/>
      <c r="R246" s="57"/>
      <c r="S246" s="57"/>
      <c r="T246" s="58"/>
      <c r="AT246" s="14" t="s">
        <v>181</v>
      </c>
      <c r="AU246" s="14" t="s">
        <v>82</v>
      </c>
    </row>
    <row r="247" spans="2:65" s="11" customFormat="1">
      <c r="B247" s="184"/>
      <c r="C247" s="185"/>
      <c r="D247" s="180" t="s">
        <v>183</v>
      </c>
      <c r="E247" s="186" t="s">
        <v>92</v>
      </c>
      <c r="F247" s="187" t="s">
        <v>425</v>
      </c>
      <c r="G247" s="185"/>
      <c r="H247" s="188">
        <v>175.2</v>
      </c>
      <c r="I247" s="189"/>
      <c r="J247" s="185"/>
      <c r="K247" s="185"/>
      <c r="L247" s="190"/>
      <c r="M247" s="191"/>
      <c r="N247" s="192"/>
      <c r="O247" s="192"/>
      <c r="P247" s="192"/>
      <c r="Q247" s="192"/>
      <c r="R247" s="192"/>
      <c r="S247" s="192"/>
      <c r="T247" s="193"/>
      <c r="AT247" s="194" t="s">
        <v>183</v>
      </c>
      <c r="AU247" s="194" t="s">
        <v>82</v>
      </c>
      <c r="AV247" s="11" t="s">
        <v>82</v>
      </c>
      <c r="AW247" s="11" t="s">
        <v>34</v>
      </c>
      <c r="AX247" s="11" t="s">
        <v>78</v>
      </c>
      <c r="AY247" s="194" t="s">
        <v>170</v>
      </c>
    </row>
    <row r="248" spans="2:65" s="1" customFormat="1" ht="16.5" customHeight="1">
      <c r="B248" s="31"/>
      <c r="C248" s="195" t="s">
        <v>426</v>
      </c>
      <c r="D248" s="195" t="s">
        <v>238</v>
      </c>
      <c r="E248" s="196" t="s">
        <v>427</v>
      </c>
      <c r="F248" s="197" t="s">
        <v>428</v>
      </c>
      <c r="G248" s="198" t="s">
        <v>218</v>
      </c>
      <c r="H248" s="199">
        <v>15.352</v>
      </c>
      <c r="I248" s="200"/>
      <c r="J248" s="201">
        <f>ROUND(I248*H248,2)</f>
        <v>0</v>
      </c>
      <c r="K248" s="197" t="s">
        <v>176</v>
      </c>
      <c r="L248" s="202"/>
      <c r="M248" s="203" t="s">
        <v>1</v>
      </c>
      <c r="N248" s="204" t="s">
        <v>44</v>
      </c>
      <c r="O248" s="57"/>
      <c r="P248" s="177">
        <f>O248*H248</f>
        <v>0</v>
      </c>
      <c r="Q248" s="177">
        <v>4.8300000000000003E-2</v>
      </c>
      <c r="R248" s="177">
        <f>Q248*H248</f>
        <v>0.74150160000000009</v>
      </c>
      <c r="S248" s="177">
        <v>0</v>
      </c>
      <c r="T248" s="178">
        <f>S248*H248</f>
        <v>0</v>
      </c>
      <c r="AR248" s="14" t="s">
        <v>215</v>
      </c>
      <c r="AT248" s="14" t="s">
        <v>238</v>
      </c>
      <c r="AU248" s="14" t="s">
        <v>82</v>
      </c>
      <c r="AY248" s="14" t="s">
        <v>170</v>
      </c>
      <c r="BE248" s="179">
        <f>IF(N248="základní",J248,0)</f>
        <v>0</v>
      </c>
      <c r="BF248" s="179">
        <f>IF(N248="snížená",J248,0)</f>
        <v>0</v>
      </c>
      <c r="BG248" s="179">
        <f>IF(N248="zákl. přenesená",J248,0)</f>
        <v>0</v>
      </c>
      <c r="BH248" s="179">
        <f>IF(N248="sníž. přenesená",J248,0)</f>
        <v>0</v>
      </c>
      <c r="BI248" s="179">
        <f>IF(N248="nulová",J248,0)</f>
        <v>0</v>
      </c>
      <c r="BJ248" s="14" t="s">
        <v>78</v>
      </c>
      <c r="BK248" s="179">
        <f>ROUND(I248*H248,2)</f>
        <v>0</v>
      </c>
      <c r="BL248" s="14" t="s">
        <v>177</v>
      </c>
      <c r="BM248" s="14" t="s">
        <v>429</v>
      </c>
    </row>
    <row r="249" spans="2:65" s="1" customFormat="1">
      <c r="B249" s="31"/>
      <c r="C249" s="32"/>
      <c r="D249" s="180" t="s">
        <v>179</v>
      </c>
      <c r="E249" s="32"/>
      <c r="F249" s="181" t="s">
        <v>428</v>
      </c>
      <c r="G249" s="32"/>
      <c r="H249" s="32"/>
      <c r="I249" s="96"/>
      <c r="J249" s="32"/>
      <c r="K249" s="32"/>
      <c r="L249" s="35"/>
      <c r="M249" s="182"/>
      <c r="N249" s="57"/>
      <c r="O249" s="57"/>
      <c r="P249" s="57"/>
      <c r="Q249" s="57"/>
      <c r="R249" s="57"/>
      <c r="S249" s="57"/>
      <c r="T249" s="58"/>
      <c r="AT249" s="14" t="s">
        <v>179</v>
      </c>
      <c r="AU249" s="14" t="s">
        <v>82</v>
      </c>
    </row>
    <row r="250" spans="2:65" s="11" customFormat="1">
      <c r="B250" s="184"/>
      <c r="C250" s="185"/>
      <c r="D250" s="180" t="s">
        <v>183</v>
      </c>
      <c r="E250" s="186" t="s">
        <v>94</v>
      </c>
      <c r="F250" s="187" t="s">
        <v>430</v>
      </c>
      <c r="G250" s="185"/>
      <c r="H250" s="188">
        <v>15.352</v>
      </c>
      <c r="I250" s="189"/>
      <c r="J250" s="185"/>
      <c r="K250" s="185"/>
      <c r="L250" s="190"/>
      <c r="M250" s="191"/>
      <c r="N250" s="192"/>
      <c r="O250" s="192"/>
      <c r="P250" s="192"/>
      <c r="Q250" s="192"/>
      <c r="R250" s="192"/>
      <c r="S250" s="192"/>
      <c r="T250" s="193"/>
      <c r="AT250" s="194" t="s">
        <v>183</v>
      </c>
      <c r="AU250" s="194" t="s">
        <v>82</v>
      </c>
      <c r="AV250" s="11" t="s">
        <v>82</v>
      </c>
      <c r="AW250" s="11" t="s">
        <v>34</v>
      </c>
      <c r="AX250" s="11" t="s">
        <v>78</v>
      </c>
      <c r="AY250" s="194" t="s">
        <v>170</v>
      </c>
    </row>
    <row r="251" spans="2:65" s="1" customFormat="1" ht="16.5" customHeight="1">
      <c r="B251" s="31"/>
      <c r="C251" s="195" t="s">
        <v>431</v>
      </c>
      <c r="D251" s="195" t="s">
        <v>238</v>
      </c>
      <c r="E251" s="196" t="s">
        <v>432</v>
      </c>
      <c r="F251" s="197" t="s">
        <v>433</v>
      </c>
      <c r="G251" s="198" t="s">
        <v>218</v>
      </c>
      <c r="H251" s="199">
        <v>12.12</v>
      </c>
      <c r="I251" s="200"/>
      <c r="J251" s="201">
        <f>ROUND(I251*H251,2)</f>
        <v>0</v>
      </c>
      <c r="K251" s="197" t="s">
        <v>176</v>
      </c>
      <c r="L251" s="202"/>
      <c r="M251" s="203" t="s">
        <v>1</v>
      </c>
      <c r="N251" s="204" t="s">
        <v>44</v>
      </c>
      <c r="O251" s="57"/>
      <c r="P251" s="177">
        <f>O251*H251</f>
        <v>0</v>
      </c>
      <c r="Q251" s="177">
        <v>6.4000000000000001E-2</v>
      </c>
      <c r="R251" s="177">
        <f>Q251*H251</f>
        <v>0.77567999999999993</v>
      </c>
      <c r="S251" s="177">
        <v>0</v>
      </c>
      <c r="T251" s="178">
        <f>S251*H251</f>
        <v>0</v>
      </c>
      <c r="AR251" s="14" t="s">
        <v>215</v>
      </c>
      <c r="AT251" s="14" t="s">
        <v>238</v>
      </c>
      <c r="AU251" s="14" t="s">
        <v>82</v>
      </c>
      <c r="AY251" s="14" t="s">
        <v>170</v>
      </c>
      <c r="BE251" s="179">
        <f>IF(N251="základní",J251,0)</f>
        <v>0</v>
      </c>
      <c r="BF251" s="179">
        <f>IF(N251="snížená",J251,0)</f>
        <v>0</v>
      </c>
      <c r="BG251" s="179">
        <f>IF(N251="zákl. přenesená",J251,0)</f>
        <v>0</v>
      </c>
      <c r="BH251" s="179">
        <f>IF(N251="sníž. přenesená",J251,0)</f>
        <v>0</v>
      </c>
      <c r="BI251" s="179">
        <f>IF(N251="nulová",J251,0)</f>
        <v>0</v>
      </c>
      <c r="BJ251" s="14" t="s">
        <v>78</v>
      </c>
      <c r="BK251" s="179">
        <f>ROUND(I251*H251,2)</f>
        <v>0</v>
      </c>
      <c r="BL251" s="14" t="s">
        <v>177</v>
      </c>
      <c r="BM251" s="14" t="s">
        <v>434</v>
      </c>
    </row>
    <row r="252" spans="2:65" s="1" customFormat="1">
      <c r="B252" s="31"/>
      <c r="C252" s="32"/>
      <c r="D252" s="180" t="s">
        <v>179</v>
      </c>
      <c r="E252" s="32"/>
      <c r="F252" s="181" t="s">
        <v>433</v>
      </c>
      <c r="G252" s="32"/>
      <c r="H252" s="32"/>
      <c r="I252" s="96"/>
      <c r="J252" s="32"/>
      <c r="K252" s="32"/>
      <c r="L252" s="35"/>
      <c r="M252" s="182"/>
      <c r="N252" s="57"/>
      <c r="O252" s="57"/>
      <c r="P252" s="57"/>
      <c r="Q252" s="57"/>
      <c r="R252" s="57"/>
      <c r="S252" s="57"/>
      <c r="T252" s="58"/>
      <c r="AT252" s="14" t="s">
        <v>179</v>
      </c>
      <c r="AU252" s="14" t="s">
        <v>82</v>
      </c>
    </row>
    <row r="253" spans="2:65" s="11" customFormat="1">
      <c r="B253" s="184"/>
      <c r="C253" s="185"/>
      <c r="D253" s="180" t="s">
        <v>183</v>
      </c>
      <c r="E253" s="186" t="s">
        <v>96</v>
      </c>
      <c r="F253" s="187" t="s">
        <v>435</v>
      </c>
      <c r="G253" s="185"/>
      <c r="H253" s="188">
        <v>12.12</v>
      </c>
      <c r="I253" s="189"/>
      <c r="J253" s="185"/>
      <c r="K253" s="185"/>
      <c r="L253" s="190"/>
      <c r="M253" s="191"/>
      <c r="N253" s="192"/>
      <c r="O253" s="192"/>
      <c r="P253" s="192"/>
      <c r="Q253" s="192"/>
      <c r="R253" s="192"/>
      <c r="S253" s="192"/>
      <c r="T253" s="193"/>
      <c r="AT253" s="194" t="s">
        <v>183</v>
      </c>
      <c r="AU253" s="194" t="s">
        <v>82</v>
      </c>
      <c r="AV253" s="11" t="s">
        <v>82</v>
      </c>
      <c r="AW253" s="11" t="s">
        <v>34</v>
      </c>
      <c r="AX253" s="11" t="s">
        <v>78</v>
      </c>
      <c r="AY253" s="194" t="s">
        <v>170</v>
      </c>
    </row>
    <row r="254" spans="2:65" s="1" customFormat="1" ht="16.5" customHeight="1">
      <c r="B254" s="31"/>
      <c r="C254" s="195" t="s">
        <v>436</v>
      </c>
      <c r="D254" s="195" t="s">
        <v>238</v>
      </c>
      <c r="E254" s="196" t="s">
        <v>437</v>
      </c>
      <c r="F254" s="197" t="s">
        <v>438</v>
      </c>
      <c r="G254" s="198" t="s">
        <v>218</v>
      </c>
      <c r="H254" s="199">
        <v>149.47999999999999</v>
      </c>
      <c r="I254" s="200"/>
      <c r="J254" s="201">
        <f>ROUND(I254*H254,2)</f>
        <v>0</v>
      </c>
      <c r="K254" s="197" t="s">
        <v>176</v>
      </c>
      <c r="L254" s="202"/>
      <c r="M254" s="203" t="s">
        <v>1</v>
      </c>
      <c r="N254" s="204" t="s">
        <v>44</v>
      </c>
      <c r="O254" s="57"/>
      <c r="P254" s="177">
        <f>O254*H254</f>
        <v>0</v>
      </c>
      <c r="Q254" s="177">
        <v>8.1000000000000003E-2</v>
      </c>
      <c r="R254" s="177">
        <f>Q254*H254</f>
        <v>12.10788</v>
      </c>
      <c r="S254" s="177">
        <v>0</v>
      </c>
      <c r="T254" s="178">
        <f>S254*H254</f>
        <v>0</v>
      </c>
      <c r="AR254" s="14" t="s">
        <v>215</v>
      </c>
      <c r="AT254" s="14" t="s">
        <v>238</v>
      </c>
      <c r="AU254" s="14" t="s">
        <v>82</v>
      </c>
      <c r="AY254" s="14" t="s">
        <v>170</v>
      </c>
      <c r="BE254" s="179">
        <f>IF(N254="základní",J254,0)</f>
        <v>0</v>
      </c>
      <c r="BF254" s="179">
        <f>IF(N254="snížená",J254,0)</f>
        <v>0</v>
      </c>
      <c r="BG254" s="179">
        <f>IF(N254="zákl. přenesená",J254,0)</f>
        <v>0</v>
      </c>
      <c r="BH254" s="179">
        <f>IF(N254="sníž. přenesená",J254,0)</f>
        <v>0</v>
      </c>
      <c r="BI254" s="179">
        <f>IF(N254="nulová",J254,0)</f>
        <v>0</v>
      </c>
      <c r="BJ254" s="14" t="s">
        <v>78</v>
      </c>
      <c r="BK254" s="179">
        <f>ROUND(I254*H254,2)</f>
        <v>0</v>
      </c>
      <c r="BL254" s="14" t="s">
        <v>177</v>
      </c>
      <c r="BM254" s="14" t="s">
        <v>439</v>
      </c>
    </row>
    <row r="255" spans="2:65" s="1" customFormat="1">
      <c r="B255" s="31"/>
      <c r="C255" s="32"/>
      <c r="D255" s="180" t="s">
        <v>179</v>
      </c>
      <c r="E255" s="32"/>
      <c r="F255" s="181" t="s">
        <v>438</v>
      </c>
      <c r="G255" s="32"/>
      <c r="H255" s="32"/>
      <c r="I255" s="96"/>
      <c r="J255" s="32"/>
      <c r="K255" s="32"/>
      <c r="L255" s="35"/>
      <c r="M255" s="182"/>
      <c r="N255" s="57"/>
      <c r="O255" s="57"/>
      <c r="P255" s="57"/>
      <c r="Q255" s="57"/>
      <c r="R255" s="57"/>
      <c r="S255" s="57"/>
      <c r="T255" s="58"/>
      <c r="AT255" s="14" t="s">
        <v>179</v>
      </c>
      <c r="AU255" s="14" t="s">
        <v>82</v>
      </c>
    </row>
    <row r="256" spans="2:65" s="11" customFormat="1">
      <c r="B256" s="184"/>
      <c r="C256" s="185"/>
      <c r="D256" s="180" t="s">
        <v>183</v>
      </c>
      <c r="E256" s="186" t="s">
        <v>98</v>
      </c>
      <c r="F256" s="187" t="s">
        <v>440</v>
      </c>
      <c r="G256" s="185"/>
      <c r="H256" s="188">
        <v>149.47999999999999</v>
      </c>
      <c r="I256" s="189"/>
      <c r="J256" s="185"/>
      <c r="K256" s="185"/>
      <c r="L256" s="190"/>
      <c r="M256" s="191"/>
      <c r="N256" s="192"/>
      <c r="O256" s="192"/>
      <c r="P256" s="192"/>
      <c r="Q256" s="192"/>
      <c r="R256" s="192"/>
      <c r="S256" s="192"/>
      <c r="T256" s="193"/>
      <c r="AT256" s="194" t="s">
        <v>183</v>
      </c>
      <c r="AU256" s="194" t="s">
        <v>82</v>
      </c>
      <c r="AV256" s="11" t="s">
        <v>82</v>
      </c>
      <c r="AW256" s="11" t="s">
        <v>34</v>
      </c>
      <c r="AX256" s="11" t="s">
        <v>78</v>
      </c>
      <c r="AY256" s="194" t="s">
        <v>170</v>
      </c>
    </row>
    <row r="257" spans="2:65" s="1" customFormat="1" ht="16.5" customHeight="1">
      <c r="B257" s="31"/>
      <c r="C257" s="168" t="s">
        <v>441</v>
      </c>
      <c r="D257" s="168" t="s">
        <v>172</v>
      </c>
      <c r="E257" s="169" t="s">
        <v>442</v>
      </c>
      <c r="F257" s="170" t="s">
        <v>443</v>
      </c>
      <c r="G257" s="171" t="s">
        <v>218</v>
      </c>
      <c r="H257" s="172">
        <v>201.4</v>
      </c>
      <c r="I257" s="173"/>
      <c r="J257" s="174">
        <f>ROUND(I257*H257,2)</f>
        <v>0</v>
      </c>
      <c r="K257" s="170" t="s">
        <v>176</v>
      </c>
      <c r="L257" s="35"/>
      <c r="M257" s="175" t="s">
        <v>1</v>
      </c>
      <c r="N257" s="176" t="s">
        <v>44</v>
      </c>
      <c r="O257" s="57"/>
      <c r="P257" s="177">
        <f>O257*H257</f>
        <v>0</v>
      </c>
      <c r="Q257" s="177">
        <v>0.1295</v>
      </c>
      <c r="R257" s="177">
        <f>Q257*H257</f>
        <v>26.081300000000002</v>
      </c>
      <c r="S257" s="177">
        <v>0</v>
      </c>
      <c r="T257" s="178">
        <f>S257*H257</f>
        <v>0</v>
      </c>
      <c r="AR257" s="14" t="s">
        <v>177</v>
      </c>
      <c r="AT257" s="14" t="s">
        <v>172</v>
      </c>
      <c r="AU257" s="14" t="s">
        <v>82</v>
      </c>
      <c r="AY257" s="14" t="s">
        <v>170</v>
      </c>
      <c r="BE257" s="179">
        <f>IF(N257="základní",J257,0)</f>
        <v>0</v>
      </c>
      <c r="BF257" s="179">
        <f>IF(N257="snížená",J257,0)</f>
        <v>0</v>
      </c>
      <c r="BG257" s="179">
        <f>IF(N257="zákl. přenesená",J257,0)</f>
        <v>0</v>
      </c>
      <c r="BH257" s="179">
        <f>IF(N257="sníž. přenesená",J257,0)</f>
        <v>0</v>
      </c>
      <c r="BI257" s="179">
        <f>IF(N257="nulová",J257,0)</f>
        <v>0</v>
      </c>
      <c r="BJ257" s="14" t="s">
        <v>78</v>
      </c>
      <c r="BK257" s="179">
        <f>ROUND(I257*H257,2)</f>
        <v>0</v>
      </c>
      <c r="BL257" s="14" t="s">
        <v>177</v>
      </c>
      <c r="BM257" s="14" t="s">
        <v>444</v>
      </c>
    </row>
    <row r="258" spans="2:65" s="1" customFormat="1" ht="19.5">
      <c r="B258" s="31"/>
      <c r="C258" s="32"/>
      <c r="D258" s="180" t="s">
        <v>179</v>
      </c>
      <c r="E258" s="32"/>
      <c r="F258" s="181" t="s">
        <v>445</v>
      </c>
      <c r="G258" s="32"/>
      <c r="H258" s="32"/>
      <c r="I258" s="96"/>
      <c r="J258" s="32"/>
      <c r="K258" s="32"/>
      <c r="L258" s="35"/>
      <c r="M258" s="182"/>
      <c r="N258" s="57"/>
      <c r="O258" s="57"/>
      <c r="P258" s="57"/>
      <c r="Q258" s="57"/>
      <c r="R258" s="57"/>
      <c r="S258" s="57"/>
      <c r="T258" s="58"/>
      <c r="AT258" s="14" t="s">
        <v>179</v>
      </c>
      <c r="AU258" s="14" t="s">
        <v>82</v>
      </c>
    </row>
    <row r="259" spans="2:65" s="1" customFormat="1" ht="48.75">
      <c r="B259" s="31"/>
      <c r="C259" s="32"/>
      <c r="D259" s="180" t="s">
        <v>181</v>
      </c>
      <c r="E259" s="32"/>
      <c r="F259" s="183" t="s">
        <v>446</v>
      </c>
      <c r="G259" s="32"/>
      <c r="H259" s="32"/>
      <c r="I259" s="96"/>
      <c r="J259" s="32"/>
      <c r="K259" s="32"/>
      <c r="L259" s="35"/>
      <c r="M259" s="182"/>
      <c r="N259" s="57"/>
      <c r="O259" s="57"/>
      <c r="P259" s="57"/>
      <c r="Q259" s="57"/>
      <c r="R259" s="57"/>
      <c r="S259" s="57"/>
      <c r="T259" s="58"/>
      <c r="AT259" s="14" t="s">
        <v>181</v>
      </c>
      <c r="AU259" s="14" t="s">
        <v>82</v>
      </c>
    </row>
    <row r="260" spans="2:65" s="11" customFormat="1">
      <c r="B260" s="184"/>
      <c r="C260" s="185"/>
      <c r="D260" s="180" t="s">
        <v>183</v>
      </c>
      <c r="E260" s="186" t="s">
        <v>106</v>
      </c>
      <c r="F260" s="187" t="s">
        <v>447</v>
      </c>
      <c r="G260" s="185"/>
      <c r="H260" s="188">
        <v>46.9</v>
      </c>
      <c r="I260" s="189"/>
      <c r="J260" s="185"/>
      <c r="K260" s="185"/>
      <c r="L260" s="190"/>
      <c r="M260" s="191"/>
      <c r="N260" s="192"/>
      <c r="O260" s="192"/>
      <c r="P260" s="192"/>
      <c r="Q260" s="192"/>
      <c r="R260" s="192"/>
      <c r="S260" s="192"/>
      <c r="T260" s="193"/>
      <c r="AT260" s="194" t="s">
        <v>183</v>
      </c>
      <c r="AU260" s="194" t="s">
        <v>82</v>
      </c>
      <c r="AV260" s="11" t="s">
        <v>82</v>
      </c>
      <c r="AW260" s="11" t="s">
        <v>34</v>
      </c>
      <c r="AX260" s="11" t="s">
        <v>73</v>
      </c>
      <c r="AY260" s="194" t="s">
        <v>170</v>
      </c>
    </row>
    <row r="261" spans="2:65" s="11" customFormat="1">
      <c r="B261" s="184"/>
      <c r="C261" s="185"/>
      <c r="D261" s="180" t="s">
        <v>183</v>
      </c>
      <c r="E261" s="186" t="s">
        <v>104</v>
      </c>
      <c r="F261" s="187" t="s">
        <v>448</v>
      </c>
      <c r="G261" s="185"/>
      <c r="H261" s="188">
        <v>154.5</v>
      </c>
      <c r="I261" s="189"/>
      <c r="J261" s="185"/>
      <c r="K261" s="185"/>
      <c r="L261" s="190"/>
      <c r="M261" s="191"/>
      <c r="N261" s="192"/>
      <c r="O261" s="192"/>
      <c r="P261" s="192"/>
      <c r="Q261" s="192"/>
      <c r="R261" s="192"/>
      <c r="S261" s="192"/>
      <c r="T261" s="193"/>
      <c r="AT261" s="194" t="s">
        <v>183</v>
      </c>
      <c r="AU261" s="194" t="s">
        <v>82</v>
      </c>
      <c r="AV261" s="11" t="s">
        <v>82</v>
      </c>
      <c r="AW261" s="11" t="s">
        <v>34</v>
      </c>
      <c r="AX261" s="11" t="s">
        <v>73</v>
      </c>
      <c r="AY261" s="194" t="s">
        <v>170</v>
      </c>
    </row>
    <row r="262" spans="2:65" s="12" customFormat="1">
      <c r="B262" s="205"/>
      <c r="C262" s="206"/>
      <c r="D262" s="180" t="s">
        <v>183</v>
      </c>
      <c r="E262" s="207" t="s">
        <v>102</v>
      </c>
      <c r="F262" s="208" t="s">
        <v>345</v>
      </c>
      <c r="G262" s="206"/>
      <c r="H262" s="209">
        <v>201.4</v>
      </c>
      <c r="I262" s="210"/>
      <c r="J262" s="206"/>
      <c r="K262" s="206"/>
      <c r="L262" s="211"/>
      <c r="M262" s="212"/>
      <c r="N262" s="213"/>
      <c r="O262" s="213"/>
      <c r="P262" s="213"/>
      <c r="Q262" s="213"/>
      <c r="R262" s="213"/>
      <c r="S262" s="213"/>
      <c r="T262" s="214"/>
      <c r="AT262" s="215" t="s">
        <v>183</v>
      </c>
      <c r="AU262" s="215" t="s">
        <v>82</v>
      </c>
      <c r="AV262" s="12" t="s">
        <v>177</v>
      </c>
      <c r="AW262" s="12" t="s">
        <v>34</v>
      </c>
      <c r="AX262" s="12" t="s">
        <v>78</v>
      </c>
      <c r="AY262" s="215" t="s">
        <v>170</v>
      </c>
    </row>
    <row r="263" spans="2:65" s="1" customFormat="1" ht="16.5" customHeight="1">
      <c r="B263" s="31"/>
      <c r="C263" s="195" t="s">
        <v>449</v>
      </c>
      <c r="D263" s="195" t="s">
        <v>238</v>
      </c>
      <c r="E263" s="196" t="s">
        <v>450</v>
      </c>
      <c r="F263" s="197" t="s">
        <v>451</v>
      </c>
      <c r="G263" s="198" t="s">
        <v>218</v>
      </c>
      <c r="H263" s="199">
        <v>31.31</v>
      </c>
      <c r="I263" s="200"/>
      <c r="J263" s="201">
        <f>ROUND(I263*H263,2)</f>
        <v>0</v>
      </c>
      <c r="K263" s="197" t="s">
        <v>176</v>
      </c>
      <c r="L263" s="202"/>
      <c r="M263" s="203" t="s">
        <v>1</v>
      </c>
      <c r="N263" s="204" t="s">
        <v>44</v>
      </c>
      <c r="O263" s="57"/>
      <c r="P263" s="177">
        <f>O263*H263</f>
        <v>0</v>
      </c>
      <c r="Q263" s="177">
        <v>5.16E-2</v>
      </c>
      <c r="R263" s="177">
        <f>Q263*H263</f>
        <v>1.615596</v>
      </c>
      <c r="S263" s="177">
        <v>0</v>
      </c>
      <c r="T263" s="178">
        <f>S263*H263</f>
        <v>0</v>
      </c>
      <c r="AR263" s="14" t="s">
        <v>215</v>
      </c>
      <c r="AT263" s="14" t="s">
        <v>238</v>
      </c>
      <c r="AU263" s="14" t="s">
        <v>82</v>
      </c>
      <c r="AY263" s="14" t="s">
        <v>170</v>
      </c>
      <c r="BE263" s="179">
        <f>IF(N263="základní",J263,0)</f>
        <v>0</v>
      </c>
      <c r="BF263" s="179">
        <f>IF(N263="snížená",J263,0)</f>
        <v>0</v>
      </c>
      <c r="BG263" s="179">
        <f>IF(N263="zákl. přenesená",J263,0)</f>
        <v>0</v>
      </c>
      <c r="BH263" s="179">
        <f>IF(N263="sníž. přenesená",J263,0)</f>
        <v>0</v>
      </c>
      <c r="BI263" s="179">
        <f>IF(N263="nulová",J263,0)</f>
        <v>0</v>
      </c>
      <c r="BJ263" s="14" t="s">
        <v>78</v>
      </c>
      <c r="BK263" s="179">
        <f>ROUND(I263*H263,2)</f>
        <v>0</v>
      </c>
      <c r="BL263" s="14" t="s">
        <v>177</v>
      </c>
      <c r="BM263" s="14" t="s">
        <v>452</v>
      </c>
    </row>
    <row r="264" spans="2:65" s="1" customFormat="1">
      <c r="B264" s="31"/>
      <c r="C264" s="32"/>
      <c r="D264" s="180" t="s">
        <v>179</v>
      </c>
      <c r="E264" s="32"/>
      <c r="F264" s="181" t="s">
        <v>451</v>
      </c>
      <c r="G264" s="32"/>
      <c r="H264" s="32"/>
      <c r="I264" s="96"/>
      <c r="J264" s="32"/>
      <c r="K264" s="32"/>
      <c r="L264" s="35"/>
      <c r="M264" s="182"/>
      <c r="N264" s="57"/>
      <c r="O264" s="57"/>
      <c r="P264" s="57"/>
      <c r="Q264" s="57"/>
      <c r="R264" s="57"/>
      <c r="S264" s="57"/>
      <c r="T264" s="58"/>
      <c r="AT264" s="14" t="s">
        <v>179</v>
      </c>
      <c r="AU264" s="14" t="s">
        <v>82</v>
      </c>
    </row>
    <row r="265" spans="2:65" s="11" customFormat="1">
      <c r="B265" s="184"/>
      <c r="C265" s="185"/>
      <c r="D265" s="180" t="s">
        <v>183</v>
      </c>
      <c r="E265" s="186" t="s">
        <v>108</v>
      </c>
      <c r="F265" s="187" t="s">
        <v>453</v>
      </c>
      <c r="G265" s="185"/>
      <c r="H265" s="188">
        <v>31.31</v>
      </c>
      <c r="I265" s="189"/>
      <c r="J265" s="185"/>
      <c r="K265" s="185"/>
      <c r="L265" s="190"/>
      <c r="M265" s="191"/>
      <c r="N265" s="192"/>
      <c r="O265" s="192"/>
      <c r="P265" s="192"/>
      <c r="Q265" s="192"/>
      <c r="R265" s="192"/>
      <c r="S265" s="192"/>
      <c r="T265" s="193"/>
      <c r="AT265" s="194" t="s">
        <v>183</v>
      </c>
      <c r="AU265" s="194" t="s">
        <v>82</v>
      </c>
      <c r="AV265" s="11" t="s">
        <v>82</v>
      </c>
      <c r="AW265" s="11" t="s">
        <v>34</v>
      </c>
      <c r="AX265" s="11" t="s">
        <v>78</v>
      </c>
      <c r="AY265" s="194" t="s">
        <v>170</v>
      </c>
    </row>
    <row r="266" spans="2:65" s="1" customFormat="1" ht="16.5" customHeight="1">
      <c r="B266" s="31"/>
      <c r="C266" s="195" t="s">
        <v>454</v>
      </c>
      <c r="D266" s="195" t="s">
        <v>238</v>
      </c>
      <c r="E266" s="196" t="s">
        <v>455</v>
      </c>
      <c r="F266" s="197" t="s">
        <v>456</v>
      </c>
      <c r="G266" s="198" t="s">
        <v>218</v>
      </c>
      <c r="H266" s="199">
        <v>172.10400000000001</v>
      </c>
      <c r="I266" s="200"/>
      <c r="J266" s="201">
        <f>ROUND(I266*H266,2)</f>
        <v>0</v>
      </c>
      <c r="K266" s="197" t="s">
        <v>176</v>
      </c>
      <c r="L266" s="202"/>
      <c r="M266" s="203" t="s">
        <v>1</v>
      </c>
      <c r="N266" s="204" t="s">
        <v>44</v>
      </c>
      <c r="O266" s="57"/>
      <c r="P266" s="177">
        <f>O266*H266</f>
        <v>0</v>
      </c>
      <c r="Q266" s="177">
        <v>5.8000000000000003E-2</v>
      </c>
      <c r="R266" s="177">
        <f>Q266*H266</f>
        <v>9.982032000000002</v>
      </c>
      <c r="S266" s="177">
        <v>0</v>
      </c>
      <c r="T266" s="178">
        <f>S266*H266</f>
        <v>0</v>
      </c>
      <c r="AR266" s="14" t="s">
        <v>215</v>
      </c>
      <c r="AT266" s="14" t="s">
        <v>238</v>
      </c>
      <c r="AU266" s="14" t="s">
        <v>82</v>
      </c>
      <c r="AY266" s="14" t="s">
        <v>170</v>
      </c>
      <c r="BE266" s="179">
        <f>IF(N266="základní",J266,0)</f>
        <v>0</v>
      </c>
      <c r="BF266" s="179">
        <f>IF(N266="snížená",J266,0)</f>
        <v>0</v>
      </c>
      <c r="BG266" s="179">
        <f>IF(N266="zákl. přenesená",J266,0)</f>
        <v>0</v>
      </c>
      <c r="BH266" s="179">
        <f>IF(N266="sníž. přenesená",J266,0)</f>
        <v>0</v>
      </c>
      <c r="BI266" s="179">
        <f>IF(N266="nulová",J266,0)</f>
        <v>0</v>
      </c>
      <c r="BJ266" s="14" t="s">
        <v>78</v>
      </c>
      <c r="BK266" s="179">
        <f>ROUND(I266*H266,2)</f>
        <v>0</v>
      </c>
      <c r="BL266" s="14" t="s">
        <v>177</v>
      </c>
      <c r="BM266" s="14" t="s">
        <v>457</v>
      </c>
    </row>
    <row r="267" spans="2:65" s="1" customFormat="1">
      <c r="B267" s="31"/>
      <c r="C267" s="32"/>
      <c r="D267" s="180" t="s">
        <v>179</v>
      </c>
      <c r="E267" s="32"/>
      <c r="F267" s="181" t="s">
        <v>456</v>
      </c>
      <c r="G267" s="32"/>
      <c r="H267" s="32"/>
      <c r="I267" s="96"/>
      <c r="J267" s="32"/>
      <c r="K267" s="32"/>
      <c r="L267" s="35"/>
      <c r="M267" s="182"/>
      <c r="N267" s="57"/>
      <c r="O267" s="57"/>
      <c r="P267" s="57"/>
      <c r="Q267" s="57"/>
      <c r="R267" s="57"/>
      <c r="S267" s="57"/>
      <c r="T267" s="58"/>
      <c r="AT267" s="14" t="s">
        <v>179</v>
      </c>
      <c r="AU267" s="14" t="s">
        <v>82</v>
      </c>
    </row>
    <row r="268" spans="2:65" s="11" customFormat="1">
      <c r="B268" s="184"/>
      <c r="C268" s="185"/>
      <c r="D268" s="180" t="s">
        <v>183</v>
      </c>
      <c r="E268" s="186" t="s">
        <v>110</v>
      </c>
      <c r="F268" s="187" t="s">
        <v>458</v>
      </c>
      <c r="G268" s="185"/>
      <c r="H268" s="188">
        <v>172.10400000000001</v>
      </c>
      <c r="I268" s="189"/>
      <c r="J268" s="185"/>
      <c r="K268" s="185"/>
      <c r="L268" s="190"/>
      <c r="M268" s="191"/>
      <c r="N268" s="192"/>
      <c r="O268" s="192"/>
      <c r="P268" s="192"/>
      <c r="Q268" s="192"/>
      <c r="R268" s="192"/>
      <c r="S268" s="192"/>
      <c r="T268" s="193"/>
      <c r="AT268" s="194" t="s">
        <v>183</v>
      </c>
      <c r="AU268" s="194" t="s">
        <v>82</v>
      </c>
      <c r="AV268" s="11" t="s">
        <v>82</v>
      </c>
      <c r="AW268" s="11" t="s">
        <v>34</v>
      </c>
      <c r="AX268" s="11" t="s">
        <v>78</v>
      </c>
      <c r="AY268" s="194" t="s">
        <v>170</v>
      </c>
    </row>
    <row r="269" spans="2:65" s="1" customFormat="1" ht="16.5" customHeight="1">
      <c r="B269" s="31"/>
      <c r="C269" s="168" t="s">
        <v>459</v>
      </c>
      <c r="D269" s="168" t="s">
        <v>172</v>
      </c>
      <c r="E269" s="169" t="s">
        <v>460</v>
      </c>
      <c r="F269" s="170" t="s">
        <v>461</v>
      </c>
      <c r="G269" s="171" t="s">
        <v>218</v>
      </c>
      <c r="H269" s="172">
        <v>171.1</v>
      </c>
      <c r="I269" s="173"/>
      <c r="J269" s="174">
        <f>ROUND(I269*H269,2)</f>
        <v>0</v>
      </c>
      <c r="K269" s="170" t="s">
        <v>176</v>
      </c>
      <c r="L269" s="35"/>
      <c r="M269" s="175" t="s">
        <v>1</v>
      </c>
      <c r="N269" s="176" t="s">
        <v>44</v>
      </c>
      <c r="O269" s="57"/>
      <c r="P269" s="177">
        <f>O269*H269</f>
        <v>0</v>
      </c>
      <c r="Q269" s="177">
        <v>0</v>
      </c>
      <c r="R269" s="177">
        <f>Q269*H269</f>
        <v>0</v>
      </c>
      <c r="S269" s="177">
        <v>0</v>
      </c>
      <c r="T269" s="178">
        <f>S269*H269</f>
        <v>0</v>
      </c>
      <c r="AR269" s="14" t="s">
        <v>177</v>
      </c>
      <c r="AT269" s="14" t="s">
        <v>172</v>
      </c>
      <c r="AU269" s="14" t="s">
        <v>82</v>
      </c>
      <c r="AY269" s="14" t="s">
        <v>170</v>
      </c>
      <c r="BE269" s="179">
        <f>IF(N269="základní",J269,0)</f>
        <v>0</v>
      </c>
      <c r="BF269" s="179">
        <f>IF(N269="snížená",J269,0)</f>
        <v>0</v>
      </c>
      <c r="BG269" s="179">
        <f>IF(N269="zákl. přenesená",J269,0)</f>
        <v>0</v>
      </c>
      <c r="BH269" s="179">
        <f>IF(N269="sníž. přenesená",J269,0)</f>
        <v>0</v>
      </c>
      <c r="BI269" s="179">
        <f>IF(N269="nulová",J269,0)</f>
        <v>0</v>
      </c>
      <c r="BJ269" s="14" t="s">
        <v>78</v>
      </c>
      <c r="BK269" s="179">
        <f>ROUND(I269*H269,2)</f>
        <v>0</v>
      </c>
      <c r="BL269" s="14" t="s">
        <v>177</v>
      </c>
      <c r="BM269" s="14" t="s">
        <v>462</v>
      </c>
    </row>
    <row r="270" spans="2:65" s="1" customFormat="1">
      <c r="B270" s="31"/>
      <c r="C270" s="32"/>
      <c r="D270" s="180" t="s">
        <v>179</v>
      </c>
      <c r="E270" s="32"/>
      <c r="F270" s="181" t="s">
        <v>463</v>
      </c>
      <c r="G270" s="32"/>
      <c r="H270" s="32"/>
      <c r="I270" s="96"/>
      <c r="J270" s="32"/>
      <c r="K270" s="32"/>
      <c r="L270" s="35"/>
      <c r="M270" s="182"/>
      <c r="N270" s="57"/>
      <c r="O270" s="57"/>
      <c r="P270" s="57"/>
      <c r="Q270" s="57"/>
      <c r="R270" s="57"/>
      <c r="S270" s="57"/>
      <c r="T270" s="58"/>
      <c r="AT270" s="14" t="s">
        <v>179</v>
      </c>
      <c r="AU270" s="14" t="s">
        <v>82</v>
      </c>
    </row>
    <row r="271" spans="2:65" s="1" customFormat="1" ht="19.5">
      <c r="B271" s="31"/>
      <c r="C271" s="32"/>
      <c r="D271" s="180" t="s">
        <v>181</v>
      </c>
      <c r="E271" s="32"/>
      <c r="F271" s="183" t="s">
        <v>464</v>
      </c>
      <c r="G271" s="32"/>
      <c r="H271" s="32"/>
      <c r="I271" s="96"/>
      <c r="J271" s="32"/>
      <c r="K271" s="32"/>
      <c r="L271" s="35"/>
      <c r="M271" s="182"/>
      <c r="N271" s="57"/>
      <c r="O271" s="57"/>
      <c r="P271" s="57"/>
      <c r="Q271" s="57"/>
      <c r="R271" s="57"/>
      <c r="S271" s="57"/>
      <c r="T271" s="58"/>
      <c r="AT271" s="14" t="s">
        <v>181</v>
      </c>
      <c r="AU271" s="14" t="s">
        <v>82</v>
      </c>
    </row>
    <row r="272" spans="2:65" s="11" customFormat="1">
      <c r="B272" s="184"/>
      <c r="C272" s="185"/>
      <c r="D272" s="180" t="s">
        <v>183</v>
      </c>
      <c r="E272" s="186" t="s">
        <v>1</v>
      </c>
      <c r="F272" s="187" t="s">
        <v>90</v>
      </c>
      <c r="G272" s="185"/>
      <c r="H272" s="188">
        <v>171.1</v>
      </c>
      <c r="I272" s="189"/>
      <c r="J272" s="185"/>
      <c r="K272" s="185"/>
      <c r="L272" s="190"/>
      <c r="M272" s="191"/>
      <c r="N272" s="192"/>
      <c r="O272" s="192"/>
      <c r="P272" s="192"/>
      <c r="Q272" s="192"/>
      <c r="R272" s="192"/>
      <c r="S272" s="192"/>
      <c r="T272" s="193"/>
      <c r="AT272" s="194" t="s">
        <v>183</v>
      </c>
      <c r="AU272" s="194" t="s">
        <v>82</v>
      </c>
      <c r="AV272" s="11" t="s">
        <v>82</v>
      </c>
      <c r="AW272" s="11" t="s">
        <v>34</v>
      </c>
      <c r="AX272" s="11" t="s">
        <v>78</v>
      </c>
      <c r="AY272" s="194" t="s">
        <v>170</v>
      </c>
    </row>
    <row r="273" spans="2:65" s="1" customFormat="1" ht="16.5" customHeight="1">
      <c r="B273" s="31"/>
      <c r="C273" s="168" t="s">
        <v>465</v>
      </c>
      <c r="D273" s="168" t="s">
        <v>172</v>
      </c>
      <c r="E273" s="169" t="s">
        <v>466</v>
      </c>
      <c r="F273" s="170" t="s">
        <v>467</v>
      </c>
      <c r="G273" s="171" t="s">
        <v>218</v>
      </c>
      <c r="H273" s="172">
        <v>171.1</v>
      </c>
      <c r="I273" s="173"/>
      <c r="J273" s="174">
        <f>ROUND(I273*H273,2)</f>
        <v>0</v>
      </c>
      <c r="K273" s="170" t="s">
        <v>176</v>
      </c>
      <c r="L273" s="35"/>
      <c r="M273" s="175" t="s">
        <v>1</v>
      </c>
      <c r="N273" s="176" t="s">
        <v>44</v>
      </c>
      <c r="O273" s="57"/>
      <c r="P273" s="177">
        <f>O273*H273</f>
        <v>0</v>
      </c>
      <c r="Q273" s="177">
        <v>5.0000000000000002E-5</v>
      </c>
      <c r="R273" s="177">
        <f>Q273*H273</f>
        <v>8.5550000000000001E-3</v>
      </c>
      <c r="S273" s="177">
        <v>0</v>
      </c>
      <c r="T273" s="178">
        <f>S273*H273</f>
        <v>0</v>
      </c>
      <c r="AR273" s="14" t="s">
        <v>177</v>
      </c>
      <c r="AT273" s="14" t="s">
        <v>172</v>
      </c>
      <c r="AU273" s="14" t="s">
        <v>82</v>
      </c>
      <c r="AY273" s="14" t="s">
        <v>170</v>
      </c>
      <c r="BE273" s="179">
        <f>IF(N273="základní",J273,0)</f>
        <v>0</v>
      </c>
      <c r="BF273" s="179">
        <f>IF(N273="snížená",J273,0)</f>
        <v>0</v>
      </c>
      <c r="BG273" s="179">
        <f>IF(N273="zákl. přenesená",J273,0)</f>
        <v>0</v>
      </c>
      <c r="BH273" s="179">
        <f>IF(N273="sníž. přenesená",J273,0)</f>
        <v>0</v>
      </c>
      <c r="BI273" s="179">
        <f>IF(N273="nulová",J273,0)</f>
        <v>0</v>
      </c>
      <c r="BJ273" s="14" t="s">
        <v>78</v>
      </c>
      <c r="BK273" s="179">
        <f>ROUND(I273*H273,2)</f>
        <v>0</v>
      </c>
      <c r="BL273" s="14" t="s">
        <v>177</v>
      </c>
      <c r="BM273" s="14" t="s">
        <v>468</v>
      </c>
    </row>
    <row r="274" spans="2:65" s="1" customFormat="1" ht="19.5">
      <c r="B274" s="31"/>
      <c r="C274" s="32"/>
      <c r="D274" s="180" t="s">
        <v>179</v>
      </c>
      <c r="E274" s="32"/>
      <c r="F274" s="181" t="s">
        <v>469</v>
      </c>
      <c r="G274" s="32"/>
      <c r="H274" s="32"/>
      <c r="I274" s="96"/>
      <c r="J274" s="32"/>
      <c r="K274" s="32"/>
      <c r="L274" s="35"/>
      <c r="M274" s="182"/>
      <c r="N274" s="57"/>
      <c r="O274" s="57"/>
      <c r="P274" s="57"/>
      <c r="Q274" s="57"/>
      <c r="R274" s="57"/>
      <c r="S274" s="57"/>
      <c r="T274" s="58"/>
      <c r="AT274" s="14" t="s">
        <v>179</v>
      </c>
      <c r="AU274" s="14" t="s">
        <v>82</v>
      </c>
    </row>
    <row r="275" spans="2:65" s="1" customFormat="1" ht="29.25">
      <c r="B275" s="31"/>
      <c r="C275" s="32"/>
      <c r="D275" s="180" t="s">
        <v>181</v>
      </c>
      <c r="E275" s="32"/>
      <c r="F275" s="183" t="s">
        <v>470</v>
      </c>
      <c r="G275" s="32"/>
      <c r="H275" s="32"/>
      <c r="I275" s="96"/>
      <c r="J275" s="32"/>
      <c r="K275" s="32"/>
      <c r="L275" s="35"/>
      <c r="M275" s="182"/>
      <c r="N275" s="57"/>
      <c r="O275" s="57"/>
      <c r="P275" s="57"/>
      <c r="Q275" s="57"/>
      <c r="R275" s="57"/>
      <c r="S275" s="57"/>
      <c r="T275" s="58"/>
      <c r="AT275" s="14" t="s">
        <v>181</v>
      </c>
      <c r="AU275" s="14" t="s">
        <v>82</v>
      </c>
    </row>
    <row r="276" spans="2:65" s="11" customFormat="1">
      <c r="B276" s="184"/>
      <c r="C276" s="185"/>
      <c r="D276" s="180" t="s">
        <v>183</v>
      </c>
      <c r="E276" s="186" t="s">
        <v>1</v>
      </c>
      <c r="F276" s="187" t="s">
        <v>90</v>
      </c>
      <c r="G276" s="185"/>
      <c r="H276" s="188">
        <v>171.1</v>
      </c>
      <c r="I276" s="189"/>
      <c r="J276" s="185"/>
      <c r="K276" s="185"/>
      <c r="L276" s="190"/>
      <c r="M276" s="191"/>
      <c r="N276" s="192"/>
      <c r="O276" s="192"/>
      <c r="P276" s="192"/>
      <c r="Q276" s="192"/>
      <c r="R276" s="192"/>
      <c r="S276" s="192"/>
      <c r="T276" s="193"/>
      <c r="AT276" s="194" t="s">
        <v>183</v>
      </c>
      <c r="AU276" s="194" t="s">
        <v>82</v>
      </c>
      <c r="AV276" s="11" t="s">
        <v>82</v>
      </c>
      <c r="AW276" s="11" t="s">
        <v>34</v>
      </c>
      <c r="AX276" s="11" t="s">
        <v>78</v>
      </c>
      <c r="AY276" s="194" t="s">
        <v>170</v>
      </c>
    </row>
    <row r="277" spans="2:65" s="1" customFormat="1" ht="16.5" customHeight="1">
      <c r="B277" s="31"/>
      <c r="C277" s="168" t="s">
        <v>471</v>
      </c>
      <c r="D277" s="168" t="s">
        <v>172</v>
      </c>
      <c r="E277" s="169" t="s">
        <v>472</v>
      </c>
      <c r="F277" s="170" t="s">
        <v>473</v>
      </c>
      <c r="G277" s="171" t="s">
        <v>218</v>
      </c>
      <c r="H277" s="172">
        <v>171.1</v>
      </c>
      <c r="I277" s="173"/>
      <c r="J277" s="174">
        <f>ROUND(I277*H277,2)</f>
        <v>0</v>
      </c>
      <c r="K277" s="170" t="s">
        <v>176</v>
      </c>
      <c r="L277" s="35"/>
      <c r="M277" s="175" t="s">
        <v>1</v>
      </c>
      <c r="N277" s="176" t="s">
        <v>44</v>
      </c>
      <c r="O277" s="57"/>
      <c r="P277" s="177">
        <f>O277*H277</f>
        <v>0</v>
      </c>
      <c r="Q277" s="177">
        <v>0</v>
      </c>
      <c r="R277" s="177">
        <f>Q277*H277</f>
        <v>0</v>
      </c>
      <c r="S277" s="177">
        <v>0</v>
      </c>
      <c r="T277" s="178">
        <f>S277*H277</f>
        <v>0</v>
      </c>
      <c r="AR277" s="14" t="s">
        <v>177</v>
      </c>
      <c r="AT277" s="14" t="s">
        <v>172</v>
      </c>
      <c r="AU277" s="14" t="s">
        <v>82</v>
      </c>
      <c r="AY277" s="14" t="s">
        <v>170</v>
      </c>
      <c r="BE277" s="179">
        <f>IF(N277="základní",J277,0)</f>
        <v>0</v>
      </c>
      <c r="BF277" s="179">
        <f>IF(N277="snížená",J277,0)</f>
        <v>0</v>
      </c>
      <c r="BG277" s="179">
        <f>IF(N277="zákl. přenesená",J277,0)</f>
        <v>0</v>
      </c>
      <c r="BH277" s="179">
        <f>IF(N277="sníž. přenesená",J277,0)</f>
        <v>0</v>
      </c>
      <c r="BI277" s="179">
        <f>IF(N277="nulová",J277,0)</f>
        <v>0</v>
      </c>
      <c r="BJ277" s="14" t="s">
        <v>78</v>
      </c>
      <c r="BK277" s="179">
        <f>ROUND(I277*H277,2)</f>
        <v>0</v>
      </c>
      <c r="BL277" s="14" t="s">
        <v>177</v>
      </c>
      <c r="BM277" s="14" t="s">
        <v>474</v>
      </c>
    </row>
    <row r="278" spans="2:65" s="1" customFormat="1">
      <c r="B278" s="31"/>
      <c r="C278" s="32"/>
      <c r="D278" s="180" t="s">
        <v>179</v>
      </c>
      <c r="E278" s="32"/>
      <c r="F278" s="181" t="s">
        <v>475</v>
      </c>
      <c r="G278" s="32"/>
      <c r="H278" s="32"/>
      <c r="I278" s="96"/>
      <c r="J278" s="32"/>
      <c r="K278" s="32"/>
      <c r="L278" s="35"/>
      <c r="M278" s="182"/>
      <c r="N278" s="57"/>
      <c r="O278" s="57"/>
      <c r="P278" s="57"/>
      <c r="Q278" s="57"/>
      <c r="R278" s="57"/>
      <c r="S278" s="57"/>
      <c r="T278" s="58"/>
      <c r="AT278" s="14" t="s">
        <v>179</v>
      </c>
      <c r="AU278" s="14" t="s">
        <v>82</v>
      </c>
    </row>
    <row r="279" spans="2:65" s="1" customFormat="1" ht="19.5">
      <c r="B279" s="31"/>
      <c r="C279" s="32"/>
      <c r="D279" s="180" t="s">
        <v>181</v>
      </c>
      <c r="E279" s="32"/>
      <c r="F279" s="183" t="s">
        <v>476</v>
      </c>
      <c r="G279" s="32"/>
      <c r="H279" s="32"/>
      <c r="I279" s="96"/>
      <c r="J279" s="32"/>
      <c r="K279" s="32"/>
      <c r="L279" s="35"/>
      <c r="M279" s="182"/>
      <c r="N279" s="57"/>
      <c r="O279" s="57"/>
      <c r="P279" s="57"/>
      <c r="Q279" s="57"/>
      <c r="R279" s="57"/>
      <c r="S279" s="57"/>
      <c r="T279" s="58"/>
      <c r="AT279" s="14" t="s">
        <v>181</v>
      </c>
      <c r="AU279" s="14" t="s">
        <v>82</v>
      </c>
    </row>
    <row r="280" spans="2:65" s="11" customFormat="1">
      <c r="B280" s="184"/>
      <c r="C280" s="185"/>
      <c r="D280" s="180" t="s">
        <v>183</v>
      </c>
      <c r="E280" s="186" t="s">
        <v>90</v>
      </c>
      <c r="F280" s="187" t="s">
        <v>477</v>
      </c>
      <c r="G280" s="185"/>
      <c r="H280" s="188">
        <v>171.1</v>
      </c>
      <c r="I280" s="189"/>
      <c r="J280" s="185"/>
      <c r="K280" s="185"/>
      <c r="L280" s="190"/>
      <c r="M280" s="191"/>
      <c r="N280" s="192"/>
      <c r="O280" s="192"/>
      <c r="P280" s="192"/>
      <c r="Q280" s="192"/>
      <c r="R280" s="192"/>
      <c r="S280" s="192"/>
      <c r="T280" s="193"/>
      <c r="AT280" s="194" t="s">
        <v>183</v>
      </c>
      <c r="AU280" s="194" t="s">
        <v>82</v>
      </c>
      <c r="AV280" s="11" t="s">
        <v>82</v>
      </c>
      <c r="AW280" s="11" t="s">
        <v>34</v>
      </c>
      <c r="AX280" s="11" t="s">
        <v>78</v>
      </c>
      <c r="AY280" s="194" t="s">
        <v>170</v>
      </c>
    </row>
    <row r="281" spans="2:65" s="1" customFormat="1" ht="16.5" customHeight="1">
      <c r="B281" s="31"/>
      <c r="C281" s="168" t="s">
        <v>478</v>
      </c>
      <c r="D281" s="168" t="s">
        <v>172</v>
      </c>
      <c r="E281" s="169" t="s">
        <v>479</v>
      </c>
      <c r="F281" s="170" t="s">
        <v>480</v>
      </c>
      <c r="G281" s="171" t="s">
        <v>218</v>
      </c>
      <c r="H281" s="172">
        <v>3.4</v>
      </c>
      <c r="I281" s="173"/>
      <c r="J281" s="174">
        <f>ROUND(I281*H281,2)</f>
        <v>0</v>
      </c>
      <c r="K281" s="170" t="s">
        <v>176</v>
      </c>
      <c r="L281" s="35"/>
      <c r="M281" s="175" t="s">
        <v>1</v>
      </c>
      <c r="N281" s="176" t="s">
        <v>44</v>
      </c>
      <c r="O281" s="57"/>
      <c r="P281" s="177">
        <f>O281*H281</f>
        <v>0</v>
      </c>
      <c r="Q281" s="177">
        <v>2.0000000000000002E-5</v>
      </c>
      <c r="R281" s="177">
        <f>Q281*H281</f>
        <v>6.7999999999999999E-5</v>
      </c>
      <c r="S281" s="177">
        <v>0</v>
      </c>
      <c r="T281" s="178">
        <f>S281*H281</f>
        <v>0</v>
      </c>
      <c r="AR281" s="14" t="s">
        <v>177</v>
      </c>
      <c r="AT281" s="14" t="s">
        <v>172</v>
      </c>
      <c r="AU281" s="14" t="s">
        <v>82</v>
      </c>
      <c r="AY281" s="14" t="s">
        <v>170</v>
      </c>
      <c r="BE281" s="179">
        <f>IF(N281="základní",J281,0)</f>
        <v>0</v>
      </c>
      <c r="BF281" s="179">
        <f>IF(N281="snížená",J281,0)</f>
        <v>0</v>
      </c>
      <c r="BG281" s="179">
        <f>IF(N281="zákl. přenesená",J281,0)</f>
        <v>0</v>
      </c>
      <c r="BH281" s="179">
        <f>IF(N281="sníž. přenesená",J281,0)</f>
        <v>0</v>
      </c>
      <c r="BI281" s="179">
        <f>IF(N281="nulová",J281,0)</f>
        <v>0</v>
      </c>
      <c r="BJ281" s="14" t="s">
        <v>78</v>
      </c>
      <c r="BK281" s="179">
        <f>ROUND(I281*H281,2)</f>
        <v>0</v>
      </c>
      <c r="BL281" s="14" t="s">
        <v>177</v>
      </c>
      <c r="BM281" s="14" t="s">
        <v>481</v>
      </c>
    </row>
    <row r="282" spans="2:65" s="1" customFormat="1">
      <c r="B282" s="31"/>
      <c r="C282" s="32"/>
      <c r="D282" s="180" t="s">
        <v>179</v>
      </c>
      <c r="E282" s="32"/>
      <c r="F282" s="181" t="s">
        <v>482</v>
      </c>
      <c r="G282" s="32"/>
      <c r="H282" s="32"/>
      <c r="I282" s="96"/>
      <c r="J282" s="32"/>
      <c r="K282" s="32"/>
      <c r="L282" s="35"/>
      <c r="M282" s="182"/>
      <c r="N282" s="57"/>
      <c r="O282" s="57"/>
      <c r="P282" s="57"/>
      <c r="Q282" s="57"/>
      <c r="R282" s="57"/>
      <c r="S282" s="57"/>
      <c r="T282" s="58"/>
      <c r="AT282" s="14" t="s">
        <v>179</v>
      </c>
      <c r="AU282" s="14" t="s">
        <v>82</v>
      </c>
    </row>
    <row r="283" spans="2:65" s="1" customFormat="1" ht="19.5">
      <c r="B283" s="31"/>
      <c r="C283" s="32"/>
      <c r="D283" s="180" t="s">
        <v>181</v>
      </c>
      <c r="E283" s="32"/>
      <c r="F283" s="183" t="s">
        <v>476</v>
      </c>
      <c r="G283" s="32"/>
      <c r="H283" s="32"/>
      <c r="I283" s="96"/>
      <c r="J283" s="32"/>
      <c r="K283" s="32"/>
      <c r="L283" s="35"/>
      <c r="M283" s="182"/>
      <c r="N283" s="57"/>
      <c r="O283" s="57"/>
      <c r="P283" s="57"/>
      <c r="Q283" s="57"/>
      <c r="R283" s="57"/>
      <c r="S283" s="57"/>
      <c r="T283" s="58"/>
      <c r="AT283" s="14" t="s">
        <v>181</v>
      </c>
      <c r="AU283" s="14" t="s">
        <v>82</v>
      </c>
    </row>
    <row r="284" spans="2:65" s="10" customFormat="1" ht="22.9" customHeight="1">
      <c r="B284" s="152"/>
      <c r="C284" s="153"/>
      <c r="D284" s="154" t="s">
        <v>72</v>
      </c>
      <c r="E284" s="166" t="s">
        <v>483</v>
      </c>
      <c r="F284" s="166" t="s">
        <v>484</v>
      </c>
      <c r="G284" s="153"/>
      <c r="H284" s="153"/>
      <c r="I284" s="156"/>
      <c r="J284" s="167">
        <f>BK284</f>
        <v>0</v>
      </c>
      <c r="K284" s="153"/>
      <c r="L284" s="158"/>
      <c r="M284" s="159"/>
      <c r="N284" s="160"/>
      <c r="O284" s="160"/>
      <c r="P284" s="161">
        <f>SUM(P285:P300)</f>
        <v>0</v>
      </c>
      <c r="Q284" s="160"/>
      <c r="R284" s="161">
        <f>SUM(R285:R300)</f>
        <v>0</v>
      </c>
      <c r="S284" s="160"/>
      <c r="T284" s="162">
        <f>SUM(T285:T300)</f>
        <v>0</v>
      </c>
      <c r="AR284" s="163" t="s">
        <v>78</v>
      </c>
      <c r="AT284" s="164" t="s">
        <v>72</v>
      </c>
      <c r="AU284" s="164" t="s">
        <v>78</v>
      </c>
      <c r="AY284" s="163" t="s">
        <v>170</v>
      </c>
      <c r="BK284" s="165">
        <f>SUM(BK285:BK300)</f>
        <v>0</v>
      </c>
    </row>
    <row r="285" spans="2:65" s="1" customFormat="1" ht="16.5" customHeight="1">
      <c r="B285" s="31"/>
      <c r="C285" s="168" t="s">
        <v>485</v>
      </c>
      <c r="D285" s="168" t="s">
        <v>172</v>
      </c>
      <c r="E285" s="169" t="s">
        <v>486</v>
      </c>
      <c r="F285" s="170" t="s">
        <v>487</v>
      </c>
      <c r="G285" s="171" t="s">
        <v>241</v>
      </c>
      <c r="H285" s="172">
        <v>228.98599999999999</v>
      </c>
      <c r="I285" s="173"/>
      <c r="J285" s="174">
        <f>ROUND(I285*H285,2)</f>
        <v>0</v>
      </c>
      <c r="K285" s="170" t="s">
        <v>176</v>
      </c>
      <c r="L285" s="35"/>
      <c r="M285" s="175" t="s">
        <v>1</v>
      </c>
      <c r="N285" s="176" t="s">
        <v>44</v>
      </c>
      <c r="O285" s="57"/>
      <c r="P285" s="177">
        <f>O285*H285</f>
        <v>0</v>
      </c>
      <c r="Q285" s="177">
        <v>0</v>
      </c>
      <c r="R285" s="177">
        <f>Q285*H285</f>
        <v>0</v>
      </c>
      <c r="S285" s="177">
        <v>0</v>
      </c>
      <c r="T285" s="178">
        <f>S285*H285</f>
        <v>0</v>
      </c>
      <c r="AR285" s="14" t="s">
        <v>177</v>
      </c>
      <c r="AT285" s="14" t="s">
        <v>172</v>
      </c>
      <c r="AU285" s="14" t="s">
        <v>82</v>
      </c>
      <c r="AY285" s="14" t="s">
        <v>170</v>
      </c>
      <c r="BE285" s="179">
        <f>IF(N285="základní",J285,0)</f>
        <v>0</v>
      </c>
      <c r="BF285" s="179">
        <f>IF(N285="snížená",J285,0)</f>
        <v>0</v>
      </c>
      <c r="BG285" s="179">
        <f>IF(N285="zákl. přenesená",J285,0)</f>
        <v>0</v>
      </c>
      <c r="BH285" s="179">
        <f>IF(N285="sníž. přenesená",J285,0)</f>
        <v>0</v>
      </c>
      <c r="BI285" s="179">
        <f>IF(N285="nulová",J285,0)</f>
        <v>0</v>
      </c>
      <c r="BJ285" s="14" t="s">
        <v>78</v>
      </c>
      <c r="BK285" s="179">
        <f>ROUND(I285*H285,2)</f>
        <v>0</v>
      </c>
      <c r="BL285" s="14" t="s">
        <v>177</v>
      </c>
      <c r="BM285" s="14" t="s">
        <v>488</v>
      </c>
    </row>
    <row r="286" spans="2:65" s="1" customFormat="1">
      <c r="B286" s="31"/>
      <c r="C286" s="32"/>
      <c r="D286" s="180" t="s">
        <v>179</v>
      </c>
      <c r="E286" s="32"/>
      <c r="F286" s="181" t="s">
        <v>489</v>
      </c>
      <c r="G286" s="32"/>
      <c r="H286" s="32"/>
      <c r="I286" s="96"/>
      <c r="J286" s="32"/>
      <c r="K286" s="32"/>
      <c r="L286" s="35"/>
      <c r="M286" s="182"/>
      <c r="N286" s="57"/>
      <c r="O286" s="57"/>
      <c r="P286" s="57"/>
      <c r="Q286" s="57"/>
      <c r="R286" s="57"/>
      <c r="S286" s="57"/>
      <c r="T286" s="58"/>
      <c r="AT286" s="14" t="s">
        <v>179</v>
      </c>
      <c r="AU286" s="14" t="s">
        <v>82</v>
      </c>
    </row>
    <row r="287" spans="2:65" s="1" customFormat="1" ht="48.75">
      <c r="B287" s="31"/>
      <c r="C287" s="32"/>
      <c r="D287" s="180" t="s">
        <v>181</v>
      </c>
      <c r="E287" s="32"/>
      <c r="F287" s="183" t="s">
        <v>490</v>
      </c>
      <c r="G287" s="32"/>
      <c r="H287" s="32"/>
      <c r="I287" s="96"/>
      <c r="J287" s="32"/>
      <c r="K287" s="32"/>
      <c r="L287" s="35"/>
      <c r="M287" s="182"/>
      <c r="N287" s="57"/>
      <c r="O287" s="57"/>
      <c r="P287" s="57"/>
      <c r="Q287" s="57"/>
      <c r="R287" s="57"/>
      <c r="S287" s="57"/>
      <c r="T287" s="58"/>
      <c r="AT287" s="14" t="s">
        <v>181</v>
      </c>
      <c r="AU287" s="14" t="s">
        <v>82</v>
      </c>
    </row>
    <row r="288" spans="2:65" s="1" customFormat="1" ht="16.5" customHeight="1">
      <c r="B288" s="31"/>
      <c r="C288" s="168" t="s">
        <v>491</v>
      </c>
      <c r="D288" s="168" t="s">
        <v>172</v>
      </c>
      <c r="E288" s="169" t="s">
        <v>492</v>
      </c>
      <c r="F288" s="170" t="s">
        <v>493</v>
      </c>
      <c r="G288" s="171" t="s">
        <v>241</v>
      </c>
      <c r="H288" s="172">
        <v>1150.576</v>
      </c>
      <c r="I288" s="173"/>
      <c r="J288" s="174">
        <f>ROUND(I288*H288,2)</f>
        <v>0</v>
      </c>
      <c r="K288" s="170" t="s">
        <v>176</v>
      </c>
      <c r="L288" s="35"/>
      <c r="M288" s="175" t="s">
        <v>1</v>
      </c>
      <c r="N288" s="176" t="s">
        <v>44</v>
      </c>
      <c r="O288" s="57"/>
      <c r="P288" s="177">
        <f>O288*H288</f>
        <v>0</v>
      </c>
      <c r="Q288" s="177">
        <v>0</v>
      </c>
      <c r="R288" s="177">
        <f>Q288*H288</f>
        <v>0</v>
      </c>
      <c r="S288" s="177">
        <v>0</v>
      </c>
      <c r="T288" s="178">
        <f>S288*H288</f>
        <v>0</v>
      </c>
      <c r="AR288" s="14" t="s">
        <v>177</v>
      </c>
      <c r="AT288" s="14" t="s">
        <v>172</v>
      </c>
      <c r="AU288" s="14" t="s">
        <v>82</v>
      </c>
      <c r="AY288" s="14" t="s">
        <v>170</v>
      </c>
      <c r="BE288" s="179">
        <f>IF(N288="základní",J288,0)</f>
        <v>0</v>
      </c>
      <c r="BF288" s="179">
        <f>IF(N288="snížená",J288,0)</f>
        <v>0</v>
      </c>
      <c r="BG288" s="179">
        <f>IF(N288="zákl. přenesená",J288,0)</f>
        <v>0</v>
      </c>
      <c r="BH288" s="179">
        <f>IF(N288="sníž. přenesená",J288,0)</f>
        <v>0</v>
      </c>
      <c r="BI288" s="179">
        <f>IF(N288="nulová",J288,0)</f>
        <v>0</v>
      </c>
      <c r="BJ288" s="14" t="s">
        <v>78</v>
      </c>
      <c r="BK288" s="179">
        <f>ROUND(I288*H288,2)</f>
        <v>0</v>
      </c>
      <c r="BL288" s="14" t="s">
        <v>177</v>
      </c>
      <c r="BM288" s="14" t="s">
        <v>494</v>
      </c>
    </row>
    <row r="289" spans="2:65" s="1" customFormat="1">
      <c r="B289" s="31"/>
      <c r="C289" s="32"/>
      <c r="D289" s="180" t="s">
        <v>179</v>
      </c>
      <c r="E289" s="32"/>
      <c r="F289" s="181" t="s">
        <v>495</v>
      </c>
      <c r="G289" s="32"/>
      <c r="H289" s="32"/>
      <c r="I289" s="96"/>
      <c r="J289" s="32"/>
      <c r="K289" s="32"/>
      <c r="L289" s="35"/>
      <c r="M289" s="182"/>
      <c r="N289" s="57"/>
      <c r="O289" s="57"/>
      <c r="P289" s="57"/>
      <c r="Q289" s="57"/>
      <c r="R289" s="57"/>
      <c r="S289" s="57"/>
      <c r="T289" s="58"/>
      <c r="AT289" s="14" t="s">
        <v>179</v>
      </c>
      <c r="AU289" s="14" t="s">
        <v>82</v>
      </c>
    </row>
    <row r="290" spans="2:65" s="1" customFormat="1" ht="48.75">
      <c r="B290" s="31"/>
      <c r="C290" s="32"/>
      <c r="D290" s="180" t="s">
        <v>181</v>
      </c>
      <c r="E290" s="32"/>
      <c r="F290" s="183" t="s">
        <v>490</v>
      </c>
      <c r="G290" s="32"/>
      <c r="H290" s="32"/>
      <c r="I290" s="96"/>
      <c r="J290" s="32"/>
      <c r="K290" s="32"/>
      <c r="L290" s="35"/>
      <c r="M290" s="182"/>
      <c r="N290" s="57"/>
      <c r="O290" s="57"/>
      <c r="P290" s="57"/>
      <c r="Q290" s="57"/>
      <c r="R290" s="57"/>
      <c r="S290" s="57"/>
      <c r="T290" s="58"/>
      <c r="AT290" s="14" t="s">
        <v>181</v>
      </c>
      <c r="AU290" s="14" t="s">
        <v>82</v>
      </c>
    </row>
    <row r="291" spans="2:65" s="11" customFormat="1">
      <c r="B291" s="184"/>
      <c r="C291" s="185"/>
      <c r="D291" s="180" t="s">
        <v>183</v>
      </c>
      <c r="E291" s="186" t="s">
        <v>1</v>
      </c>
      <c r="F291" s="187" t="s">
        <v>496</v>
      </c>
      <c r="G291" s="185"/>
      <c r="H291" s="188">
        <v>1150.576</v>
      </c>
      <c r="I291" s="189"/>
      <c r="J291" s="185"/>
      <c r="K291" s="185"/>
      <c r="L291" s="190"/>
      <c r="M291" s="191"/>
      <c r="N291" s="192"/>
      <c r="O291" s="192"/>
      <c r="P291" s="192"/>
      <c r="Q291" s="192"/>
      <c r="R291" s="192"/>
      <c r="S291" s="192"/>
      <c r="T291" s="193"/>
      <c r="AT291" s="194" t="s">
        <v>183</v>
      </c>
      <c r="AU291" s="194" t="s">
        <v>82</v>
      </c>
      <c r="AV291" s="11" t="s">
        <v>82</v>
      </c>
      <c r="AW291" s="11" t="s">
        <v>34</v>
      </c>
      <c r="AX291" s="11" t="s">
        <v>78</v>
      </c>
      <c r="AY291" s="194" t="s">
        <v>170</v>
      </c>
    </row>
    <row r="292" spans="2:65" s="1" customFormat="1" ht="16.5" customHeight="1">
      <c r="B292" s="31"/>
      <c r="C292" s="195" t="s">
        <v>497</v>
      </c>
      <c r="D292" s="195" t="s">
        <v>238</v>
      </c>
      <c r="E292" s="196" t="s">
        <v>498</v>
      </c>
      <c r="F292" s="197" t="s">
        <v>499</v>
      </c>
      <c r="G292" s="198" t="s">
        <v>241</v>
      </c>
      <c r="H292" s="199">
        <v>84.543000000000006</v>
      </c>
      <c r="I292" s="200"/>
      <c r="J292" s="201">
        <f>ROUND(I292*H292,2)</f>
        <v>0</v>
      </c>
      <c r="K292" s="197" t="s">
        <v>176</v>
      </c>
      <c r="L292" s="202"/>
      <c r="M292" s="203" t="s">
        <v>1</v>
      </c>
      <c r="N292" s="204" t="s">
        <v>44</v>
      </c>
      <c r="O292" s="57"/>
      <c r="P292" s="177">
        <f>O292*H292</f>
        <v>0</v>
      </c>
      <c r="Q292" s="177">
        <v>0</v>
      </c>
      <c r="R292" s="177">
        <f>Q292*H292</f>
        <v>0</v>
      </c>
      <c r="S292" s="177">
        <v>0</v>
      </c>
      <c r="T292" s="178">
        <f>S292*H292</f>
        <v>0</v>
      </c>
      <c r="AR292" s="14" t="s">
        <v>215</v>
      </c>
      <c r="AT292" s="14" t="s">
        <v>238</v>
      </c>
      <c r="AU292" s="14" t="s">
        <v>82</v>
      </c>
      <c r="AY292" s="14" t="s">
        <v>170</v>
      </c>
      <c r="BE292" s="179">
        <f>IF(N292="základní",J292,0)</f>
        <v>0</v>
      </c>
      <c r="BF292" s="179">
        <f>IF(N292="snížená",J292,0)</f>
        <v>0</v>
      </c>
      <c r="BG292" s="179">
        <f>IF(N292="zákl. přenesená",J292,0)</f>
        <v>0</v>
      </c>
      <c r="BH292" s="179">
        <f>IF(N292="sníž. přenesená",J292,0)</f>
        <v>0</v>
      </c>
      <c r="BI292" s="179">
        <f>IF(N292="nulová",J292,0)</f>
        <v>0</v>
      </c>
      <c r="BJ292" s="14" t="s">
        <v>78</v>
      </c>
      <c r="BK292" s="179">
        <f>ROUND(I292*H292,2)</f>
        <v>0</v>
      </c>
      <c r="BL292" s="14" t="s">
        <v>177</v>
      </c>
      <c r="BM292" s="14" t="s">
        <v>500</v>
      </c>
    </row>
    <row r="293" spans="2:65" s="1" customFormat="1">
      <c r="B293" s="31"/>
      <c r="C293" s="32"/>
      <c r="D293" s="180" t="s">
        <v>179</v>
      </c>
      <c r="E293" s="32"/>
      <c r="F293" s="181" t="s">
        <v>499</v>
      </c>
      <c r="G293" s="32"/>
      <c r="H293" s="32"/>
      <c r="I293" s="96"/>
      <c r="J293" s="32"/>
      <c r="K293" s="32"/>
      <c r="L293" s="35"/>
      <c r="M293" s="182"/>
      <c r="N293" s="57"/>
      <c r="O293" s="57"/>
      <c r="P293" s="57"/>
      <c r="Q293" s="57"/>
      <c r="R293" s="57"/>
      <c r="S293" s="57"/>
      <c r="T293" s="58"/>
      <c r="AT293" s="14" t="s">
        <v>179</v>
      </c>
      <c r="AU293" s="14" t="s">
        <v>82</v>
      </c>
    </row>
    <row r="294" spans="2:65" s="11" customFormat="1">
      <c r="B294" s="184"/>
      <c r="C294" s="185"/>
      <c r="D294" s="180" t="s">
        <v>183</v>
      </c>
      <c r="E294" s="186" t="s">
        <v>134</v>
      </c>
      <c r="F294" s="187" t="s">
        <v>501</v>
      </c>
      <c r="G294" s="185"/>
      <c r="H294" s="188">
        <v>84.543000000000006</v>
      </c>
      <c r="I294" s="189"/>
      <c r="J294" s="185"/>
      <c r="K294" s="185"/>
      <c r="L294" s="190"/>
      <c r="M294" s="191"/>
      <c r="N294" s="192"/>
      <c r="O294" s="192"/>
      <c r="P294" s="192"/>
      <c r="Q294" s="192"/>
      <c r="R294" s="192"/>
      <c r="S294" s="192"/>
      <c r="T294" s="193"/>
      <c r="AT294" s="194" t="s">
        <v>183</v>
      </c>
      <c r="AU294" s="194" t="s">
        <v>82</v>
      </c>
      <c r="AV294" s="11" t="s">
        <v>82</v>
      </c>
      <c r="AW294" s="11" t="s">
        <v>34</v>
      </c>
      <c r="AX294" s="11" t="s">
        <v>78</v>
      </c>
      <c r="AY294" s="194" t="s">
        <v>170</v>
      </c>
    </row>
    <row r="295" spans="2:65" s="1" customFormat="1" ht="16.5" customHeight="1">
      <c r="B295" s="31"/>
      <c r="C295" s="195" t="s">
        <v>502</v>
      </c>
      <c r="D295" s="195" t="s">
        <v>238</v>
      </c>
      <c r="E295" s="196" t="s">
        <v>503</v>
      </c>
      <c r="F295" s="197" t="s">
        <v>504</v>
      </c>
      <c r="G295" s="198" t="s">
        <v>241</v>
      </c>
      <c r="H295" s="199">
        <v>138.79900000000001</v>
      </c>
      <c r="I295" s="200"/>
      <c r="J295" s="201">
        <f>ROUND(I295*H295,2)</f>
        <v>0</v>
      </c>
      <c r="K295" s="197" t="s">
        <v>176</v>
      </c>
      <c r="L295" s="202"/>
      <c r="M295" s="203" t="s">
        <v>1</v>
      </c>
      <c r="N295" s="204" t="s">
        <v>44</v>
      </c>
      <c r="O295" s="57"/>
      <c r="P295" s="177">
        <f>O295*H295</f>
        <v>0</v>
      </c>
      <c r="Q295" s="177">
        <v>0</v>
      </c>
      <c r="R295" s="177">
        <f>Q295*H295</f>
        <v>0</v>
      </c>
      <c r="S295" s="177">
        <v>0</v>
      </c>
      <c r="T295" s="178">
        <f>S295*H295</f>
        <v>0</v>
      </c>
      <c r="AR295" s="14" t="s">
        <v>215</v>
      </c>
      <c r="AT295" s="14" t="s">
        <v>238</v>
      </c>
      <c r="AU295" s="14" t="s">
        <v>82</v>
      </c>
      <c r="AY295" s="14" t="s">
        <v>170</v>
      </c>
      <c r="BE295" s="179">
        <f>IF(N295="základní",J295,0)</f>
        <v>0</v>
      </c>
      <c r="BF295" s="179">
        <f>IF(N295="snížená",J295,0)</f>
        <v>0</v>
      </c>
      <c r="BG295" s="179">
        <f>IF(N295="zákl. přenesená",J295,0)</f>
        <v>0</v>
      </c>
      <c r="BH295" s="179">
        <f>IF(N295="sníž. přenesená",J295,0)</f>
        <v>0</v>
      </c>
      <c r="BI295" s="179">
        <f>IF(N295="nulová",J295,0)</f>
        <v>0</v>
      </c>
      <c r="BJ295" s="14" t="s">
        <v>78</v>
      </c>
      <c r="BK295" s="179">
        <f>ROUND(I295*H295,2)</f>
        <v>0</v>
      </c>
      <c r="BL295" s="14" t="s">
        <v>177</v>
      </c>
      <c r="BM295" s="14" t="s">
        <v>505</v>
      </c>
    </row>
    <row r="296" spans="2:65" s="1" customFormat="1">
      <c r="B296" s="31"/>
      <c r="C296" s="32"/>
      <c r="D296" s="180" t="s">
        <v>179</v>
      </c>
      <c r="E296" s="32"/>
      <c r="F296" s="181" t="s">
        <v>504</v>
      </c>
      <c r="G296" s="32"/>
      <c r="H296" s="32"/>
      <c r="I296" s="96"/>
      <c r="J296" s="32"/>
      <c r="K296" s="32"/>
      <c r="L296" s="35"/>
      <c r="M296" s="182"/>
      <c r="N296" s="57"/>
      <c r="O296" s="57"/>
      <c r="P296" s="57"/>
      <c r="Q296" s="57"/>
      <c r="R296" s="57"/>
      <c r="S296" s="57"/>
      <c r="T296" s="58"/>
      <c r="AT296" s="14" t="s">
        <v>179</v>
      </c>
      <c r="AU296" s="14" t="s">
        <v>82</v>
      </c>
    </row>
    <row r="297" spans="2:65" s="11" customFormat="1">
      <c r="B297" s="184"/>
      <c r="C297" s="185"/>
      <c r="D297" s="180" t="s">
        <v>183</v>
      </c>
      <c r="E297" s="186" t="s">
        <v>136</v>
      </c>
      <c r="F297" s="187" t="s">
        <v>506</v>
      </c>
      <c r="G297" s="185"/>
      <c r="H297" s="188">
        <v>138.79900000000001</v>
      </c>
      <c r="I297" s="189"/>
      <c r="J297" s="185"/>
      <c r="K297" s="185"/>
      <c r="L297" s="190"/>
      <c r="M297" s="191"/>
      <c r="N297" s="192"/>
      <c r="O297" s="192"/>
      <c r="P297" s="192"/>
      <c r="Q297" s="192"/>
      <c r="R297" s="192"/>
      <c r="S297" s="192"/>
      <c r="T297" s="193"/>
      <c r="AT297" s="194" t="s">
        <v>183</v>
      </c>
      <c r="AU297" s="194" t="s">
        <v>82</v>
      </c>
      <c r="AV297" s="11" t="s">
        <v>82</v>
      </c>
      <c r="AW297" s="11" t="s">
        <v>34</v>
      </c>
      <c r="AX297" s="11" t="s">
        <v>78</v>
      </c>
      <c r="AY297" s="194" t="s">
        <v>170</v>
      </c>
    </row>
    <row r="298" spans="2:65" s="1" customFormat="1" ht="16.5" customHeight="1">
      <c r="B298" s="31"/>
      <c r="C298" s="195" t="s">
        <v>507</v>
      </c>
      <c r="D298" s="195" t="s">
        <v>238</v>
      </c>
      <c r="E298" s="196" t="s">
        <v>508</v>
      </c>
      <c r="F298" s="197" t="s">
        <v>509</v>
      </c>
      <c r="G298" s="198" t="s">
        <v>241</v>
      </c>
      <c r="H298" s="199">
        <v>5.6459999999999999</v>
      </c>
      <c r="I298" s="200"/>
      <c r="J298" s="201">
        <f>ROUND(I298*H298,2)</f>
        <v>0</v>
      </c>
      <c r="K298" s="197" t="s">
        <v>176</v>
      </c>
      <c r="L298" s="202"/>
      <c r="M298" s="203" t="s">
        <v>1</v>
      </c>
      <c r="N298" s="204" t="s">
        <v>44</v>
      </c>
      <c r="O298" s="57"/>
      <c r="P298" s="177">
        <f>O298*H298</f>
        <v>0</v>
      </c>
      <c r="Q298" s="177">
        <v>0</v>
      </c>
      <c r="R298" s="177">
        <f>Q298*H298</f>
        <v>0</v>
      </c>
      <c r="S298" s="177">
        <v>0</v>
      </c>
      <c r="T298" s="178">
        <f>S298*H298</f>
        <v>0</v>
      </c>
      <c r="AR298" s="14" t="s">
        <v>215</v>
      </c>
      <c r="AT298" s="14" t="s">
        <v>238</v>
      </c>
      <c r="AU298" s="14" t="s">
        <v>82</v>
      </c>
      <c r="AY298" s="14" t="s">
        <v>170</v>
      </c>
      <c r="BE298" s="179">
        <f>IF(N298="základní",J298,0)</f>
        <v>0</v>
      </c>
      <c r="BF298" s="179">
        <f>IF(N298="snížená",J298,0)</f>
        <v>0</v>
      </c>
      <c r="BG298" s="179">
        <f>IF(N298="zákl. přenesená",J298,0)</f>
        <v>0</v>
      </c>
      <c r="BH298" s="179">
        <f>IF(N298="sníž. přenesená",J298,0)</f>
        <v>0</v>
      </c>
      <c r="BI298" s="179">
        <f>IF(N298="nulová",J298,0)</f>
        <v>0</v>
      </c>
      <c r="BJ298" s="14" t="s">
        <v>78</v>
      </c>
      <c r="BK298" s="179">
        <f>ROUND(I298*H298,2)</f>
        <v>0</v>
      </c>
      <c r="BL298" s="14" t="s">
        <v>177</v>
      </c>
      <c r="BM298" s="14" t="s">
        <v>510</v>
      </c>
    </row>
    <row r="299" spans="2:65" s="1" customFormat="1">
      <c r="B299" s="31"/>
      <c r="C299" s="32"/>
      <c r="D299" s="180" t="s">
        <v>179</v>
      </c>
      <c r="E299" s="32"/>
      <c r="F299" s="181" t="s">
        <v>509</v>
      </c>
      <c r="G299" s="32"/>
      <c r="H299" s="32"/>
      <c r="I299" s="96"/>
      <c r="J299" s="32"/>
      <c r="K299" s="32"/>
      <c r="L299" s="35"/>
      <c r="M299" s="182"/>
      <c r="N299" s="57"/>
      <c r="O299" s="57"/>
      <c r="P299" s="57"/>
      <c r="Q299" s="57"/>
      <c r="R299" s="57"/>
      <c r="S299" s="57"/>
      <c r="T299" s="58"/>
      <c r="AT299" s="14" t="s">
        <v>179</v>
      </c>
      <c r="AU299" s="14" t="s">
        <v>82</v>
      </c>
    </row>
    <row r="300" spans="2:65" s="11" customFormat="1">
      <c r="B300" s="184"/>
      <c r="C300" s="185"/>
      <c r="D300" s="180" t="s">
        <v>183</v>
      </c>
      <c r="E300" s="186" t="s">
        <v>1</v>
      </c>
      <c r="F300" s="187" t="s">
        <v>511</v>
      </c>
      <c r="G300" s="185"/>
      <c r="H300" s="188">
        <v>5.6459999999999999</v>
      </c>
      <c r="I300" s="189"/>
      <c r="J300" s="185"/>
      <c r="K300" s="185"/>
      <c r="L300" s="190"/>
      <c r="M300" s="191"/>
      <c r="N300" s="192"/>
      <c r="O300" s="192"/>
      <c r="P300" s="192"/>
      <c r="Q300" s="192"/>
      <c r="R300" s="192"/>
      <c r="S300" s="192"/>
      <c r="T300" s="193"/>
      <c r="AT300" s="194" t="s">
        <v>183</v>
      </c>
      <c r="AU300" s="194" t="s">
        <v>82</v>
      </c>
      <c r="AV300" s="11" t="s">
        <v>82</v>
      </c>
      <c r="AW300" s="11" t="s">
        <v>34</v>
      </c>
      <c r="AX300" s="11" t="s">
        <v>78</v>
      </c>
      <c r="AY300" s="194" t="s">
        <v>170</v>
      </c>
    </row>
    <row r="301" spans="2:65" s="10" customFormat="1" ht="22.9" customHeight="1">
      <c r="B301" s="152"/>
      <c r="C301" s="153"/>
      <c r="D301" s="154" t="s">
        <v>72</v>
      </c>
      <c r="E301" s="166" t="s">
        <v>512</v>
      </c>
      <c r="F301" s="166" t="s">
        <v>513</v>
      </c>
      <c r="G301" s="153"/>
      <c r="H301" s="153"/>
      <c r="I301" s="156"/>
      <c r="J301" s="167">
        <f>BK301</f>
        <v>0</v>
      </c>
      <c r="K301" s="153"/>
      <c r="L301" s="158"/>
      <c r="M301" s="159"/>
      <c r="N301" s="160"/>
      <c r="O301" s="160"/>
      <c r="P301" s="161">
        <f>SUM(P302:P303)</f>
        <v>0</v>
      </c>
      <c r="Q301" s="160"/>
      <c r="R301" s="161">
        <f>SUM(R302:R303)</f>
        <v>0</v>
      </c>
      <c r="S301" s="160"/>
      <c r="T301" s="162">
        <f>SUM(T302:T303)</f>
        <v>0</v>
      </c>
      <c r="AR301" s="163" t="s">
        <v>78</v>
      </c>
      <c r="AT301" s="164" t="s">
        <v>72</v>
      </c>
      <c r="AU301" s="164" t="s">
        <v>78</v>
      </c>
      <c r="AY301" s="163" t="s">
        <v>170</v>
      </c>
      <c r="BK301" s="165">
        <f>SUM(BK302:BK303)</f>
        <v>0</v>
      </c>
    </row>
    <row r="302" spans="2:65" s="1" customFormat="1" ht="16.5" customHeight="1">
      <c r="B302" s="31"/>
      <c r="C302" s="168" t="s">
        <v>514</v>
      </c>
      <c r="D302" s="168" t="s">
        <v>172</v>
      </c>
      <c r="E302" s="169" t="s">
        <v>515</v>
      </c>
      <c r="F302" s="170" t="s">
        <v>516</v>
      </c>
      <c r="G302" s="171" t="s">
        <v>241</v>
      </c>
      <c r="H302" s="172">
        <v>191.816</v>
      </c>
      <c r="I302" s="173"/>
      <c r="J302" s="174">
        <f>ROUND(I302*H302,2)</f>
        <v>0</v>
      </c>
      <c r="K302" s="170" t="s">
        <v>176</v>
      </c>
      <c r="L302" s="35"/>
      <c r="M302" s="175" t="s">
        <v>1</v>
      </c>
      <c r="N302" s="176" t="s">
        <v>44</v>
      </c>
      <c r="O302" s="57"/>
      <c r="P302" s="177">
        <f>O302*H302</f>
        <v>0</v>
      </c>
      <c r="Q302" s="177">
        <v>0</v>
      </c>
      <c r="R302" s="177">
        <f>Q302*H302</f>
        <v>0</v>
      </c>
      <c r="S302" s="177">
        <v>0</v>
      </c>
      <c r="T302" s="178">
        <f>S302*H302</f>
        <v>0</v>
      </c>
      <c r="AR302" s="14" t="s">
        <v>177</v>
      </c>
      <c r="AT302" s="14" t="s">
        <v>172</v>
      </c>
      <c r="AU302" s="14" t="s">
        <v>82</v>
      </c>
      <c r="AY302" s="14" t="s">
        <v>170</v>
      </c>
      <c r="BE302" s="179">
        <f>IF(N302="základní",J302,0)</f>
        <v>0</v>
      </c>
      <c r="BF302" s="179">
        <f>IF(N302="snížená",J302,0)</f>
        <v>0</v>
      </c>
      <c r="BG302" s="179">
        <f>IF(N302="zákl. přenesená",J302,0)</f>
        <v>0</v>
      </c>
      <c r="BH302" s="179">
        <f>IF(N302="sníž. přenesená",J302,0)</f>
        <v>0</v>
      </c>
      <c r="BI302" s="179">
        <f>IF(N302="nulová",J302,0)</f>
        <v>0</v>
      </c>
      <c r="BJ302" s="14" t="s">
        <v>78</v>
      </c>
      <c r="BK302" s="179">
        <f>ROUND(I302*H302,2)</f>
        <v>0</v>
      </c>
      <c r="BL302" s="14" t="s">
        <v>177</v>
      </c>
      <c r="BM302" s="14" t="s">
        <v>517</v>
      </c>
    </row>
    <row r="303" spans="2:65" s="1" customFormat="1">
      <c r="B303" s="31"/>
      <c r="C303" s="32"/>
      <c r="D303" s="180" t="s">
        <v>179</v>
      </c>
      <c r="E303" s="32"/>
      <c r="F303" s="181" t="s">
        <v>518</v>
      </c>
      <c r="G303" s="32"/>
      <c r="H303" s="32"/>
      <c r="I303" s="96"/>
      <c r="J303" s="32"/>
      <c r="K303" s="32"/>
      <c r="L303" s="35"/>
      <c r="M303" s="182"/>
      <c r="N303" s="57"/>
      <c r="O303" s="57"/>
      <c r="P303" s="57"/>
      <c r="Q303" s="57"/>
      <c r="R303" s="57"/>
      <c r="S303" s="57"/>
      <c r="T303" s="58"/>
      <c r="AT303" s="14" t="s">
        <v>179</v>
      </c>
      <c r="AU303" s="14" t="s">
        <v>82</v>
      </c>
    </row>
    <row r="304" spans="2:65" s="10" customFormat="1" ht="25.9" customHeight="1">
      <c r="B304" s="152"/>
      <c r="C304" s="153"/>
      <c r="D304" s="154" t="s">
        <v>72</v>
      </c>
      <c r="E304" s="155" t="s">
        <v>519</v>
      </c>
      <c r="F304" s="155" t="s">
        <v>520</v>
      </c>
      <c r="G304" s="153"/>
      <c r="H304" s="153"/>
      <c r="I304" s="156"/>
      <c r="J304" s="157">
        <f>BK304</f>
        <v>0</v>
      </c>
      <c r="K304" s="153"/>
      <c r="L304" s="158"/>
      <c r="M304" s="159"/>
      <c r="N304" s="160"/>
      <c r="O304" s="160"/>
      <c r="P304" s="161">
        <f>P305+SUM(P306:P309)+P322+P333+P336</f>
        <v>0</v>
      </c>
      <c r="Q304" s="160"/>
      <c r="R304" s="161">
        <f>R305+SUM(R306:R309)+R322+R333+R336</f>
        <v>0</v>
      </c>
      <c r="S304" s="160"/>
      <c r="T304" s="162">
        <f>T305+SUM(T306:T309)+T322+T333+T336</f>
        <v>0</v>
      </c>
      <c r="AR304" s="163" t="s">
        <v>200</v>
      </c>
      <c r="AT304" s="164" t="s">
        <v>72</v>
      </c>
      <c r="AU304" s="164" t="s">
        <v>73</v>
      </c>
      <c r="AY304" s="163" t="s">
        <v>170</v>
      </c>
      <c r="BK304" s="165">
        <f>BK305+SUM(BK306:BK309)+BK322+BK333+BK336</f>
        <v>0</v>
      </c>
    </row>
    <row r="305" spans="2:65" s="1" customFormat="1" ht="16.5" customHeight="1">
      <c r="B305" s="31"/>
      <c r="C305" s="168" t="s">
        <v>521</v>
      </c>
      <c r="D305" s="168" t="s">
        <v>172</v>
      </c>
      <c r="E305" s="169" t="s">
        <v>522</v>
      </c>
      <c r="F305" s="170" t="s">
        <v>523</v>
      </c>
      <c r="G305" s="171" t="s">
        <v>524</v>
      </c>
      <c r="H305" s="172">
        <v>1</v>
      </c>
      <c r="I305" s="173"/>
      <c r="J305" s="174">
        <f>ROUND(I305*H305,2)</f>
        <v>0</v>
      </c>
      <c r="K305" s="170" t="s">
        <v>1</v>
      </c>
      <c r="L305" s="35"/>
      <c r="M305" s="175" t="s">
        <v>1</v>
      </c>
      <c r="N305" s="176" t="s">
        <v>44</v>
      </c>
      <c r="O305" s="57"/>
      <c r="P305" s="177">
        <f>O305*H305</f>
        <v>0</v>
      </c>
      <c r="Q305" s="177">
        <v>0</v>
      </c>
      <c r="R305" s="177">
        <f>Q305*H305</f>
        <v>0</v>
      </c>
      <c r="S305" s="177">
        <v>0</v>
      </c>
      <c r="T305" s="178">
        <f>S305*H305</f>
        <v>0</v>
      </c>
      <c r="AR305" s="14" t="s">
        <v>525</v>
      </c>
      <c r="AT305" s="14" t="s">
        <v>172</v>
      </c>
      <c r="AU305" s="14" t="s">
        <v>78</v>
      </c>
      <c r="AY305" s="14" t="s">
        <v>170</v>
      </c>
      <c r="BE305" s="179">
        <f>IF(N305="základní",J305,0)</f>
        <v>0</v>
      </c>
      <c r="BF305" s="179">
        <f>IF(N305="snížená",J305,0)</f>
        <v>0</v>
      </c>
      <c r="BG305" s="179">
        <f>IF(N305="zákl. přenesená",J305,0)</f>
        <v>0</v>
      </c>
      <c r="BH305" s="179">
        <f>IF(N305="sníž. přenesená",J305,0)</f>
        <v>0</v>
      </c>
      <c r="BI305" s="179">
        <f>IF(N305="nulová",J305,0)</f>
        <v>0</v>
      </c>
      <c r="BJ305" s="14" t="s">
        <v>78</v>
      </c>
      <c r="BK305" s="179">
        <f>ROUND(I305*H305,2)</f>
        <v>0</v>
      </c>
      <c r="BL305" s="14" t="s">
        <v>525</v>
      </c>
      <c r="BM305" s="14" t="s">
        <v>526</v>
      </c>
    </row>
    <row r="306" spans="2:65" s="1" customFormat="1" ht="19.5">
      <c r="B306" s="31"/>
      <c r="C306" s="32"/>
      <c r="D306" s="180" t="s">
        <v>179</v>
      </c>
      <c r="E306" s="32"/>
      <c r="F306" s="181" t="s">
        <v>527</v>
      </c>
      <c r="G306" s="32"/>
      <c r="H306" s="32"/>
      <c r="I306" s="96"/>
      <c r="J306" s="32"/>
      <c r="K306" s="32"/>
      <c r="L306" s="35"/>
      <c r="M306" s="182"/>
      <c r="N306" s="57"/>
      <c r="O306" s="57"/>
      <c r="P306" s="57"/>
      <c r="Q306" s="57"/>
      <c r="R306" s="57"/>
      <c r="S306" s="57"/>
      <c r="T306" s="58"/>
      <c r="AT306" s="14" t="s">
        <v>179</v>
      </c>
      <c r="AU306" s="14" t="s">
        <v>78</v>
      </c>
    </row>
    <row r="307" spans="2:65" s="1" customFormat="1" ht="16.5" customHeight="1">
      <c r="B307" s="31"/>
      <c r="C307" s="168" t="s">
        <v>528</v>
      </c>
      <c r="D307" s="168" t="s">
        <v>172</v>
      </c>
      <c r="E307" s="169" t="s">
        <v>529</v>
      </c>
      <c r="F307" s="170" t="s">
        <v>530</v>
      </c>
      <c r="G307" s="171" t="s">
        <v>531</v>
      </c>
      <c r="H307" s="172">
        <v>2</v>
      </c>
      <c r="I307" s="173"/>
      <c r="J307" s="174">
        <f>ROUND(I307*H307,2)</f>
        <v>0</v>
      </c>
      <c r="K307" s="170" t="s">
        <v>1</v>
      </c>
      <c r="L307" s="35"/>
      <c r="M307" s="175" t="s">
        <v>1</v>
      </c>
      <c r="N307" s="176" t="s">
        <v>44</v>
      </c>
      <c r="O307" s="57"/>
      <c r="P307" s="177">
        <f>O307*H307</f>
        <v>0</v>
      </c>
      <c r="Q307" s="177">
        <v>0</v>
      </c>
      <c r="R307" s="177">
        <f>Q307*H307</f>
        <v>0</v>
      </c>
      <c r="S307" s="177">
        <v>0</v>
      </c>
      <c r="T307" s="178">
        <f>S307*H307</f>
        <v>0</v>
      </c>
      <c r="AR307" s="14" t="s">
        <v>525</v>
      </c>
      <c r="AT307" s="14" t="s">
        <v>172</v>
      </c>
      <c r="AU307" s="14" t="s">
        <v>78</v>
      </c>
      <c r="AY307" s="14" t="s">
        <v>170</v>
      </c>
      <c r="BE307" s="179">
        <f>IF(N307="základní",J307,0)</f>
        <v>0</v>
      </c>
      <c r="BF307" s="179">
        <f>IF(N307="snížená",J307,0)</f>
        <v>0</v>
      </c>
      <c r="BG307" s="179">
        <f>IF(N307="zákl. přenesená",J307,0)</f>
        <v>0</v>
      </c>
      <c r="BH307" s="179">
        <f>IF(N307="sníž. přenesená",J307,0)</f>
        <v>0</v>
      </c>
      <c r="BI307" s="179">
        <f>IF(N307="nulová",J307,0)</f>
        <v>0</v>
      </c>
      <c r="BJ307" s="14" t="s">
        <v>78</v>
      </c>
      <c r="BK307" s="179">
        <f>ROUND(I307*H307,2)</f>
        <v>0</v>
      </c>
      <c r="BL307" s="14" t="s">
        <v>525</v>
      </c>
      <c r="BM307" s="14" t="s">
        <v>532</v>
      </c>
    </row>
    <row r="308" spans="2:65" s="1" customFormat="1">
      <c r="B308" s="31"/>
      <c r="C308" s="32"/>
      <c r="D308" s="180" t="s">
        <v>179</v>
      </c>
      <c r="E308" s="32"/>
      <c r="F308" s="181" t="s">
        <v>530</v>
      </c>
      <c r="G308" s="32"/>
      <c r="H308" s="32"/>
      <c r="I308" s="96"/>
      <c r="J308" s="32"/>
      <c r="K308" s="32"/>
      <c r="L308" s="35"/>
      <c r="M308" s="182"/>
      <c r="N308" s="57"/>
      <c r="O308" s="57"/>
      <c r="P308" s="57"/>
      <c r="Q308" s="57"/>
      <c r="R308" s="57"/>
      <c r="S308" s="57"/>
      <c r="T308" s="58"/>
      <c r="AT308" s="14" t="s">
        <v>179</v>
      </c>
      <c r="AU308" s="14" t="s">
        <v>78</v>
      </c>
    </row>
    <row r="309" spans="2:65" s="10" customFormat="1" ht="22.9" customHeight="1">
      <c r="B309" s="152"/>
      <c r="C309" s="153"/>
      <c r="D309" s="154" t="s">
        <v>72</v>
      </c>
      <c r="E309" s="166" t="s">
        <v>533</v>
      </c>
      <c r="F309" s="166" t="s">
        <v>534</v>
      </c>
      <c r="G309" s="153"/>
      <c r="H309" s="153"/>
      <c r="I309" s="156"/>
      <c r="J309" s="167">
        <f>BK309</f>
        <v>0</v>
      </c>
      <c r="K309" s="153"/>
      <c r="L309" s="158"/>
      <c r="M309" s="159"/>
      <c r="N309" s="160"/>
      <c r="O309" s="160"/>
      <c r="P309" s="161">
        <f>SUM(P310:P321)</f>
        <v>0</v>
      </c>
      <c r="Q309" s="160"/>
      <c r="R309" s="161">
        <f>SUM(R310:R321)</f>
        <v>0</v>
      </c>
      <c r="S309" s="160"/>
      <c r="T309" s="162">
        <f>SUM(T310:T321)</f>
        <v>0</v>
      </c>
      <c r="AR309" s="163" t="s">
        <v>200</v>
      </c>
      <c r="AT309" s="164" t="s">
        <v>72</v>
      </c>
      <c r="AU309" s="164" t="s">
        <v>78</v>
      </c>
      <c r="AY309" s="163" t="s">
        <v>170</v>
      </c>
      <c r="BK309" s="165">
        <f>SUM(BK310:BK321)</f>
        <v>0</v>
      </c>
    </row>
    <row r="310" spans="2:65" s="1" customFormat="1" ht="16.5" customHeight="1">
      <c r="B310" s="31"/>
      <c r="C310" s="168" t="s">
        <v>535</v>
      </c>
      <c r="D310" s="168" t="s">
        <v>172</v>
      </c>
      <c r="E310" s="169" t="s">
        <v>536</v>
      </c>
      <c r="F310" s="170" t="s">
        <v>537</v>
      </c>
      <c r="G310" s="171" t="s">
        <v>538</v>
      </c>
      <c r="H310" s="172">
        <v>1</v>
      </c>
      <c r="I310" s="173"/>
      <c r="J310" s="174">
        <f>ROUND(I310*H310,2)</f>
        <v>0</v>
      </c>
      <c r="K310" s="170" t="s">
        <v>176</v>
      </c>
      <c r="L310" s="35"/>
      <c r="M310" s="175" t="s">
        <v>1</v>
      </c>
      <c r="N310" s="176" t="s">
        <v>44</v>
      </c>
      <c r="O310" s="57"/>
      <c r="P310" s="177">
        <f>O310*H310</f>
        <v>0</v>
      </c>
      <c r="Q310" s="177">
        <v>0</v>
      </c>
      <c r="R310" s="177">
        <f>Q310*H310</f>
        <v>0</v>
      </c>
      <c r="S310" s="177">
        <v>0</v>
      </c>
      <c r="T310" s="178">
        <f>S310*H310</f>
        <v>0</v>
      </c>
      <c r="AR310" s="14" t="s">
        <v>525</v>
      </c>
      <c r="AT310" s="14" t="s">
        <v>172</v>
      </c>
      <c r="AU310" s="14" t="s">
        <v>82</v>
      </c>
      <c r="AY310" s="14" t="s">
        <v>170</v>
      </c>
      <c r="BE310" s="179">
        <f>IF(N310="základní",J310,0)</f>
        <v>0</v>
      </c>
      <c r="BF310" s="179">
        <f>IF(N310="snížená",J310,0)</f>
        <v>0</v>
      </c>
      <c r="BG310" s="179">
        <f>IF(N310="zákl. přenesená",J310,0)</f>
        <v>0</v>
      </c>
      <c r="BH310" s="179">
        <f>IF(N310="sníž. přenesená",J310,0)</f>
        <v>0</v>
      </c>
      <c r="BI310" s="179">
        <f>IF(N310="nulová",J310,0)</f>
        <v>0</v>
      </c>
      <c r="BJ310" s="14" t="s">
        <v>78</v>
      </c>
      <c r="BK310" s="179">
        <f>ROUND(I310*H310,2)</f>
        <v>0</v>
      </c>
      <c r="BL310" s="14" t="s">
        <v>525</v>
      </c>
      <c r="BM310" s="14" t="s">
        <v>539</v>
      </c>
    </row>
    <row r="311" spans="2:65" s="1" customFormat="1">
      <c r="B311" s="31"/>
      <c r="C311" s="32"/>
      <c r="D311" s="180" t="s">
        <v>179</v>
      </c>
      <c r="E311" s="32"/>
      <c r="F311" s="181" t="s">
        <v>537</v>
      </c>
      <c r="G311" s="32"/>
      <c r="H311" s="32"/>
      <c r="I311" s="96"/>
      <c r="J311" s="32"/>
      <c r="K311" s="32"/>
      <c r="L311" s="35"/>
      <c r="M311" s="182"/>
      <c r="N311" s="57"/>
      <c r="O311" s="57"/>
      <c r="P311" s="57"/>
      <c r="Q311" s="57"/>
      <c r="R311" s="57"/>
      <c r="S311" s="57"/>
      <c r="T311" s="58"/>
      <c r="AT311" s="14" t="s">
        <v>179</v>
      </c>
      <c r="AU311" s="14" t="s">
        <v>82</v>
      </c>
    </row>
    <row r="312" spans="2:65" s="1" customFormat="1" ht="16.5" customHeight="1">
      <c r="B312" s="31"/>
      <c r="C312" s="168" t="s">
        <v>540</v>
      </c>
      <c r="D312" s="168" t="s">
        <v>172</v>
      </c>
      <c r="E312" s="169" t="s">
        <v>541</v>
      </c>
      <c r="F312" s="170" t="s">
        <v>542</v>
      </c>
      <c r="G312" s="171" t="s">
        <v>538</v>
      </c>
      <c r="H312" s="172">
        <v>1</v>
      </c>
      <c r="I312" s="173"/>
      <c r="J312" s="174">
        <f>ROUND(I312*H312,2)</f>
        <v>0</v>
      </c>
      <c r="K312" s="170" t="s">
        <v>176</v>
      </c>
      <c r="L312" s="35"/>
      <c r="M312" s="175" t="s">
        <v>1</v>
      </c>
      <c r="N312" s="176" t="s">
        <v>44</v>
      </c>
      <c r="O312" s="57"/>
      <c r="P312" s="177">
        <f>O312*H312</f>
        <v>0</v>
      </c>
      <c r="Q312" s="177">
        <v>0</v>
      </c>
      <c r="R312" s="177">
        <f>Q312*H312</f>
        <v>0</v>
      </c>
      <c r="S312" s="177">
        <v>0</v>
      </c>
      <c r="T312" s="178">
        <f>S312*H312</f>
        <v>0</v>
      </c>
      <c r="AR312" s="14" t="s">
        <v>525</v>
      </c>
      <c r="AT312" s="14" t="s">
        <v>172</v>
      </c>
      <c r="AU312" s="14" t="s">
        <v>82</v>
      </c>
      <c r="AY312" s="14" t="s">
        <v>170</v>
      </c>
      <c r="BE312" s="179">
        <f>IF(N312="základní",J312,0)</f>
        <v>0</v>
      </c>
      <c r="BF312" s="179">
        <f>IF(N312="snížená",J312,0)</f>
        <v>0</v>
      </c>
      <c r="BG312" s="179">
        <f>IF(N312="zákl. přenesená",J312,0)</f>
        <v>0</v>
      </c>
      <c r="BH312" s="179">
        <f>IF(N312="sníž. přenesená",J312,0)</f>
        <v>0</v>
      </c>
      <c r="BI312" s="179">
        <f>IF(N312="nulová",J312,0)</f>
        <v>0</v>
      </c>
      <c r="BJ312" s="14" t="s">
        <v>78</v>
      </c>
      <c r="BK312" s="179">
        <f>ROUND(I312*H312,2)</f>
        <v>0</v>
      </c>
      <c r="BL312" s="14" t="s">
        <v>525</v>
      </c>
      <c r="BM312" s="14" t="s">
        <v>543</v>
      </c>
    </row>
    <row r="313" spans="2:65" s="1" customFormat="1">
      <c r="B313" s="31"/>
      <c r="C313" s="32"/>
      <c r="D313" s="180" t="s">
        <v>179</v>
      </c>
      <c r="E313" s="32"/>
      <c r="F313" s="181" t="s">
        <v>542</v>
      </c>
      <c r="G313" s="32"/>
      <c r="H313" s="32"/>
      <c r="I313" s="96"/>
      <c r="J313" s="32"/>
      <c r="K313" s="32"/>
      <c r="L313" s="35"/>
      <c r="M313" s="182"/>
      <c r="N313" s="57"/>
      <c r="O313" s="57"/>
      <c r="P313" s="57"/>
      <c r="Q313" s="57"/>
      <c r="R313" s="57"/>
      <c r="S313" s="57"/>
      <c r="T313" s="58"/>
      <c r="AT313" s="14" t="s">
        <v>179</v>
      </c>
      <c r="AU313" s="14" t="s">
        <v>82</v>
      </c>
    </row>
    <row r="314" spans="2:65" s="1" customFormat="1" ht="16.5" customHeight="1">
      <c r="B314" s="31"/>
      <c r="C314" s="168" t="s">
        <v>544</v>
      </c>
      <c r="D314" s="168" t="s">
        <v>172</v>
      </c>
      <c r="E314" s="169" t="s">
        <v>545</v>
      </c>
      <c r="F314" s="170" t="s">
        <v>546</v>
      </c>
      <c r="G314" s="171" t="s">
        <v>538</v>
      </c>
      <c r="H314" s="172">
        <v>1</v>
      </c>
      <c r="I314" s="173"/>
      <c r="J314" s="174">
        <f>ROUND(I314*H314,2)</f>
        <v>0</v>
      </c>
      <c r="K314" s="170" t="s">
        <v>176</v>
      </c>
      <c r="L314" s="35"/>
      <c r="M314" s="175" t="s">
        <v>1</v>
      </c>
      <c r="N314" s="176" t="s">
        <v>44</v>
      </c>
      <c r="O314" s="57"/>
      <c r="P314" s="177">
        <f>O314*H314</f>
        <v>0</v>
      </c>
      <c r="Q314" s="177">
        <v>0</v>
      </c>
      <c r="R314" s="177">
        <f>Q314*H314</f>
        <v>0</v>
      </c>
      <c r="S314" s="177">
        <v>0</v>
      </c>
      <c r="T314" s="178">
        <f>S314*H314</f>
        <v>0</v>
      </c>
      <c r="AR314" s="14" t="s">
        <v>525</v>
      </c>
      <c r="AT314" s="14" t="s">
        <v>172</v>
      </c>
      <c r="AU314" s="14" t="s">
        <v>82</v>
      </c>
      <c r="AY314" s="14" t="s">
        <v>170</v>
      </c>
      <c r="BE314" s="179">
        <f>IF(N314="základní",J314,0)</f>
        <v>0</v>
      </c>
      <c r="BF314" s="179">
        <f>IF(N314="snížená",J314,0)</f>
        <v>0</v>
      </c>
      <c r="BG314" s="179">
        <f>IF(N314="zákl. přenesená",J314,0)</f>
        <v>0</v>
      </c>
      <c r="BH314" s="179">
        <f>IF(N314="sníž. přenesená",J314,0)</f>
        <v>0</v>
      </c>
      <c r="BI314" s="179">
        <f>IF(N314="nulová",J314,0)</f>
        <v>0</v>
      </c>
      <c r="BJ314" s="14" t="s">
        <v>78</v>
      </c>
      <c r="BK314" s="179">
        <f>ROUND(I314*H314,2)</f>
        <v>0</v>
      </c>
      <c r="BL314" s="14" t="s">
        <v>525</v>
      </c>
      <c r="BM314" s="14" t="s">
        <v>547</v>
      </c>
    </row>
    <row r="315" spans="2:65" s="1" customFormat="1">
      <c r="B315" s="31"/>
      <c r="C315" s="32"/>
      <c r="D315" s="180" t="s">
        <v>179</v>
      </c>
      <c r="E315" s="32"/>
      <c r="F315" s="181" t="s">
        <v>546</v>
      </c>
      <c r="G315" s="32"/>
      <c r="H315" s="32"/>
      <c r="I315" s="96"/>
      <c r="J315" s="32"/>
      <c r="K315" s="32"/>
      <c r="L315" s="35"/>
      <c r="M315" s="182"/>
      <c r="N315" s="57"/>
      <c r="O315" s="57"/>
      <c r="P315" s="57"/>
      <c r="Q315" s="57"/>
      <c r="R315" s="57"/>
      <c r="S315" s="57"/>
      <c r="T315" s="58"/>
      <c r="AT315" s="14" t="s">
        <v>179</v>
      </c>
      <c r="AU315" s="14" t="s">
        <v>82</v>
      </c>
    </row>
    <row r="316" spans="2:65" s="1" customFormat="1" ht="16.5" customHeight="1">
      <c r="B316" s="31"/>
      <c r="C316" s="168" t="s">
        <v>548</v>
      </c>
      <c r="D316" s="168" t="s">
        <v>172</v>
      </c>
      <c r="E316" s="169" t="s">
        <v>549</v>
      </c>
      <c r="F316" s="170" t="s">
        <v>550</v>
      </c>
      <c r="G316" s="171" t="s">
        <v>524</v>
      </c>
      <c r="H316" s="172">
        <v>1</v>
      </c>
      <c r="I316" s="173"/>
      <c r="J316" s="174">
        <f>ROUND(I316*H316,2)</f>
        <v>0</v>
      </c>
      <c r="K316" s="170" t="s">
        <v>1</v>
      </c>
      <c r="L316" s="35"/>
      <c r="M316" s="175" t="s">
        <v>1</v>
      </c>
      <c r="N316" s="176" t="s">
        <v>44</v>
      </c>
      <c r="O316" s="57"/>
      <c r="P316" s="177">
        <f>O316*H316</f>
        <v>0</v>
      </c>
      <c r="Q316" s="177">
        <v>0</v>
      </c>
      <c r="R316" s="177">
        <f>Q316*H316</f>
        <v>0</v>
      </c>
      <c r="S316" s="177">
        <v>0</v>
      </c>
      <c r="T316" s="178">
        <f>S316*H316</f>
        <v>0</v>
      </c>
      <c r="AR316" s="14" t="s">
        <v>525</v>
      </c>
      <c r="AT316" s="14" t="s">
        <v>172</v>
      </c>
      <c r="AU316" s="14" t="s">
        <v>82</v>
      </c>
      <c r="AY316" s="14" t="s">
        <v>170</v>
      </c>
      <c r="BE316" s="179">
        <f>IF(N316="základní",J316,0)</f>
        <v>0</v>
      </c>
      <c r="BF316" s="179">
        <f>IF(N316="snížená",J316,0)</f>
        <v>0</v>
      </c>
      <c r="BG316" s="179">
        <f>IF(N316="zákl. přenesená",J316,0)</f>
        <v>0</v>
      </c>
      <c r="BH316" s="179">
        <f>IF(N316="sníž. přenesená",J316,0)</f>
        <v>0</v>
      </c>
      <c r="BI316" s="179">
        <f>IF(N316="nulová",J316,0)</f>
        <v>0</v>
      </c>
      <c r="BJ316" s="14" t="s">
        <v>78</v>
      </c>
      <c r="BK316" s="179">
        <f>ROUND(I316*H316,2)</f>
        <v>0</v>
      </c>
      <c r="BL316" s="14" t="s">
        <v>525</v>
      </c>
      <c r="BM316" s="14" t="s">
        <v>551</v>
      </c>
    </row>
    <row r="317" spans="2:65" s="1" customFormat="1" ht="19.5">
      <c r="B317" s="31"/>
      <c r="C317" s="32"/>
      <c r="D317" s="180" t="s">
        <v>179</v>
      </c>
      <c r="E317" s="32"/>
      <c r="F317" s="181" t="s">
        <v>552</v>
      </c>
      <c r="G317" s="32"/>
      <c r="H317" s="32"/>
      <c r="I317" s="96"/>
      <c r="J317" s="32"/>
      <c r="K317" s="32"/>
      <c r="L317" s="35"/>
      <c r="M317" s="182"/>
      <c r="N317" s="57"/>
      <c r="O317" s="57"/>
      <c r="P317" s="57"/>
      <c r="Q317" s="57"/>
      <c r="R317" s="57"/>
      <c r="S317" s="57"/>
      <c r="T317" s="58"/>
      <c r="AT317" s="14" t="s">
        <v>179</v>
      </c>
      <c r="AU317" s="14" t="s">
        <v>82</v>
      </c>
    </row>
    <row r="318" spans="2:65" s="1" customFormat="1" ht="16.5" customHeight="1">
      <c r="B318" s="31"/>
      <c r="C318" s="168" t="s">
        <v>553</v>
      </c>
      <c r="D318" s="168" t="s">
        <v>172</v>
      </c>
      <c r="E318" s="169" t="s">
        <v>554</v>
      </c>
      <c r="F318" s="170" t="s">
        <v>555</v>
      </c>
      <c r="G318" s="171" t="s">
        <v>538</v>
      </c>
      <c r="H318" s="172">
        <v>1</v>
      </c>
      <c r="I318" s="173"/>
      <c r="J318" s="174">
        <f>ROUND(I318*H318,2)</f>
        <v>0</v>
      </c>
      <c r="K318" s="170" t="s">
        <v>176</v>
      </c>
      <c r="L318" s="35"/>
      <c r="M318" s="175" t="s">
        <v>1</v>
      </c>
      <c r="N318" s="176" t="s">
        <v>44</v>
      </c>
      <c r="O318" s="57"/>
      <c r="P318" s="177">
        <f>O318*H318</f>
        <v>0</v>
      </c>
      <c r="Q318" s="177">
        <v>0</v>
      </c>
      <c r="R318" s="177">
        <f>Q318*H318</f>
        <v>0</v>
      </c>
      <c r="S318" s="177">
        <v>0</v>
      </c>
      <c r="T318" s="178">
        <f>S318*H318</f>
        <v>0</v>
      </c>
      <c r="AR318" s="14" t="s">
        <v>525</v>
      </c>
      <c r="AT318" s="14" t="s">
        <v>172</v>
      </c>
      <c r="AU318" s="14" t="s">
        <v>82</v>
      </c>
      <c r="AY318" s="14" t="s">
        <v>170</v>
      </c>
      <c r="BE318" s="179">
        <f>IF(N318="základní",J318,0)</f>
        <v>0</v>
      </c>
      <c r="BF318" s="179">
        <f>IF(N318="snížená",J318,0)</f>
        <v>0</v>
      </c>
      <c r="BG318" s="179">
        <f>IF(N318="zákl. přenesená",J318,0)</f>
        <v>0</v>
      </c>
      <c r="BH318" s="179">
        <f>IF(N318="sníž. přenesená",J318,0)</f>
        <v>0</v>
      </c>
      <c r="BI318" s="179">
        <f>IF(N318="nulová",J318,0)</f>
        <v>0</v>
      </c>
      <c r="BJ318" s="14" t="s">
        <v>78</v>
      </c>
      <c r="BK318" s="179">
        <f>ROUND(I318*H318,2)</f>
        <v>0</v>
      </c>
      <c r="BL318" s="14" t="s">
        <v>525</v>
      </c>
      <c r="BM318" s="14" t="s">
        <v>556</v>
      </c>
    </row>
    <row r="319" spans="2:65" s="1" customFormat="1">
      <c r="B319" s="31"/>
      <c r="C319" s="32"/>
      <c r="D319" s="180" t="s">
        <v>179</v>
      </c>
      <c r="E319" s="32"/>
      <c r="F319" s="181" t="s">
        <v>555</v>
      </c>
      <c r="G319" s="32"/>
      <c r="H319" s="32"/>
      <c r="I319" s="96"/>
      <c r="J319" s="32"/>
      <c r="K319" s="32"/>
      <c r="L319" s="35"/>
      <c r="M319" s="182"/>
      <c r="N319" s="57"/>
      <c r="O319" s="57"/>
      <c r="P319" s="57"/>
      <c r="Q319" s="57"/>
      <c r="R319" s="57"/>
      <c r="S319" s="57"/>
      <c r="T319" s="58"/>
      <c r="AT319" s="14" t="s">
        <v>179</v>
      </c>
      <c r="AU319" s="14" t="s">
        <v>82</v>
      </c>
    </row>
    <row r="320" spans="2:65" s="1" customFormat="1" ht="16.5" customHeight="1">
      <c r="B320" s="31"/>
      <c r="C320" s="168" t="s">
        <v>557</v>
      </c>
      <c r="D320" s="168" t="s">
        <v>172</v>
      </c>
      <c r="E320" s="169" t="s">
        <v>558</v>
      </c>
      <c r="F320" s="170" t="s">
        <v>559</v>
      </c>
      <c r="G320" s="171" t="s">
        <v>538</v>
      </c>
      <c r="H320" s="172">
        <v>1</v>
      </c>
      <c r="I320" s="173"/>
      <c r="J320" s="174">
        <f>ROUND(I320*H320,2)</f>
        <v>0</v>
      </c>
      <c r="K320" s="170" t="s">
        <v>176</v>
      </c>
      <c r="L320" s="35"/>
      <c r="M320" s="175" t="s">
        <v>1</v>
      </c>
      <c r="N320" s="176" t="s">
        <v>44</v>
      </c>
      <c r="O320" s="57"/>
      <c r="P320" s="177">
        <f>O320*H320</f>
        <v>0</v>
      </c>
      <c r="Q320" s="177">
        <v>0</v>
      </c>
      <c r="R320" s="177">
        <f>Q320*H320</f>
        <v>0</v>
      </c>
      <c r="S320" s="177">
        <v>0</v>
      </c>
      <c r="T320" s="178">
        <f>S320*H320</f>
        <v>0</v>
      </c>
      <c r="AR320" s="14" t="s">
        <v>525</v>
      </c>
      <c r="AT320" s="14" t="s">
        <v>172</v>
      </c>
      <c r="AU320" s="14" t="s">
        <v>82</v>
      </c>
      <c r="AY320" s="14" t="s">
        <v>170</v>
      </c>
      <c r="BE320" s="179">
        <f>IF(N320="základní",J320,0)</f>
        <v>0</v>
      </c>
      <c r="BF320" s="179">
        <f>IF(N320="snížená",J320,0)</f>
        <v>0</v>
      </c>
      <c r="BG320" s="179">
        <f>IF(N320="zákl. přenesená",J320,0)</f>
        <v>0</v>
      </c>
      <c r="BH320" s="179">
        <f>IF(N320="sníž. přenesená",J320,0)</f>
        <v>0</v>
      </c>
      <c r="BI320" s="179">
        <f>IF(N320="nulová",J320,0)</f>
        <v>0</v>
      </c>
      <c r="BJ320" s="14" t="s">
        <v>78</v>
      </c>
      <c r="BK320" s="179">
        <f>ROUND(I320*H320,2)</f>
        <v>0</v>
      </c>
      <c r="BL320" s="14" t="s">
        <v>525</v>
      </c>
      <c r="BM320" s="14" t="s">
        <v>560</v>
      </c>
    </row>
    <row r="321" spans="2:65" s="1" customFormat="1">
      <c r="B321" s="31"/>
      <c r="C321" s="32"/>
      <c r="D321" s="180" t="s">
        <v>179</v>
      </c>
      <c r="E321" s="32"/>
      <c r="F321" s="181" t="s">
        <v>559</v>
      </c>
      <c r="G321" s="32"/>
      <c r="H321" s="32"/>
      <c r="I321" s="96"/>
      <c r="J321" s="32"/>
      <c r="K321" s="32"/>
      <c r="L321" s="35"/>
      <c r="M321" s="182"/>
      <c r="N321" s="57"/>
      <c r="O321" s="57"/>
      <c r="P321" s="57"/>
      <c r="Q321" s="57"/>
      <c r="R321" s="57"/>
      <c r="S321" s="57"/>
      <c r="T321" s="58"/>
      <c r="AT321" s="14" t="s">
        <v>179</v>
      </c>
      <c r="AU321" s="14" t="s">
        <v>82</v>
      </c>
    </row>
    <row r="322" spans="2:65" s="10" customFormat="1" ht="22.9" customHeight="1">
      <c r="B322" s="152"/>
      <c r="C322" s="153"/>
      <c r="D322" s="154" t="s">
        <v>72</v>
      </c>
      <c r="E322" s="166" t="s">
        <v>561</v>
      </c>
      <c r="F322" s="166" t="s">
        <v>562</v>
      </c>
      <c r="G322" s="153"/>
      <c r="H322" s="153"/>
      <c r="I322" s="156"/>
      <c r="J322" s="167">
        <f>BK322</f>
        <v>0</v>
      </c>
      <c r="K322" s="153"/>
      <c r="L322" s="158"/>
      <c r="M322" s="159"/>
      <c r="N322" s="160"/>
      <c r="O322" s="160"/>
      <c r="P322" s="161">
        <f>SUM(P323:P332)</f>
        <v>0</v>
      </c>
      <c r="Q322" s="160"/>
      <c r="R322" s="161">
        <f>SUM(R323:R332)</f>
        <v>0</v>
      </c>
      <c r="S322" s="160"/>
      <c r="T322" s="162">
        <f>SUM(T323:T332)</f>
        <v>0</v>
      </c>
      <c r="AR322" s="163" t="s">
        <v>200</v>
      </c>
      <c r="AT322" s="164" t="s">
        <v>72</v>
      </c>
      <c r="AU322" s="164" t="s">
        <v>78</v>
      </c>
      <c r="AY322" s="163" t="s">
        <v>170</v>
      </c>
      <c r="BK322" s="165">
        <f>SUM(BK323:BK332)</f>
        <v>0</v>
      </c>
    </row>
    <row r="323" spans="2:65" s="1" customFormat="1" ht="16.5" customHeight="1">
      <c r="B323" s="31"/>
      <c r="C323" s="168" t="s">
        <v>563</v>
      </c>
      <c r="D323" s="168" t="s">
        <v>172</v>
      </c>
      <c r="E323" s="169" t="s">
        <v>564</v>
      </c>
      <c r="F323" s="170" t="s">
        <v>562</v>
      </c>
      <c r="G323" s="171" t="s">
        <v>538</v>
      </c>
      <c r="H323" s="172">
        <v>1</v>
      </c>
      <c r="I323" s="173"/>
      <c r="J323" s="174">
        <f>ROUND(I323*H323,2)</f>
        <v>0</v>
      </c>
      <c r="K323" s="170" t="s">
        <v>176</v>
      </c>
      <c r="L323" s="35"/>
      <c r="M323" s="175" t="s">
        <v>1</v>
      </c>
      <c r="N323" s="176" t="s">
        <v>44</v>
      </c>
      <c r="O323" s="57"/>
      <c r="P323" s="177">
        <f>O323*H323</f>
        <v>0</v>
      </c>
      <c r="Q323" s="177">
        <v>0</v>
      </c>
      <c r="R323" s="177">
        <f>Q323*H323</f>
        <v>0</v>
      </c>
      <c r="S323" s="177">
        <v>0</v>
      </c>
      <c r="T323" s="178">
        <f>S323*H323</f>
        <v>0</v>
      </c>
      <c r="AR323" s="14" t="s">
        <v>525</v>
      </c>
      <c r="AT323" s="14" t="s">
        <v>172</v>
      </c>
      <c r="AU323" s="14" t="s">
        <v>82</v>
      </c>
      <c r="AY323" s="14" t="s">
        <v>170</v>
      </c>
      <c r="BE323" s="179">
        <f>IF(N323="základní",J323,0)</f>
        <v>0</v>
      </c>
      <c r="BF323" s="179">
        <f>IF(N323="snížená",J323,0)</f>
        <v>0</v>
      </c>
      <c r="BG323" s="179">
        <f>IF(N323="zákl. přenesená",J323,0)</f>
        <v>0</v>
      </c>
      <c r="BH323" s="179">
        <f>IF(N323="sníž. přenesená",J323,0)</f>
        <v>0</v>
      </c>
      <c r="BI323" s="179">
        <f>IF(N323="nulová",J323,0)</f>
        <v>0</v>
      </c>
      <c r="BJ323" s="14" t="s">
        <v>78</v>
      </c>
      <c r="BK323" s="179">
        <f>ROUND(I323*H323,2)</f>
        <v>0</v>
      </c>
      <c r="BL323" s="14" t="s">
        <v>525</v>
      </c>
      <c r="BM323" s="14" t="s">
        <v>565</v>
      </c>
    </row>
    <row r="324" spans="2:65" s="1" customFormat="1">
      <c r="B324" s="31"/>
      <c r="C324" s="32"/>
      <c r="D324" s="180" t="s">
        <v>179</v>
      </c>
      <c r="E324" s="32"/>
      <c r="F324" s="181" t="s">
        <v>562</v>
      </c>
      <c r="G324" s="32"/>
      <c r="H324" s="32"/>
      <c r="I324" s="96"/>
      <c r="J324" s="32"/>
      <c r="K324" s="32"/>
      <c r="L324" s="35"/>
      <c r="M324" s="182"/>
      <c r="N324" s="57"/>
      <c r="O324" s="57"/>
      <c r="P324" s="57"/>
      <c r="Q324" s="57"/>
      <c r="R324" s="57"/>
      <c r="S324" s="57"/>
      <c r="T324" s="58"/>
      <c r="AT324" s="14" t="s">
        <v>179</v>
      </c>
      <c r="AU324" s="14" t="s">
        <v>82</v>
      </c>
    </row>
    <row r="325" spans="2:65" s="1" customFormat="1" ht="16.5" customHeight="1">
      <c r="B325" s="31"/>
      <c r="C325" s="168" t="s">
        <v>566</v>
      </c>
      <c r="D325" s="168" t="s">
        <v>172</v>
      </c>
      <c r="E325" s="169" t="s">
        <v>567</v>
      </c>
      <c r="F325" s="170" t="s">
        <v>568</v>
      </c>
      <c r="G325" s="171" t="s">
        <v>538</v>
      </c>
      <c r="H325" s="172">
        <v>1</v>
      </c>
      <c r="I325" s="173"/>
      <c r="J325" s="174">
        <f>ROUND(I325*H325,2)</f>
        <v>0</v>
      </c>
      <c r="K325" s="170" t="s">
        <v>176</v>
      </c>
      <c r="L325" s="35"/>
      <c r="M325" s="175" t="s">
        <v>1</v>
      </c>
      <c r="N325" s="176" t="s">
        <v>44</v>
      </c>
      <c r="O325" s="57"/>
      <c r="P325" s="177">
        <f>O325*H325</f>
        <v>0</v>
      </c>
      <c r="Q325" s="177">
        <v>0</v>
      </c>
      <c r="R325" s="177">
        <f>Q325*H325</f>
        <v>0</v>
      </c>
      <c r="S325" s="177">
        <v>0</v>
      </c>
      <c r="T325" s="178">
        <f>S325*H325</f>
        <v>0</v>
      </c>
      <c r="AR325" s="14" t="s">
        <v>525</v>
      </c>
      <c r="AT325" s="14" t="s">
        <v>172</v>
      </c>
      <c r="AU325" s="14" t="s">
        <v>82</v>
      </c>
      <c r="AY325" s="14" t="s">
        <v>170</v>
      </c>
      <c r="BE325" s="179">
        <f>IF(N325="základní",J325,0)</f>
        <v>0</v>
      </c>
      <c r="BF325" s="179">
        <f>IF(N325="snížená",J325,0)</f>
        <v>0</v>
      </c>
      <c r="BG325" s="179">
        <f>IF(N325="zákl. přenesená",J325,0)</f>
        <v>0</v>
      </c>
      <c r="BH325" s="179">
        <f>IF(N325="sníž. přenesená",J325,0)</f>
        <v>0</v>
      </c>
      <c r="BI325" s="179">
        <f>IF(N325="nulová",J325,0)</f>
        <v>0</v>
      </c>
      <c r="BJ325" s="14" t="s">
        <v>78</v>
      </c>
      <c r="BK325" s="179">
        <f>ROUND(I325*H325,2)</f>
        <v>0</v>
      </c>
      <c r="BL325" s="14" t="s">
        <v>525</v>
      </c>
      <c r="BM325" s="14" t="s">
        <v>569</v>
      </c>
    </row>
    <row r="326" spans="2:65" s="1" customFormat="1">
      <c r="B326" s="31"/>
      <c r="C326" s="32"/>
      <c r="D326" s="180" t="s">
        <v>179</v>
      </c>
      <c r="E326" s="32"/>
      <c r="F326" s="181" t="s">
        <v>568</v>
      </c>
      <c r="G326" s="32"/>
      <c r="H326" s="32"/>
      <c r="I326" s="96"/>
      <c r="J326" s="32"/>
      <c r="K326" s="32"/>
      <c r="L326" s="35"/>
      <c r="M326" s="182"/>
      <c r="N326" s="57"/>
      <c r="O326" s="57"/>
      <c r="P326" s="57"/>
      <c r="Q326" s="57"/>
      <c r="R326" s="57"/>
      <c r="S326" s="57"/>
      <c r="T326" s="58"/>
      <c r="AT326" s="14" t="s">
        <v>179</v>
      </c>
      <c r="AU326" s="14" t="s">
        <v>82</v>
      </c>
    </row>
    <row r="327" spans="2:65" s="1" customFormat="1" ht="16.5" customHeight="1">
      <c r="B327" s="31"/>
      <c r="C327" s="168" t="s">
        <v>570</v>
      </c>
      <c r="D327" s="168" t="s">
        <v>172</v>
      </c>
      <c r="E327" s="169" t="s">
        <v>571</v>
      </c>
      <c r="F327" s="170" t="s">
        <v>572</v>
      </c>
      <c r="G327" s="171" t="s">
        <v>538</v>
      </c>
      <c r="H327" s="172">
        <v>6</v>
      </c>
      <c r="I327" s="173"/>
      <c r="J327" s="174">
        <f>ROUND(I327*H327,2)</f>
        <v>0</v>
      </c>
      <c r="K327" s="170" t="s">
        <v>176</v>
      </c>
      <c r="L327" s="35"/>
      <c r="M327" s="175" t="s">
        <v>1</v>
      </c>
      <c r="N327" s="176" t="s">
        <v>44</v>
      </c>
      <c r="O327" s="57"/>
      <c r="P327" s="177">
        <f>O327*H327</f>
        <v>0</v>
      </c>
      <c r="Q327" s="177">
        <v>0</v>
      </c>
      <c r="R327" s="177">
        <f>Q327*H327</f>
        <v>0</v>
      </c>
      <c r="S327" s="177">
        <v>0</v>
      </c>
      <c r="T327" s="178">
        <f>S327*H327</f>
        <v>0</v>
      </c>
      <c r="AR327" s="14" t="s">
        <v>525</v>
      </c>
      <c r="AT327" s="14" t="s">
        <v>172</v>
      </c>
      <c r="AU327" s="14" t="s">
        <v>82</v>
      </c>
      <c r="AY327" s="14" t="s">
        <v>170</v>
      </c>
      <c r="BE327" s="179">
        <f>IF(N327="základní",J327,0)</f>
        <v>0</v>
      </c>
      <c r="BF327" s="179">
        <f>IF(N327="snížená",J327,0)</f>
        <v>0</v>
      </c>
      <c r="BG327" s="179">
        <f>IF(N327="zákl. přenesená",J327,0)</f>
        <v>0</v>
      </c>
      <c r="BH327" s="179">
        <f>IF(N327="sníž. přenesená",J327,0)</f>
        <v>0</v>
      </c>
      <c r="BI327" s="179">
        <f>IF(N327="nulová",J327,0)</f>
        <v>0</v>
      </c>
      <c r="BJ327" s="14" t="s">
        <v>78</v>
      </c>
      <c r="BK327" s="179">
        <f>ROUND(I327*H327,2)</f>
        <v>0</v>
      </c>
      <c r="BL327" s="14" t="s">
        <v>525</v>
      </c>
      <c r="BM327" s="14" t="s">
        <v>573</v>
      </c>
    </row>
    <row r="328" spans="2:65" s="1" customFormat="1">
      <c r="B328" s="31"/>
      <c r="C328" s="32"/>
      <c r="D328" s="180" t="s">
        <v>179</v>
      </c>
      <c r="E328" s="32"/>
      <c r="F328" s="181" t="s">
        <v>572</v>
      </c>
      <c r="G328" s="32"/>
      <c r="H328" s="32"/>
      <c r="I328" s="96"/>
      <c r="J328" s="32"/>
      <c r="K328" s="32"/>
      <c r="L328" s="35"/>
      <c r="M328" s="182"/>
      <c r="N328" s="57"/>
      <c r="O328" s="57"/>
      <c r="P328" s="57"/>
      <c r="Q328" s="57"/>
      <c r="R328" s="57"/>
      <c r="S328" s="57"/>
      <c r="T328" s="58"/>
      <c r="AT328" s="14" t="s">
        <v>179</v>
      </c>
      <c r="AU328" s="14" t="s">
        <v>82</v>
      </c>
    </row>
    <row r="329" spans="2:65" s="1" customFormat="1" ht="16.5" customHeight="1">
      <c r="B329" s="31"/>
      <c r="C329" s="168" t="s">
        <v>574</v>
      </c>
      <c r="D329" s="168" t="s">
        <v>172</v>
      </c>
      <c r="E329" s="169" t="s">
        <v>575</v>
      </c>
      <c r="F329" s="170" t="s">
        <v>576</v>
      </c>
      <c r="G329" s="171" t="s">
        <v>577</v>
      </c>
      <c r="H329" s="172">
        <v>6</v>
      </c>
      <c r="I329" s="173"/>
      <c r="J329" s="174">
        <f>ROUND(I329*H329,2)</f>
        <v>0</v>
      </c>
      <c r="K329" s="170" t="s">
        <v>1</v>
      </c>
      <c r="L329" s="35"/>
      <c r="M329" s="175" t="s">
        <v>1</v>
      </c>
      <c r="N329" s="176" t="s">
        <v>44</v>
      </c>
      <c r="O329" s="57"/>
      <c r="P329" s="177">
        <f>O329*H329</f>
        <v>0</v>
      </c>
      <c r="Q329" s="177">
        <v>0</v>
      </c>
      <c r="R329" s="177">
        <f>Q329*H329</f>
        <v>0</v>
      </c>
      <c r="S329" s="177">
        <v>0</v>
      </c>
      <c r="T329" s="178">
        <f>S329*H329</f>
        <v>0</v>
      </c>
      <c r="AR329" s="14" t="s">
        <v>525</v>
      </c>
      <c r="AT329" s="14" t="s">
        <v>172</v>
      </c>
      <c r="AU329" s="14" t="s">
        <v>82</v>
      </c>
      <c r="AY329" s="14" t="s">
        <v>170</v>
      </c>
      <c r="BE329" s="179">
        <f>IF(N329="základní",J329,0)</f>
        <v>0</v>
      </c>
      <c r="BF329" s="179">
        <f>IF(N329="snížená",J329,0)</f>
        <v>0</v>
      </c>
      <c r="BG329" s="179">
        <f>IF(N329="zákl. přenesená",J329,0)</f>
        <v>0</v>
      </c>
      <c r="BH329" s="179">
        <f>IF(N329="sníž. přenesená",J329,0)</f>
        <v>0</v>
      </c>
      <c r="BI329" s="179">
        <f>IF(N329="nulová",J329,0)</f>
        <v>0</v>
      </c>
      <c r="BJ329" s="14" t="s">
        <v>78</v>
      </c>
      <c r="BK329" s="179">
        <f>ROUND(I329*H329,2)</f>
        <v>0</v>
      </c>
      <c r="BL329" s="14" t="s">
        <v>525</v>
      </c>
      <c r="BM329" s="14" t="s">
        <v>578</v>
      </c>
    </row>
    <row r="330" spans="2:65" s="1" customFormat="1">
      <c r="B330" s="31"/>
      <c r="C330" s="32"/>
      <c r="D330" s="180" t="s">
        <v>179</v>
      </c>
      <c r="E330" s="32"/>
      <c r="F330" s="181" t="s">
        <v>579</v>
      </c>
      <c r="G330" s="32"/>
      <c r="H330" s="32"/>
      <c r="I330" s="96"/>
      <c r="J330" s="32"/>
      <c r="K330" s="32"/>
      <c r="L330" s="35"/>
      <c r="M330" s="182"/>
      <c r="N330" s="57"/>
      <c r="O330" s="57"/>
      <c r="P330" s="57"/>
      <c r="Q330" s="57"/>
      <c r="R330" s="57"/>
      <c r="S330" s="57"/>
      <c r="T330" s="58"/>
      <c r="AT330" s="14" t="s">
        <v>179</v>
      </c>
      <c r="AU330" s="14" t="s">
        <v>82</v>
      </c>
    </row>
    <row r="331" spans="2:65" s="1" customFormat="1" ht="16.5" customHeight="1">
      <c r="B331" s="31"/>
      <c r="C331" s="168" t="s">
        <v>580</v>
      </c>
      <c r="D331" s="168" t="s">
        <v>172</v>
      </c>
      <c r="E331" s="169" t="s">
        <v>581</v>
      </c>
      <c r="F331" s="170" t="s">
        <v>582</v>
      </c>
      <c r="G331" s="171" t="s">
        <v>538</v>
      </c>
      <c r="H331" s="172">
        <v>1</v>
      </c>
      <c r="I331" s="173"/>
      <c r="J331" s="174">
        <f>ROUND(I331*H331,2)</f>
        <v>0</v>
      </c>
      <c r="K331" s="170" t="s">
        <v>176</v>
      </c>
      <c r="L331" s="35"/>
      <c r="M331" s="175" t="s">
        <v>1</v>
      </c>
      <c r="N331" s="176" t="s">
        <v>44</v>
      </c>
      <c r="O331" s="57"/>
      <c r="P331" s="177">
        <f>O331*H331</f>
        <v>0</v>
      </c>
      <c r="Q331" s="177">
        <v>0</v>
      </c>
      <c r="R331" s="177">
        <f>Q331*H331</f>
        <v>0</v>
      </c>
      <c r="S331" s="177">
        <v>0</v>
      </c>
      <c r="T331" s="178">
        <f>S331*H331</f>
        <v>0</v>
      </c>
      <c r="AR331" s="14" t="s">
        <v>525</v>
      </c>
      <c r="AT331" s="14" t="s">
        <v>172</v>
      </c>
      <c r="AU331" s="14" t="s">
        <v>82</v>
      </c>
      <c r="AY331" s="14" t="s">
        <v>170</v>
      </c>
      <c r="BE331" s="179">
        <f>IF(N331="základní",J331,0)</f>
        <v>0</v>
      </c>
      <c r="BF331" s="179">
        <f>IF(N331="snížená",J331,0)</f>
        <v>0</v>
      </c>
      <c r="BG331" s="179">
        <f>IF(N331="zákl. přenesená",J331,0)</f>
        <v>0</v>
      </c>
      <c r="BH331" s="179">
        <f>IF(N331="sníž. přenesená",J331,0)</f>
        <v>0</v>
      </c>
      <c r="BI331" s="179">
        <f>IF(N331="nulová",J331,0)</f>
        <v>0</v>
      </c>
      <c r="BJ331" s="14" t="s">
        <v>78</v>
      </c>
      <c r="BK331" s="179">
        <f>ROUND(I331*H331,2)</f>
        <v>0</v>
      </c>
      <c r="BL331" s="14" t="s">
        <v>525</v>
      </c>
      <c r="BM331" s="14" t="s">
        <v>583</v>
      </c>
    </row>
    <row r="332" spans="2:65" s="1" customFormat="1">
      <c r="B332" s="31"/>
      <c r="C332" s="32"/>
      <c r="D332" s="180" t="s">
        <v>179</v>
      </c>
      <c r="E332" s="32"/>
      <c r="F332" s="181" t="s">
        <v>582</v>
      </c>
      <c r="G332" s="32"/>
      <c r="H332" s="32"/>
      <c r="I332" s="96"/>
      <c r="J332" s="32"/>
      <c r="K332" s="32"/>
      <c r="L332" s="35"/>
      <c r="M332" s="182"/>
      <c r="N332" s="57"/>
      <c r="O332" s="57"/>
      <c r="P332" s="57"/>
      <c r="Q332" s="57"/>
      <c r="R332" s="57"/>
      <c r="S332" s="57"/>
      <c r="T332" s="58"/>
      <c r="AT332" s="14" t="s">
        <v>179</v>
      </c>
      <c r="AU332" s="14" t="s">
        <v>82</v>
      </c>
    </row>
    <row r="333" spans="2:65" s="10" customFormat="1" ht="22.9" customHeight="1">
      <c r="B333" s="152"/>
      <c r="C333" s="153"/>
      <c r="D333" s="154" t="s">
        <v>72</v>
      </c>
      <c r="E333" s="166" t="s">
        <v>584</v>
      </c>
      <c r="F333" s="166" t="s">
        <v>585</v>
      </c>
      <c r="G333" s="153"/>
      <c r="H333" s="153"/>
      <c r="I333" s="156"/>
      <c r="J333" s="167">
        <f>BK333</f>
        <v>0</v>
      </c>
      <c r="K333" s="153"/>
      <c r="L333" s="158"/>
      <c r="M333" s="159"/>
      <c r="N333" s="160"/>
      <c r="O333" s="160"/>
      <c r="P333" s="161">
        <f>SUM(P334:P335)</f>
        <v>0</v>
      </c>
      <c r="Q333" s="160"/>
      <c r="R333" s="161">
        <f>SUM(R334:R335)</f>
        <v>0</v>
      </c>
      <c r="S333" s="160"/>
      <c r="T333" s="162">
        <f>SUM(T334:T335)</f>
        <v>0</v>
      </c>
      <c r="AR333" s="163" t="s">
        <v>200</v>
      </c>
      <c r="AT333" s="164" t="s">
        <v>72</v>
      </c>
      <c r="AU333" s="164" t="s">
        <v>78</v>
      </c>
      <c r="AY333" s="163" t="s">
        <v>170</v>
      </c>
      <c r="BK333" s="165">
        <f>SUM(BK334:BK335)</f>
        <v>0</v>
      </c>
    </row>
    <row r="334" spans="2:65" s="1" customFormat="1" ht="16.5" customHeight="1">
      <c r="B334" s="31"/>
      <c r="C334" s="168" t="s">
        <v>586</v>
      </c>
      <c r="D334" s="168" t="s">
        <v>172</v>
      </c>
      <c r="E334" s="169" t="s">
        <v>587</v>
      </c>
      <c r="F334" s="170" t="s">
        <v>588</v>
      </c>
      <c r="G334" s="171" t="s">
        <v>589</v>
      </c>
      <c r="H334" s="172">
        <v>3</v>
      </c>
      <c r="I334" s="173"/>
      <c r="J334" s="174">
        <f>ROUND(I334*H334,2)</f>
        <v>0</v>
      </c>
      <c r="K334" s="170" t="s">
        <v>1</v>
      </c>
      <c r="L334" s="35"/>
      <c r="M334" s="175" t="s">
        <v>1</v>
      </c>
      <c r="N334" s="176" t="s">
        <v>44</v>
      </c>
      <c r="O334" s="57"/>
      <c r="P334" s="177">
        <f>O334*H334</f>
        <v>0</v>
      </c>
      <c r="Q334" s="177">
        <v>0</v>
      </c>
      <c r="R334" s="177">
        <f>Q334*H334</f>
        <v>0</v>
      </c>
      <c r="S334" s="177">
        <v>0</v>
      </c>
      <c r="T334" s="178">
        <f>S334*H334</f>
        <v>0</v>
      </c>
      <c r="AR334" s="14" t="s">
        <v>525</v>
      </c>
      <c r="AT334" s="14" t="s">
        <v>172</v>
      </c>
      <c r="AU334" s="14" t="s">
        <v>82</v>
      </c>
      <c r="AY334" s="14" t="s">
        <v>170</v>
      </c>
      <c r="BE334" s="179">
        <f>IF(N334="základní",J334,0)</f>
        <v>0</v>
      </c>
      <c r="BF334" s="179">
        <f>IF(N334="snížená",J334,0)</f>
        <v>0</v>
      </c>
      <c r="BG334" s="179">
        <f>IF(N334="zákl. přenesená",J334,0)</f>
        <v>0</v>
      </c>
      <c r="BH334" s="179">
        <f>IF(N334="sníž. přenesená",J334,0)</f>
        <v>0</v>
      </c>
      <c r="BI334" s="179">
        <f>IF(N334="nulová",J334,0)</f>
        <v>0</v>
      </c>
      <c r="BJ334" s="14" t="s">
        <v>78</v>
      </c>
      <c r="BK334" s="179">
        <f>ROUND(I334*H334,2)</f>
        <v>0</v>
      </c>
      <c r="BL334" s="14" t="s">
        <v>525</v>
      </c>
      <c r="BM334" s="14" t="s">
        <v>590</v>
      </c>
    </row>
    <row r="335" spans="2:65" s="1" customFormat="1">
      <c r="B335" s="31"/>
      <c r="C335" s="32"/>
      <c r="D335" s="180" t="s">
        <v>179</v>
      </c>
      <c r="E335" s="32"/>
      <c r="F335" s="181" t="s">
        <v>591</v>
      </c>
      <c r="G335" s="32"/>
      <c r="H335" s="32"/>
      <c r="I335" s="96"/>
      <c r="J335" s="32"/>
      <c r="K335" s="32"/>
      <c r="L335" s="35"/>
      <c r="M335" s="182"/>
      <c r="N335" s="57"/>
      <c r="O335" s="57"/>
      <c r="P335" s="57"/>
      <c r="Q335" s="57"/>
      <c r="R335" s="57"/>
      <c r="S335" s="57"/>
      <c r="T335" s="58"/>
      <c r="AT335" s="14" t="s">
        <v>179</v>
      </c>
      <c r="AU335" s="14" t="s">
        <v>82</v>
      </c>
    </row>
    <row r="336" spans="2:65" s="10" customFormat="1" ht="22.9" customHeight="1">
      <c r="B336" s="152"/>
      <c r="C336" s="153"/>
      <c r="D336" s="154" t="s">
        <v>72</v>
      </c>
      <c r="E336" s="166" t="s">
        <v>592</v>
      </c>
      <c r="F336" s="166" t="s">
        <v>593</v>
      </c>
      <c r="G336" s="153"/>
      <c r="H336" s="153"/>
      <c r="I336" s="156"/>
      <c r="J336" s="167">
        <f>BK336</f>
        <v>0</v>
      </c>
      <c r="K336" s="153"/>
      <c r="L336" s="158"/>
      <c r="M336" s="159"/>
      <c r="N336" s="160"/>
      <c r="O336" s="160"/>
      <c r="P336" s="161">
        <f>SUM(P337:P338)</f>
        <v>0</v>
      </c>
      <c r="Q336" s="160"/>
      <c r="R336" s="161">
        <f>SUM(R337:R338)</f>
        <v>0</v>
      </c>
      <c r="S336" s="160"/>
      <c r="T336" s="162">
        <f>SUM(T337:T338)</f>
        <v>0</v>
      </c>
      <c r="AR336" s="163" t="s">
        <v>200</v>
      </c>
      <c r="AT336" s="164" t="s">
        <v>72</v>
      </c>
      <c r="AU336" s="164" t="s">
        <v>78</v>
      </c>
      <c r="AY336" s="163" t="s">
        <v>170</v>
      </c>
      <c r="BK336" s="165">
        <f>SUM(BK337:BK338)</f>
        <v>0</v>
      </c>
    </row>
    <row r="337" spans="2:65" s="1" customFormat="1" ht="16.5" customHeight="1">
      <c r="B337" s="31"/>
      <c r="C337" s="168" t="s">
        <v>594</v>
      </c>
      <c r="D337" s="168" t="s">
        <v>172</v>
      </c>
      <c r="E337" s="169" t="s">
        <v>595</v>
      </c>
      <c r="F337" s="170" t="s">
        <v>596</v>
      </c>
      <c r="G337" s="171" t="s">
        <v>589</v>
      </c>
      <c r="H337" s="172">
        <v>4</v>
      </c>
      <c r="I337" s="173"/>
      <c r="J337" s="174">
        <f>ROUND(I337*H337,2)</f>
        <v>0</v>
      </c>
      <c r="K337" s="170" t="s">
        <v>1</v>
      </c>
      <c r="L337" s="35"/>
      <c r="M337" s="175" t="s">
        <v>1</v>
      </c>
      <c r="N337" s="176" t="s">
        <v>44</v>
      </c>
      <c r="O337" s="57"/>
      <c r="P337" s="177">
        <f>O337*H337</f>
        <v>0</v>
      </c>
      <c r="Q337" s="177">
        <v>0</v>
      </c>
      <c r="R337" s="177">
        <f>Q337*H337</f>
        <v>0</v>
      </c>
      <c r="S337" s="177">
        <v>0</v>
      </c>
      <c r="T337" s="178">
        <f>S337*H337</f>
        <v>0</v>
      </c>
      <c r="AR337" s="14" t="s">
        <v>525</v>
      </c>
      <c r="AT337" s="14" t="s">
        <v>172</v>
      </c>
      <c r="AU337" s="14" t="s">
        <v>82</v>
      </c>
      <c r="AY337" s="14" t="s">
        <v>170</v>
      </c>
      <c r="BE337" s="179">
        <f>IF(N337="základní",J337,0)</f>
        <v>0</v>
      </c>
      <c r="BF337" s="179">
        <f>IF(N337="snížená",J337,0)</f>
        <v>0</v>
      </c>
      <c r="BG337" s="179">
        <f>IF(N337="zákl. přenesená",J337,0)</f>
        <v>0</v>
      </c>
      <c r="BH337" s="179">
        <f>IF(N337="sníž. přenesená",J337,0)</f>
        <v>0</v>
      </c>
      <c r="BI337" s="179">
        <f>IF(N337="nulová",J337,0)</f>
        <v>0</v>
      </c>
      <c r="BJ337" s="14" t="s">
        <v>78</v>
      </c>
      <c r="BK337" s="179">
        <f>ROUND(I337*H337,2)</f>
        <v>0</v>
      </c>
      <c r="BL337" s="14" t="s">
        <v>525</v>
      </c>
      <c r="BM337" s="14" t="s">
        <v>597</v>
      </c>
    </row>
    <row r="338" spans="2:65" s="1" customFormat="1">
      <c r="B338" s="31"/>
      <c r="C338" s="32"/>
      <c r="D338" s="180" t="s">
        <v>179</v>
      </c>
      <c r="E338" s="32"/>
      <c r="F338" s="181" t="s">
        <v>598</v>
      </c>
      <c r="G338" s="32"/>
      <c r="H338" s="32"/>
      <c r="I338" s="96"/>
      <c r="J338" s="32"/>
      <c r="K338" s="32"/>
      <c r="L338" s="35"/>
      <c r="M338" s="216"/>
      <c r="N338" s="217"/>
      <c r="O338" s="217"/>
      <c r="P338" s="217"/>
      <c r="Q338" s="217"/>
      <c r="R338" s="217"/>
      <c r="S338" s="217"/>
      <c r="T338" s="218"/>
      <c r="AT338" s="14" t="s">
        <v>179</v>
      </c>
      <c r="AU338" s="14" t="s">
        <v>82</v>
      </c>
    </row>
    <row r="339" spans="2:65" s="1" customFormat="1" ht="6.95" customHeight="1">
      <c r="B339" s="43"/>
      <c r="C339" s="44"/>
      <c r="D339" s="44"/>
      <c r="E339" s="44"/>
      <c r="F339" s="44"/>
      <c r="G339" s="44"/>
      <c r="H339" s="44"/>
      <c r="I339" s="119"/>
      <c r="J339" s="44"/>
      <c r="K339" s="44"/>
      <c r="L339" s="35"/>
    </row>
  </sheetData>
  <sheetProtection algorithmName="SHA-512" hashValue="dIQTINxBZB2ZhNJGVR7CfG2h4uDNhEUKpSqhkiUg7FlkNFmIOlioYSyGy+wiprbXiYazLUS1wM+NCQha3PD0MQ==" saltValue="0jq+Q27qMzQjCw2aHDLYz7a/JA88J3L/Y62wLaTqLHNdO+ED80N3Tbhf1G+01p2/dDWUWyE7LV/cGZ1BYXP5LQ==" spinCount="100000" sheet="1" objects="1" scenarios="1" formatColumns="0" formatRows="0" autoFilter="0"/>
  <autoFilter ref="C84:K338"/>
  <mergeCells count="6">
    <mergeCell ref="E77:H77"/>
    <mergeCell ref="L2:V2"/>
    <mergeCell ref="E7:H7"/>
    <mergeCell ref="E16:H16"/>
    <mergeCell ref="E25:H25"/>
    <mergeCell ref="E46:H46"/>
  </mergeCells>
  <pageMargins left="0.39374999999999999" right="0.39374999999999999" top="0.39374999999999999" bottom="0.39374999999999999" header="0" footer="0"/>
  <pageSetup paperSize="9" scale="87"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1087_UB_05_Polni - Uhersk...</vt:lpstr>
      <vt:lpstr>'1087_UB_05_Polni - Uhersk...'!Názvy_tisku</vt:lpstr>
      <vt:lpstr>'Rekapitulace stavby'!Názvy_tisku</vt:lpstr>
      <vt:lpstr>'1087_UB_05_Polni - Uhersk...'!Oblast_tisku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2019-03-07T06:19:41Z</cp:lastPrinted>
  <dcterms:created xsi:type="dcterms:W3CDTF">2019-02-28T13:22:59Z</dcterms:created>
  <dcterms:modified xsi:type="dcterms:W3CDTF">2019-03-07T06:38:08Z</dcterms:modified>
</cp:coreProperties>
</file>