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bookViews>
  <sheets>
    <sheet name="Rekapitulace stavby" sheetId="1" r:id="rId1"/>
    <sheet name="1087_UB_07_Postov - Uhers..." sheetId="2" r:id="rId2"/>
  </sheets>
  <definedNames>
    <definedName name="_xlnm._FilterDatabase" localSheetId="1" hidden="1">'1087_UB_07_Postov - Uhers...'!$C$86:$K$378</definedName>
    <definedName name="_xlnm.Print_Titles" localSheetId="1">'1087_UB_07_Postov - Uhers...'!$86:$86</definedName>
    <definedName name="_xlnm.Print_Titles" localSheetId="0">'Rekapitulace stavby'!$52:$52</definedName>
    <definedName name="_xlnm.Print_Area" localSheetId="1">'1087_UB_07_Postov - Uhers...'!$C$4:$J$37,'1087_UB_07_Postov - Uhers...'!$C$43:$J$70,'1087_UB_07_Postov - Uhers...'!$C$76:$K$378</definedName>
    <definedName name="_xlnm.Print_Area" localSheetId="0">'Rekapitulace stavby'!$D$4:$AO$36,'Rekapitulace stavby'!$C$42:$AQ$56</definedName>
  </definedNames>
  <calcPr calcId="145621"/>
</workbook>
</file>

<file path=xl/calcChain.xml><?xml version="1.0" encoding="utf-8"?>
<calcChain xmlns="http://schemas.openxmlformats.org/spreadsheetml/2006/main">
  <c r="J35" i="2" l="1"/>
  <c r="J34" i="2"/>
  <c r="AY55" i="1"/>
  <c r="J33" i="2"/>
  <c r="AX55" i="1"/>
  <c r="BI377" i="2"/>
  <c r="BH377" i="2"/>
  <c r="BG377" i="2"/>
  <c r="BF377" i="2"/>
  <c r="T377" i="2"/>
  <c r="T376" i="2" s="1"/>
  <c r="R377" i="2"/>
  <c r="R376" i="2"/>
  <c r="P377" i="2"/>
  <c r="P376" i="2"/>
  <c r="BK377" i="2"/>
  <c r="BK376" i="2" s="1"/>
  <c r="J376" i="2" s="1"/>
  <c r="J69" i="2" s="1"/>
  <c r="J377" i="2"/>
  <c r="BE377" i="2"/>
  <c r="BI374" i="2"/>
  <c r="BH374" i="2"/>
  <c r="BG374" i="2"/>
  <c r="BF374" i="2"/>
  <c r="T374" i="2"/>
  <c r="T373" i="2" s="1"/>
  <c r="R374" i="2"/>
  <c r="R373" i="2"/>
  <c r="P374" i="2"/>
  <c r="P373" i="2"/>
  <c r="BK374" i="2"/>
  <c r="BK373" i="2" s="1"/>
  <c r="J373" i="2" s="1"/>
  <c r="J68" i="2" s="1"/>
  <c r="J374" i="2"/>
  <c r="BE374" i="2"/>
  <c r="BI371" i="2"/>
  <c r="BH371" i="2"/>
  <c r="BG371" i="2"/>
  <c r="BF371" i="2"/>
  <c r="T371" i="2"/>
  <c r="R371" i="2"/>
  <c r="P371" i="2"/>
  <c r="BK371" i="2"/>
  <c r="BK362" i="2" s="1"/>
  <c r="J362" i="2" s="1"/>
  <c r="J67" i="2" s="1"/>
  <c r="J371" i="2"/>
  <c r="BE371" i="2"/>
  <c r="BI369" i="2"/>
  <c r="BH369" i="2"/>
  <c r="BG369" i="2"/>
  <c r="BF369" i="2"/>
  <c r="T369" i="2"/>
  <c r="R369" i="2"/>
  <c r="P369" i="2"/>
  <c r="BK369" i="2"/>
  <c r="J369" i="2"/>
  <c r="BE369" i="2"/>
  <c r="BI367" i="2"/>
  <c r="BH367" i="2"/>
  <c r="BG367" i="2"/>
  <c r="BF367" i="2"/>
  <c r="T367" i="2"/>
  <c r="T362" i="2" s="1"/>
  <c r="R367" i="2"/>
  <c r="P367" i="2"/>
  <c r="BK367" i="2"/>
  <c r="J367" i="2"/>
  <c r="BE367" i="2"/>
  <c r="BI365" i="2"/>
  <c r="BH365" i="2"/>
  <c r="BG365" i="2"/>
  <c r="BF365" i="2"/>
  <c r="T365" i="2"/>
  <c r="R365" i="2"/>
  <c r="P365" i="2"/>
  <c r="P362" i="2" s="1"/>
  <c r="P344" i="2" s="1"/>
  <c r="BK365" i="2"/>
  <c r="J365" i="2"/>
  <c r="BE365" i="2"/>
  <c r="BI363" i="2"/>
  <c r="BH363" i="2"/>
  <c r="BG363" i="2"/>
  <c r="BF363" i="2"/>
  <c r="T363" i="2"/>
  <c r="R363" i="2"/>
  <c r="R362" i="2" s="1"/>
  <c r="R344" i="2" s="1"/>
  <c r="P363" i="2"/>
  <c r="BK363" i="2"/>
  <c r="J363" i="2"/>
  <c r="BE363" i="2" s="1"/>
  <c r="BI360" i="2"/>
  <c r="BH360" i="2"/>
  <c r="BG360" i="2"/>
  <c r="BF360" i="2"/>
  <c r="T360" i="2"/>
  <c r="R360" i="2"/>
  <c r="P360" i="2"/>
  <c r="BK360" i="2"/>
  <c r="J360" i="2"/>
  <c r="BE360" i="2" s="1"/>
  <c r="BI358" i="2"/>
  <c r="BH358" i="2"/>
  <c r="BG358" i="2"/>
  <c r="BF358" i="2"/>
  <c r="T358" i="2"/>
  <c r="R358" i="2"/>
  <c r="P358" i="2"/>
  <c r="BK358" i="2"/>
  <c r="J358" i="2"/>
  <c r="BE358" i="2"/>
  <c r="BI356" i="2"/>
  <c r="BH356" i="2"/>
  <c r="BG356" i="2"/>
  <c r="BF356" i="2"/>
  <c r="T356" i="2"/>
  <c r="R356" i="2"/>
  <c r="P356" i="2"/>
  <c r="BK356" i="2"/>
  <c r="J356" i="2"/>
  <c r="BE356" i="2" s="1"/>
  <c r="BI354" i="2"/>
  <c r="BH354" i="2"/>
  <c r="BG354" i="2"/>
  <c r="BF354" i="2"/>
  <c r="T354" i="2"/>
  <c r="R354" i="2"/>
  <c r="P354" i="2"/>
  <c r="P349" i="2" s="1"/>
  <c r="BK354" i="2"/>
  <c r="J354" i="2"/>
  <c r="BE354" i="2" s="1"/>
  <c r="BI352" i="2"/>
  <c r="BH352" i="2"/>
  <c r="BG352" i="2"/>
  <c r="BF352" i="2"/>
  <c r="T352" i="2"/>
  <c r="R352" i="2"/>
  <c r="P352" i="2"/>
  <c r="BK352" i="2"/>
  <c r="J352" i="2"/>
  <c r="BE352" i="2"/>
  <c r="BI350" i="2"/>
  <c r="BH350" i="2"/>
  <c r="BG350" i="2"/>
  <c r="BF350" i="2"/>
  <c r="T350" i="2"/>
  <c r="T349" i="2" s="1"/>
  <c r="R350" i="2"/>
  <c r="R349" i="2" s="1"/>
  <c r="P350" i="2"/>
  <c r="BK350" i="2"/>
  <c r="BK349" i="2" s="1"/>
  <c r="J349" i="2" s="1"/>
  <c r="J66" i="2" s="1"/>
  <c r="J350" i="2"/>
  <c r="BE350" i="2"/>
  <c r="BI347" i="2"/>
  <c r="BH347" i="2"/>
  <c r="BG347" i="2"/>
  <c r="BF347" i="2"/>
  <c r="T347" i="2"/>
  <c r="R347" i="2"/>
  <c r="P347" i="2"/>
  <c r="BK347" i="2"/>
  <c r="J347" i="2"/>
  <c r="BE347" i="2"/>
  <c r="BI345" i="2"/>
  <c r="BH345" i="2"/>
  <c r="BG345" i="2"/>
  <c r="BF345" i="2"/>
  <c r="T345" i="2"/>
  <c r="R345" i="2"/>
  <c r="P345" i="2"/>
  <c r="BK345" i="2"/>
  <c r="J345" i="2"/>
  <c r="BE345" i="2" s="1"/>
  <c r="BI341" i="2"/>
  <c r="BH341" i="2"/>
  <c r="BG341" i="2"/>
  <c r="BF341" i="2"/>
  <c r="T341" i="2"/>
  <c r="T337" i="2" s="1"/>
  <c r="T336" i="2" s="1"/>
  <c r="R341" i="2"/>
  <c r="R337" i="2" s="1"/>
  <c r="R336" i="2" s="1"/>
  <c r="P341" i="2"/>
  <c r="BK341" i="2"/>
  <c r="J341" i="2"/>
  <c r="BE341" i="2"/>
  <c r="BI338" i="2"/>
  <c r="BH338" i="2"/>
  <c r="BG338" i="2"/>
  <c r="BF338" i="2"/>
  <c r="T338" i="2"/>
  <c r="R338" i="2"/>
  <c r="P338" i="2"/>
  <c r="P337" i="2"/>
  <c r="P336" i="2" s="1"/>
  <c r="BK338" i="2"/>
  <c r="BK337" i="2"/>
  <c r="J337" i="2"/>
  <c r="J64" i="2" s="1"/>
  <c r="BK336" i="2"/>
  <c r="J336" i="2" s="1"/>
  <c r="J63" i="2" s="1"/>
  <c r="J338" i="2"/>
  <c r="BE338" i="2" s="1"/>
  <c r="BI334" i="2"/>
  <c r="BH334" i="2"/>
  <c r="BG334" i="2"/>
  <c r="BF334" i="2"/>
  <c r="T334" i="2"/>
  <c r="T333" i="2"/>
  <c r="R334" i="2"/>
  <c r="R333" i="2" s="1"/>
  <c r="P334" i="2"/>
  <c r="P333" i="2"/>
  <c r="BK334" i="2"/>
  <c r="BK333" i="2" s="1"/>
  <c r="J333" i="2" s="1"/>
  <c r="J62" i="2" s="1"/>
  <c r="J334" i="2"/>
  <c r="BE334" i="2" s="1"/>
  <c r="BI330" i="2"/>
  <c r="BH330" i="2"/>
  <c r="BG330" i="2"/>
  <c r="BF330" i="2"/>
  <c r="T330" i="2"/>
  <c r="R330" i="2"/>
  <c r="P330" i="2"/>
  <c r="BK330" i="2"/>
  <c r="J330" i="2"/>
  <c r="BE330" i="2"/>
  <c r="BI327" i="2"/>
  <c r="BH327" i="2"/>
  <c r="BG327" i="2"/>
  <c r="BF327" i="2"/>
  <c r="T327" i="2"/>
  <c r="R327" i="2"/>
  <c r="P327" i="2"/>
  <c r="BK327" i="2"/>
  <c r="J327" i="2"/>
  <c r="BE327" i="2"/>
  <c r="BI324" i="2"/>
  <c r="BH324" i="2"/>
  <c r="BG324" i="2"/>
  <c r="BF324" i="2"/>
  <c r="T324" i="2"/>
  <c r="R324" i="2"/>
  <c r="P324" i="2"/>
  <c r="BK324" i="2"/>
  <c r="J324" i="2"/>
  <c r="BE324" i="2" s="1"/>
  <c r="BI320" i="2"/>
  <c r="BH320" i="2"/>
  <c r="BG320" i="2"/>
  <c r="BF320" i="2"/>
  <c r="T320" i="2"/>
  <c r="R320" i="2"/>
  <c r="R316" i="2" s="1"/>
  <c r="P320" i="2"/>
  <c r="BK320" i="2"/>
  <c r="BK316" i="2" s="1"/>
  <c r="J316" i="2" s="1"/>
  <c r="J61" i="2" s="1"/>
  <c r="J320" i="2"/>
  <c r="BE320" i="2" s="1"/>
  <c r="BI317" i="2"/>
  <c r="BH317" i="2"/>
  <c r="BG317" i="2"/>
  <c r="BF317" i="2"/>
  <c r="T317" i="2"/>
  <c r="T316" i="2" s="1"/>
  <c r="R317" i="2"/>
  <c r="P317" i="2"/>
  <c r="P316" i="2" s="1"/>
  <c r="BK317" i="2"/>
  <c r="J317" i="2"/>
  <c r="BE317" i="2" s="1"/>
  <c r="BI314" i="2"/>
  <c r="BH314" i="2"/>
  <c r="BG314" i="2"/>
  <c r="BF314" i="2"/>
  <c r="T314" i="2"/>
  <c r="R314" i="2"/>
  <c r="P314" i="2"/>
  <c r="BK314" i="2"/>
  <c r="J314" i="2"/>
  <c r="BE314" i="2" s="1"/>
  <c r="BI310" i="2"/>
  <c r="BH310" i="2"/>
  <c r="BG310" i="2"/>
  <c r="BF310" i="2"/>
  <c r="T310" i="2"/>
  <c r="R310" i="2"/>
  <c r="P310" i="2"/>
  <c r="BK310" i="2"/>
  <c r="J310" i="2"/>
  <c r="BE310" i="2" s="1"/>
  <c r="BI307" i="2"/>
  <c r="BH307" i="2"/>
  <c r="BG307" i="2"/>
  <c r="BF307" i="2"/>
  <c r="T307" i="2"/>
  <c r="R307" i="2"/>
  <c r="P307" i="2"/>
  <c r="BK307" i="2"/>
  <c r="J307" i="2"/>
  <c r="BE307" i="2"/>
  <c r="BI303" i="2"/>
  <c r="BH303" i="2"/>
  <c r="BG303" i="2"/>
  <c r="BF303" i="2"/>
  <c r="T303" i="2"/>
  <c r="R303" i="2"/>
  <c r="P303" i="2"/>
  <c r="BK303" i="2"/>
  <c r="J303" i="2"/>
  <c r="BE303" i="2"/>
  <c r="BI299" i="2"/>
  <c r="BH299" i="2"/>
  <c r="BG299" i="2"/>
  <c r="BF299" i="2"/>
  <c r="T299" i="2"/>
  <c r="R299" i="2"/>
  <c r="P299" i="2"/>
  <c r="BK299" i="2"/>
  <c r="J299" i="2"/>
  <c r="BE299" i="2"/>
  <c r="BI295" i="2"/>
  <c r="BH295" i="2"/>
  <c r="BG295" i="2"/>
  <c r="BF295" i="2"/>
  <c r="T295" i="2"/>
  <c r="R295" i="2"/>
  <c r="P295" i="2"/>
  <c r="BK295" i="2"/>
  <c r="J295" i="2"/>
  <c r="BE295" i="2"/>
  <c r="BI292" i="2"/>
  <c r="BH292" i="2"/>
  <c r="BG292" i="2"/>
  <c r="BF292" i="2"/>
  <c r="T292" i="2"/>
  <c r="R292" i="2"/>
  <c r="P292" i="2"/>
  <c r="BK292" i="2"/>
  <c r="J292" i="2"/>
  <c r="BE292" i="2" s="1"/>
  <c r="BI288" i="2"/>
  <c r="BH288" i="2"/>
  <c r="BG288" i="2"/>
  <c r="BF288" i="2"/>
  <c r="T288" i="2"/>
  <c r="R288" i="2"/>
  <c r="P288" i="2"/>
  <c r="BK288" i="2"/>
  <c r="J288" i="2"/>
  <c r="BE288" i="2" s="1"/>
  <c r="BI285" i="2"/>
  <c r="BH285" i="2"/>
  <c r="BG285" i="2"/>
  <c r="BF285" i="2"/>
  <c r="T285" i="2"/>
  <c r="R285" i="2"/>
  <c r="P285" i="2"/>
  <c r="BK285" i="2"/>
  <c r="J285" i="2"/>
  <c r="BE285" i="2" s="1"/>
  <c r="BI282" i="2"/>
  <c r="BH282" i="2"/>
  <c r="BG282" i="2"/>
  <c r="BF282" i="2"/>
  <c r="T282" i="2"/>
  <c r="R282" i="2"/>
  <c r="P282" i="2"/>
  <c r="P274" i="2" s="1"/>
  <c r="BK282" i="2"/>
  <c r="J282" i="2"/>
  <c r="BE282" i="2" s="1"/>
  <c r="BI279" i="2"/>
  <c r="BH279" i="2"/>
  <c r="BG279" i="2"/>
  <c r="BF279" i="2"/>
  <c r="T279" i="2"/>
  <c r="R279" i="2"/>
  <c r="P279" i="2"/>
  <c r="BK279" i="2"/>
  <c r="J279" i="2"/>
  <c r="BE279" i="2"/>
  <c r="BI275" i="2"/>
  <c r="BH275" i="2"/>
  <c r="BG275" i="2"/>
  <c r="BF275" i="2"/>
  <c r="T275" i="2"/>
  <c r="T274" i="2" s="1"/>
  <c r="R275" i="2"/>
  <c r="R274" i="2" s="1"/>
  <c r="P275" i="2"/>
  <c r="BK275" i="2"/>
  <c r="BK274" i="2" s="1"/>
  <c r="J274" i="2" s="1"/>
  <c r="J60" i="2" s="1"/>
  <c r="J275" i="2"/>
  <c r="BE275" i="2"/>
  <c r="BI271" i="2"/>
  <c r="BH271" i="2"/>
  <c r="BG271" i="2"/>
  <c r="BF271" i="2"/>
  <c r="T271" i="2"/>
  <c r="R271" i="2"/>
  <c r="P271" i="2"/>
  <c r="BK271" i="2"/>
  <c r="J271" i="2"/>
  <c r="BE271" i="2"/>
  <c r="BI268" i="2"/>
  <c r="BH268" i="2"/>
  <c r="BG268" i="2"/>
  <c r="BF268" i="2"/>
  <c r="T268" i="2"/>
  <c r="T267" i="2"/>
  <c r="R268" i="2"/>
  <c r="R267" i="2" s="1"/>
  <c r="P268" i="2"/>
  <c r="P267" i="2"/>
  <c r="BK268" i="2"/>
  <c r="BK267" i="2" s="1"/>
  <c r="J267" i="2" s="1"/>
  <c r="J59" i="2" s="1"/>
  <c r="J268" i="2"/>
  <c r="BE268" i="2" s="1"/>
  <c r="BI264" i="2"/>
  <c r="BH264" i="2"/>
  <c r="BG264" i="2"/>
  <c r="BF264" i="2"/>
  <c r="T264" i="2"/>
  <c r="R264" i="2"/>
  <c r="P264" i="2"/>
  <c r="BK264" i="2"/>
  <c r="J264" i="2"/>
  <c r="BE264" i="2"/>
  <c r="BI261" i="2"/>
  <c r="BH261" i="2"/>
  <c r="BG261" i="2"/>
  <c r="BF261" i="2"/>
  <c r="T261" i="2"/>
  <c r="R261" i="2"/>
  <c r="P261" i="2"/>
  <c r="BK261" i="2"/>
  <c r="J261" i="2"/>
  <c r="BE261" i="2"/>
  <c r="BI257" i="2"/>
  <c r="BH257" i="2"/>
  <c r="BG257" i="2"/>
  <c r="BF257" i="2"/>
  <c r="T257" i="2"/>
  <c r="R257" i="2"/>
  <c r="P257" i="2"/>
  <c r="BK257" i="2"/>
  <c r="J257" i="2"/>
  <c r="BE257" i="2" s="1"/>
  <c r="BI253" i="2"/>
  <c r="BH253" i="2"/>
  <c r="BG253" i="2"/>
  <c r="BF253" i="2"/>
  <c r="T253" i="2"/>
  <c r="R253" i="2"/>
  <c r="P253" i="2"/>
  <c r="BK253" i="2"/>
  <c r="J253" i="2"/>
  <c r="BE253" i="2" s="1"/>
  <c r="BI250" i="2"/>
  <c r="BH250" i="2"/>
  <c r="BG250" i="2"/>
  <c r="BF250" i="2"/>
  <c r="T250" i="2"/>
  <c r="R250" i="2"/>
  <c r="P250" i="2"/>
  <c r="BK250" i="2"/>
  <c r="J250" i="2"/>
  <c r="BE250" i="2" s="1"/>
  <c r="BI246" i="2"/>
  <c r="BH246" i="2"/>
  <c r="BG246" i="2"/>
  <c r="BF246" i="2"/>
  <c r="T246" i="2"/>
  <c r="R246" i="2"/>
  <c r="P246" i="2"/>
  <c r="BK246" i="2"/>
  <c r="J246" i="2"/>
  <c r="BE246" i="2" s="1"/>
  <c r="BI242" i="2"/>
  <c r="BH242" i="2"/>
  <c r="BG242" i="2"/>
  <c r="BF242" i="2"/>
  <c r="T242" i="2"/>
  <c r="R242" i="2"/>
  <c r="P242" i="2"/>
  <c r="BK242" i="2"/>
  <c r="J242" i="2"/>
  <c r="BE242" i="2"/>
  <c r="BI238" i="2"/>
  <c r="BH238" i="2"/>
  <c r="BG238" i="2"/>
  <c r="BF238" i="2"/>
  <c r="T238" i="2"/>
  <c r="R238" i="2"/>
  <c r="P238" i="2"/>
  <c r="BK238" i="2"/>
  <c r="J238" i="2"/>
  <c r="BE238" i="2"/>
  <c r="BI235" i="2"/>
  <c r="BH235" i="2"/>
  <c r="BG235" i="2"/>
  <c r="BF235" i="2"/>
  <c r="T235" i="2"/>
  <c r="R235" i="2"/>
  <c r="P235" i="2"/>
  <c r="BK235" i="2"/>
  <c r="J235" i="2"/>
  <c r="BE235" i="2"/>
  <c r="BI230" i="2"/>
  <c r="BH230" i="2"/>
  <c r="BG230" i="2"/>
  <c r="BF230" i="2"/>
  <c r="T230" i="2"/>
  <c r="R230" i="2"/>
  <c r="P230" i="2"/>
  <c r="BK230" i="2"/>
  <c r="J230" i="2"/>
  <c r="BE230" i="2"/>
  <c r="BI225" i="2"/>
  <c r="BH225" i="2"/>
  <c r="BG225" i="2"/>
  <c r="BF225" i="2"/>
  <c r="T225" i="2"/>
  <c r="R225" i="2"/>
  <c r="P225" i="2"/>
  <c r="BK225" i="2"/>
  <c r="J225" i="2"/>
  <c r="BE225" i="2" s="1"/>
  <c r="BI222" i="2"/>
  <c r="BH222" i="2"/>
  <c r="BG222" i="2"/>
  <c r="BF222" i="2"/>
  <c r="T222" i="2"/>
  <c r="R222" i="2"/>
  <c r="R217" i="2" s="1"/>
  <c r="P222" i="2"/>
  <c r="BK222" i="2"/>
  <c r="BK217" i="2" s="1"/>
  <c r="J217" i="2" s="1"/>
  <c r="J58" i="2" s="1"/>
  <c r="J222" i="2"/>
  <c r="BE222" i="2" s="1"/>
  <c r="BI218" i="2"/>
  <c r="BH218" i="2"/>
  <c r="BG218" i="2"/>
  <c r="BF218" i="2"/>
  <c r="T218" i="2"/>
  <c r="T217" i="2" s="1"/>
  <c r="R218" i="2"/>
  <c r="P218" i="2"/>
  <c r="P217" i="2" s="1"/>
  <c r="BK218" i="2"/>
  <c r="J218" i="2"/>
  <c r="BE218" i="2" s="1"/>
  <c r="BI213" i="2"/>
  <c r="BH213" i="2"/>
  <c r="BG213" i="2"/>
  <c r="BF213" i="2"/>
  <c r="T213" i="2"/>
  <c r="R213" i="2"/>
  <c r="P213" i="2"/>
  <c r="BK213" i="2"/>
  <c r="J213" i="2"/>
  <c r="BE213" i="2" s="1"/>
  <c r="BI203" i="2"/>
  <c r="BH203" i="2"/>
  <c r="BG203" i="2"/>
  <c r="BF203" i="2"/>
  <c r="T203" i="2"/>
  <c r="R203" i="2"/>
  <c r="P203" i="2"/>
  <c r="BK203" i="2"/>
  <c r="J203" i="2"/>
  <c r="BE203" i="2" s="1"/>
  <c r="BI200" i="2"/>
  <c r="BH200" i="2"/>
  <c r="BG200" i="2"/>
  <c r="BF200" i="2"/>
  <c r="T200" i="2"/>
  <c r="R200" i="2"/>
  <c r="P200" i="2"/>
  <c r="BK200" i="2"/>
  <c r="J200" i="2"/>
  <c r="BE200" i="2"/>
  <c r="BI196" i="2"/>
  <c r="BH196" i="2"/>
  <c r="BG196" i="2"/>
  <c r="BF196" i="2"/>
  <c r="T196" i="2"/>
  <c r="R196" i="2"/>
  <c r="P196" i="2"/>
  <c r="BK196" i="2"/>
  <c r="J196" i="2"/>
  <c r="BE196" i="2"/>
  <c r="BI192" i="2"/>
  <c r="BH192" i="2"/>
  <c r="BG192" i="2"/>
  <c r="BF192" i="2"/>
  <c r="T192" i="2"/>
  <c r="R192" i="2"/>
  <c r="P192" i="2"/>
  <c r="BK192" i="2"/>
  <c r="J192" i="2"/>
  <c r="BE192" i="2"/>
  <c r="BI188" i="2"/>
  <c r="BH188" i="2"/>
  <c r="BG188" i="2"/>
  <c r="BF188" i="2"/>
  <c r="T188" i="2"/>
  <c r="R188" i="2"/>
  <c r="P188" i="2"/>
  <c r="BK188" i="2"/>
  <c r="J188" i="2"/>
  <c r="BE188" i="2"/>
  <c r="BI184" i="2"/>
  <c r="BH184" i="2"/>
  <c r="BG184" i="2"/>
  <c r="BF184" i="2"/>
  <c r="T184" i="2"/>
  <c r="R184" i="2"/>
  <c r="P184" i="2"/>
  <c r="BK184" i="2"/>
  <c r="J184" i="2"/>
  <c r="BE184" i="2" s="1"/>
  <c r="BI180" i="2"/>
  <c r="BH180" i="2"/>
  <c r="BG180" i="2"/>
  <c r="BF180" i="2"/>
  <c r="T180" i="2"/>
  <c r="R180" i="2"/>
  <c r="P180" i="2"/>
  <c r="BK180" i="2"/>
  <c r="J180" i="2"/>
  <c r="BE180" i="2" s="1"/>
  <c r="BI176" i="2"/>
  <c r="BH176" i="2"/>
  <c r="BG176" i="2"/>
  <c r="BF176" i="2"/>
  <c r="T176" i="2"/>
  <c r="R176" i="2"/>
  <c r="P176" i="2"/>
  <c r="BK176" i="2"/>
  <c r="J176" i="2"/>
  <c r="BE176" i="2" s="1"/>
  <c r="BI172" i="2"/>
  <c r="BH172" i="2"/>
  <c r="BG172" i="2"/>
  <c r="BF172" i="2"/>
  <c r="T172" i="2"/>
  <c r="R172" i="2"/>
  <c r="P172" i="2"/>
  <c r="BK172" i="2"/>
  <c r="J172" i="2"/>
  <c r="BE172" i="2" s="1"/>
  <c r="BI168" i="2"/>
  <c r="BH168" i="2"/>
  <c r="BG168" i="2"/>
  <c r="BF168" i="2"/>
  <c r="T168" i="2"/>
  <c r="R168" i="2"/>
  <c r="P168" i="2"/>
  <c r="BK168" i="2"/>
  <c r="J168" i="2"/>
  <c r="BE168" i="2"/>
  <c r="BI164" i="2"/>
  <c r="BH164" i="2"/>
  <c r="BG164" i="2"/>
  <c r="BF164" i="2"/>
  <c r="T164" i="2"/>
  <c r="R164" i="2"/>
  <c r="P164" i="2"/>
  <c r="BK164" i="2"/>
  <c r="J164" i="2"/>
  <c r="BE164" i="2"/>
  <c r="BI160" i="2"/>
  <c r="BH160" i="2"/>
  <c r="BG160" i="2"/>
  <c r="BF160" i="2"/>
  <c r="T160" i="2"/>
  <c r="R160" i="2"/>
  <c r="P160" i="2"/>
  <c r="BK160" i="2"/>
  <c r="J160" i="2"/>
  <c r="BE160" i="2"/>
  <c r="BI156" i="2"/>
  <c r="BH156" i="2"/>
  <c r="BG156" i="2"/>
  <c r="BF156" i="2"/>
  <c r="T156" i="2"/>
  <c r="R156" i="2"/>
  <c r="P156" i="2"/>
  <c r="BK156" i="2"/>
  <c r="J156" i="2"/>
  <c r="BE156" i="2"/>
  <c r="BI152" i="2"/>
  <c r="BH152" i="2"/>
  <c r="BG152" i="2"/>
  <c r="BF152" i="2"/>
  <c r="T152" i="2"/>
  <c r="R152" i="2"/>
  <c r="P152" i="2"/>
  <c r="BK152" i="2"/>
  <c r="J152" i="2"/>
  <c r="BE152" i="2" s="1"/>
  <c r="BI145" i="2"/>
  <c r="BH145" i="2"/>
  <c r="BG145" i="2"/>
  <c r="BF145" i="2"/>
  <c r="T145" i="2"/>
  <c r="R145" i="2"/>
  <c r="P145" i="2"/>
  <c r="BK145" i="2"/>
  <c r="J145" i="2"/>
  <c r="BE145" i="2" s="1"/>
  <c r="BI141" i="2"/>
  <c r="BH141" i="2"/>
  <c r="BG141" i="2"/>
  <c r="BF141" i="2"/>
  <c r="T141" i="2"/>
  <c r="R141" i="2"/>
  <c r="P141" i="2"/>
  <c r="BK141" i="2"/>
  <c r="J141" i="2"/>
  <c r="BE141" i="2" s="1"/>
  <c r="BI138" i="2"/>
  <c r="BH138" i="2"/>
  <c r="BG138" i="2"/>
  <c r="BF138" i="2"/>
  <c r="T138" i="2"/>
  <c r="R138" i="2"/>
  <c r="P138" i="2"/>
  <c r="BK138" i="2"/>
  <c r="J138" i="2"/>
  <c r="BE138" i="2" s="1"/>
  <c r="BI134" i="2"/>
  <c r="BH134" i="2"/>
  <c r="BG134" i="2"/>
  <c r="BF134" i="2"/>
  <c r="T134" i="2"/>
  <c r="R134" i="2"/>
  <c r="P134" i="2"/>
  <c r="BK134" i="2"/>
  <c r="J134" i="2"/>
  <c r="BE134" i="2"/>
  <c r="BI130" i="2"/>
  <c r="BH130" i="2"/>
  <c r="BG130" i="2"/>
  <c r="BF130" i="2"/>
  <c r="T130" i="2"/>
  <c r="R130" i="2"/>
  <c r="P130" i="2"/>
  <c r="BK130" i="2"/>
  <c r="J130" i="2"/>
  <c r="BE130" i="2"/>
  <c r="BI126" i="2"/>
  <c r="BH126" i="2"/>
  <c r="BG126" i="2"/>
  <c r="BF126" i="2"/>
  <c r="T126" i="2"/>
  <c r="R126" i="2"/>
  <c r="P126" i="2"/>
  <c r="BK126" i="2"/>
  <c r="J126" i="2"/>
  <c r="BE126" i="2"/>
  <c r="BI122" i="2"/>
  <c r="BH122" i="2"/>
  <c r="BG122" i="2"/>
  <c r="BF122" i="2"/>
  <c r="T122" i="2"/>
  <c r="R122" i="2"/>
  <c r="P122" i="2"/>
  <c r="BK122" i="2"/>
  <c r="J122" i="2"/>
  <c r="BE122" i="2"/>
  <c r="BI118" i="2"/>
  <c r="BH118" i="2"/>
  <c r="BG118" i="2"/>
  <c r="BF118" i="2"/>
  <c r="T118" i="2"/>
  <c r="R118" i="2"/>
  <c r="P118" i="2"/>
  <c r="BK118" i="2"/>
  <c r="J118" i="2"/>
  <c r="BE118" i="2" s="1"/>
  <c r="BI114" i="2"/>
  <c r="BH114" i="2"/>
  <c r="BG114" i="2"/>
  <c r="BF114" i="2"/>
  <c r="T114" i="2"/>
  <c r="R114" i="2"/>
  <c r="P114" i="2"/>
  <c r="BK114" i="2"/>
  <c r="J114" i="2"/>
  <c r="BE114" i="2" s="1"/>
  <c r="BI110" i="2"/>
  <c r="BH110" i="2"/>
  <c r="BG110" i="2"/>
  <c r="BF110" i="2"/>
  <c r="T110" i="2"/>
  <c r="R110" i="2"/>
  <c r="P110" i="2"/>
  <c r="BK110" i="2"/>
  <c r="J110" i="2"/>
  <c r="BE110" i="2" s="1"/>
  <c r="BI106" i="2"/>
  <c r="BH106" i="2"/>
  <c r="BG106" i="2"/>
  <c r="BF106" i="2"/>
  <c r="J32" i="2" s="1"/>
  <c r="AW55" i="1" s="1"/>
  <c r="T106" i="2"/>
  <c r="R106" i="2"/>
  <c r="P106" i="2"/>
  <c r="BK106" i="2"/>
  <c r="J106" i="2"/>
  <c r="BE106" i="2" s="1"/>
  <c r="BI102" i="2"/>
  <c r="BH102" i="2"/>
  <c r="BG102" i="2"/>
  <c r="BF102" i="2"/>
  <c r="T102" i="2"/>
  <c r="R102" i="2"/>
  <c r="P102" i="2"/>
  <c r="BK102" i="2"/>
  <c r="J102" i="2"/>
  <c r="BE102" i="2"/>
  <c r="BI98" i="2"/>
  <c r="BH98" i="2"/>
  <c r="BG98" i="2"/>
  <c r="BF98" i="2"/>
  <c r="T98" i="2"/>
  <c r="R98" i="2"/>
  <c r="P98" i="2"/>
  <c r="BK98" i="2"/>
  <c r="J98" i="2"/>
  <c r="BE98" i="2"/>
  <c r="BI94" i="2"/>
  <c r="F35" i="2" s="1"/>
  <c r="BD55" i="1" s="1"/>
  <c r="BD54" i="1" s="1"/>
  <c r="W33" i="1" s="1"/>
  <c r="BH94" i="2"/>
  <c r="BG94" i="2"/>
  <c r="BF94" i="2"/>
  <c r="T94" i="2"/>
  <c r="T89" i="2" s="1"/>
  <c r="T88" i="2" s="1"/>
  <c r="R94" i="2"/>
  <c r="P94" i="2"/>
  <c r="BK94" i="2"/>
  <c r="J94" i="2"/>
  <c r="BE94" i="2"/>
  <c r="BI90" i="2"/>
  <c r="BH90" i="2"/>
  <c r="F34" i="2" s="1"/>
  <c r="BC55" i="1" s="1"/>
  <c r="BC54" i="1" s="1"/>
  <c r="BG90" i="2"/>
  <c r="F33" i="2" s="1"/>
  <c r="BB55" i="1" s="1"/>
  <c r="BB54" i="1" s="1"/>
  <c r="BF90" i="2"/>
  <c r="F32" i="2" s="1"/>
  <c r="BA55" i="1" s="1"/>
  <c r="BA54" i="1" s="1"/>
  <c r="T90" i="2"/>
  <c r="R90" i="2"/>
  <c r="R89" i="2" s="1"/>
  <c r="P90" i="2"/>
  <c r="P89" i="2" s="1"/>
  <c r="BK90" i="2"/>
  <c r="BK89" i="2" s="1"/>
  <c r="J90" i="2"/>
  <c r="BE90" i="2"/>
  <c r="J84" i="2"/>
  <c r="J83" i="2"/>
  <c r="F83" i="2"/>
  <c r="F81" i="2"/>
  <c r="E79" i="2"/>
  <c r="J51" i="2"/>
  <c r="J50" i="2"/>
  <c r="F50" i="2"/>
  <c r="F48" i="2"/>
  <c r="E46" i="2"/>
  <c r="J16" i="2"/>
  <c r="E16" i="2"/>
  <c r="F84" i="2"/>
  <c r="F51" i="2"/>
  <c r="J15" i="2"/>
  <c r="J10" i="2"/>
  <c r="J81" i="2"/>
  <c r="J48" i="2"/>
  <c r="AS54" i="1"/>
  <c r="L50" i="1"/>
  <c r="AM50" i="1"/>
  <c r="AM49" i="1"/>
  <c r="L49" i="1"/>
  <c r="AM47" i="1"/>
  <c r="L47" i="1"/>
  <c r="L45" i="1"/>
  <c r="L44" i="1"/>
  <c r="BK344" i="2" l="1"/>
  <c r="J344" i="2" s="1"/>
  <c r="J65" i="2" s="1"/>
  <c r="P88" i="2"/>
  <c r="P87" i="2" s="1"/>
  <c r="AU55" i="1" s="1"/>
  <c r="AU54" i="1" s="1"/>
  <c r="T344" i="2"/>
  <c r="T87" i="2" s="1"/>
  <c r="J89" i="2"/>
  <c r="J57" i="2" s="1"/>
  <c r="BK88" i="2"/>
  <c r="AX54" i="1"/>
  <c r="W31" i="1"/>
  <c r="W30" i="1"/>
  <c r="AW54" i="1"/>
  <c r="AK30" i="1" s="1"/>
  <c r="J31" i="2"/>
  <c r="AV55" i="1" s="1"/>
  <c r="AT55" i="1" s="1"/>
  <c r="W32" i="1"/>
  <c r="AY54" i="1"/>
  <c r="R88" i="2"/>
  <c r="R87" i="2" s="1"/>
  <c r="F31" i="2"/>
  <c r="AZ55" i="1" s="1"/>
  <c r="AZ54" i="1" s="1"/>
  <c r="AV54" i="1" l="1"/>
  <c r="W29" i="1"/>
  <c r="BK87" i="2"/>
  <c r="J87" i="2" s="1"/>
  <c r="J88" i="2"/>
  <c r="J56" i="2" s="1"/>
  <c r="J55" i="2" l="1"/>
  <c r="J28" i="2"/>
  <c r="AK29" i="1"/>
  <c r="AT54" i="1"/>
  <c r="AG55" i="1" l="1"/>
  <c r="J37" i="2"/>
  <c r="AG54" i="1" l="1"/>
  <c r="AN55" i="1"/>
  <c r="AK26" i="1" l="1"/>
  <c r="AK35" i="1" s="1"/>
  <c r="AN54" i="1"/>
</calcChain>
</file>

<file path=xl/sharedStrings.xml><?xml version="1.0" encoding="utf-8"?>
<sst xmlns="http://schemas.openxmlformats.org/spreadsheetml/2006/main" count="2828" uniqueCount="656">
  <si>
    <t>Export Komplet</t>
  </si>
  <si>
    <t/>
  </si>
  <si>
    <t>2.0</t>
  </si>
  <si>
    <t>ZAMOK</t>
  </si>
  <si>
    <t>False</t>
  </si>
  <si>
    <t>{2867feda-bbdc-48a9-a177-a2c0aa59f964}</t>
  </si>
  <si>
    <t>0,01</t>
  </si>
  <si>
    <t>21</t>
  </si>
  <si>
    <t>15</t>
  </si>
  <si>
    <t>REKAPITULACE STAVBY</t>
  </si>
  <si>
    <t>v ---  níže se nacházejí doplnkové a pomocné údaje k sestavám  --- v</t>
  </si>
  <si>
    <t>Návod na vyplnění</t>
  </si>
  <si>
    <t>0,001</t>
  </si>
  <si>
    <t>Kód:</t>
  </si>
  <si>
    <t>1087_UB_07_Postov</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</si>
  <si>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</si>
  <si>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</si>
  <si>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2018_1. 07 Ulice Poštovní</t>
  </si>
  <si>
    <t>KSO:</t>
  </si>
  <si>
    <t>822 27</t>
  </si>
  <si>
    <t>CC-CZ:</t>
  </si>
  <si>
    <t>21121</t>
  </si>
  <si>
    <t>Místo:</t>
  </si>
  <si>
    <t>Uherský Brod Újezdec u Luhačovic</t>
  </si>
  <si>
    <t>Datum:</t>
  </si>
  <si>
    <t>27. 2. 2019</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</si>
  <si>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</si>
  <si>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</si>
  <si>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</si>
  <si>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</si>
  <si>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</si>
  <si>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</si>
  <si>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</si>
  <si>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</si>
  <si>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</si>
  <si>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</si>
  <si>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</si>
  <si>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</si>
  <si>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</si>
  <si>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</si>
  <si>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</si>
  <si>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</si>
  <si>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</si>
  <si>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</si>
  <si>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</si>
  <si>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</si>
  <si>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</si>
  <si>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</si>
  <si>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</si>
  <si>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</si>
  <si>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</si>
  <si>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</si>
  <si>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</si>
  <si>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</si>
  <si>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</si>
  <si>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</si>
  <si>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</si>
  <si>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</si>
  <si>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</si>
  <si>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</si>
  <si>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</si>
  <si>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</si>
  <si>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</si>
  <si>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</si>
  <si>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</si>
  <si>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</si>
  <si>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</si>
  <si>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</si>
  <si>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</si>
  <si>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</si>
  <si>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</si>
  <si>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</si>
  <si>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</si>
  <si>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</si>
  <si>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</si>
  <si>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</si>
  <si>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</si>
  <si>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</si>
  <si>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</si>
  <si>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</si>
  <si>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řezání_AB</t>
  </si>
  <si>
    <t>124,5</t>
  </si>
  <si>
    <t>2</t>
  </si>
  <si>
    <t>folie</t>
  </si>
  <si>
    <t>23,4</t>
  </si>
  <si>
    <t>KRYCÍ LIST SOUPISU PRACÍ</t>
  </si>
  <si>
    <t>pošt_schranka</t>
  </si>
  <si>
    <t>odst_mozaika</t>
  </si>
  <si>
    <t>71,1</t>
  </si>
  <si>
    <t>odst_ZDL</t>
  </si>
  <si>
    <t>odst_žula</t>
  </si>
  <si>
    <t>30</t>
  </si>
  <si>
    <t>odst_beton</t>
  </si>
  <si>
    <t>0,8</t>
  </si>
  <si>
    <t>odst_AB</t>
  </si>
  <si>
    <t>56</t>
  </si>
  <si>
    <t>new_obr_sil</t>
  </si>
  <si>
    <t>123,71</t>
  </si>
  <si>
    <t>obr_najezd</t>
  </si>
  <si>
    <t>27,775</t>
  </si>
  <si>
    <t>obr_přechod</t>
  </si>
  <si>
    <t>16,16</t>
  </si>
  <si>
    <t>obr_standard</t>
  </si>
  <si>
    <t>81,012</t>
  </si>
  <si>
    <t>new_obr_chod</t>
  </si>
  <si>
    <t>106</t>
  </si>
  <si>
    <t>odkop_chod</t>
  </si>
  <si>
    <t>54,42</t>
  </si>
  <si>
    <t>rýhy_obrub</t>
  </si>
  <si>
    <t>57,428</t>
  </si>
  <si>
    <t>nasyp</t>
  </si>
  <si>
    <t>16,338</t>
  </si>
  <si>
    <t>humus</t>
  </si>
  <si>
    <t>93,8</t>
  </si>
  <si>
    <t>ZD_šed_silna</t>
  </si>
  <si>
    <t>153,8</t>
  </si>
  <si>
    <t>ZD_šed_slaba</t>
  </si>
  <si>
    <t>44,31</t>
  </si>
  <si>
    <t>ZD_slep_slaba</t>
  </si>
  <si>
    <t>0,6</t>
  </si>
  <si>
    <t>AB</t>
  </si>
  <si>
    <t>50,6</t>
  </si>
  <si>
    <t>pláň</t>
  </si>
  <si>
    <t>374,865</t>
  </si>
  <si>
    <t>ZD_slep_silna</t>
  </si>
  <si>
    <t>10,7</t>
  </si>
  <si>
    <t>ornice</t>
  </si>
  <si>
    <t>9,38</t>
  </si>
  <si>
    <t>šd_100</t>
  </si>
  <si>
    <t>97,91</t>
  </si>
  <si>
    <t>šd_150</t>
  </si>
  <si>
    <t>271,265</t>
  </si>
  <si>
    <t>sklad_štěrk</t>
  </si>
  <si>
    <t>113,479</t>
  </si>
  <si>
    <t>sklad_beton</t>
  </si>
  <si>
    <t>52,603</t>
  </si>
  <si>
    <t>sklad_živic</t>
  </si>
  <si>
    <t>12,32</t>
  </si>
  <si>
    <t>odst_30_30</t>
  </si>
  <si>
    <t>94,7</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</si>
  <si>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</si>
  <si>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</si>
  <si>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</si>
  <si>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</si>
  <si>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</si>
  <si>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</si>
  <si>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</si>
  <si>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</si>
  <si>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</si>
  <si>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</si>
  <si>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</si>
  <si>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</si>
  <si>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</si>
  <si>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</si>
  <si>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</si>
  <si>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</si>
  <si>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</si>
  <si>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</si>
  <si>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</si>
  <si>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</si>
  <si>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</si>
  <si>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</si>
  <si>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</si>
  <si>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</si>
  <si>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</si>
  <si>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</si>
  <si>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</si>
  <si>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</si>
  <si>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</si>
  <si>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</si>
  <si>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</si>
  <si>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</si>
  <si>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</si>
  <si>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</si>
  <si>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</si>
  <si>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</si>
  <si>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</si>
  <si>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</si>
  <si>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</si>
  <si>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</si>
  <si>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2019 01</t>
  </si>
  <si>
    <t>4</t>
  </si>
  <si>
    <t>800228576</t>
  </si>
  <si>
    <t>PP</t>
  </si>
  <si>
    <t>Rozebrání dlažeb komunikací pro pěší s přemístěním hmot na skládku na vzdálenost do 3 m nebo s naložením na dopravní prostředek s ložem z kameniva nebo živice a s jakoukoliv výplní spár ručně ze zámkové dlažby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</si>
  <si>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</si>
  <si>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</si>
  <si>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</si>
  <si>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0,4+0,7+0,9</t>
  </si>
  <si>
    <t>113106131</t>
  </si>
  <si>
    <t>Rozebrání dlažeb z mozaiky komunikací pro pěší strojně pl do 50 m2</t>
  </si>
  <si>
    <t>-1735828994</t>
  </si>
  <si>
    <t>Rozebrání dlažeb komunikací pro pěší s přemístěním hmot na skládku na vzdálenost do 3 m nebo s naložením na dopravní prostředek s ložem z kameniva nebo živice a s jakoukoliv výplní spár strojně plochy jednotlivě do 50 m2 z mozaiky</t>
  </si>
  <si>
    <t>3</t>
  </si>
  <si>
    <t>113106142</t>
  </si>
  <si>
    <t>Rozebrání dlažeb z betonových nebo kamenných dlaždic komunikací pro pěší strojně pl přes 50 m2</t>
  </si>
  <si>
    <t>-1554271565</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</si>
  <si>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</si>
  <si>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113106185</t>
  </si>
  <si>
    <t>Rozebrání dlažeb vozovek z drobných kostek s ložem z kameniva strojně pl do 50 m2</t>
  </si>
  <si>
    <t>1714317458</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</si>
  <si>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</si>
  <si>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</si>
  <si>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8,8+20,2+1</t>
  </si>
  <si>
    <t>5</t>
  </si>
  <si>
    <t>113107312</t>
  </si>
  <si>
    <t>Odstranění podkladu z kameniva těženého tl 200 mm strojně pl do 50 m2</t>
  </si>
  <si>
    <t>-1124594921</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</si>
  <si>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</si>
  <si>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</si>
  <si>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odst_beton+odst_mozaika+odst_30_30</t>
  </si>
  <si>
    <t>6</t>
  </si>
  <si>
    <t>113107322</t>
  </si>
  <si>
    <t>Odstranění podkladu z kameniva drceného tl 200 mm strojně pl do 50 m2</t>
  </si>
  <si>
    <t>1590079833</t>
  </si>
  <si>
    <t>Odstranění podkladů nebo krytů strojně plochy jednotlivě do 50 m2 s přemístěním hmot na skládku na vzdálenost do 3 m nebo s naložením na dopravní prostředek z kameniva hrubého drceného, o tl. vrstvy přes 100 do 200 mm</t>
  </si>
  <si>
    <t>odst_žula+odst_ZDL</t>
  </si>
  <si>
    <t>7</t>
  </si>
  <si>
    <t>113107323</t>
  </si>
  <si>
    <t>Odstranění podkladu z kameniva drceného tl 300 mm strojně pl do 50 m2</t>
  </si>
  <si>
    <t>-2102744572</t>
  </si>
  <si>
    <t>Odstranění podkladů nebo krytů strojně plochy jednotlivě do 50 m2 s přemístěním hmot na skládku na vzdálenost do 3 m nebo s naložením na dopravní prostředek z kameniva hrubého drceného, o tl. vrstvy přes 200 do 300 mm</t>
  </si>
  <si>
    <t>8</t>
  </si>
  <si>
    <t>113107331</t>
  </si>
  <si>
    <t>Odstranění podkladu z betonu prostého tl 150 mm strojně pl do 50 m2</t>
  </si>
  <si>
    <t>1174631719</t>
  </si>
  <si>
    <t>Odstranění podkladů nebo krytů strojně plochy jednotlivě do 50 m2 s přemístěním hmot na skládku na vzdálenost do 3 m nebo s naložením na dopravní prostředek z betonu prostého, o tl. vrstvy přes 100 do 150 mm</t>
  </si>
  <si>
    <t>9</t>
  </si>
  <si>
    <t>113107342</t>
  </si>
  <si>
    <t>Odstranění podkladu živičného tl 100 mm strojně pl do 50 m2</t>
  </si>
  <si>
    <t>-1199738109</t>
  </si>
  <si>
    <t>Odstranění podkladů nebo krytů strojně plochy jednotlivě do 50 m2 s přemístěním hmot na skládku na vzdálenost do 3 m nebo s naložením na dopravní prostředek živičných, o tl. vrstvy přes 50 do 100 mm</t>
  </si>
  <si>
    <t>10</t>
  </si>
  <si>
    <t>113202111</t>
  </si>
  <si>
    <t>Vytrhání obrub krajníků obrubníků stojatých</t>
  </si>
  <si>
    <t>m</t>
  </si>
  <si>
    <t>-153027103</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</si>
  <si>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</si>
  <si>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</si>
  <si>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101,2+19,9</t>
  </si>
  <si>
    <t>11</t>
  </si>
  <si>
    <t>113204111</t>
  </si>
  <si>
    <t>Vytrhání obrub záhonových</t>
  </si>
  <si>
    <t>-428608411</t>
  </si>
  <si>
    <t>Vytrhání obrub  s vybouráním lože, s přemístěním hmot na skládku na vzdálenost do 3 m nebo s naložením na dopravní prostředek záhonových</t>
  </si>
  <si>
    <t>2+2,1+2,1+3+4+11,6+10,3+7,4+15,5+6+7,2</t>
  </si>
  <si>
    <t>12</t>
  </si>
  <si>
    <t>122201401</t>
  </si>
  <si>
    <t>Vykopávky v zemníku na suchu v hornině tř. 3 objem do 100 m3</t>
  </si>
  <si>
    <t>m3</t>
  </si>
  <si>
    <t>967699056</t>
  </si>
  <si>
    <t>Vykopávky v zemnících na suchu  s přehozením výkopku na vzdálenost do 3 m nebo s naložením na dopravní prostředek v hornině tř. 3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</si>
  <si>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</si>
  <si>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humus*0,1</t>
  </si>
  <si>
    <t>13</t>
  </si>
  <si>
    <t>M</t>
  </si>
  <si>
    <t>10364101</t>
  </si>
  <si>
    <t>zemina pro terénní úpravy -  ornice</t>
  </si>
  <si>
    <t>t</t>
  </si>
  <si>
    <t>-566355052</t>
  </si>
  <si>
    <t>ornice*1,7</t>
  </si>
  <si>
    <t>14</t>
  </si>
  <si>
    <t>122201409</t>
  </si>
  <si>
    <t>Příplatek za lepivost u vykopávek v zemníku na suchu v hornině tř. 3</t>
  </si>
  <si>
    <t>132020943</t>
  </si>
  <si>
    <t>Vykopávky v zemnících na suchu  s přehozením výkopku na vzdálenost do 3 m nebo s naložením na dopravní prostředek v hornině tř. 3 Příplatek k cenám za lepivost horniny tř. 3</t>
  </si>
  <si>
    <t>122202201</t>
  </si>
  <si>
    <t>Odkopávky a prokopávky nezapažené pro silnice objemu do 100 m3 v hornině tř. 3</t>
  </si>
  <si>
    <t>-2017540660</t>
  </si>
  <si>
    <t>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</si>
  <si>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</si>
  <si>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0,2*(71,1+odst_žula+odst_30_30+odst_ZDL+odst_beton)</t>
  </si>
  <si>
    <t>0,15*odst_AB</t>
  </si>
  <si>
    <t>0,45*(1+1,2+4+2,5+5,3)</t>
  </si>
  <si>
    <t>Součet</t>
  </si>
  <si>
    <t>16</t>
  </si>
  <si>
    <t>122202209</t>
  </si>
  <si>
    <t>Příplatek k odkopávkám a prokopávkám pro silnice v hornině tř. 3 za lepivost</t>
  </si>
  <si>
    <t>-46346962</t>
  </si>
  <si>
    <t>Odkopávky a prokopávky nezapažené pro silnice  s přemístěním výkopku v příčných profilech na vzdálenost do 15 m nebo s naložením na dopravní prostředek v hornině tř. 3 Příplatek k cenám za lepivost horniny tř. 3</t>
  </si>
  <si>
    <t>17</t>
  </si>
  <si>
    <t>132201101</t>
  </si>
  <si>
    <t>Hloubení rýh š do 600 mm v hornině tř. 3 objemu do 100 m3</t>
  </si>
  <si>
    <t>-1322101743</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</si>
  <si>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</si>
  <si>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</si>
  <si>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0,5*0,5*(new_obr_chod+new_obr_sil)</t>
  </si>
  <si>
    <t>18</t>
  </si>
  <si>
    <t>132201109</t>
  </si>
  <si>
    <t>Příplatek za lepivost k hloubení rýh š do 600 mm v hornině tř. 3</t>
  </si>
  <si>
    <t>-1736606091</t>
  </si>
  <si>
    <t>Hloubení zapažených i nezapažených rýh šířky do 600 mm  s urovnáním dna do předepsaného profilu a spádu v hornině tř. 3 Příplatek k cenám za lepivost horniny tř. 3</t>
  </si>
  <si>
    <t>19</t>
  </si>
  <si>
    <t>162601102</t>
  </si>
  <si>
    <t>Vodorovné přemístění do 5000 m výkopku/sypaniny z horniny tř. 1 až 4</t>
  </si>
  <si>
    <t>2001571746</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</si>
  <si>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</si>
  <si>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</si>
  <si>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20</t>
  </si>
  <si>
    <t>162701101</t>
  </si>
  <si>
    <t>Vodorovné přemístění do 6000 m výkopku/sypaniny z horniny tř. 1 až 4</t>
  </si>
  <si>
    <t>253474894</t>
  </si>
  <si>
    <t>Vodorovné přemístění výkopku nebo sypaniny po suchu  na obvyklém dopravním prostředku, bez naložení výkopku, avšak se složením bez rozhrnutí z horniny tř. 1 až 4 na vzdálenost přes 5 000 do 6 000 m</t>
  </si>
  <si>
    <t>nasyp+odkop_chod+rýhy_obrub</t>
  </si>
  <si>
    <t>167101101</t>
  </si>
  <si>
    <t>Nakládání výkopku z hornin tř. 1 až 4 do 100 m3</t>
  </si>
  <si>
    <t>-78452243</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</si>
  <si>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</si>
  <si>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</si>
  <si>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22</t>
  </si>
  <si>
    <t>171201101</t>
  </si>
  <si>
    <t>Uložení sypaniny do násypů nezhutněných</t>
  </si>
  <si>
    <t>-1134693357</t>
  </si>
  <si>
    <t>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</si>
  <si>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</si>
  <si>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0,5*0,5*0,5*(2+43,4+15,1+70,2)</t>
  </si>
  <si>
    <t>23</t>
  </si>
  <si>
    <t>171201201</t>
  </si>
  <si>
    <t>Uložení sypaniny na skládky</t>
  </si>
  <si>
    <t>2021935218</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</si>
  <si>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</si>
  <si>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</si>
  <si>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odkop_chod-nasyp+rýhy_obrub</t>
  </si>
  <si>
    <t>24</t>
  </si>
  <si>
    <t>171201211</t>
  </si>
  <si>
    <t>Poplatek za uložení stavebního odpadu - zeminy a kameniva na skládce</t>
  </si>
  <si>
    <t>709146565</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</si>
  <si>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</si>
  <si>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</si>
  <si>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(odkop_chod+rýhy_obrub-nasyp)*1,7</t>
  </si>
  <si>
    <t>25</t>
  </si>
  <si>
    <t>181101132</t>
  </si>
  <si>
    <t>Úprava pozemku s rozpojením, přehrnutím, urovnáním a přehrnutím do 40 m zeminy tř 3</t>
  </si>
  <si>
    <t>1156270801</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</si>
  <si>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</si>
  <si>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</si>
  <si>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</si>
  <si>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26</t>
  </si>
  <si>
    <t>181301101</t>
  </si>
  <si>
    <t>Rozprostření ornice tl vrstvy do 100 mm pl do 500 m2 v rovině nebo ve svahu do 1:5</t>
  </si>
  <si>
    <t>729104499</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</si>
  <si>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</si>
  <si>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</si>
  <si>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27</t>
  </si>
  <si>
    <t>181411131</t>
  </si>
  <si>
    <t>Založení parkového trávníku výsevem plochy do 1000 m2 v rovině a ve svahu do 1:5</t>
  </si>
  <si>
    <t>645808082</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</si>
  <si>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</si>
  <si>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</si>
  <si>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7,1+5,5+7,9+4,3+7,9+4,6+4,6+11,3+38,5+2,1</t>
  </si>
  <si>
    <t>28</t>
  </si>
  <si>
    <t>00572410</t>
  </si>
  <si>
    <t>osivo směs travní parková</t>
  </si>
  <si>
    <t>kg</t>
  </si>
  <si>
    <t>196065300</t>
  </si>
  <si>
    <t>humus*0,05</t>
  </si>
  <si>
    <t>29</t>
  </si>
  <si>
    <t>181951102</t>
  </si>
  <si>
    <t>Úprava pláně v hornině tř. 1 až 4 se zhutněním</t>
  </si>
  <si>
    <t>-1451322381</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</si>
  <si>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</si>
  <si>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</si>
  <si>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(new_obr_chod+new_obr_sil)*0,5</t>
  </si>
  <si>
    <t>38,2+115,6</t>
  </si>
  <si>
    <t>1,6+1,6+1,6+1,6+2+1,4+0,9</t>
  </si>
  <si>
    <t>182201101</t>
  </si>
  <si>
    <t>Svahování násypů</t>
  </si>
  <si>
    <t>-430875761</t>
  </si>
  <si>
    <t>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</si>
  <si>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</si>
  <si>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Komunikace pozemní</t>
  </si>
  <si>
    <t>31</t>
  </si>
  <si>
    <t>561041111</t>
  </si>
  <si>
    <t>Zřízení podkladu ze zeminy upravené vápnem, cementem, směsnými pojivy tl 300 mm plochy do 1000 m2</t>
  </si>
  <si>
    <t>1234372116</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</si>
  <si>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</si>
  <si>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</si>
  <si>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32</t>
  </si>
  <si>
    <t>58530171</t>
  </si>
  <si>
    <t>vápno nehašené CL 90-Q pro úpravu zemin bezprašné</t>
  </si>
  <si>
    <t>-809354229</t>
  </si>
  <si>
    <t>pláň*0,3*35,4/1000</t>
  </si>
  <si>
    <t>33</t>
  </si>
  <si>
    <t>564831111</t>
  </si>
  <si>
    <t>Podklad ze štěrkodrtě ŠD tl 100 mm</t>
  </si>
  <si>
    <t>90680527</t>
  </si>
  <si>
    <t>Podklad ze štěrkodrti ŠD  s rozprostřením a zhutněním, po zhutnění tl. 100 mm</t>
  </si>
  <si>
    <t>new_obr_chod*0,5</t>
  </si>
  <si>
    <t>ZD_slep_slaba+ZD_šed_slaba</t>
  </si>
  <si>
    <t>34</t>
  </si>
  <si>
    <t>564851111</t>
  </si>
  <si>
    <t>Podklad ze štěrkodrtě ŠD tl 150 mm</t>
  </si>
  <si>
    <t>124369975</t>
  </si>
  <si>
    <t>Podklad ze štěrkodrti ŠD  s rozprostřením a zhutněním, po zhutnění tl. 150 mm</t>
  </si>
  <si>
    <t>new_obr_sil*0,5</t>
  </si>
  <si>
    <t>ZD_slep_silna+ZD_slep_slaba+ZD_šed_silna+ZD_šed_slaba</t>
  </si>
  <si>
    <t>35</t>
  </si>
  <si>
    <t>564861111</t>
  </si>
  <si>
    <t>Podklad ze štěrkodrtě ŠD tl 200 mm</t>
  </si>
  <si>
    <t>2050887195</t>
  </si>
  <si>
    <t>Podklad ze štěrkodrti ŠD  s rozprostřením a zhutněním, po zhutnění tl. 200 mm</t>
  </si>
  <si>
    <t>36</t>
  </si>
  <si>
    <t>565155111</t>
  </si>
  <si>
    <t>Asfaltový beton vrstva podkladní ACP 16 (obalované kamenivo OKS) tl 70 mm š do 3 m</t>
  </si>
  <si>
    <t>-922013759</t>
  </si>
  <si>
    <t>Asfaltový beton vrstva podkladní ACP 16 (obalované kamenivo střednězrnné - OKS)  s rozprostřením a zhutněním v pruhu šířky do 3 m, po zhutnění tl. 70 mm</t>
  </si>
  <si>
    <t xml:space="preserve">Poznámka k souboru cen:_x000D_
1. ČSN EN 13108-1 připouští pro ACP 16 pouze tl. 50 až 80 mm. </t>
  </si>
  <si>
    <t>37</t>
  </si>
  <si>
    <t>567122114</t>
  </si>
  <si>
    <t>Podklad ze směsi stmelené cementem SC C 8/10 (KSC I) tl 150 mm</t>
  </si>
  <si>
    <t>-836494240</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</si>
  <si>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</si>
  <si>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</si>
  <si>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AB+ZD_slep_silna+ZD_šed_silna</t>
  </si>
  <si>
    <t>38</t>
  </si>
  <si>
    <t>573191111</t>
  </si>
  <si>
    <t>Postřik infiltrační kationaktivní emulzí v množství 1 kg/m2</t>
  </si>
  <si>
    <t>1912618325</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</si>
  <si>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</si>
  <si>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</si>
  <si>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39</t>
  </si>
  <si>
    <t>573211109</t>
  </si>
  <si>
    <t>Postřik živičný spojovací z asfaltu v množství 0,50 kg/m2</t>
  </si>
  <si>
    <t>413094676</t>
  </si>
  <si>
    <t>Postřik spojovací PS bez posypu kamenivem z asfaltu silničního, v množství 0,50 kg/m2</t>
  </si>
  <si>
    <t>40</t>
  </si>
  <si>
    <t>577144211</t>
  </si>
  <si>
    <t>Asfaltový beton vrstva obrusná ACO 11 (ABS) tř. II tl 50 mm š do 3 m z nemodifikovaného asfaltu</t>
  </si>
  <si>
    <t>-264709365</t>
  </si>
  <si>
    <t>Asfaltový beton vrstva obrusná ACO 11 (ABS)  s rozprostřením a se zhutněním z nemodifikovaného asfaltu v pruhu šířky do 3 m tř. II, po zhutnění tl. 50 mm</t>
  </si>
  <si>
    <t xml:space="preserve">Poznámka k souboru cen:_x000D_
1. ČSN EN 13108-1 připouští pro ACO 11 pouze tl. 35 až 50 mm. </t>
  </si>
  <si>
    <t>41</t>
  </si>
  <si>
    <t>596211112</t>
  </si>
  <si>
    <t>Kladení zámkové dlažby komunikací pro pěší tl 60 mm skupiny A pl do 300 m2</t>
  </si>
  <si>
    <t>216181023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</si>
  <si>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</si>
  <si>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</si>
  <si>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42</t>
  </si>
  <si>
    <t>5924504R</t>
  </si>
  <si>
    <t>dlažba zámková profilová 23x14x6 cm přírodní</t>
  </si>
  <si>
    <t>1076888620</t>
  </si>
  <si>
    <t>1,01*(ZD_šed_silna+ZD_šed_slaba)</t>
  </si>
  <si>
    <t>43</t>
  </si>
  <si>
    <t>59245006</t>
  </si>
  <si>
    <t>dlažba skladebná betonová pro nevidomé 200x100x60mm barevná</t>
  </si>
  <si>
    <t>1272109338</t>
  </si>
  <si>
    <t>1,01*(ZD_slep_silna+ZD_slep_slaba)</t>
  </si>
  <si>
    <t>Trubní vedení</t>
  </si>
  <si>
    <t>44</t>
  </si>
  <si>
    <t>899331111</t>
  </si>
  <si>
    <t>Výšková úprava uličního vstupu nebo vpusti do 200 mm zvýšením poklopu</t>
  </si>
  <si>
    <t>kus</t>
  </si>
  <si>
    <t>-746389465</t>
  </si>
  <si>
    <t>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</si>
  <si>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</si>
  <si>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45</t>
  </si>
  <si>
    <t>899431111</t>
  </si>
  <si>
    <t>Výšková úprava uličního vstupu nebo vpusti do 200 mm zvýšením krycího hrnce, šoupěte nebo hydrantu</t>
  </si>
  <si>
    <t>-1384254922</t>
  </si>
  <si>
    <t>Výšková úprava uličního vstupu nebo vpusti do 200 mm  zvýšením krycího hrnce, šoupěte nebo hydrantu bez úpravy armatur</t>
  </si>
  <si>
    <t>Ostatní konstrukce a práce, bourání</t>
  </si>
  <si>
    <t>46</t>
  </si>
  <si>
    <t>916131213</t>
  </si>
  <si>
    <t>Osazení silničního obrubníku betonového stojatého s boční opěrou do lože z betonu prostého</t>
  </si>
  <si>
    <t>-1814827480</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</si>
  <si>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</si>
  <si>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</si>
  <si>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47</t>
  </si>
  <si>
    <t>59217029</t>
  </si>
  <si>
    <t>obrubník betonový silniční nájezdový 1000x150x150mm</t>
  </si>
  <si>
    <t>1877612183</t>
  </si>
  <si>
    <t>(2+3+1,5+5+4+4+4+4)*1,01</t>
  </si>
  <si>
    <t>48</t>
  </si>
  <si>
    <t>59217030</t>
  </si>
  <si>
    <t>obrubník betonový silniční přechodový 1000x150x150-250mm</t>
  </si>
  <si>
    <t>935887925</t>
  </si>
  <si>
    <t>16*1,01</t>
  </si>
  <si>
    <t>49</t>
  </si>
  <si>
    <t>59217031</t>
  </si>
  <si>
    <t>obrubník betonový silniční 1000x150x250mm</t>
  </si>
  <si>
    <t>-1978942548</t>
  </si>
  <si>
    <t>new_obr_sil*1,01-obr_najezd-obr_přechod</t>
  </si>
  <si>
    <t>50</t>
  </si>
  <si>
    <t>916231213</t>
  </si>
  <si>
    <t>Osazení chodníkového obrubníku betonového stojatého s boční opěrou do lože z betonu prostého</t>
  </si>
  <si>
    <t>571198660</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</si>
  <si>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</si>
  <si>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</si>
  <si>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72,9+9,4+23,7</t>
  </si>
  <si>
    <t>51</t>
  </si>
  <si>
    <t>59217017</t>
  </si>
  <si>
    <t>obrubník betonový chodníkový 1000x100x250mm</t>
  </si>
  <si>
    <t>1959736904</t>
  </si>
  <si>
    <t>52</t>
  </si>
  <si>
    <t>919112212</t>
  </si>
  <si>
    <t>Řezání spár pro vytvoření komůrky š 10 mm hl 20 mm pro těsnící zálivku v živičném krytu</t>
  </si>
  <si>
    <t>-416572647</t>
  </si>
  <si>
    <t>Řezání dilatačních spár v živičném krytu  vytvoření komůrky pro těsnící zálivku šířky 10 mm, hloubky 20 mm</t>
  </si>
  <si>
    <t xml:space="preserve">Poznámka k souboru cen:_x000D_
1. V cenách jsou započteny i náklady na vyčištění spár po řezání. </t>
  </si>
  <si>
    <t>53</t>
  </si>
  <si>
    <t>919122111</t>
  </si>
  <si>
    <t>Těsnění spár zálivkou za tepla pro komůrky š 10 mm hl 20 mm s těsnicím profilem</t>
  </si>
  <si>
    <t>-1356023629</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</si>
  <si>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</si>
  <si>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</si>
  <si>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54</t>
  </si>
  <si>
    <t>919735111</t>
  </si>
  <si>
    <t>Řezání stávajícího živičného krytu hl do 50 mm</t>
  </si>
  <si>
    <t>-1738730505</t>
  </si>
  <si>
    <t>Řezání stávajícího živičného krytu nebo podkladu  hloubky do 50 mm</t>
  </si>
  <si>
    <t xml:space="preserve">Poznámka k souboru cen:_x000D_
1. V cenách jsou započteny i náklady na spotřebu vody. </t>
  </si>
  <si>
    <t>55</t>
  </si>
  <si>
    <t>919735122</t>
  </si>
  <si>
    <t>Řezání stávajícího betonového krytu hl do 100 mm</t>
  </si>
  <si>
    <t>1093098268</t>
  </si>
  <si>
    <t>Řezání stávajícího betonového krytu nebo podkladu  hloubky přes 50 do 100 mm</t>
  </si>
  <si>
    <t>936001002</t>
  </si>
  <si>
    <t>Montáž prvků městské a zahradní architektury hmotnosti do 1,5 t</t>
  </si>
  <si>
    <t>1626017479</t>
  </si>
  <si>
    <t>Montáž prvků městské a zahradní architektury  hmotnosti přes 0,1 do 1,5 t</t>
  </si>
  <si>
    <t xml:space="preserve">Poznámka k souboru cen:_x000D_
1. V cenách nejsou započteny náklady na dodání architektonických prvků, tyto se ocení ve specifikaci. </t>
  </si>
  <si>
    <t>57</t>
  </si>
  <si>
    <t>96600121R</t>
  </si>
  <si>
    <t>Odstranění městského mobiliáře</t>
  </si>
  <si>
    <t>-1925316275</t>
  </si>
  <si>
    <t>Odstranění lavičky parkové stabilní Odstranění městského mobiliáře</t>
  </si>
  <si>
    <t>997</t>
  </si>
  <si>
    <t>Přesun sutě</t>
  </si>
  <si>
    <t>58</t>
  </si>
  <si>
    <t>997221551</t>
  </si>
  <si>
    <t>Vodorovná doprava suti ze sypkých materiálů do 1 km</t>
  </si>
  <si>
    <t>588624705</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</si>
  <si>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</si>
  <si>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</si>
  <si>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t>
  </si>
  <si>
    <t>997221559</t>
  </si>
  <si>
    <t>Příplatek ZKD 1 km u vodorovné dopravy suti ze sypkých materiálů</t>
  </si>
  <si>
    <t>2132633962</t>
  </si>
  <si>
    <t>Vodorovná doprava suti  bez naložení, ale se složením a s hrubým urovnáním Příplatek k ceně za každý další i započatý 1 km přes 1 km</t>
  </si>
  <si>
    <t>178,476*5+12,320</t>
  </si>
  <si>
    <t>60</t>
  </si>
  <si>
    <t>94620001</t>
  </si>
  <si>
    <t>poplatek za uložení stavebního odpadu zeminy a kamení  zatříděného kódem 170 504</t>
  </si>
  <si>
    <t>1127706663</t>
  </si>
  <si>
    <t>19,979+9,6+49,98+9,28+24,64</t>
  </si>
  <si>
    <t>61</t>
  </si>
  <si>
    <t>94620002</t>
  </si>
  <si>
    <t>poplatek za uložení stavebního odpadu betonového zatříděného kódem 170 101</t>
  </si>
  <si>
    <t>2133573921</t>
  </si>
  <si>
    <t>0,52+24,149+0,26+24,826+2,848</t>
  </si>
  <si>
    <t>62</t>
  </si>
  <si>
    <t>94620004</t>
  </si>
  <si>
    <t>poplatek za uložení stavebního odpadu z asfaltových směsí bez obsahu dehtu zatříděného kódem 170 302</t>
  </si>
  <si>
    <t>-1698767567</t>
  </si>
  <si>
    <t>12,320</t>
  </si>
  <si>
    <t>998</t>
  </si>
  <si>
    <t>Přesun hmot</t>
  </si>
  <si>
    <t>63</t>
  </si>
  <si>
    <t>998223011</t>
  </si>
  <si>
    <t>Přesun hmot pro pozemní komunikace s krytem dlážděným</t>
  </si>
  <si>
    <t>1726912164</t>
  </si>
  <si>
    <t>Přesun hmot pro pozemní komunikace s krytem dlážděným  dopravní vzdálenost do 200 m jakékoliv délky objektu</t>
  </si>
  <si>
    <t>PSV</t>
  </si>
  <si>
    <t>Práce a dodávky PSV</t>
  </si>
  <si>
    <t>711</t>
  </si>
  <si>
    <t>Izolace proti vodě, vlhkosti a plynům</t>
  </si>
  <si>
    <t>64</t>
  </si>
  <si>
    <t xml:space="preserve">711132101_x000D_
</t>
  </si>
  <si>
    <t>Provedení izolace proti zemní vhkosti pásy na sucho svislé AIP nebo tkaninou</t>
  </si>
  <si>
    <t>-1301116921</t>
  </si>
  <si>
    <t>0,5*46,8</t>
  </si>
  <si>
    <t>65</t>
  </si>
  <si>
    <t>28323005</t>
  </si>
  <si>
    <t>fólie profilovaná (nopová) drenážní HDPE s výškou nopů 8mm</t>
  </si>
  <si>
    <t>883747380</t>
  </si>
  <si>
    <t>folie*1,15</t>
  </si>
  <si>
    <t>VRN</t>
  </si>
  <si>
    <t>Vedlejší rozpočtové náklady</t>
  </si>
  <si>
    <t>66</t>
  </si>
  <si>
    <t>01110300R</t>
  </si>
  <si>
    <t>Geologický průzkum - zjištění hutnitelnosti podložní zeminy</t>
  </si>
  <si>
    <t>Kč</t>
  </si>
  <si>
    <t>1024</t>
  </si>
  <si>
    <t>1259247247</t>
  </si>
  <si>
    <t>Průzkumné, geodetické a projektové práce průzkumné práce geotechnický průzkum Geologický průzkum - zjištění hutnitelnosti podložní zeminy</t>
  </si>
  <si>
    <t>67</t>
  </si>
  <si>
    <t>03440300R</t>
  </si>
  <si>
    <t>Mont. a demont. přechod. značení, vč. pronájmu, staveniště</t>
  </si>
  <si>
    <t>měsíc</t>
  </si>
  <si>
    <t>-461017034</t>
  </si>
  <si>
    <t>VRN1</t>
  </si>
  <si>
    <t>Průzkumné, geodetické a projektové práce</t>
  </si>
  <si>
    <t>68</t>
  </si>
  <si>
    <t>012103000</t>
  </si>
  <si>
    <t>Geodetické práce před výstavbou</t>
  </si>
  <si>
    <t>…</t>
  </si>
  <si>
    <t>-414277461</t>
  </si>
  <si>
    <t>69</t>
  </si>
  <si>
    <t>012203000</t>
  </si>
  <si>
    <t>Geodetické práce při provádění stavby</t>
  </si>
  <si>
    <t>-1367424127</t>
  </si>
  <si>
    <t>70</t>
  </si>
  <si>
    <t>012303000</t>
  </si>
  <si>
    <t>Geodetické práce po výstavbě</t>
  </si>
  <si>
    <t>2096406364</t>
  </si>
  <si>
    <t>71</t>
  </si>
  <si>
    <t>01320300R</t>
  </si>
  <si>
    <t>Fotodokumentace stavenistě před zahájením stavebních prací</t>
  </si>
  <si>
    <t>1488080091</t>
  </si>
  <si>
    <t>Průzkumné, geodetické a projektové práce projektové práce dokumentace stavby (výkresová a textová) Fotodokumentace stavenistě před zahájením stavebních prací</t>
  </si>
  <si>
    <t>72</t>
  </si>
  <si>
    <t>013244000</t>
  </si>
  <si>
    <t>Dokumentace pro provádění stavby</t>
  </si>
  <si>
    <t>1602657016</t>
  </si>
  <si>
    <t>73</t>
  </si>
  <si>
    <t>013254000</t>
  </si>
  <si>
    <t>Dokumentace skutečného provedení stavby</t>
  </si>
  <si>
    <t>-326136905</t>
  </si>
  <si>
    <t>VRN3</t>
  </si>
  <si>
    <t>Zařízení staveniště</t>
  </si>
  <si>
    <t>74</t>
  </si>
  <si>
    <t>030001000</t>
  </si>
  <si>
    <t>1141334341</t>
  </si>
  <si>
    <t>75</t>
  </si>
  <si>
    <t>034103000</t>
  </si>
  <si>
    <t>Oplocení staveniště</t>
  </si>
  <si>
    <t>375956344</t>
  </si>
  <si>
    <t>76</t>
  </si>
  <si>
    <t>034203000</t>
  </si>
  <si>
    <t>Opatření na ochranu pozemků sousedních se staveništěm</t>
  </si>
  <si>
    <t>1115167205</t>
  </si>
  <si>
    <t>77</t>
  </si>
  <si>
    <t>03430300R</t>
  </si>
  <si>
    <t xml:space="preserve">Zabezpečení vstupů do nemovistosti sousedící se stavbou </t>
  </si>
  <si>
    <t>ks</t>
  </si>
  <si>
    <t>258608293</t>
  </si>
  <si>
    <t>Zařízení staveniště zabezpečení staveniště Zabezpečení vstupů do nemovitosti sousedící se stavbou</t>
  </si>
  <si>
    <t>78</t>
  </si>
  <si>
    <t>039002000</t>
  </si>
  <si>
    <t>Zrušení zařízení staveniště</t>
  </si>
  <si>
    <t>-1146806208</t>
  </si>
  <si>
    <t>VRN4</t>
  </si>
  <si>
    <t>Inženýrská činnost</t>
  </si>
  <si>
    <t>79</t>
  </si>
  <si>
    <t>04319400x</t>
  </si>
  <si>
    <t>Zkouška únosnosti zemní pláně</t>
  </si>
  <si>
    <t>Ks</t>
  </si>
  <si>
    <t>405076906</t>
  </si>
  <si>
    <t>Inženýrská činnost zkoušky a ostatní měření zkoušky Zkouška únosnosti zemní pláně</t>
  </si>
  <si>
    <t>VRN9</t>
  </si>
  <si>
    <t>Ostatní náklady</t>
  </si>
  <si>
    <t>80</t>
  </si>
  <si>
    <t>09000100R</t>
  </si>
  <si>
    <t>Vytýčení inženýrských sítí před zahájením výstavby (v průběhu výstavby)</t>
  </si>
  <si>
    <t>1636540265</t>
  </si>
  <si>
    <t>Základní rozdělení průvodních činností a nákladů Vytýčení inženýrských sítí před zahájením výstavby (v průběhu výstavby)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</si>
</sst>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3" fillId="0" borderId="0" xfId="0" applyFont="1" applyAlignment="1">
      <alignment horizontal="left" vertical="center"/>
    </xf>
    <xf numFmtId="0" fontId="21" fillId="0" borderId="0" xfId="1" applyFont="1" applyAlignment="1">
      <alignment horizontal="center" vertical="center"/>
    </xf>
    <xf numFmtId="0" fontId="4"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5"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25" fillId="0" borderId="0" xfId="0" applyFont="1" applyAlignment="1">
      <alignment horizontal="left" vertical="center" wrapText="1"/>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6"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7" fillId="0" borderId="12" xfId="0" applyNumberFormat="1" applyFont="1" applyBorder="1" applyAlignment="1" applyProtection="1"/>
    <xf numFmtId="166" fontId="27" fillId="0" borderId="13" xfId="0" applyNumberFormat="1" applyFont="1" applyBorder="1" applyAlignment="1" applyProtection="1"/>
    <xf numFmtId="4" fontId="16"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14" xfId="0" applyFont="1" applyBorder="1" applyAlignment="1" applyProtection="1">
      <alignment vertical="center"/>
    </xf>
    <xf numFmtId="0" fontId="30"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3" t="s">
        <v>0</v>
      </c>
      <c r="AZ1" s="13" t="s">
        <v>1</v>
      </c>
      <c r="BA1" s="13" t="s">
        <v>2</v>
      </c>
      <c r="BB1" s="13" t="s">
        <v>3</v>
      </c>
      <c r="BT1" s="13" t="s">
        <v>4</v>
      </c>
      <c r="BU1" s="13" t="s">
        <v>4</v>
      </c>
      <c r="BV1" s="13" t="s">
        <v>5</v>
      </c>
    </row>
    <row r="2" spans="1:74" ht="36.950000000000003" customHeight="1">
      <c r="AR2" s="235"/>
      <c r="AS2" s="235"/>
      <c r="AT2" s="235"/>
      <c r="AU2" s="235"/>
      <c r="AV2" s="235"/>
      <c r="AW2" s="235"/>
      <c r="AX2" s="235"/>
      <c r="AY2" s="235"/>
      <c r="AZ2" s="235"/>
      <c r="BA2" s="235"/>
      <c r="BB2" s="235"/>
      <c r="BC2" s="235"/>
      <c r="BD2" s="235"/>
      <c r="BE2" s="235"/>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ht="12" customHeight="1">
      <c r="B5" s="18"/>
      <c r="C5" s="19"/>
      <c r="D5" s="23" t="s">
        <v>13</v>
      </c>
      <c r="E5" s="19"/>
      <c r="F5" s="19"/>
      <c r="G5" s="19"/>
      <c r="H5" s="19"/>
      <c r="I5" s="19"/>
      <c r="J5" s="19"/>
      <c r="K5" s="247" t="s">
        <v>14</v>
      </c>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19"/>
      <c r="AQ5" s="19"/>
      <c r="AR5" s="17"/>
      <c r="BE5" s="255" t="s">
        <v>15</v>
      </c>
      <c r="BS5" s="14" t="s">
        <v>6</v>
      </c>
    </row>
    <row r="6" spans="1:74" ht="36.950000000000003" customHeight="1">
      <c r="B6" s="18"/>
      <c r="C6" s="19"/>
      <c r="D6" s="25" t="s">
        <v>16</v>
      </c>
      <c r="E6" s="19"/>
      <c r="F6" s="19"/>
      <c r="G6" s="19"/>
      <c r="H6" s="19"/>
      <c r="I6" s="19"/>
      <c r="J6" s="19"/>
      <c r="K6" s="249" t="s">
        <v>17</v>
      </c>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19"/>
      <c r="AQ6" s="19"/>
      <c r="AR6" s="17"/>
      <c r="BE6" s="256"/>
      <c r="BS6" s="14" t="s">
        <v>6</v>
      </c>
    </row>
    <row r="7" spans="1:74" ht="12" customHeight="1">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21</v>
      </c>
      <c r="AO7" s="19"/>
      <c r="AP7" s="19"/>
      <c r="AQ7" s="19"/>
      <c r="AR7" s="17"/>
      <c r="BE7" s="256"/>
      <c r="BS7" s="14" t="s">
        <v>6</v>
      </c>
    </row>
    <row r="8" spans="1:74" ht="12" customHeight="1">
      <c r="B8" s="18"/>
      <c r="C8" s="19"/>
      <c r="D8" s="26" t="s">
        <v>22</v>
      </c>
      <c r="E8" s="19"/>
      <c r="F8" s="19"/>
      <c r="G8" s="19"/>
      <c r="H8" s="19"/>
      <c r="I8" s="19"/>
      <c r="J8" s="19"/>
      <c r="K8" s="24" t="s">
        <v>23</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24</v>
      </c>
      <c r="AL8" s="19"/>
      <c r="AM8" s="19"/>
      <c r="AN8" s="27" t="s">
        <v>25</v>
      </c>
      <c r="AO8" s="19"/>
      <c r="AP8" s="19"/>
      <c r="AQ8" s="19"/>
      <c r="AR8" s="17"/>
      <c r="BE8" s="256"/>
      <c r="BS8" s="14" t="s">
        <v>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56"/>
      <c r="BS9" s="14" t="s">
        <v>6</v>
      </c>
    </row>
    <row r="10" spans="1:74" ht="12" customHeight="1">
      <c r="B10" s="18"/>
      <c r="C10" s="19"/>
      <c r="D10" s="26" t="s">
        <v>26</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27</v>
      </c>
      <c r="AL10" s="19"/>
      <c r="AM10" s="19"/>
      <c r="AN10" s="24" t="s">
        <v>1</v>
      </c>
      <c r="AO10" s="19"/>
      <c r="AP10" s="19"/>
      <c r="AQ10" s="19"/>
      <c r="AR10" s="17"/>
      <c r="BE10" s="256"/>
      <c r="BS10" s="14" t="s">
        <v>6</v>
      </c>
    </row>
    <row r="11" spans="1:74" ht="18.399999999999999"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29</v>
      </c>
      <c r="AL11" s="19"/>
      <c r="AM11" s="19"/>
      <c r="AN11" s="24" t="s">
        <v>1</v>
      </c>
      <c r="AO11" s="19"/>
      <c r="AP11" s="19"/>
      <c r="AQ11" s="19"/>
      <c r="AR11" s="17"/>
      <c r="BE11" s="256"/>
      <c r="BS11" s="14" t="s">
        <v>6</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56"/>
      <c r="BS12" s="14" t="s">
        <v>6</v>
      </c>
    </row>
    <row r="13" spans="1:74"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27</v>
      </c>
      <c r="AL13" s="19"/>
      <c r="AM13" s="19"/>
      <c r="AN13" s="28" t="s">
        <v>31</v>
      </c>
      <c r="AO13" s="19"/>
      <c r="AP13" s="19"/>
      <c r="AQ13" s="19"/>
      <c r="AR13" s="17"/>
      <c r="BE13" s="256"/>
      <c r="BS13" s="14" t="s">
        <v>6</v>
      </c>
    </row>
    <row r="14" spans="1:74">
      <c r="B14" s="18"/>
      <c r="C14" s="19"/>
      <c r="D14" s="19"/>
      <c r="E14" s="250" t="s">
        <v>31</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6" t="s">
        <v>29</v>
      </c>
      <c r="AL14" s="19"/>
      <c r="AM14" s="19"/>
      <c r="AN14" s="28" t="s">
        <v>31</v>
      </c>
      <c r="AO14" s="19"/>
      <c r="AP14" s="19"/>
      <c r="AQ14" s="19"/>
      <c r="AR14" s="17"/>
      <c r="BE14" s="256"/>
      <c r="BS14" s="14" t="s">
        <v>6</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56"/>
      <c r="BS15" s="14" t="s">
        <v>4</v>
      </c>
    </row>
    <row r="16" spans="1:74"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27</v>
      </c>
      <c r="AL16" s="19"/>
      <c r="AM16" s="19"/>
      <c r="AN16" s="24" t="s">
        <v>1</v>
      </c>
      <c r="AO16" s="19"/>
      <c r="AP16" s="19"/>
      <c r="AQ16" s="19"/>
      <c r="AR16" s="17"/>
      <c r="BE16" s="256"/>
      <c r="BS16" s="14" t="s">
        <v>4</v>
      </c>
    </row>
    <row r="17" spans="2:7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29</v>
      </c>
      <c r="AL17" s="19"/>
      <c r="AM17" s="19"/>
      <c r="AN17" s="24" t="s">
        <v>1</v>
      </c>
      <c r="AO17" s="19"/>
      <c r="AP17" s="19"/>
      <c r="AQ17" s="19"/>
      <c r="AR17" s="17"/>
      <c r="BE17" s="256"/>
      <c r="BS17" s="14" t="s">
        <v>34</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56"/>
      <c r="BS18" s="14" t="s">
        <v>6</v>
      </c>
    </row>
    <row r="19" spans="2:7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27</v>
      </c>
      <c r="AL19" s="19"/>
      <c r="AM19" s="19"/>
      <c r="AN19" s="24" t="s">
        <v>36</v>
      </c>
      <c r="AO19" s="19"/>
      <c r="AP19" s="19"/>
      <c r="AQ19" s="19"/>
      <c r="AR19" s="17"/>
      <c r="BE19" s="256"/>
      <c r="BS19" s="14" t="s">
        <v>6</v>
      </c>
    </row>
    <row r="20" spans="2:7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29</v>
      </c>
      <c r="AL20" s="19"/>
      <c r="AM20" s="19"/>
      <c r="AN20" s="24" t="s">
        <v>1</v>
      </c>
      <c r="AO20" s="19"/>
      <c r="AP20" s="19"/>
      <c r="AQ20" s="19"/>
      <c r="AR20" s="17"/>
      <c r="BE20" s="256"/>
      <c r="BS20" s="14" t="s">
        <v>34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56"/>
    </row>
    <row r="22" spans="2:71" ht="12" customHeight="1">
      <c r="B22" s="18"/>
      <c r="C22" s="19"/>
      <c r="D22" s="26"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56"/>
    </row>
    <row r="23" spans="2:71" ht="45" customHeight="1">
      <c r="B23" s="18"/>
      <c r="C23" s="19"/>
      <c r="D23" s="19"/>
      <c r="E23" s="252" t="s">
        <v>38</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19"/>
      <c r="AP23" s="19"/>
      <c r="AQ23" s="19"/>
      <c r="AR23" s="17"/>
      <c r="BE23" s="256"/>
    </row>
    <row r="24" spans="2:7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56"/>
    </row>
    <row r="25" spans="2:7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56"/>
    </row>
    <row r="26" spans="2:71" s="1" customFormat="1" ht="25.9" customHeight="1">
      <c r="B26" s="31"/>
      <c r="C26" s="32"/>
      <c r="D26" s="33" t="s">
        <v>39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57">
        <f>ROUND(AG54,2)</f>
        <v>0</v>
      </c>
      <c r="AL26" s="258"/>
      <c r="AM26" s="258"/>
      <c r="AN26" s="258"/>
      <c r="AO26" s="258"/>
      <c r="AP26" s="32"/>
      <c r="AQ26" s="32"/>
      <c r="AR26" s="35"/>
      <c r="BE26" s="256"/>
    </row>
    <row r="27" spans="2:71" s="1" customFormat="1" ht="6.95" customHeight="1">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56"/>
    </row>
    <row r="28" spans="2:71" s="1" customFormat="1">
      <c r="B28" s="31"/>
      <c r="C28" s="32"/>
      <c r="D28" s="32"/>
      <c r="E28" s="32"/>
      <c r="F28" s="32"/>
      <c r="G28" s="32"/>
      <c r="H28" s="32"/>
      <c r="I28" s="32"/>
      <c r="J28" s="32"/>
      <c r="K28" s="32"/>
      <c r="L28" s="253" t="s">
        <v>40</v>
      </c>
      <c r="M28" s="253"/>
      <c r="N28" s="253"/>
      <c r="O28" s="253"/>
      <c r="P28" s="253"/>
      <c r="Q28" s="32"/>
      <c r="R28" s="32"/>
      <c r="S28" s="32"/>
      <c r="T28" s="32"/>
      <c r="U28" s="32"/>
      <c r="V28" s="32"/>
      <c r="W28" s="253" t="s">
        <v>41</v>
      </c>
      <c r="X28" s="253"/>
      <c r="Y28" s="253"/>
      <c r="Z28" s="253"/>
      <c r="AA28" s="253"/>
      <c r="AB28" s="253"/>
      <c r="AC28" s="253"/>
      <c r="AD28" s="253"/>
      <c r="AE28" s="253"/>
      <c r="AF28" s="32"/>
      <c r="AG28" s="32"/>
      <c r="AH28" s="32"/>
      <c r="AI28" s="32"/>
      <c r="AJ28" s="32"/>
      <c r="AK28" s="253" t="s">
        <v>42</v>
      </c>
      <c r="AL28" s="253"/>
      <c r="AM28" s="253"/>
      <c r="AN28" s="253"/>
      <c r="AO28" s="253"/>
      <c r="AP28" s="32"/>
      <c r="AQ28" s="32"/>
      <c r="AR28" s="35"/>
      <c r="BE28" s="256"/>
    </row>
    <row r="29" spans="2:71" s="2" customFormat="1" ht="14.45" customHeight="1">
      <c r="B29" s="36"/>
      <c r="C29" s="37"/>
      <c r="D29" s="26" t="s">
        <v>43</v>
      </c>
      <c r="E29" s="37"/>
      <c r="F29" s="26" t="s">
        <v>44</v>
      </c>
      <c r="G29" s="37"/>
      <c r="H29" s="37"/>
      <c r="I29" s="37"/>
      <c r="J29" s="37"/>
      <c r="K29" s="37"/>
      <c r="L29" s="219">
        <v>0.21</v>
      </c>
      <c r="M29" s="220"/>
      <c r="N29" s="220"/>
      <c r="O29" s="220"/>
      <c r="P29" s="220"/>
      <c r="Q29" s="37"/>
      <c r="R29" s="37"/>
      <c r="S29" s="37"/>
      <c r="T29" s="37"/>
      <c r="U29" s="37"/>
      <c r="V29" s="37"/>
      <c r="W29" s="254">
        <f>ROUND(AZ54, 2)</f>
        <v>0</v>
      </c>
      <c r="X29" s="220"/>
      <c r="Y29" s="220"/>
      <c r="Z29" s="220"/>
      <c r="AA29" s="220"/>
      <c r="AB29" s="220"/>
      <c r="AC29" s="220"/>
      <c r="AD29" s="220"/>
      <c r="AE29" s="220"/>
      <c r="AF29" s="37"/>
      <c r="AG29" s="37"/>
      <c r="AH29" s="37"/>
      <c r="AI29" s="37"/>
      <c r="AJ29" s="37"/>
      <c r="AK29" s="254">
        <f>ROUND(AV54, 2)</f>
        <v>0</v>
      </c>
      <c r="AL29" s="220"/>
      <c r="AM29" s="220"/>
      <c r="AN29" s="220"/>
      <c r="AO29" s="220"/>
      <c r="AP29" s="37"/>
      <c r="AQ29" s="37"/>
      <c r="AR29" s="38"/>
      <c r="BE29" s="256"/>
    </row>
    <row r="30" spans="2:71" s="2" customFormat="1" ht="14.45" customHeight="1">
      <c r="B30" s="36"/>
      <c r="C30" s="37"/>
      <c r="D30" s="37"/>
      <c r="E30" s="37"/>
      <c r="F30" s="26" t="s">
        <v>45</v>
      </c>
      <c r="G30" s="37"/>
      <c r="H30" s="37"/>
      <c r="I30" s="37"/>
      <c r="J30" s="37"/>
      <c r="K30" s="37"/>
      <c r="L30" s="219">
        <v>0.15</v>
      </c>
      <c r="M30" s="220"/>
      <c r="N30" s="220"/>
      <c r="O30" s="220"/>
      <c r="P30" s="220"/>
      <c r="Q30" s="37"/>
      <c r="R30" s="37"/>
      <c r="S30" s="37"/>
      <c r="T30" s="37"/>
      <c r="U30" s="37"/>
      <c r="V30" s="37"/>
      <c r="W30" s="254">
        <f>ROUND(BA54, 2)</f>
        <v>0</v>
      </c>
      <c r="X30" s="220"/>
      <c r="Y30" s="220"/>
      <c r="Z30" s="220"/>
      <c r="AA30" s="220"/>
      <c r="AB30" s="220"/>
      <c r="AC30" s="220"/>
      <c r="AD30" s="220"/>
      <c r="AE30" s="220"/>
      <c r="AF30" s="37"/>
      <c r="AG30" s="37"/>
      <c r="AH30" s="37"/>
      <c r="AI30" s="37"/>
      <c r="AJ30" s="37"/>
      <c r="AK30" s="254">
        <f>ROUND(AW54, 2)</f>
        <v>0</v>
      </c>
      <c r="AL30" s="220"/>
      <c r="AM30" s="220"/>
      <c r="AN30" s="220"/>
      <c r="AO30" s="220"/>
      <c r="AP30" s="37"/>
      <c r="AQ30" s="37"/>
      <c r="AR30" s="38"/>
      <c r="BE30" s="256"/>
    </row>
    <row r="31" spans="2:71" s="2" customFormat="1" ht="14.45" hidden="1" customHeight="1">
      <c r="B31" s="36"/>
      <c r="C31" s="37"/>
      <c r="D31" s="37"/>
      <c r="E31" s="37"/>
      <c r="F31" s="26" t="s">
        <v>46</v>
      </c>
      <c r="G31" s="37"/>
      <c r="H31" s="37"/>
      <c r="I31" s="37"/>
      <c r="J31" s="37"/>
      <c r="K31" s="37"/>
      <c r="L31" s="219">
        <v>0.21</v>
      </c>
      <c r="M31" s="220"/>
      <c r="N31" s="220"/>
      <c r="O31" s="220"/>
      <c r="P31" s="220"/>
      <c r="Q31" s="37"/>
      <c r="R31" s="37"/>
      <c r="S31" s="37"/>
      <c r="T31" s="37"/>
      <c r="U31" s="37"/>
      <c r="V31" s="37"/>
      <c r="W31" s="254">
        <f>ROUND(BB54, 2)</f>
        <v>0</v>
      </c>
      <c r="X31" s="220"/>
      <c r="Y31" s="220"/>
      <c r="Z31" s="220"/>
      <c r="AA31" s="220"/>
      <c r="AB31" s="220"/>
      <c r="AC31" s="220"/>
      <c r="AD31" s="220"/>
      <c r="AE31" s="220"/>
      <c r="AF31" s="37"/>
      <c r="AG31" s="37"/>
      <c r="AH31" s="37"/>
      <c r="AI31" s="37"/>
      <c r="AJ31" s="37"/>
      <c r="AK31" s="254">
        <v>0</v>
      </c>
      <c r="AL31" s="220"/>
      <c r="AM31" s="220"/>
      <c r="AN31" s="220"/>
      <c r="AO31" s="220"/>
      <c r="AP31" s="37"/>
      <c r="AQ31" s="37"/>
      <c r="AR31" s="38"/>
      <c r="BE31" s="256"/>
    </row>
    <row r="32" spans="2:71" s="2" customFormat="1" ht="14.45" hidden="1" customHeight="1">
      <c r="B32" s="36"/>
      <c r="C32" s="37"/>
      <c r="D32" s="37"/>
      <c r="E32" s="37"/>
      <c r="F32" s="26" t="s">
        <v>47</v>
      </c>
      <c r="G32" s="37"/>
      <c r="H32" s="37"/>
      <c r="I32" s="37"/>
      <c r="J32" s="37"/>
      <c r="K32" s="37"/>
      <c r="L32" s="219">
        <v>0.15</v>
      </c>
      <c r="M32" s="220"/>
      <c r="N32" s="220"/>
      <c r="O32" s="220"/>
      <c r="P32" s="220"/>
      <c r="Q32" s="37"/>
      <c r="R32" s="37"/>
      <c r="S32" s="37"/>
      <c r="T32" s="37"/>
      <c r="U32" s="37"/>
      <c r="V32" s="37"/>
      <c r="W32" s="254">
        <f>ROUND(BC54, 2)</f>
        <v>0</v>
      </c>
      <c r="X32" s="220"/>
      <c r="Y32" s="220"/>
      <c r="Z32" s="220"/>
      <c r="AA32" s="220"/>
      <c r="AB32" s="220"/>
      <c r="AC32" s="220"/>
      <c r="AD32" s="220"/>
      <c r="AE32" s="220"/>
      <c r="AF32" s="37"/>
      <c r="AG32" s="37"/>
      <c r="AH32" s="37"/>
      <c r="AI32" s="37"/>
      <c r="AJ32" s="37"/>
      <c r="AK32" s="254">
        <v>0</v>
      </c>
      <c r="AL32" s="220"/>
      <c r="AM32" s="220"/>
      <c r="AN32" s="220"/>
      <c r="AO32" s="220"/>
      <c r="AP32" s="37"/>
      <c r="AQ32" s="37"/>
      <c r="AR32" s="38"/>
      <c r="BE32" s="256"/>
    </row>
    <row r="33" spans="2:57" s="2" customFormat="1" ht="14.45" hidden="1" customHeight="1">
      <c r="B33" s="36"/>
      <c r="C33" s="37"/>
      <c r="D33" s="37"/>
      <c r="E33" s="37"/>
      <c r="F33" s="26" t="s">
        <v>48</v>
      </c>
      <c r="G33" s="37"/>
      <c r="H33" s="37"/>
      <c r="I33" s="37"/>
      <c r="J33" s="37"/>
      <c r="K33" s="37"/>
      <c r="L33" s="219">
        <v>0</v>
      </c>
      <c r="M33" s="220"/>
      <c r="N33" s="220"/>
      <c r="O33" s="220"/>
      <c r="P33" s="220"/>
      <c r="Q33" s="37"/>
      <c r="R33" s="37"/>
      <c r="S33" s="37"/>
      <c r="T33" s="37"/>
      <c r="U33" s="37"/>
      <c r="V33" s="37"/>
      <c r="W33" s="254">
        <f>ROUND(BD54, 2)</f>
        <v>0</v>
      </c>
      <c r="X33" s="220"/>
      <c r="Y33" s="220"/>
      <c r="Z33" s="220"/>
      <c r="AA33" s="220"/>
      <c r="AB33" s="220"/>
      <c r="AC33" s="220"/>
      <c r="AD33" s="220"/>
      <c r="AE33" s="220"/>
      <c r="AF33" s="37"/>
      <c r="AG33" s="37"/>
      <c r="AH33" s="37"/>
      <c r="AI33" s="37"/>
      <c r="AJ33" s="37"/>
      <c r="AK33" s="254">
        <v>0</v>
      </c>
      <c r="AL33" s="220"/>
      <c r="AM33" s="220"/>
      <c r="AN33" s="220"/>
      <c r="AO33" s="220"/>
      <c r="AP33" s="37"/>
      <c r="AQ33" s="37"/>
      <c r="AR33" s="38"/>
      <c r="BE33" s="256"/>
    </row>
    <row r="34" spans="2:57" s="1" customFormat="1" ht="6.95" customHeight="1">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56"/>
    </row>
    <row r="35" spans="2:57" s="1" customFormat="1" ht="25.9" customHeight="1">
      <c r="B35" s="31"/>
      <c r="C35" s="39"/>
      <c r="D35" s="40" t="s">
        <v>49</v>
      </c>
      <c r="E35" s="41"/>
      <c r="F35" s="41"/>
      <c r="G35" s="41"/>
      <c r="H35" s="41"/>
      <c r="I35" s="41"/>
      <c r="J35" s="41"/>
      <c r="K35" s="41"/>
      <c r="L35" s="41"/>
      <c r="M35" s="41"/>
      <c r="N35" s="41"/>
      <c r="O35" s="41"/>
      <c r="P35" s="41"/>
      <c r="Q35" s="41"/>
      <c r="R35" s="41"/>
      <c r="S35" s="41"/>
      <c r="T35" s="42" t="s">
        <v>50</v>
      </c>
      <c r="U35" s="41"/>
      <c r="V35" s="41"/>
      <c r="W35" s="41"/>
      <c r="X35" s="231" t="s">
        <v>51</v>
      </c>
      <c r="Y35" s="232"/>
      <c r="Z35" s="232"/>
      <c r="AA35" s="232"/>
      <c r="AB35" s="232"/>
      <c r="AC35" s="41"/>
      <c r="AD35" s="41"/>
      <c r="AE35" s="41"/>
      <c r="AF35" s="41"/>
      <c r="AG35" s="41"/>
      <c r="AH35" s="41"/>
      <c r="AI35" s="41"/>
      <c r="AJ35" s="41"/>
      <c r="AK35" s="233">
        <f>SUM(AK26:AK33)</f>
        <v>0</v>
      </c>
      <c r="AL35" s="232"/>
      <c r="AM35" s="232"/>
      <c r="AN35" s="232"/>
      <c r="AO35" s="234"/>
      <c r="AP35" s="39"/>
      <c r="AQ35" s="39"/>
      <c r="AR35" s="35"/>
    </row>
    <row r="36" spans="2:57" s="1" customFormat="1" ht="6.95" customHeight="1">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row>
    <row r="37" spans="2:57" s="1" customFormat="1" ht="6.95" customHeight="1">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5"/>
    </row>
    <row r="41" spans="2:57" s="1" customFormat="1" ht="6.95" customHeight="1">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5"/>
    </row>
    <row r="42" spans="2:57" s="1" customFormat="1" ht="24.95" customHeight="1">
      <c r="B42" s="31"/>
      <c r="C42" s="20" t="s">
        <v>52</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5"/>
    </row>
    <row r="43" spans="2:57" s="1" customFormat="1" ht="6.95" customHeight="1">
      <c r="B43" s="3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5"/>
    </row>
    <row r="44" spans="2:57" s="1" customFormat="1" ht="12" customHeight="1">
      <c r="B44" s="31"/>
      <c r="C44" s="26" t="s">
        <v>13</v>
      </c>
      <c r="D44" s="32"/>
      <c r="E44" s="32"/>
      <c r="F44" s="32"/>
      <c r="G44" s="32"/>
      <c r="H44" s="32"/>
      <c r="I44" s="32"/>
      <c r="J44" s="32"/>
      <c r="K44" s="32"/>
      <c r="L44" s="32" t="str">
        <f>K5</f>
        <v>1087_UB_07_Postov</v>
      </c>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5"/>
    </row>
    <row r="45" spans="2:57" s="3" customFormat="1" ht="36.950000000000003" customHeight="1">
      <c r="B45" s="47"/>
      <c r="C45" s="48" t="s">
        <v>16</v>
      </c>
      <c r="D45" s="49"/>
      <c r="E45" s="49"/>
      <c r="F45" s="49"/>
      <c r="G45" s="49"/>
      <c r="H45" s="49"/>
      <c r="I45" s="49"/>
      <c r="J45" s="49"/>
      <c r="K45" s="49"/>
      <c r="L45" s="238" t="str">
        <f>K6</f>
        <v>Uherský Brod, opravy chodníků 2018_1. 07 Ulice Poštovní</v>
      </c>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49"/>
      <c r="AQ45" s="49"/>
      <c r="AR45" s="50"/>
    </row>
    <row r="46" spans="2:57" s="1" customFormat="1" ht="6.95" customHeight="1">
      <c r="B46" s="3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5"/>
    </row>
    <row r="47" spans="2:57" s="1" customFormat="1" ht="12" customHeight="1">
      <c r="B47" s="31"/>
      <c r="C47" s="26" t="s">
        <v>22</v>
      </c>
      <c r="D47" s="32"/>
      <c r="E47" s="32"/>
      <c r="F47" s="32"/>
      <c r="G47" s="32"/>
      <c r="H47" s="32"/>
      <c r="I47" s="32"/>
      <c r="J47" s="32"/>
      <c r="K47" s="32"/>
      <c r="L47" s="51" t="str">
        <f>IF(K8="","",K8)</f>
        <v>Uherský Brod Újezdec u Luhačovic</v>
      </c>
      <c r="M47" s="32"/>
      <c r="N47" s="32"/>
      <c r="O47" s="32"/>
      <c r="P47" s="32"/>
      <c r="Q47" s="32"/>
      <c r="R47" s="32"/>
      <c r="S47" s="32"/>
      <c r="T47" s="32"/>
      <c r="U47" s="32"/>
      <c r="V47" s="32"/>
      <c r="W47" s="32"/>
      <c r="X47" s="32"/>
      <c r="Y47" s="32"/>
      <c r="Z47" s="32"/>
      <c r="AA47" s="32"/>
      <c r="AB47" s="32"/>
      <c r="AC47" s="32"/>
      <c r="AD47" s="32"/>
      <c r="AE47" s="32"/>
      <c r="AF47" s="32"/>
      <c r="AG47" s="32"/>
      <c r="AH47" s="32"/>
      <c r="AI47" s="26" t="s">
        <v>24</v>
      </c>
      <c r="AJ47" s="32"/>
      <c r="AK47" s="32"/>
      <c r="AL47" s="32"/>
      <c r="AM47" s="240" t="str">
        <f>IF(AN8= "","",AN8)</f>
        <v>27. 2. 2019</v>
      </c>
      <c r="AN47" s="240"/>
      <c r="AO47" s="32"/>
      <c r="AP47" s="32"/>
      <c r="AQ47" s="32"/>
      <c r="AR47" s="35"/>
    </row>
    <row r="48" spans="2:57" s="1" customFormat="1" ht="6.95" customHeight="1">
      <c r="B48" s="31"/>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5"/>
    </row>
    <row r="49" spans="1:90" s="1" customFormat="1" ht="13.7" customHeight="1">
      <c r="B49" s="31"/>
      <c r="C49" s="26" t="s">
        <v>26</v>
      </c>
      <c r="D49" s="32"/>
      <c r="E49" s="32"/>
      <c r="F49" s="32"/>
      <c r="G49" s="32"/>
      <c r="H49" s="32"/>
      <c r="I49" s="32"/>
      <c r="J49" s="32"/>
      <c r="K49" s="32"/>
      <c r="L49" s="32" t="str">
        <f>IF(E11= "","",E11)</f>
        <v>TSUB</v>
      </c>
      <c r="M49" s="32"/>
      <c r="N49" s="32"/>
      <c r="O49" s="32"/>
      <c r="P49" s="32"/>
      <c r="Q49" s="32"/>
      <c r="R49" s="32"/>
      <c r="S49" s="32"/>
      <c r="T49" s="32"/>
      <c r="U49" s="32"/>
      <c r="V49" s="32"/>
      <c r="W49" s="32"/>
      <c r="X49" s="32"/>
      <c r="Y49" s="32"/>
      <c r="Z49" s="32"/>
      <c r="AA49" s="32"/>
      <c r="AB49" s="32"/>
      <c r="AC49" s="32"/>
      <c r="AD49" s="32"/>
      <c r="AE49" s="32"/>
      <c r="AF49" s="32"/>
      <c r="AG49" s="32"/>
      <c r="AH49" s="32"/>
      <c r="AI49" s="26" t="s">
        <v>32</v>
      </c>
      <c r="AJ49" s="32"/>
      <c r="AK49" s="32"/>
      <c r="AL49" s="32"/>
      <c r="AM49" s="236" t="str">
        <f>IF(E17="","",E17)</f>
        <v>Ing. Kunčík</v>
      </c>
      <c r="AN49" s="237"/>
      <c r="AO49" s="237"/>
      <c r="AP49" s="237"/>
      <c r="AQ49" s="32"/>
      <c r="AR49" s="35"/>
      <c r="AS49" s="241" t="s">
        <v>53</v>
      </c>
      <c r="AT49" s="242"/>
      <c r="AU49" s="53"/>
      <c r="AV49" s="53"/>
      <c r="AW49" s="53"/>
      <c r="AX49" s="53"/>
      <c r="AY49" s="53"/>
      <c r="AZ49" s="53"/>
      <c r="BA49" s="53"/>
      <c r="BB49" s="53"/>
      <c r="BC49" s="53"/>
      <c r="BD49" s="54"/>
    </row>
    <row r="50" spans="1:90" s="1" customFormat="1" ht="13.7" customHeight="1">
      <c r="B50" s="31"/>
      <c r="C50" s="26" t="s">
        <v>30</v>
      </c>
      <c r="D50" s="32"/>
      <c r="E50" s="32"/>
      <c r="F50" s="32"/>
      <c r="G50" s="32"/>
      <c r="H50" s="32"/>
      <c r="I50" s="32"/>
      <c r="J50" s="32"/>
      <c r="K50" s="32"/>
      <c r="L50" s="32" t="str">
        <f>IF(E14= "Vyplň údaj","",E14)</f>
        <v/>
      </c>
      <c r="M50" s="32"/>
      <c r="N50" s="32"/>
      <c r="O50" s="32"/>
      <c r="P50" s="32"/>
      <c r="Q50" s="32"/>
      <c r="R50" s="32"/>
      <c r="S50" s="32"/>
      <c r="T50" s="32"/>
      <c r="U50" s="32"/>
      <c r="V50" s="32"/>
      <c r="W50" s="32"/>
      <c r="X50" s="32"/>
      <c r="Y50" s="32"/>
      <c r="Z50" s="32"/>
      <c r="AA50" s="32"/>
      <c r="AB50" s="32"/>
      <c r="AC50" s="32"/>
      <c r="AD50" s="32"/>
      <c r="AE50" s="32"/>
      <c r="AF50" s="32"/>
      <c r="AG50" s="32"/>
      <c r="AH50" s="32"/>
      <c r="AI50" s="26" t="s">
        <v>35</v>
      </c>
      <c r="AJ50" s="32"/>
      <c r="AK50" s="32"/>
      <c r="AL50" s="32"/>
      <c r="AM50" s="236" t="str">
        <f>IF(E20="","",E20)</f>
        <v>Ing. Kunčík</v>
      </c>
      <c r="AN50" s="237"/>
      <c r="AO50" s="237"/>
      <c r="AP50" s="237"/>
      <c r="AQ50" s="32"/>
      <c r="AR50" s="35"/>
      <c r="AS50" s="243"/>
      <c r="AT50" s="244"/>
      <c r="AU50" s="55"/>
      <c r="AV50" s="55"/>
      <c r="AW50" s="55"/>
      <c r="AX50" s="55"/>
      <c r="AY50" s="55"/>
      <c r="AZ50" s="55"/>
      <c r="BA50" s="55"/>
      <c r="BB50" s="55"/>
      <c r="BC50" s="55"/>
      <c r="BD50" s="56"/>
    </row>
    <row r="51" spans="1:90" s="1" customFormat="1" ht="10.9" customHeight="1">
      <c r="B51" s="31"/>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5"/>
      <c r="AS51" s="245"/>
      <c r="AT51" s="246"/>
      <c r="AU51" s="57"/>
      <c r="AV51" s="57"/>
      <c r="AW51" s="57"/>
      <c r="AX51" s="57"/>
      <c r="AY51" s="57"/>
      <c r="AZ51" s="57"/>
      <c r="BA51" s="57"/>
      <c r="BB51" s="57"/>
      <c r="BC51" s="57"/>
      <c r="BD51" s="58"/>
    </row>
    <row r="52" spans="1:90" s="1" customFormat="1" ht="29.25" customHeight="1">
      <c r="B52" s="31"/>
      <c r="C52" s="221" t="s">
        <v>54</v>
      </c>
      <c r="D52" s="222"/>
      <c r="E52" s="222"/>
      <c r="F52" s="222"/>
      <c r="G52" s="222"/>
      <c r="H52" s="59"/>
      <c r="I52" s="223" t="s">
        <v>55</v>
      </c>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4" t="s">
        <v>56</v>
      </c>
      <c r="AH52" s="222"/>
      <c r="AI52" s="222"/>
      <c r="AJ52" s="222"/>
      <c r="AK52" s="222"/>
      <c r="AL52" s="222"/>
      <c r="AM52" s="222"/>
      <c r="AN52" s="223" t="s">
        <v>57</v>
      </c>
      <c r="AO52" s="222"/>
      <c r="AP52" s="225"/>
      <c r="AQ52" s="60" t="s">
        <v>58</v>
      </c>
      <c r="AR52" s="35"/>
      <c r="AS52" s="61" t="s">
        <v>59</v>
      </c>
      <c r="AT52" s="62" t="s">
        <v>60</v>
      </c>
      <c r="AU52" s="62" t="s">
        <v>61</v>
      </c>
      <c r="AV52" s="62" t="s">
        <v>62</v>
      </c>
      <c r="AW52" s="62" t="s">
        <v>63</v>
      </c>
      <c r="AX52" s="62" t="s">
        <v>64</v>
      </c>
      <c r="AY52" s="62" t="s">
        <v>65</v>
      </c>
      <c r="AZ52" s="62" t="s">
        <v>66</v>
      </c>
      <c r="BA52" s="62" t="s">
        <v>67</v>
      </c>
      <c r="BB52" s="62" t="s">
        <v>68</v>
      </c>
      <c r="BC52" s="62" t="s">
        <v>69</v>
      </c>
      <c r="BD52" s="63" t="s">
        <v>70</v>
      </c>
    </row>
    <row r="53" spans="1:90" s="1" customFormat="1" ht="10.9" customHeight="1">
      <c r="B53" s="31"/>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5"/>
      <c r="AS53" s="64"/>
      <c r="AT53" s="65"/>
      <c r="AU53" s="65"/>
      <c r="AV53" s="65"/>
      <c r="AW53" s="65"/>
      <c r="AX53" s="65"/>
      <c r="AY53" s="65"/>
      <c r="AZ53" s="65"/>
      <c r="BA53" s="65"/>
      <c r="BB53" s="65"/>
      <c r="BC53" s="65"/>
      <c r="BD53" s="66"/>
    </row>
    <row r="54" spans="1:90" s="4" customFormat="1" ht="32.450000000000003" customHeight="1">
      <c r="B54" s="67"/>
      <c r="C54" s="68" t="s">
        <v>71</v>
      </c>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9">
        <f>ROUND(AG55,2)</f>
        <v>0</v>
      </c>
      <c r="AH54" s="229"/>
      <c r="AI54" s="229"/>
      <c r="AJ54" s="229"/>
      <c r="AK54" s="229"/>
      <c r="AL54" s="229"/>
      <c r="AM54" s="229"/>
      <c r="AN54" s="230">
        <f>SUM(AG54,AT54)</f>
        <v>0</v>
      </c>
      <c r="AO54" s="230"/>
      <c r="AP54" s="230"/>
      <c r="AQ54" s="71" t="s">
        <v>1</v>
      </c>
      <c r="AR54" s="72"/>
      <c r="AS54" s="73">
        <f>ROUND(AS55,2)</f>
        <v>0</v>
      </c>
      <c r="AT54" s="74">
        <f>ROUND(SUM(AV54:AW54),2)</f>
        <v>0</v>
      </c>
      <c r="AU54" s="75">
        <f>ROUND(AU55,5)</f>
        <v>0</v>
      </c>
      <c r="AV54" s="74">
        <f>ROUND(AZ54*L29,2)</f>
        <v>0</v>
      </c>
      <c r="AW54" s="74">
        <f>ROUND(BA54*L30,2)</f>
        <v>0</v>
      </c>
      <c r="AX54" s="74">
        <f>ROUND(BB54*L29,2)</f>
        <v>0</v>
      </c>
      <c r="AY54" s="74">
        <f>ROUND(BC54*L30,2)</f>
        <v>0</v>
      </c>
      <c r="AZ54" s="74">
        <f>ROUND(AZ55,2)</f>
        <v>0</v>
      </c>
      <c r="BA54" s="74">
        <f>ROUND(BA55,2)</f>
        <v>0</v>
      </c>
      <c r="BB54" s="74">
        <f>ROUND(BB55,2)</f>
        <v>0</v>
      </c>
      <c r="BC54" s="74">
        <f>ROUND(BC55,2)</f>
        <v>0</v>
      </c>
      <c r="BD54" s="76">
        <f>ROUND(BD55,2)</f>
        <v>0</v>
      </c>
      <c r="BS54" s="77" t="s">
        <v>72</v>
      </c>
      <c r="BT54" s="77" t="s">
        <v>73</v>
      </c>
      <c r="BV54" s="77" t="s">
        <v>74</v>
      </c>
      <c r="BW54" s="77" t="s">
        <v>5</v>
      </c>
      <c r="BX54" s="77" t="s">
        <v>75</v>
      </c>
      <c r="CL54" s="77" t="s">
        <v>19</v>
      </c>
    </row>
    <row r="55" spans="1:90" s="5" customFormat="1" ht="40.5" customHeight="1">
      <c r="A55" s="78" t="s">
        <v>76</v>
      </c>
      <c r="B55" s="79"/>
      <c r="C55" s="80"/>
      <c r="D55" s="228" t="s">
        <v>14</v>
      </c>
      <c r="E55" s="228"/>
      <c r="F55" s="228"/>
      <c r="G55" s="228"/>
      <c r="H55" s="228"/>
      <c r="I55" s="81"/>
      <c r="J55" s="228" t="s">
        <v>17</v>
      </c>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6">
        <f>'1087_UB_07_Postov - Uhers...'!J28</f>
        <v>0</v>
      </c>
      <c r="AH55" s="227"/>
      <c r="AI55" s="227"/>
      <c r="AJ55" s="227"/>
      <c r="AK55" s="227"/>
      <c r="AL55" s="227"/>
      <c r="AM55" s="227"/>
      <c r="AN55" s="226">
        <f>SUM(AG55,AT55)</f>
        <v>0</v>
      </c>
      <c r="AO55" s="227"/>
      <c r="AP55" s="227"/>
      <c r="AQ55" s="82" t="s">
        <v>77</v>
      </c>
      <c r="AR55" s="83"/>
      <c r="AS55" s="84">
        <v>0</v>
      </c>
      <c r="AT55" s="85">
        <f>ROUND(SUM(AV55:AW55),2)</f>
        <v>0</v>
      </c>
      <c r="AU55" s="86">
        <f>'1087_UB_07_Postov - Uhers...'!P87</f>
        <v>0</v>
      </c>
      <c r="AV55" s="85">
        <f>'1087_UB_07_Postov - Uhers...'!J31</f>
        <v>0</v>
      </c>
      <c r="AW55" s="85">
        <f>'1087_UB_07_Postov - Uhers...'!J32</f>
        <v>0</v>
      </c>
      <c r="AX55" s="85">
        <f>'1087_UB_07_Postov - Uhers...'!J33</f>
        <v>0</v>
      </c>
      <c r="AY55" s="85">
        <f>'1087_UB_07_Postov - Uhers...'!J34</f>
        <v>0</v>
      </c>
      <c r="AZ55" s="85">
        <f>'1087_UB_07_Postov - Uhers...'!F31</f>
        <v>0</v>
      </c>
      <c r="BA55" s="85">
        <f>'1087_UB_07_Postov - Uhers...'!F32</f>
        <v>0</v>
      </c>
      <c r="BB55" s="85">
        <f>'1087_UB_07_Postov - Uhers...'!F33</f>
        <v>0</v>
      </c>
      <c r="BC55" s="85">
        <f>'1087_UB_07_Postov - Uhers...'!F34</f>
        <v>0</v>
      </c>
      <c r="BD55" s="87">
        <f>'1087_UB_07_Postov - Uhers...'!F35</f>
        <v>0</v>
      </c>
      <c r="BT55" s="88" t="s">
        <v>78</v>
      </c>
      <c r="BU55" s="88" t="s">
        <v>79</v>
      </c>
      <c r="BV55" s="88" t="s">
        <v>74</v>
      </c>
      <c r="BW55" s="88" t="s">
        <v>5</v>
      </c>
      <c r="BX55" s="88" t="s">
        <v>75</v>
      </c>
      <c r="CL55" s="88" t="s">
        <v>19</v>
      </c>
    </row>
    <row r="56" spans="1:90" s="1" customFormat="1" ht="30" customHeight="1">
      <c r="B56" s="3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5"/>
    </row>
    <row r="57" spans="1:90" s="1" customFormat="1" ht="6.95" customHeight="1">
      <c r="B57" s="43"/>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35"/>
    </row>
  </sheetData>
  <sheetProtection algorithmName="SHA-512" hashValue="n9e8McJ/bLeCCdPgtp0tFGkNtRR/l8YXcwnsEumI17l9KfgHgrKSjH2WrHJDpE5l2eTnWdn5U2qZYGFZp9Kd/Q==" saltValue="y9FZa3XaAt/mg/B7vlAtObysgME6PyaauPAMy44dgQiRYbwIRHyN4VUIyvSQGjw3w4Z958v7MYjDNTLYrJlAqg==" spinCount="100000" sheet="1" objects="1" scenarios="1" formatColumns="0" formatRows="0"/>
  <mergeCells count="42">
    <mergeCell ref="BE5:BE34"/>
    <mergeCell ref="AK26:AO26"/>
    <mergeCell ref="W29:AE29"/>
    <mergeCell ref="AK29:AO29"/>
    <mergeCell ref="W30:AE30"/>
    <mergeCell ref="AK30:AO30"/>
    <mergeCell ref="AK31:AO31"/>
    <mergeCell ref="W32:AE32"/>
    <mergeCell ref="AK32:AO32"/>
    <mergeCell ref="W33:AE33"/>
    <mergeCell ref="AK33:AO33"/>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AG52:AM52"/>
    <mergeCell ref="AN52:AP52"/>
    <mergeCell ref="AN55:AP55"/>
    <mergeCell ref="AG55:AM55"/>
    <mergeCell ref="D55:H55"/>
    <mergeCell ref="J55:AF55"/>
    <mergeCell ref="AG54:AM54"/>
    <mergeCell ref="AN54:AP54"/>
    <mergeCell ref="L30:P30"/>
    <mergeCell ref="L31:P31"/>
    <mergeCell ref="L32:P32"/>
    <mergeCell ref="L33:P33"/>
    <mergeCell ref="C52:G52"/>
    <mergeCell ref="I52:AF52"/>
    <mergeCell ref="X35:AB35"/>
  </mergeCells>
  <hyperlinks>
    <hyperlink ref="A55" location="'1087_UB_07_Postov - Uhers...'!C2" display="/"/>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79"/>
  <sheetViews>
    <sheetView showGridLines="0" tabSelected="1"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89"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35"/>
      <c r="M2" s="235"/>
      <c r="N2" s="235"/>
      <c r="O2" s="235"/>
      <c r="P2" s="235"/>
      <c r="Q2" s="235"/>
      <c r="R2" s="235"/>
      <c r="S2" s="235"/>
      <c r="T2" s="235"/>
      <c r="U2" s="235"/>
      <c r="V2" s="235"/>
      <c r="AT2" s="14" t="s">
        <v>5</v>
      </c>
      <c r="AZ2" s="90" t="s">
        <v>80</v>
      </c>
      <c r="BA2" s="90" t="s">
        <v>1</v>
      </c>
      <c r="BB2" s="90" t="s">
        <v>1</v>
      </c>
      <c r="BC2" s="90" t="s">
        <v>81</v>
      </c>
      <c r="BD2" s="90" t="s">
        <v>82</v>
      </c>
    </row>
    <row r="3" spans="2:56" ht="6.95" customHeight="1">
      <c r="B3" s="91"/>
      <c r="C3" s="92"/>
      <c r="D3" s="92"/>
      <c r="E3" s="92"/>
      <c r="F3" s="92"/>
      <c r="G3" s="92"/>
      <c r="H3" s="92"/>
      <c r="I3" s="93"/>
      <c r="J3" s="92"/>
      <c r="K3" s="92"/>
      <c r="L3" s="17"/>
      <c r="AT3" s="14" t="s">
        <v>82</v>
      </c>
      <c r="AZ3" s="90" t="s">
        <v>83</v>
      </c>
      <c r="BA3" s="90" t="s">
        <v>1</v>
      </c>
      <c r="BB3" s="90" t="s">
        <v>1</v>
      </c>
      <c r="BC3" s="90" t="s">
        <v>84</v>
      </c>
      <c r="BD3" s="90" t="s">
        <v>82</v>
      </c>
    </row>
    <row r="4" spans="2:56" ht="24.95" customHeight="1">
      <c r="B4" s="17"/>
      <c r="D4" s="94" t="s">
        <v>85</v>
      </c>
      <c r="L4" s="17"/>
      <c r="M4" s="21" t="s">
        <v>10</v>
      </c>
      <c r="AT4" s="14" t="s">
        <v>4</v>
      </c>
      <c r="AZ4" s="90" t="s">
        <v>86</v>
      </c>
      <c r="BA4" s="90" t="s">
        <v>1</v>
      </c>
      <c r="BB4" s="90" t="s">
        <v>1</v>
      </c>
      <c r="BC4" s="90" t="s">
        <v>78</v>
      </c>
      <c r="BD4" s="90" t="s">
        <v>82</v>
      </c>
    </row>
    <row r="5" spans="2:56" ht="6.95" customHeight="1">
      <c r="B5" s="17"/>
      <c r="L5" s="17"/>
      <c r="AZ5" s="90" t="s">
        <v>87</v>
      </c>
      <c r="BA5" s="90" t="s">
        <v>1</v>
      </c>
      <c r="BB5" s="90" t="s">
        <v>1</v>
      </c>
      <c r="BC5" s="90" t="s">
        <v>88</v>
      </c>
      <c r="BD5" s="90" t="s">
        <v>82</v>
      </c>
    </row>
    <row r="6" spans="2:56" s="1" customFormat="1" ht="12" customHeight="1">
      <c r="B6" s="35"/>
      <c r="D6" s="95" t="s">
        <v>16</v>
      </c>
      <c r="I6" s="96"/>
      <c r="L6" s="35"/>
      <c r="AZ6" s="90" t="s">
        <v>89</v>
      </c>
      <c r="BA6" s="90" t="s">
        <v>1</v>
      </c>
      <c r="BB6" s="90" t="s">
        <v>1</v>
      </c>
      <c r="BC6" s="90" t="s">
        <v>82</v>
      </c>
      <c r="BD6" s="90" t="s">
        <v>82</v>
      </c>
    </row>
    <row r="7" spans="2:56" s="1" customFormat="1" ht="36.950000000000003" customHeight="1">
      <c r="B7" s="35"/>
      <c r="E7" s="259" t="s">
        <v>17</v>
      </c>
      <c r="F7" s="260"/>
      <c r="G7" s="260"/>
      <c r="H7" s="260"/>
      <c r="I7" s="96"/>
      <c r="L7" s="35"/>
      <c r="AZ7" s="90" t="s">
        <v>90</v>
      </c>
      <c r="BA7" s="90" t="s">
        <v>1</v>
      </c>
      <c r="BB7" s="90" t="s">
        <v>1</v>
      </c>
      <c r="BC7" s="90" t="s">
        <v>91</v>
      </c>
      <c r="BD7" s="90" t="s">
        <v>82</v>
      </c>
    </row>
    <row r="8" spans="2:56" s="1" customFormat="1">
      <c r="B8" s="35"/>
      <c r="I8" s="96"/>
      <c r="L8" s="35"/>
      <c r="AZ8" s="90" t="s">
        <v>92</v>
      </c>
      <c r="BA8" s="90" t="s">
        <v>1</v>
      </c>
      <c r="BB8" s="90" t="s">
        <v>1</v>
      </c>
      <c r="BC8" s="90" t="s">
        <v>93</v>
      </c>
      <c r="BD8" s="90" t="s">
        <v>82</v>
      </c>
    </row>
    <row r="9" spans="2:56" s="1" customFormat="1" ht="12" customHeight="1">
      <c r="B9" s="35"/>
      <c r="D9" s="95" t="s">
        <v>18</v>
      </c>
      <c r="F9" s="14" t="s">
        <v>19</v>
      </c>
      <c r="I9" s="97" t="s">
        <v>20</v>
      </c>
      <c r="J9" s="14" t="s">
        <v>21</v>
      </c>
      <c r="L9" s="35"/>
      <c r="AZ9" s="90" t="s">
        <v>94</v>
      </c>
      <c r="BA9" s="90" t="s">
        <v>1</v>
      </c>
      <c r="BB9" s="90" t="s">
        <v>1</v>
      </c>
      <c r="BC9" s="90" t="s">
        <v>95</v>
      </c>
      <c r="BD9" s="90" t="s">
        <v>82</v>
      </c>
    </row>
    <row r="10" spans="2:56" s="1" customFormat="1" ht="12" customHeight="1">
      <c r="B10" s="35"/>
      <c r="D10" s="95" t="s">
        <v>22</v>
      </c>
      <c r="F10" s="14" t="s">
        <v>23</v>
      </c>
      <c r="I10" s="97" t="s">
        <v>24</v>
      </c>
      <c r="J10" s="98" t="str">
        <f>'Rekapitulace stavby'!AN8</f>
        <v>27. 2. 2019</v>
      </c>
      <c r="L10" s="35"/>
      <c r="AZ10" s="90" t="s">
        <v>96</v>
      </c>
      <c r="BA10" s="90" t="s">
        <v>1</v>
      </c>
      <c r="BB10" s="90" t="s">
        <v>1</v>
      </c>
      <c r="BC10" s="90" t="s">
        <v>97</v>
      </c>
      <c r="BD10" s="90" t="s">
        <v>82</v>
      </c>
    </row>
    <row r="11" spans="2:56" s="1" customFormat="1" ht="10.9" customHeight="1">
      <c r="B11" s="35"/>
      <c r="I11" s="96"/>
      <c r="L11" s="35"/>
      <c r="AZ11" s="90" t="s">
        <v>98</v>
      </c>
      <c r="BA11" s="90" t="s">
        <v>1</v>
      </c>
      <c r="BB11" s="90" t="s">
        <v>1</v>
      </c>
      <c r="BC11" s="90" t="s">
        <v>99</v>
      </c>
      <c r="BD11" s="90" t="s">
        <v>82</v>
      </c>
    </row>
    <row r="12" spans="2:56" s="1" customFormat="1" ht="12" customHeight="1">
      <c r="B12" s="35"/>
      <c r="D12" s="95" t="s">
        <v>26</v>
      </c>
      <c r="I12" s="97" t="s">
        <v>27</v>
      </c>
      <c r="J12" s="14" t="s">
        <v>1</v>
      </c>
      <c r="L12" s="35"/>
      <c r="AZ12" s="90" t="s">
        <v>100</v>
      </c>
      <c r="BA12" s="90" t="s">
        <v>1</v>
      </c>
      <c r="BB12" s="90" t="s">
        <v>1</v>
      </c>
      <c r="BC12" s="90" t="s">
        <v>101</v>
      </c>
      <c r="BD12" s="90" t="s">
        <v>82</v>
      </c>
    </row>
    <row r="13" spans="2:56" s="1" customFormat="1" ht="18" customHeight="1">
      <c r="B13" s="35"/>
      <c r="E13" s="14" t="s">
        <v>28</v>
      </c>
      <c r="I13" s="97" t="s">
        <v>29</v>
      </c>
      <c r="J13" s="14" t="s">
        <v>1</v>
      </c>
      <c r="L13" s="35"/>
      <c r="AZ13" s="90" t="s">
        <v>102</v>
      </c>
      <c r="BA13" s="90" t="s">
        <v>1</v>
      </c>
      <c r="BB13" s="90" t="s">
        <v>1</v>
      </c>
      <c r="BC13" s="90" t="s">
        <v>103</v>
      </c>
      <c r="BD13" s="90" t="s">
        <v>82</v>
      </c>
    </row>
    <row r="14" spans="2:56" s="1" customFormat="1" ht="6.95" customHeight="1">
      <c r="B14" s="35"/>
      <c r="I14" s="96"/>
      <c r="L14" s="35"/>
      <c r="AZ14" s="90" t="s">
        <v>104</v>
      </c>
      <c r="BA14" s="90" t="s">
        <v>1</v>
      </c>
      <c r="BB14" s="90" t="s">
        <v>1</v>
      </c>
      <c r="BC14" s="90" t="s">
        <v>105</v>
      </c>
      <c r="BD14" s="90" t="s">
        <v>82</v>
      </c>
    </row>
    <row r="15" spans="2:56" s="1" customFormat="1" ht="12" customHeight="1">
      <c r="B15" s="35"/>
      <c r="D15" s="95" t="s">
        <v>30</v>
      </c>
      <c r="I15" s="97" t="s">
        <v>27</v>
      </c>
      <c r="J15" s="27" t="str">
        <f>'Rekapitulace stavby'!AN13</f>
        <v>Vyplň údaj</v>
      </c>
      <c r="L15" s="35"/>
      <c r="AZ15" s="90" t="s">
        <v>106</v>
      </c>
      <c r="BA15" s="90" t="s">
        <v>1</v>
      </c>
      <c r="BB15" s="90" t="s">
        <v>1</v>
      </c>
      <c r="BC15" s="90" t="s">
        <v>107</v>
      </c>
      <c r="BD15" s="90" t="s">
        <v>82</v>
      </c>
    </row>
    <row r="16" spans="2:56" s="1" customFormat="1" ht="18" customHeight="1">
      <c r="B16" s="35"/>
      <c r="E16" s="261" t="str">
        <f>'Rekapitulace stavby'!E14</f>
        <v>Vyplň údaj</v>
      </c>
      <c r="F16" s="262"/>
      <c r="G16" s="262"/>
      <c r="H16" s="262"/>
      <c r="I16" s="97" t="s">
        <v>29</v>
      </c>
      <c r="J16" s="27" t="str">
        <f>'Rekapitulace stavby'!AN14</f>
        <v>Vyplň údaj</v>
      </c>
      <c r="L16" s="35"/>
      <c r="AZ16" s="90" t="s">
        <v>108</v>
      </c>
      <c r="BA16" s="90" t="s">
        <v>1</v>
      </c>
      <c r="BB16" s="90" t="s">
        <v>1</v>
      </c>
      <c r="BC16" s="90" t="s">
        <v>109</v>
      </c>
      <c r="BD16" s="90" t="s">
        <v>82</v>
      </c>
    </row>
    <row r="17" spans="2:56" s="1" customFormat="1" ht="6.95" customHeight="1">
      <c r="B17" s="35"/>
      <c r="I17" s="96"/>
      <c r="L17" s="35"/>
      <c r="AZ17" s="90" t="s">
        <v>110</v>
      </c>
      <c r="BA17" s="90" t="s">
        <v>1</v>
      </c>
      <c r="BB17" s="90" t="s">
        <v>1</v>
      </c>
      <c r="BC17" s="90" t="s">
        <v>111</v>
      </c>
      <c r="BD17" s="90" t="s">
        <v>82</v>
      </c>
    </row>
    <row r="18" spans="2:56" s="1" customFormat="1" ht="12" customHeight="1">
      <c r="B18" s="35"/>
      <c r="D18" s="95" t="s">
        <v>32</v>
      </c>
      <c r="I18" s="97" t="s">
        <v>27</v>
      </c>
      <c r="J18" s="14" t="s">
        <v>1</v>
      </c>
      <c r="L18" s="35"/>
      <c r="AZ18" s="90" t="s">
        <v>112</v>
      </c>
      <c r="BA18" s="90" t="s">
        <v>1</v>
      </c>
      <c r="BB18" s="90" t="s">
        <v>1</v>
      </c>
      <c r="BC18" s="90" t="s">
        <v>113</v>
      </c>
      <c r="BD18" s="90" t="s">
        <v>82</v>
      </c>
    </row>
    <row r="19" spans="2:56" s="1" customFormat="1" ht="18" customHeight="1">
      <c r="B19" s="35"/>
      <c r="E19" s="14" t="s">
        <v>33</v>
      </c>
      <c r="I19" s="97" t="s">
        <v>29</v>
      </c>
      <c r="J19" s="14" t="s">
        <v>1</v>
      </c>
      <c r="L19" s="35"/>
      <c r="AZ19" s="90" t="s">
        <v>114</v>
      </c>
      <c r="BA19" s="90" t="s">
        <v>1</v>
      </c>
      <c r="BB19" s="90" t="s">
        <v>1</v>
      </c>
      <c r="BC19" s="90" t="s">
        <v>115</v>
      </c>
      <c r="BD19" s="90" t="s">
        <v>82</v>
      </c>
    </row>
    <row r="20" spans="2:56" s="1" customFormat="1" ht="6.95" customHeight="1">
      <c r="B20" s="35"/>
      <c r="I20" s="96"/>
      <c r="L20" s="35"/>
      <c r="AZ20" s="90" t="s">
        <v>116</v>
      </c>
      <c r="BA20" s="90" t="s">
        <v>1</v>
      </c>
      <c r="BB20" s="90" t="s">
        <v>1</v>
      </c>
      <c r="BC20" s="90" t="s">
        <v>117</v>
      </c>
      <c r="BD20" s="90" t="s">
        <v>82</v>
      </c>
    </row>
    <row r="21" spans="2:56" s="1" customFormat="1" ht="12" customHeight="1">
      <c r="B21" s="35"/>
      <c r="D21" s="95" t="s">
        <v>35</v>
      </c>
      <c r="I21" s="97" t="s">
        <v>27</v>
      </c>
      <c r="J21" s="14" t="s">
        <v>36</v>
      </c>
      <c r="L21" s="35"/>
      <c r="AZ21" s="90" t="s">
        <v>118</v>
      </c>
      <c r="BA21" s="90" t="s">
        <v>1</v>
      </c>
      <c r="BB21" s="90" t="s">
        <v>1</v>
      </c>
      <c r="BC21" s="90" t="s">
        <v>119</v>
      </c>
      <c r="BD21" s="90" t="s">
        <v>82</v>
      </c>
    </row>
    <row r="22" spans="2:56" s="1" customFormat="1" ht="18" customHeight="1">
      <c r="B22" s="35"/>
      <c r="E22" s="14" t="s">
        <v>33</v>
      </c>
      <c r="I22" s="97" t="s">
        <v>29</v>
      </c>
      <c r="J22" s="14" t="s">
        <v>1</v>
      </c>
      <c r="L22" s="35"/>
      <c r="AZ22" s="90" t="s">
        <v>120</v>
      </c>
      <c r="BA22" s="90" t="s">
        <v>1</v>
      </c>
      <c r="BB22" s="90" t="s">
        <v>1</v>
      </c>
      <c r="BC22" s="90" t="s">
        <v>121</v>
      </c>
      <c r="BD22" s="90" t="s">
        <v>82</v>
      </c>
    </row>
    <row r="23" spans="2:56" s="1" customFormat="1" ht="6.95" customHeight="1">
      <c r="B23" s="35"/>
      <c r="I23" s="96"/>
      <c r="L23" s="35"/>
      <c r="AZ23" s="90" t="s">
        <v>122</v>
      </c>
      <c r="BA23" s="90" t="s">
        <v>1</v>
      </c>
      <c r="BB23" s="90" t="s">
        <v>1</v>
      </c>
      <c r="BC23" s="90" t="s">
        <v>123</v>
      </c>
      <c r="BD23" s="90" t="s">
        <v>82</v>
      </c>
    </row>
    <row r="24" spans="2:56" s="1" customFormat="1" ht="12" customHeight="1">
      <c r="B24" s="35"/>
      <c r="D24" s="95" t="s">
        <v>37</v>
      </c>
      <c r="I24" s="96"/>
      <c r="L24" s="35"/>
      <c r="AZ24" s="90" t="s">
        <v>124</v>
      </c>
      <c r="BA24" s="90" t="s">
        <v>1</v>
      </c>
      <c r="BB24" s="90" t="s">
        <v>1</v>
      </c>
      <c r="BC24" s="90" t="s">
        <v>125</v>
      </c>
      <c r="BD24" s="90" t="s">
        <v>82</v>
      </c>
    </row>
    <row r="25" spans="2:56" s="6" customFormat="1" ht="45" customHeight="1">
      <c r="B25" s="99"/>
      <c r="E25" s="263" t="s">
        <v>38</v>
      </c>
      <c r="F25" s="263"/>
      <c r="G25" s="263"/>
      <c r="H25" s="263"/>
      <c r="I25" s="100"/>
      <c r="L25" s="99"/>
      <c r="AZ25" s="101" t="s">
        <v>126</v>
      </c>
      <c r="BA25" s="101" t="s">
        <v>1</v>
      </c>
      <c r="BB25" s="101" t="s">
        <v>1</v>
      </c>
      <c r="BC25" s="101" t="s">
        <v>127</v>
      </c>
      <c r="BD25" s="101" t="s">
        <v>82</v>
      </c>
    </row>
    <row r="26" spans="2:56" s="1" customFormat="1" ht="6.95" customHeight="1">
      <c r="B26" s="35"/>
      <c r="I26" s="96"/>
      <c r="L26" s="35"/>
      <c r="AZ26" s="90" t="s">
        <v>128</v>
      </c>
      <c r="BA26" s="90" t="s">
        <v>1</v>
      </c>
      <c r="BB26" s="90" t="s">
        <v>1</v>
      </c>
      <c r="BC26" s="90" t="s">
        <v>129</v>
      </c>
      <c r="BD26" s="90" t="s">
        <v>82</v>
      </c>
    </row>
    <row r="27" spans="2:56" s="1" customFormat="1" ht="6.95" customHeight="1">
      <c r="B27" s="35"/>
      <c r="D27" s="53"/>
      <c r="E27" s="53"/>
      <c r="F27" s="53"/>
      <c r="G27" s="53"/>
      <c r="H27" s="53"/>
      <c r="I27" s="102"/>
      <c r="J27" s="53"/>
      <c r="K27" s="53"/>
      <c r="L27" s="35"/>
      <c r="AZ27" s="90" t="s">
        <v>130</v>
      </c>
      <c r="BA27" s="90" t="s">
        <v>1</v>
      </c>
      <c r="BB27" s="90" t="s">
        <v>1</v>
      </c>
      <c r="BC27" s="90" t="s">
        <v>131</v>
      </c>
      <c r="BD27" s="90" t="s">
        <v>82</v>
      </c>
    </row>
    <row r="28" spans="2:56" s="1" customFormat="1" ht="25.35" customHeight="1">
      <c r="B28" s="35"/>
      <c r="D28" s="103" t="s">
        <v>39</v>
      </c>
      <c r="I28" s="96"/>
      <c r="J28" s="104">
        <f>ROUND(J87, 2)</f>
        <v>0</v>
      </c>
      <c r="L28" s="35"/>
      <c r="AZ28" s="90" t="s">
        <v>132</v>
      </c>
      <c r="BA28" s="90" t="s">
        <v>1</v>
      </c>
      <c r="BB28" s="90" t="s">
        <v>1</v>
      </c>
      <c r="BC28" s="90" t="s">
        <v>133</v>
      </c>
      <c r="BD28" s="90" t="s">
        <v>82</v>
      </c>
    </row>
    <row r="29" spans="2:56" s="1" customFormat="1" ht="6.95" customHeight="1">
      <c r="B29" s="35"/>
      <c r="D29" s="53"/>
      <c r="E29" s="53"/>
      <c r="F29" s="53"/>
      <c r="G29" s="53"/>
      <c r="H29" s="53"/>
      <c r="I29" s="102"/>
      <c r="J29" s="53"/>
      <c r="K29" s="53"/>
      <c r="L29" s="35"/>
      <c r="AZ29" s="90" t="s">
        <v>134</v>
      </c>
      <c r="BA29" s="90" t="s">
        <v>1</v>
      </c>
      <c r="BB29" s="90" t="s">
        <v>1</v>
      </c>
      <c r="BC29" s="90" t="s">
        <v>135</v>
      </c>
      <c r="BD29" s="90" t="s">
        <v>82</v>
      </c>
    </row>
    <row r="30" spans="2:56" s="1" customFormat="1" ht="14.45" customHeight="1">
      <c r="B30" s="35"/>
      <c r="F30" s="105" t="s">
        <v>41</v>
      </c>
      <c r="I30" s="106" t="s">
        <v>40</v>
      </c>
      <c r="J30" s="105" t="s">
        <v>42</v>
      </c>
      <c r="L30" s="35"/>
      <c r="AZ30" s="90" t="s">
        <v>136</v>
      </c>
      <c r="BA30" s="90" t="s">
        <v>1</v>
      </c>
      <c r="BB30" s="90" t="s">
        <v>1</v>
      </c>
      <c r="BC30" s="90" t="s">
        <v>137</v>
      </c>
      <c r="BD30" s="90" t="s">
        <v>82</v>
      </c>
    </row>
    <row r="31" spans="2:56" s="1" customFormat="1" ht="14.45" customHeight="1">
      <c r="B31" s="35"/>
      <c r="D31" s="95" t="s">
        <v>43</v>
      </c>
      <c r="E31" s="95" t="s">
        <v>44</v>
      </c>
      <c r="F31" s="107">
        <f>ROUND((SUM(BE87:BE378)),  2)</f>
        <v>0</v>
      </c>
      <c r="I31" s="108">
        <v>0.21</v>
      </c>
      <c r="J31" s="107">
        <f>ROUND(((SUM(BE87:BE378))*I31),  2)</f>
        <v>0</v>
      </c>
      <c r="L31" s="35"/>
      <c r="AZ31" s="90" t="s">
        <v>138</v>
      </c>
      <c r="BA31" s="90" t="s">
        <v>1</v>
      </c>
      <c r="BB31" s="90" t="s">
        <v>1</v>
      </c>
      <c r="BC31" s="90" t="s">
        <v>139</v>
      </c>
      <c r="BD31" s="90" t="s">
        <v>82</v>
      </c>
    </row>
    <row r="32" spans="2:56" s="1" customFormat="1" ht="14.45" customHeight="1">
      <c r="B32" s="35"/>
      <c r="E32" s="95" t="s">
        <v>45</v>
      </c>
      <c r="F32" s="107">
        <f>ROUND((SUM(BF87:BF378)),  2)</f>
        <v>0</v>
      </c>
      <c r="I32" s="108">
        <v>0.15</v>
      </c>
      <c r="J32" s="107">
        <f>ROUND(((SUM(BF87:BF378))*I32),  2)</f>
        <v>0</v>
      </c>
      <c r="L32" s="35"/>
    </row>
    <row r="33" spans="2:12" s="1" customFormat="1" ht="14.45" hidden="1" customHeight="1">
      <c r="B33" s="35"/>
      <c r="E33" s="95" t="s">
        <v>46</v>
      </c>
      <c r="F33" s="107">
        <f>ROUND((SUM(BG87:BG378)),  2)</f>
        <v>0</v>
      </c>
      <c r="I33" s="108">
        <v>0.21</v>
      </c>
      <c r="J33" s="107">
        <f>0</f>
        <v>0</v>
      </c>
      <c r="L33" s="35"/>
    </row>
    <row r="34" spans="2:12" s="1" customFormat="1" ht="14.45" hidden="1" customHeight="1">
      <c r="B34" s="35"/>
      <c r="E34" s="95" t="s">
        <v>47</v>
      </c>
      <c r="F34" s="107">
        <f>ROUND((SUM(BH87:BH378)),  2)</f>
        <v>0</v>
      </c>
      <c r="I34" s="108">
        <v>0.15</v>
      </c>
      <c r="J34" s="107">
        <f>0</f>
        <v>0</v>
      </c>
      <c r="L34" s="35"/>
    </row>
    <row r="35" spans="2:12" s="1" customFormat="1" ht="14.45" hidden="1" customHeight="1">
      <c r="B35" s="35"/>
      <c r="E35" s="95" t="s">
        <v>48</v>
      </c>
      <c r="F35" s="107">
        <f>ROUND((SUM(BI87:BI378)),  2)</f>
        <v>0</v>
      </c>
      <c r="I35" s="108">
        <v>0</v>
      </c>
      <c r="J35" s="107">
        <f>0</f>
        <v>0</v>
      </c>
      <c r="L35" s="35"/>
    </row>
    <row r="36" spans="2:12" s="1" customFormat="1" ht="6.95" customHeight="1">
      <c r="B36" s="35"/>
      <c r="I36" s="96"/>
      <c r="L36" s="35"/>
    </row>
    <row r="37" spans="2:12" s="1" customFormat="1" ht="25.35" customHeight="1">
      <c r="B37" s="35"/>
      <c r="C37" s="109"/>
      <c r="D37" s="110" t="s">
        <v>49</v>
      </c>
      <c r="E37" s="111"/>
      <c r="F37" s="111"/>
      <c r="G37" s="112" t="s">
        <v>50</v>
      </c>
      <c r="H37" s="113" t="s">
        <v>51</v>
      </c>
      <c r="I37" s="114"/>
      <c r="J37" s="115">
        <f>SUM(J28:J35)</f>
        <v>0</v>
      </c>
      <c r="K37" s="116"/>
      <c r="L37" s="35"/>
    </row>
    <row r="38" spans="2:12" s="1" customFormat="1" ht="14.45" customHeight="1">
      <c r="B38" s="117"/>
      <c r="C38" s="118"/>
      <c r="D38" s="118"/>
      <c r="E38" s="118"/>
      <c r="F38" s="118"/>
      <c r="G38" s="118"/>
      <c r="H38" s="118"/>
      <c r="I38" s="119"/>
      <c r="J38" s="118"/>
      <c r="K38" s="118"/>
      <c r="L38" s="35"/>
    </row>
    <row r="42" spans="2:12" s="1" customFormat="1" ht="6.95" customHeight="1">
      <c r="B42" s="120"/>
      <c r="C42" s="121"/>
      <c r="D42" s="121"/>
      <c r="E42" s="121"/>
      <c r="F42" s="121"/>
      <c r="G42" s="121"/>
      <c r="H42" s="121"/>
      <c r="I42" s="122"/>
      <c r="J42" s="121"/>
      <c r="K42" s="121"/>
      <c r="L42" s="35"/>
    </row>
    <row r="43" spans="2:12" s="1" customFormat="1" ht="24.95" customHeight="1">
      <c r="B43" s="31"/>
      <c r="C43" s="20" t="s">
        <v>140</v>
      </c>
      <c r="D43" s="32"/>
      <c r="E43" s="32"/>
      <c r="F43" s="32"/>
      <c r="G43" s="32"/>
      <c r="H43" s="32"/>
      <c r="I43" s="96"/>
      <c r="J43" s="32"/>
      <c r="K43" s="32"/>
      <c r="L43" s="35"/>
    </row>
    <row r="44" spans="2:12" s="1" customFormat="1" ht="6.95" customHeight="1">
      <c r="B44" s="31"/>
      <c r="C44" s="32"/>
      <c r="D44" s="32"/>
      <c r="E44" s="32"/>
      <c r="F44" s="32"/>
      <c r="G44" s="32"/>
      <c r="H44" s="32"/>
      <c r="I44" s="96"/>
      <c r="J44" s="32"/>
      <c r="K44" s="32"/>
      <c r="L44" s="35"/>
    </row>
    <row r="45" spans="2:12" s="1" customFormat="1" ht="12" customHeight="1">
      <c r="B45" s="31"/>
      <c r="C45" s="26" t="s">
        <v>16</v>
      </c>
      <c r="D45" s="32"/>
      <c r="E45" s="32"/>
      <c r="F45" s="32"/>
      <c r="G45" s="32"/>
      <c r="H45" s="32"/>
      <c r="I45" s="96"/>
      <c r="J45" s="32"/>
      <c r="K45" s="32"/>
      <c r="L45" s="35"/>
    </row>
    <row r="46" spans="2:12" s="1" customFormat="1" ht="16.5" customHeight="1">
      <c r="B46" s="31"/>
      <c r="C46" s="32"/>
      <c r="D46" s="32"/>
      <c r="E46" s="238" t="str">
        <f>E7</f>
        <v>Uherský Brod, opravy chodníků 2018_1. 07 Ulice Poštovní</v>
      </c>
      <c r="F46" s="237"/>
      <c r="G46" s="237"/>
      <c r="H46" s="237"/>
      <c r="I46" s="96"/>
      <c r="J46" s="32"/>
      <c r="K46" s="32"/>
      <c r="L46" s="35"/>
    </row>
    <row r="47" spans="2:12" s="1" customFormat="1" ht="6.95" customHeight="1">
      <c r="B47" s="31"/>
      <c r="C47" s="32"/>
      <c r="D47" s="32"/>
      <c r="E47" s="32"/>
      <c r="F47" s="32"/>
      <c r="G47" s="32"/>
      <c r="H47" s="32"/>
      <c r="I47" s="96"/>
      <c r="J47" s="32"/>
      <c r="K47" s="32"/>
      <c r="L47" s="35"/>
    </row>
    <row r="48" spans="2:12" s="1" customFormat="1" ht="12" customHeight="1">
      <c r="B48" s="31"/>
      <c r="C48" s="26" t="s">
        <v>22</v>
      </c>
      <c r="D48" s="32"/>
      <c r="E48" s="32"/>
      <c r="F48" s="24" t="str">
        <f>F10</f>
        <v>Uherský Brod Újezdec u Luhačovic</v>
      </c>
      <c r="G48" s="32"/>
      <c r="H48" s="32"/>
      <c r="I48" s="97" t="s">
        <v>24</v>
      </c>
      <c r="J48" s="52" t="str">
        <f>IF(J10="","",J10)</f>
        <v>27. 2. 2019</v>
      </c>
      <c r="K48" s="32"/>
      <c r="L48" s="35"/>
    </row>
    <row r="49" spans="2:47" s="1" customFormat="1" ht="6.95" customHeight="1">
      <c r="B49" s="31"/>
      <c r="C49" s="32"/>
      <c r="D49" s="32"/>
      <c r="E49" s="32"/>
      <c r="F49" s="32"/>
      <c r="G49" s="32"/>
      <c r="H49" s="32"/>
      <c r="I49" s="96"/>
      <c r="J49" s="32"/>
      <c r="K49" s="32"/>
      <c r="L49" s="35"/>
    </row>
    <row r="50" spans="2:47" s="1" customFormat="1" ht="13.7" customHeight="1">
      <c r="B50" s="31"/>
      <c r="C50" s="26" t="s">
        <v>26</v>
      </c>
      <c r="D50" s="32"/>
      <c r="E50" s="32"/>
      <c r="F50" s="24" t="str">
        <f>E13</f>
        <v>TSUB</v>
      </c>
      <c r="G50" s="32"/>
      <c r="H50" s="32"/>
      <c r="I50" s="97" t="s">
        <v>32</v>
      </c>
      <c r="J50" s="29" t="str">
        <f>E19</f>
        <v>Ing. Kunčík</v>
      </c>
      <c r="K50" s="32"/>
      <c r="L50" s="35"/>
    </row>
    <row r="51" spans="2:47" s="1" customFormat="1" ht="13.7" customHeight="1">
      <c r="B51" s="31"/>
      <c r="C51" s="26" t="s">
        <v>30</v>
      </c>
      <c r="D51" s="32"/>
      <c r="E51" s="32"/>
      <c r="F51" s="24" t="str">
        <f>IF(E16="","",E16)</f>
        <v>Vyplň údaj</v>
      </c>
      <c r="G51" s="32"/>
      <c r="H51" s="32"/>
      <c r="I51" s="97" t="s">
        <v>35</v>
      </c>
      <c r="J51" s="29" t="str">
        <f>E22</f>
        <v>Ing. Kunčík</v>
      </c>
      <c r="K51" s="32"/>
      <c r="L51" s="35"/>
    </row>
    <row r="52" spans="2:47" s="1" customFormat="1" ht="10.35" customHeight="1">
      <c r="B52" s="31"/>
      <c r="C52" s="32"/>
      <c r="D52" s="32"/>
      <c r="E52" s="32"/>
      <c r="F52" s="32"/>
      <c r="G52" s="32"/>
      <c r="H52" s="32"/>
      <c r="I52" s="96"/>
      <c r="J52" s="32"/>
      <c r="K52" s="32"/>
      <c r="L52" s="35"/>
    </row>
    <row r="53" spans="2:47" s="1" customFormat="1" ht="29.25" customHeight="1">
      <c r="B53" s="31"/>
      <c r="C53" s="123" t="s">
        <v>141</v>
      </c>
      <c r="D53" s="124"/>
      <c r="E53" s="124"/>
      <c r="F53" s="124"/>
      <c r="G53" s="124"/>
      <c r="H53" s="124"/>
      <c r="I53" s="125"/>
      <c r="J53" s="126" t="s">
        <v>142</v>
      </c>
      <c r="K53" s="124"/>
      <c r="L53" s="35"/>
    </row>
    <row r="54" spans="2:47" s="1" customFormat="1" ht="10.35" customHeight="1">
      <c r="B54" s="31"/>
      <c r="C54" s="32"/>
      <c r="D54" s="32"/>
      <c r="E54" s="32"/>
      <c r="F54" s="32"/>
      <c r="G54" s="32"/>
      <c r="H54" s="32"/>
      <c r="I54" s="96"/>
      <c r="J54" s="32"/>
      <c r="K54" s="32"/>
      <c r="L54" s="35"/>
    </row>
    <row r="55" spans="2:47" s="1" customFormat="1" ht="22.9" customHeight="1">
      <c r="B55" s="31"/>
      <c r="C55" s="127" t="s">
        <v>143</v>
      </c>
      <c r="D55" s="32"/>
      <c r="E55" s="32"/>
      <c r="F55" s="32"/>
      <c r="G55" s="32"/>
      <c r="H55" s="32"/>
      <c r="I55" s="96"/>
      <c r="J55" s="70">
        <f>J87</f>
        <v>0</v>
      </c>
      <c r="K55" s="32"/>
      <c r="L55" s="35"/>
      <c r="AU55" s="14" t="s">
        <v>144</v>
      </c>
    </row>
    <row r="56" spans="2:47" s="7" customFormat="1" ht="24.95" customHeight="1">
      <c r="B56" s="128"/>
      <c r="C56" s="129"/>
      <c r="D56" s="130" t="s">
        <v>145</v>
      </c>
      <c r="E56" s="131"/>
      <c r="F56" s="131"/>
      <c r="G56" s="131"/>
      <c r="H56" s="131"/>
      <c r="I56" s="132"/>
      <c r="J56" s="133">
        <f>J88</f>
        <v>0</v>
      </c>
      <c r="K56" s="129"/>
      <c r="L56" s="134"/>
    </row>
    <row r="57" spans="2:47" s="8" customFormat="1" ht="19.899999999999999" customHeight="1">
      <c r="B57" s="135"/>
      <c r="C57" s="136"/>
      <c r="D57" s="137" t="s">
        <v>146</v>
      </c>
      <c r="E57" s="138"/>
      <c r="F57" s="138"/>
      <c r="G57" s="138"/>
      <c r="H57" s="138"/>
      <c r="I57" s="139"/>
      <c r="J57" s="140">
        <f>J89</f>
        <v>0</v>
      </c>
      <c r="K57" s="136"/>
      <c r="L57" s="141"/>
    </row>
    <row r="58" spans="2:47" s="8" customFormat="1" ht="19.899999999999999" customHeight="1">
      <c r="B58" s="135"/>
      <c r="C58" s="136"/>
      <c r="D58" s="137" t="s">
        <v>147</v>
      </c>
      <c r="E58" s="138"/>
      <c r="F58" s="138"/>
      <c r="G58" s="138"/>
      <c r="H58" s="138"/>
      <c r="I58" s="139"/>
      <c r="J58" s="140">
        <f>J217</f>
        <v>0</v>
      </c>
      <c r="K58" s="136"/>
      <c r="L58" s="141"/>
    </row>
    <row r="59" spans="2:47" s="8" customFormat="1" ht="19.899999999999999" customHeight="1">
      <c r="B59" s="135"/>
      <c r="C59" s="136"/>
      <c r="D59" s="137" t="s">
        <v>148</v>
      </c>
      <c r="E59" s="138"/>
      <c r="F59" s="138"/>
      <c r="G59" s="138"/>
      <c r="H59" s="138"/>
      <c r="I59" s="139"/>
      <c r="J59" s="140">
        <f>J267</f>
        <v>0</v>
      </c>
      <c r="K59" s="136"/>
      <c r="L59" s="141"/>
    </row>
    <row r="60" spans="2:47" s="8" customFormat="1" ht="19.899999999999999" customHeight="1">
      <c r="B60" s="135"/>
      <c r="C60" s="136"/>
      <c r="D60" s="137" t="s">
        <v>149</v>
      </c>
      <c r="E60" s="138"/>
      <c r="F60" s="138"/>
      <c r="G60" s="138"/>
      <c r="H60" s="138"/>
      <c r="I60" s="139"/>
      <c r="J60" s="140">
        <f>J274</f>
        <v>0</v>
      </c>
      <c r="K60" s="136"/>
      <c r="L60" s="141"/>
    </row>
    <row r="61" spans="2:47" s="8" customFormat="1" ht="19.899999999999999" customHeight="1">
      <c r="B61" s="135"/>
      <c r="C61" s="136"/>
      <c r="D61" s="137" t="s">
        <v>150</v>
      </c>
      <c r="E61" s="138"/>
      <c r="F61" s="138"/>
      <c r="G61" s="138"/>
      <c r="H61" s="138"/>
      <c r="I61" s="139"/>
      <c r="J61" s="140">
        <f>J316</f>
        <v>0</v>
      </c>
      <c r="K61" s="136"/>
      <c r="L61" s="141"/>
    </row>
    <row r="62" spans="2:47" s="8" customFormat="1" ht="19.899999999999999" customHeight="1">
      <c r="B62" s="135"/>
      <c r="C62" s="136"/>
      <c r="D62" s="137" t="s">
        <v>151</v>
      </c>
      <c r="E62" s="138"/>
      <c r="F62" s="138"/>
      <c r="G62" s="138"/>
      <c r="H62" s="138"/>
      <c r="I62" s="139"/>
      <c r="J62" s="140">
        <f>J333</f>
        <v>0</v>
      </c>
      <c r="K62" s="136"/>
      <c r="L62" s="141"/>
    </row>
    <row r="63" spans="2:47" s="7" customFormat="1" ht="24.95" customHeight="1">
      <c r="B63" s="128"/>
      <c r="C63" s="129"/>
      <c r="D63" s="130" t="s">
        <v>152</v>
      </c>
      <c r="E63" s="131"/>
      <c r="F63" s="131"/>
      <c r="G63" s="131"/>
      <c r="H63" s="131"/>
      <c r="I63" s="132"/>
      <c r="J63" s="133">
        <f>J336</f>
        <v>0</v>
      </c>
      <c r="K63" s="129"/>
      <c r="L63" s="134"/>
    </row>
    <row r="64" spans="2:47" s="8" customFormat="1" ht="19.899999999999999" customHeight="1">
      <c r="B64" s="135"/>
      <c r="C64" s="136"/>
      <c r="D64" s="137" t="s">
        <v>153</v>
      </c>
      <c r="E64" s="138"/>
      <c r="F64" s="138"/>
      <c r="G64" s="138"/>
      <c r="H64" s="138"/>
      <c r="I64" s="139"/>
      <c r="J64" s="140">
        <f>J337</f>
        <v>0</v>
      </c>
      <c r="K64" s="136"/>
      <c r="L64" s="141"/>
    </row>
    <row r="65" spans="2:12" s="7" customFormat="1" ht="24.95" customHeight="1">
      <c r="B65" s="128"/>
      <c r="C65" s="129"/>
      <c r="D65" s="130" t="s">
        <v>154</v>
      </c>
      <c r="E65" s="131"/>
      <c r="F65" s="131"/>
      <c r="G65" s="131"/>
      <c r="H65" s="131"/>
      <c r="I65" s="132"/>
      <c r="J65" s="133">
        <f>J344</f>
        <v>0</v>
      </c>
      <c r="K65" s="129"/>
      <c r="L65" s="134"/>
    </row>
    <row r="66" spans="2:12" s="8" customFormat="1" ht="19.899999999999999" customHeight="1">
      <c r="B66" s="135"/>
      <c r="C66" s="136"/>
      <c r="D66" s="137" t="s">
        <v>155</v>
      </c>
      <c r="E66" s="138"/>
      <c r="F66" s="138"/>
      <c r="G66" s="138"/>
      <c r="H66" s="138"/>
      <c r="I66" s="139"/>
      <c r="J66" s="140">
        <f>J349</f>
        <v>0</v>
      </c>
      <c r="K66" s="136"/>
      <c r="L66" s="141"/>
    </row>
    <row r="67" spans="2:12" s="8" customFormat="1" ht="19.899999999999999" customHeight="1">
      <c r="B67" s="135"/>
      <c r="C67" s="136"/>
      <c r="D67" s="137" t="s">
        <v>156</v>
      </c>
      <c r="E67" s="138"/>
      <c r="F67" s="138"/>
      <c r="G67" s="138"/>
      <c r="H67" s="138"/>
      <c r="I67" s="139"/>
      <c r="J67" s="140">
        <f>J362</f>
        <v>0</v>
      </c>
      <c r="K67" s="136"/>
      <c r="L67" s="141"/>
    </row>
    <row r="68" spans="2:12" s="8" customFormat="1" ht="19.899999999999999" customHeight="1">
      <c r="B68" s="135"/>
      <c r="C68" s="136"/>
      <c r="D68" s="137" t="s">
        <v>157</v>
      </c>
      <c r="E68" s="138"/>
      <c r="F68" s="138"/>
      <c r="G68" s="138"/>
      <c r="H68" s="138"/>
      <c r="I68" s="139"/>
      <c r="J68" s="140">
        <f>J373</f>
        <v>0</v>
      </c>
      <c r="K68" s="136"/>
      <c r="L68" s="141"/>
    </row>
    <row r="69" spans="2:12" s="8" customFormat="1" ht="19.899999999999999" customHeight="1">
      <c r="B69" s="135"/>
      <c r="C69" s="136"/>
      <c r="D69" s="137" t="s">
        <v>158</v>
      </c>
      <c r="E69" s="138"/>
      <c r="F69" s="138"/>
      <c r="G69" s="138"/>
      <c r="H69" s="138"/>
      <c r="I69" s="139"/>
      <c r="J69" s="140">
        <f>J376</f>
        <v>0</v>
      </c>
      <c r="K69" s="136"/>
      <c r="L69" s="141"/>
    </row>
    <row r="70" spans="2:12" s="1" customFormat="1" ht="21.75" customHeight="1">
      <c r="B70" s="31"/>
      <c r="C70" s="32"/>
      <c r="D70" s="32"/>
      <c r="E70" s="32"/>
      <c r="F70" s="32"/>
      <c r="G70" s="32"/>
      <c r="H70" s="32"/>
      <c r="I70" s="96"/>
      <c r="J70" s="32"/>
      <c r="K70" s="32"/>
      <c r="L70" s="35"/>
    </row>
    <row r="71" spans="2:12" s="1" customFormat="1" ht="6.95" customHeight="1">
      <c r="B71" s="43"/>
      <c r="C71" s="44"/>
      <c r="D71" s="44"/>
      <c r="E71" s="44"/>
      <c r="F71" s="44"/>
      <c r="G71" s="44"/>
      <c r="H71" s="44"/>
      <c r="I71" s="119"/>
      <c r="J71" s="44"/>
      <c r="K71" s="44"/>
      <c r="L71" s="35"/>
    </row>
    <row r="75" spans="2:12" s="1" customFormat="1" ht="6.95" customHeight="1">
      <c r="B75" s="45"/>
      <c r="C75" s="46"/>
      <c r="D75" s="46"/>
      <c r="E75" s="46"/>
      <c r="F75" s="46"/>
      <c r="G75" s="46"/>
      <c r="H75" s="46"/>
      <c r="I75" s="122"/>
      <c r="J75" s="46"/>
      <c r="K75" s="46"/>
      <c r="L75" s="35"/>
    </row>
    <row r="76" spans="2:12" s="1" customFormat="1" ht="24.95" customHeight="1">
      <c r="B76" s="31"/>
      <c r="C76" s="20" t="s">
        <v>159</v>
      </c>
      <c r="D76" s="32"/>
      <c r="E76" s="32"/>
      <c r="F76" s="32"/>
      <c r="G76" s="32"/>
      <c r="H76" s="32"/>
      <c r="I76" s="96"/>
      <c r="J76" s="32"/>
      <c r="K76" s="32"/>
      <c r="L76" s="35"/>
    </row>
    <row r="77" spans="2:12" s="1" customFormat="1" ht="6.95" customHeight="1">
      <c r="B77" s="31"/>
      <c r="C77" s="32"/>
      <c r="D77" s="32"/>
      <c r="E77" s="32"/>
      <c r="F77" s="32"/>
      <c r="G77" s="32"/>
      <c r="H77" s="32"/>
      <c r="I77" s="96"/>
      <c r="J77" s="32"/>
      <c r="K77" s="32"/>
      <c r="L77" s="35"/>
    </row>
    <row r="78" spans="2:12" s="1" customFormat="1" ht="12" customHeight="1">
      <c r="B78" s="31"/>
      <c r="C78" s="26" t="s">
        <v>16</v>
      </c>
      <c r="D78" s="32"/>
      <c r="E78" s="32"/>
      <c r="F78" s="32"/>
      <c r="G78" s="32"/>
      <c r="H78" s="32"/>
      <c r="I78" s="96"/>
      <c r="J78" s="32"/>
      <c r="K78" s="32"/>
      <c r="L78" s="35"/>
    </row>
    <row r="79" spans="2:12" s="1" customFormat="1" ht="16.5" customHeight="1">
      <c r="B79" s="31"/>
      <c r="C79" s="32"/>
      <c r="D79" s="32"/>
      <c r="E79" s="238" t="str">
        <f>E7</f>
        <v>Uherský Brod, opravy chodníků 2018_1. 07 Ulice Poštovní</v>
      </c>
      <c r="F79" s="237"/>
      <c r="G79" s="237"/>
      <c r="H79" s="237"/>
      <c r="I79" s="96"/>
      <c r="J79" s="32"/>
      <c r="K79" s="32"/>
      <c r="L79" s="35"/>
    </row>
    <row r="80" spans="2:12" s="1" customFormat="1" ht="6.95" customHeight="1">
      <c r="B80" s="31"/>
      <c r="C80" s="32"/>
      <c r="D80" s="32"/>
      <c r="E80" s="32"/>
      <c r="F80" s="32"/>
      <c r="G80" s="32"/>
      <c r="H80" s="32"/>
      <c r="I80" s="96"/>
      <c r="J80" s="32"/>
      <c r="K80" s="32"/>
      <c r="L80" s="35"/>
    </row>
    <row r="81" spans="2:65" s="1" customFormat="1" ht="12" customHeight="1">
      <c r="B81" s="31"/>
      <c r="C81" s="26" t="s">
        <v>22</v>
      </c>
      <c r="D81" s="32"/>
      <c r="E81" s="32"/>
      <c r="F81" s="24" t="str">
        <f>F10</f>
        <v>Uherský Brod Újezdec u Luhačovic</v>
      </c>
      <c r="G81" s="32"/>
      <c r="H81" s="32"/>
      <c r="I81" s="97" t="s">
        <v>24</v>
      </c>
      <c r="J81" s="52" t="str">
        <f>IF(J10="","",J10)</f>
        <v>27. 2. 2019</v>
      </c>
      <c r="K81" s="32"/>
      <c r="L81" s="35"/>
    </row>
    <row r="82" spans="2:65" s="1" customFormat="1" ht="6.95" customHeight="1">
      <c r="B82" s="31"/>
      <c r="C82" s="32"/>
      <c r="D82" s="32"/>
      <c r="E82" s="32"/>
      <c r="F82" s="32"/>
      <c r="G82" s="32"/>
      <c r="H82" s="32"/>
      <c r="I82" s="96"/>
      <c r="J82" s="32"/>
      <c r="K82" s="32"/>
      <c r="L82" s="35"/>
    </row>
    <row r="83" spans="2:65" s="1" customFormat="1" ht="13.7" customHeight="1">
      <c r="B83" s="31"/>
      <c r="C83" s="26" t="s">
        <v>26</v>
      </c>
      <c r="D83" s="32"/>
      <c r="E83" s="32"/>
      <c r="F83" s="24" t="str">
        <f>E13</f>
        <v>TSUB</v>
      </c>
      <c r="G83" s="32"/>
      <c r="H83" s="32"/>
      <c r="I83" s="97" t="s">
        <v>32</v>
      </c>
      <c r="J83" s="29" t="str">
        <f>E19</f>
        <v>Ing. Kunčík</v>
      </c>
      <c r="K83" s="32"/>
      <c r="L83" s="35"/>
    </row>
    <row r="84" spans="2:65" s="1" customFormat="1" ht="13.7" customHeight="1">
      <c r="B84" s="31"/>
      <c r="C84" s="26" t="s">
        <v>30</v>
      </c>
      <c r="D84" s="32"/>
      <c r="E84" s="32"/>
      <c r="F84" s="24" t="str">
        <f>IF(E16="","",E16)</f>
        <v>Vyplň údaj</v>
      </c>
      <c r="G84" s="32"/>
      <c r="H84" s="32"/>
      <c r="I84" s="97" t="s">
        <v>35</v>
      </c>
      <c r="J84" s="29" t="str">
        <f>E22</f>
        <v>Ing. Kunčík</v>
      </c>
      <c r="K84" s="32"/>
      <c r="L84" s="35"/>
    </row>
    <row r="85" spans="2:65" s="1" customFormat="1" ht="10.35" customHeight="1">
      <c r="B85" s="31"/>
      <c r="C85" s="32"/>
      <c r="D85" s="32"/>
      <c r="E85" s="32"/>
      <c r="F85" s="32"/>
      <c r="G85" s="32"/>
      <c r="H85" s="32"/>
      <c r="I85" s="96"/>
      <c r="J85" s="32"/>
      <c r="K85" s="32"/>
      <c r="L85" s="35"/>
    </row>
    <row r="86" spans="2:65" s="9" customFormat="1" ht="29.25" customHeight="1">
      <c r="B86" s="142"/>
      <c r="C86" s="143" t="s">
        <v>160</v>
      </c>
      <c r="D86" s="144" t="s">
        <v>58</v>
      </c>
      <c r="E86" s="144" t="s">
        <v>54</v>
      </c>
      <c r="F86" s="144" t="s">
        <v>55</v>
      </c>
      <c r="G86" s="144" t="s">
        <v>161</v>
      </c>
      <c r="H86" s="144" t="s">
        <v>162</v>
      </c>
      <c r="I86" s="145" t="s">
        <v>163</v>
      </c>
      <c r="J86" s="144" t="s">
        <v>142</v>
      </c>
      <c r="K86" s="146" t="s">
        <v>164</v>
      </c>
      <c r="L86" s="147"/>
      <c r="M86" s="61" t="s">
        <v>1</v>
      </c>
      <c r="N86" s="62" t="s">
        <v>43</v>
      </c>
      <c r="O86" s="62" t="s">
        <v>165</v>
      </c>
      <c r="P86" s="62" t="s">
        <v>166</v>
      </c>
      <c r="Q86" s="62" t="s">
        <v>167</v>
      </c>
      <c r="R86" s="62" t="s">
        <v>168</v>
      </c>
      <c r="S86" s="62" t="s">
        <v>169</v>
      </c>
      <c r="T86" s="63" t="s">
        <v>170</v>
      </c>
    </row>
    <row r="87" spans="2:65" s="1" customFormat="1" ht="22.9" customHeight="1">
      <c r="B87" s="31"/>
      <c r="C87" s="68" t="s">
        <v>171</v>
      </c>
      <c r="D87" s="32"/>
      <c r="E87" s="32"/>
      <c r="F87" s="32"/>
      <c r="G87" s="32"/>
      <c r="H87" s="32"/>
      <c r="I87" s="96"/>
      <c r="J87" s="148">
        <f>BK87</f>
        <v>0</v>
      </c>
      <c r="K87" s="32"/>
      <c r="L87" s="35"/>
      <c r="M87" s="64"/>
      <c r="N87" s="65"/>
      <c r="O87" s="65"/>
      <c r="P87" s="149">
        <f>P88+P336+P344</f>
        <v>0</v>
      </c>
      <c r="Q87" s="65"/>
      <c r="R87" s="149">
        <f>R88+R336+R344</f>
        <v>117.33498599999999</v>
      </c>
      <c r="S87" s="65"/>
      <c r="T87" s="150">
        <f>T88+T336+T344</f>
        <v>178.4761</v>
      </c>
      <c r="AT87" s="14" t="s">
        <v>72</v>
      </c>
      <c r="AU87" s="14" t="s">
        <v>144</v>
      </c>
      <c r="BK87" s="151">
        <f>BK88+BK336+BK344</f>
        <v>0</v>
      </c>
    </row>
    <row r="88" spans="2:65" s="10" customFormat="1" ht="25.9" customHeight="1">
      <c r="B88" s="152"/>
      <c r="C88" s="153"/>
      <c r="D88" s="154" t="s">
        <v>72</v>
      </c>
      <c r="E88" s="155" t="s">
        <v>172</v>
      </c>
      <c r="F88" s="155" t="s">
        <v>173</v>
      </c>
      <c r="G88" s="153"/>
      <c r="H88" s="153"/>
      <c r="I88" s="156"/>
      <c r="J88" s="157">
        <f>BK88</f>
        <v>0</v>
      </c>
      <c r="K88" s="153"/>
      <c r="L88" s="158"/>
      <c r="M88" s="159"/>
      <c r="N88" s="160"/>
      <c r="O88" s="160"/>
      <c r="P88" s="161">
        <f>P89+P217+P267+P274+P316+P333</f>
        <v>0</v>
      </c>
      <c r="Q88" s="160"/>
      <c r="R88" s="161">
        <f>R89+R217+R267+R274+R316+R333</f>
        <v>117.32153099999999</v>
      </c>
      <c r="S88" s="160"/>
      <c r="T88" s="162">
        <f>T89+T217+T267+T274+T316+T333</f>
        <v>178.4761</v>
      </c>
      <c r="AR88" s="163" t="s">
        <v>78</v>
      </c>
      <c r="AT88" s="164" t="s">
        <v>72</v>
      </c>
      <c r="AU88" s="164" t="s">
        <v>73</v>
      </c>
      <c r="AY88" s="163" t="s">
        <v>174</v>
      </c>
      <c r="BK88" s="165">
        <f>BK89+BK217+BK267+BK274+BK316+BK333</f>
        <v>0</v>
      </c>
    </row>
    <row r="89" spans="2:65" s="10" customFormat="1" ht="22.9" customHeight="1">
      <c r="B89" s="152"/>
      <c r="C89" s="153"/>
      <c r="D89" s="154" t="s">
        <v>72</v>
      </c>
      <c r="E89" s="166" t="s">
        <v>78</v>
      </c>
      <c r="F89" s="166" t="s">
        <v>175</v>
      </c>
      <c r="G89" s="153"/>
      <c r="H89" s="153"/>
      <c r="I89" s="156"/>
      <c r="J89" s="167">
        <f>BK89</f>
        <v>0</v>
      </c>
      <c r="K89" s="153"/>
      <c r="L89" s="158"/>
      <c r="M89" s="159"/>
      <c r="N89" s="160"/>
      <c r="O89" s="160"/>
      <c r="P89" s="161">
        <f>SUM(P90:P216)</f>
        <v>0</v>
      </c>
      <c r="Q89" s="160"/>
      <c r="R89" s="161">
        <f>SUM(R90:R216)</f>
        <v>15.95069</v>
      </c>
      <c r="S89" s="160"/>
      <c r="T89" s="162">
        <f>SUM(T90:T216)</f>
        <v>178.40110000000001</v>
      </c>
      <c r="AR89" s="163" t="s">
        <v>78</v>
      </c>
      <c r="AT89" s="164" t="s">
        <v>72</v>
      </c>
      <c r="AU89" s="164" t="s">
        <v>78</v>
      </c>
      <c r="AY89" s="163" t="s">
        <v>174</v>
      </c>
      <c r="BK89" s="165">
        <f>SUM(BK90:BK216)</f>
        <v>0</v>
      </c>
    </row>
    <row r="90" spans="2:65" s="1" customFormat="1" ht="16.5" customHeight="1">
      <c r="B90" s="31"/>
      <c r="C90" s="168" t="s">
        <v>78</v>
      </c>
      <c r="D90" s="168" t="s">
        <v>176</v>
      </c>
      <c r="E90" s="169" t="s">
        <v>177</v>
      </c>
      <c r="F90" s="170" t="s">
        <v>178</v>
      </c>
      <c r="G90" s="171" t="s">
        <v>179</v>
      </c>
      <c r="H90" s="172">
        <v>2</v>
      </c>
      <c r="I90" s="173"/>
      <c r="J90" s="174">
        <f>ROUND(I90*H90,2)</f>
        <v>0</v>
      </c>
      <c r="K90" s="170" t="s">
        <v>180</v>
      </c>
      <c r="L90" s="35"/>
      <c r="M90" s="175" t="s">
        <v>1</v>
      </c>
      <c r="N90" s="176" t="s">
        <v>44</v>
      </c>
      <c r="O90" s="57"/>
      <c r="P90" s="177">
        <f>O90*H90</f>
        <v>0</v>
      </c>
      <c r="Q90" s="177">
        <v>0</v>
      </c>
      <c r="R90" s="177">
        <f>Q90*H90</f>
        <v>0</v>
      </c>
      <c r="S90" s="177">
        <v>0.26</v>
      </c>
      <c r="T90" s="178">
        <f>S90*H90</f>
        <v>0.52</v>
      </c>
      <c r="AR90" s="14" t="s">
        <v>181</v>
      </c>
      <c r="AT90" s="14" t="s">
        <v>176</v>
      </c>
      <c r="AU90" s="14" t="s">
        <v>82</v>
      </c>
      <c r="AY90" s="14" t="s">
        <v>174</v>
      </c>
      <c r="BE90" s="179">
        <f>IF(N90="základní",J90,0)</f>
        <v>0</v>
      </c>
      <c r="BF90" s="179">
        <f>IF(N90="snížená",J90,0)</f>
        <v>0</v>
      </c>
      <c r="BG90" s="179">
        <f>IF(N90="zákl. přenesená",J90,0)</f>
        <v>0</v>
      </c>
      <c r="BH90" s="179">
        <f>IF(N90="sníž. přenesená",J90,0)</f>
        <v>0</v>
      </c>
      <c r="BI90" s="179">
        <f>IF(N90="nulová",J90,0)</f>
        <v>0</v>
      </c>
      <c r="BJ90" s="14" t="s">
        <v>78</v>
      </c>
      <c r="BK90" s="179">
        <f>ROUND(I90*H90,2)</f>
        <v>0</v>
      </c>
      <c r="BL90" s="14" t="s">
        <v>181</v>
      </c>
      <c r="BM90" s="14" t="s">
        <v>182</v>
      </c>
    </row>
    <row r="91" spans="2:65" s="1" customFormat="1" ht="19.5">
      <c r="B91" s="31"/>
      <c r="C91" s="32"/>
      <c r="D91" s="180" t="s">
        <v>183</v>
      </c>
      <c r="E91" s="32"/>
      <c r="F91" s="181" t="s">
        <v>184</v>
      </c>
      <c r="G91" s="32"/>
      <c r="H91" s="32"/>
      <c r="I91" s="96"/>
      <c r="J91" s="32"/>
      <c r="K91" s="32"/>
      <c r="L91" s="35"/>
      <c r="M91" s="182"/>
      <c r="N91" s="57"/>
      <c r="O91" s="57"/>
      <c r="P91" s="57"/>
      <c r="Q91" s="57"/>
      <c r="R91" s="57"/>
      <c r="S91" s="57"/>
      <c r="T91" s="58"/>
      <c r="AT91" s="14" t="s">
        <v>183</v>
      </c>
      <c r="AU91" s="14" t="s">
        <v>82</v>
      </c>
    </row>
    <row r="92" spans="2:65" s="1" customFormat="1" ht="78">
      <c r="B92" s="31"/>
      <c r="C92" s="32"/>
      <c r="D92" s="180" t="s">
        <v>185</v>
      </c>
      <c r="E92" s="32"/>
      <c r="F92" s="183" t="s">
        <v>186</v>
      </c>
      <c r="G92" s="32"/>
      <c r="H92" s="32"/>
      <c r="I92" s="96"/>
      <c r="J92" s="32"/>
      <c r="K92" s="32"/>
      <c r="L92" s="35"/>
      <c r="M92" s="182"/>
      <c r="N92" s="57"/>
      <c r="O92" s="57"/>
      <c r="P92" s="57"/>
      <c r="Q92" s="57"/>
      <c r="R92" s="57"/>
      <c r="S92" s="57"/>
      <c r="T92" s="58"/>
      <c r="AT92" s="14" t="s">
        <v>185</v>
      </c>
      <c r="AU92" s="14" t="s">
        <v>82</v>
      </c>
    </row>
    <row r="93" spans="2:65" s="11" customFormat="1">
      <c r="B93" s="184"/>
      <c r="C93" s="185"/>
      <c r="D93" s="180" t="s">
        <v>187</v>
      </c>
      <c r="E93" s="186" t="s">
        <v>89</v>
      </c>
      <c r="F93" s="187" t="s">
        <v>188</v>
      </c>
      <c r="G93" s="185"/>
      <c r="H93" s="188">
        <v>2</v>
      </c>
      <c r="I93" s="189"/>
      <c r="J93" s="185"/>
      <c r="K93" s="185"/>
      <c r="L93" s="190"/>
      <c r="M93" s="191"/>
      <c r="N93" s="192"/>
      <c r="O93" s="192"/>
      <c r="P93" s="192"/>
      <c r="Q93" s="192"/>
      <c r="R93" s="192"/>
      <c r="S93" s="192"/>
      <c r="T93" s="193"/>
      <c r="AT93" s="194" t="s">
        <v>187</v>
      </c>
      <c r="AU93" s="194" t="s">
        <v>82</v>
      </c>
      <c r="AV93" s="11" t="s">
        <v>82</v>
      </c>
      <c r="AW93" s="11" t="s">
        <v>34</v>
      </c>
      <c r="AX93" s="11" t="s">
        <v>78</v>
      </c>
      <c r="AY93" s="194" t="s">
        <v>174</v>
      </c>
    </row>
    <row r="94" spans="2:65" s="1" customFormat="1" ht="16.5" customHeight="1">
      <c r="B94" s="31"/>
      <c r="C94" s="168" t="s">
        <v>82</v>
      </c>
      <c r="D94" s="168" t="s">
        <v>176</v>
      </c>
      <c r="E94" s="169" t="s">
        <v>189</v>
      </c>
      <c r="F94" s="170" t="s">
        <v>190</v>
      </c>
      <c r="G94" s="171" t="s">
        <v>179</v>
      </c>
      <c r="H94" s="172">
        <v>71.099999999999994</v>
      </c>
      <c r="I94" s="173"/>
      <c r="J94" s="174">
        <f>ROUND(I94*H94,2)</f>
        <v>0</v>
      </c>
      <c r="K94" s="170" t="s">
        <v>180</v>
      </c>
      <c r="L94" s="35"/>
      <c r="M94" s="175" t="s">
        <v>1</v>
      </c>
      <c r="N94" s="176" t="s">
        <v>44</v>
      </c>
      <c r="O94" s="57"/>
      <c r="P94" s="177">
        <f>O94*H94</f>
        <v>0</v>
      </c>
      <c r="Q94" s="177">
        <v>0</v>
      </c>
      <c r="R94" s="177">
        <f>Q94*H94</f>
        <v>0</v>
      </c>
      <c r="S94" s="177">
        <v>0.28100000000000003</v>
      </c>
      <c r="T94" s="178">
        <f>S94*H94</f>
        <v>19.979099999999999</v>
      </c>
      <c r="AR94" s="14" t="s">
        <v>181</v>
      </c>
      <c r="AT94" s="14" t="s">
        <v>176</v>
      </c>
      <c r="AU94" s="14" t="s">
        <v>82</v>
      </c>
      <c r="AY94" s="14" t="s">
        <v>174</v>
      </c>
      <c r="BE94" s="179">
        <f>IF(N94="základní",J94,0)</f>
        <v>0</v>
      </c>
      <c r="BF94" s="179">
        <f>IF(N94="snížená",J94,0)</f>
        <v>0</v>
      </c>
      <c r="BG94" s="179">
        <f>IF(N94="zákl. přenesená",J94,0)</f>
        <v>0</v>
      </c>
      <c r="BH94" s="179">
        <f>IF(N94="sníž. přenesená",J94,0)</f>
        <v>0</v>
      </c>
      <c r="BI94" s="179">
        <f>IF(N94="nulová",J94,0)</f>
        <v>0</v>
      </c>
      <c r="BJ94" s="14" t="s">
        <v>78</v>
      </c>
      <c r="BK94" s="179">
        <f>ROUND(I94*H94,2)</f>
        <v>0</v>
      </c>
      <c r="BL94" s="14" t="s">
        <v>181</v>
      </c>
      <c r="BM94" s="14" t="s">
        <v>191</v>
      </c>
    </row>
    <row r="95" spans="2:65" s="1" customFormat="1" ht="19.5">
      <c r="B95" s="31"/>
      <c r="C95" s="32"/>
      <c r="D95" s="180" t="s">
        <v>183</v>
      </c>
      <c r="E95" s="32"/>
      <c r="F95" s="181" t="s">
        <v>192</v>
      </c>
      <c r="G95" s="32"/>
      <c r="H95" s="32"/>
      <c r="I95" s="96"/>
      <c r="J95" s="32"/>
      <c r="K95" s="32"/>
      <c r="L95" s="35"/>
      <c r="M95" s="182"/>
      <c r="N95" s="57"/>
      <c r="O95" s="57"/>
      <c r="P95" s="57"/>
      <c r="Q95" s="57"/>
      <c r="R95" s="57"/>
      <c r="S95" s="57"/>
      <c r="T95" s="58"/>
      <c r="AT95" s="14" t="s">
        <v>183</v>
      </c>
      <c r="AU95" s="14" t="s">
        <v>82</v>
      </c>
    </row>
    <row r="96" spans="2:65" s="1" customFormat="1" ht="78">
      <c r="B96" s="31"/>
      <c r="C96" s="32"/>
      <c r="D96" s="180" t="s">
        <v>185</v>
      </c>
      <c r="E96" s="32"/>
      <c r="F96" s="183" t="s">
        <v>186</v>
      </c>
      <c r="G96" s="32"/>
      <c r="H96" s="32"/>
      <c r="I96" s="96"/>
      <c r="J96" s="32"/>
      <c r="K96" s="32"/>
      <c r="L96" s="35"/>
      <c r="M96" s="182"/>
      <c r="N96" s="57"/>
      <c r="O96" s="57"/>
      <c r="P96" s="57"/>
      <c r="Q96" s="57"/>
      <c r="R96" s="57"/>
      <c r="S96" s="57"/>
      <c r="T96" s="58"/>
      <c r="AT96" s="14" t="s">
        <v>185</v>
      </c>
      <c r="AU96" s="14" t="s">
        <v>82</v>
      </c>
    </row>
    <row r="97" spans="2:65" s="11" customFormat="1">
      <c r="B97" s="184"/>
      <c r="C97" s="185"/>
      <c r="D97" s="180" t="s">
        <v>187</v>
      </c>
      <c r="E97" s="186" t="s">
        <v>87</v>
      </c>
      <c r="F97" s="187" t="s">
        <v>88</v>
      </c>
      <c r="G97" s="185"/>
      <c r="H97" s="188">
        <v>71.099999999999994</v>
      </c>
      <c r="I97" s="189"/>
      <c r="J97" s="185"/>
      <c r="K97" s="185"/>
      <c r="L97" s="190"/>
      <c r="M97" s="191"/>
      <c r="N97" s="192"/>
      <c r="O97" s="192"/>
      <c r="P97" s="192"/>
      <c r="Q97" s="192"/>
      <c r="R97" s="192"/>
      <c r="S97" s="192"/>
      <c r="T97" s="193"/>
      <c r="AT97" s="194" t="s">
        <v>187</v>
      </c>
      <c r="AU97" s="194" t="s">
        <v>82</v>
      </c>
      <c r="AV97" s="11" t="s">
        <v>82</v>
      </c>
      <c r="AW97" s="11" t="s">
        <v>34</v>
      </c>
      <c r="AX97" s="11" t="s">
        <v>78</v>
      </c>
      <c r="AY97" s="194" t="s">
        <v>174</v>
      </c>
    </row>
    <row r="98" spans="2:65" s="1" customFormat="1" ht="16.5" customHeight="1">
      <c r="B98" s="31"/>
      <c r="C98" s="168" t="s">
        <v>193</v>
      </c>
      <c r="D98" s="168" t="s">
        <v>176</v>
      </c>
      <c r="E98" s="169" t="s">
        <v>194</v>
      </c>
      <c r="F98" s="170" t="s">
        <v>195</v>
      </c>
      <c r="G98" s="171" t="s">
        <v>179</v>
      </c>
      <c r="H98" s="172">
        <v>94.7</v>
      </c>
      <c r="I98" s="173"/>
      <c r="J98" s="174">
        <f>ROUND(I98*H98,2)</f>
        <v>0</v>
      </c>
      <c r="K98" s="170" t="s">
        <v>180</v>
      </c>
      <c r="L98" s="35"/>
      <c r="M98" s="175" t="s">
        <v>1</v>
      </c>
      <c r="N98" s="176" t="s">
        <v>44</v>
      </c>
      <c r="O98" s="57"/>
      <c r="P98" s="177">
        <f>O98*H98</f>
        <v>0</v>
      </c>
      <c r="Q98" s="177">
        <v>0</v>
      </c>
      <c r="R98" s="177">
        <f>Q98*H98</f>
        <v>0</v>
      </c>
      <c r="S98" s="177">
        <v>0.255</v>
      </c>
      <c r="T98" s="178">
        <f>S98*H98</f>
        <v>24.148500000000002</v>
      </c>
      <c r="AR98" s="14" t="s">
        <v>181</v>
      </c>
      <c r="AT98" s="14" t="s">
        <v>176</v>
      </c>
      <c r="AU98" s="14" t="s">
        <v>82</v>
      </c>
      <c r="AY98" s="14" t="s">
        <v>174</v>
      </c>
      <c r="BE98" s="179">
        <f>IF(N98="základní",J98,0)</f>
        <v>0</v>
      </c>
      <c r="BF98" s="179">
        <f>IF(N98="snížená",J98,0)</f>
        <v>0</v>
      </c>
      <c r="BG98" s="179">
        <f>IF(N98="zákl. přenesená",J98,0)</f>
        <v>0</v>
      </c>
      <c r="BH98" s="179">
        <f>IF(N98="sníž. přenesená",J98,0)</f>
        <v>0</v>
      </c>
      <c r="BI98" s="179">
        <f>IF(N98="nulová",J98,0)</f>
        <v>0</v>
      </c>
      <c r="BJ98" s="14" t="s">
        <v>78</v>
      </c>
      <c r="BK98" s="179">
        <f>ROUND(I98*H98,2)</f>
        <v>0</v>
      </c>
      <c r="BL98" s="14" t="s">
        <v>181</v>
      </c>
      <c r="BM98" s="14" t="s">
        <v>196</v>
      </c>
    </row>
    <row r="99" spans="2:65" s="1" customFormat="1" ht="29.25">
      <c r="B99" s="31"/>
      <c r="C99" s="32"/>
      <c r="D99" s="180" t="s">
        <v>183</v>
      </c>
      <c r="E99" s="32"/>
      <c r="F99" s="181" t="s">
        <v>197</v>
      </c>
      <c r="G99" s="32"/>
      <c r="H99" s="32"/>
      <c r="I99" s="96"/>
      <c r="J99" s="32"/>
      <c r="K99" s="32"/>
      <c r="L99" s="35"/>
      <c r="M99" s="182"/>
      <c r="N99" s="57"/>
      <c r="O99" s="57"/>
      <c r="P99" s="57"/>
      <c r="Q99" s="57"/>
      <c r="R99" s="57"/>
      <c r="S99" s="57"/>
      <c r="T99" s="58"/>
      <c r="AT99" s="14" t="s">
        <v>183</v>
      </c>
      <c r="AU99" s="14" t="s">
        <v>82</v>
      </c>
    </row>
    <row r="100" spans="2:65" s="1" customFormat="1" ht="78">
      <c r="B100" s="31"/>
      <c r="C100" s="32"/>
      <c r="D100" s="180" t="s">
        <v>185</v>
      </c>
      <c r="E100" s="32"/>
      <c r="F100" s="183" t="s">
        <v>186</v>
      </c>
      <c r="G100" s="32"/>
      <c r="H100" s="32"/>
      <c r="I100" s="96"/>
      <c r="J100" s="32"/>
      <c r="K100" s="32"/>
      <c r="L100" s="35"/>
      <c r="M100" s="182"/>
      <c r="N100" s="57"/>
      <c r="O100" s="57"/>
      <c r="P100" s="57"/>
      <c r="Q100" s="57"/>
      <c r="R100" s="57"/>
      <c r="S100" s="57"/>
      <c r="T100" s="58"/>
      <c r="AT100" s="14" t="s">
        <v>185</v>
      </c>
      <c r="AU100" s="14" t="s">
        <v>82</v>
      </c>
    </row>
    <row r="101" spans="2:65" s="11" customFormat="1">
      <c r="B101" s="184"/>
      <c r="C101" s="185"/>
      <c r="D101" s="180" t="s">
        <v>187</v>
      </c>
      <c r="E101" s="186" t="s">
        <v>1</v>
      </c>
      <c r="F101" s="187" t="s">
        <v>138</v>
      </c>
      <c r="G101" s="185"/>
      <c r="H101" s="188">
        <v>94.7</v>
      </c>
      <c r="I101" s="189"/>
      <c r="J101" s="185"/>
      <c r="K101" s="185"/>
      <c r="L101" s="190"/>
      <c r="M101" s="191"/>
      <c r="N101" s="192"/>
      <c r="O101" s="192"/>
      <c r="P101" s="192"/>
      <c r="Q101" s="192"/>
      <c r="R101" s="192"/>
      <c r="S101" s="192"/>
      <c r="T101" s="193"/>
      <c r="AT101" s="194" t="s">
        <v>187</v>
      </c>
      <c r="AU101" s="194" t="s">
        <v>82</v>
      </c>
      <c r="AV101" s="11" t="s">
        <v>82</v>
      </c>
      <c r="AW101" s="11" t="s">
        <v>34</v>
      </c>
      <c r="AX101" s="11" t="s">
        <v>78</v>
      </c>
      <c r="AY101" s="194" t="s">
        <v>174</v>
      </c>
    </row>
    <row r="102" spans="2:65" s="1" customFormat="1" ht="16.5" customHeight="1">
      <c r="B102" s="31"/>
      <c r="C102" s="168" t="s">
        <v>181</v>
      </c>
      <c r="D102" s="168" t="s">
        <v>176</v>
      </c>
      <c r="E102" s="169" t="s">
        <v>198</v>
      </c>
      <c r="F102" s="170" t="s">
        <v>199</v>
      </c>
      <c r="G102" s="171" t="s">
        <v>179</v>
      </c>
      <c r="H102" s="172">
        <v>30</v>
      </c>
      <c r="I102" s="173"/>
      <c r="J102" s="174">
        <f>ROUND(I102*H102,2)</f>
        <v>0</v>
      </c>
      <c r="K102" s="170" t="s">
        <v>180</v>
      </c>
      <c r="L102" s="35"/>
      <c r="M102" s="175" t="s">
        <v>1</v>
      </c>
      <c r="N102" s="176" t="s">
        <v>44</v>
      </c>
      <c r="O102" s="57"/>
      <c r="P102" s="177">
        <f>O102*H102</f>
        <v>0</v>
      </c>
      <c r="Q102" s="177">
        <v>0</v>
      </c>
      <c r="R102" s="177">
        <f>Q102*H102</f>
        <v>0</v>
      </c>
      <c r="S102" s="177">
        <v>0.32</v>
      </c>
      <c r="T102" s="178">
        <f>S102*H102</f>
        <v>9.6</v>
      </c>
      <c r="AR102" s="14" t="s">
        <v>181</v>
      </c>
      <c r="AT102" s="14" t="s">
        <v>176</v>
      </c>
      <c r="AU102" s="14" t="s">
        <v>82</v>
      </c>
      <c r="AY102" s="14" t="s">
        <v>174</v>
      </c>
      <c r="BE102" s="179">
        <f>IF(N102="základní",J102,0)</f>
        <v>0</v>
      </c>
      <c r="BF102" s="179">
        <f>IF(N102="snížená",J102,0)</f>
        <v>0</v>
      </c>
      <c r="BG102" s="179">
        <f>IF(N102="zákl. přenesená",J102,0)</f>
        <v>0</v>
      </c>
      <c r="BH102" s="179">
        <f>IF(N102="sníž. přenesená",J102,0)</f>
        <v>0</v>
      </c>
      <c r="BI102" s="179">
        <f>IF(N102="nulová",J102,0)</f>
        <v>0</v>
      </c>
      <c r="BJ102" s="14" t="s">
        <v>78</v>
      </c>
      <c r="BK102" s="179">
        <f>ROUND(I102*H102,2)</f>
        <v>0</v>
      </c>
      <c r="BL102" s="14" t="s">
        <v>181</v>
      </c>
      <c r="BM102" s="14" t="s">
        <v>200</v>
      </c>
    </row>
    <row r="103" spans="2:65" s="1" customFormat="1" ht="19.5">
      <c r="B103" s="31"/>
      <c r="C103" s="32"/>
      <c r="D103" s="180" t="s">
        <v>183</v>
      </c>
      <c r="E103" s="32"/>
      <c r="F103" s="181" t="s">
        <v>201</v>
      </c>
      <c r="G103" s="32"/>
      <c r="H103" s="32"/>
      <c r="I103" s="96"/>
      <c r="J103" s="32"/>
      <c r="K103" s="32"/>
      <c r="L103" s="35"/>
      <c r="M103" s="182"/>
      <c r="N103" s="57"/>
      <c r="O103" s="57"/>
      <c r="P103" s="57"/>
      <c r="Q103" s="57"/>
      <c r="R103" s="57"/>
      <c r="S103" s="57"/>
      <c r="T103" s="58"/>
      <c r="AT103" s="14" t="s">
        <v>183</v>
      </c>
      <c r="AU103" s="14" t="s">
        <v>82</v>
      </c>
    </row>
    <row r="104" spans="2:65" s="1" customFormat="1" ht="78">
      <c r="B104" s="31"/>
      <c r="C104" s="32"/>
      <c r="D104" s="180" t="s">
        <v>185</v>
      </c>
      <c r="E104" s="32"/>
      <c r="F104" s="183" t="s">
        <v>202</v>
      </c>
      <c r="G104" s="32"/>
      <c r="H104" s="32"/>
      <c r="I104" s="96"/>
      <c r="J104" s="32"/>
      <c r="K104" s="32"/>
      <c r="L104" s="35"/>
      <c r="M104" s="182"/>
      <c r="N104" s="57"/>
      <c r="O104" s="57"/>
      <c r="P104" s="57"/>
      <c r="Q104" s="57"/>
      <c r="R104" s="57"/>
      <c r="S104" s="57"/>
      <c r="T104" s="58"/>
      <c r="AT104" s="14" t="s">
        <v>185</v>
      </c>
      <c r="AU104" s="14" t="s">
        <v>82</v>
      </c>
    </row>
    <row r="105" spans="2:65" s="11" customFormat="1">
      <c r="B105" s="184"/>
      <c r="C105" s="185"/>
      <c r="D105" s="180" t="s">
        <v>187</v>
      </c>
      <c r="E105" s="186" t="s">
        <v>90</v>
      </c>
      <c r="F105" s="187" t="s">
        <v>203</v>
      </c>
      <c r="G105" s="185"/>
      <c r="H105" s="188">
        <v>30</v>
      </c>
      <c r="I105" s="189"/>
      <c r="J105" s="185"/>
      <c r="K105" s="185"/>
      <c r="L105" s="190"/>
      <c r="M105" s="191"/>
      <c r="N105" s="192"/>
      <c r="O105" s="192"/>
      <c r="P105" s="192"/>
      <c r="Q105" s="192"/>
      <c r="R105" s="192"/>
      <c r="S105" s="192"/>
      <c r="T105" s="193"/>
      <c r="AT105" s="194" t="s">
        <v>187</v>
      </c>
      <c r="AU105" s="194" t="s">
        <v>82</v>
      </c>
      <c r="AV105" s="11" t="s">
        <v>82</v>
      </c>
      <c r="AW105" s="11" t="s">
        <v>34</v>
      </c>
      <c r="AX105" s="11" t="s">
        <v>78</v>
      </c>
      <c r="AY105" s="194" t="s">
        <v>174</v>
      </c>
    </row>
    <row r="106" spans="2:65" s="1" customFormat="1" ht="16.5" customHeight="1">
      <c r="B106" s="31"/>
      <c r="C106" s="168" t="s">
        <v>204</v>
      </c>
      <c r="D106" s="168" t="s">
        <v>176</v>
      </c>
      <c r="E106" s="169" t="s">
        <v>205</v>
      </c>
      <c r="F106" s="170" t="s">
        <v>206</v>
      </c>
      <c r="G106" s="171" t="s">
        <v>179</v>
      </c>
      <c r="H106" s="172">
        <v>166.6</v>
      </c>
      <c r="I106" s="173"/>
      <c r="J106" s="174">
        <f>ROUND(I106*H106,2)</f>
        <v>0</v>
      </c>
      <c r="K106" s="170" t="s">
        <v>180</v>
      </c>
      <c r="L106" s="35"/>
      <c r="M106" s="175" t="s">
        <v>1</v>
      </c>
      <c r="N106" s="176" t="s">
        <v>44</v>
      </c>
      <c r="O106" s="57"/>
      <c r="P106" s="177">
        <f>O106*H106</f>
        <v>0</v>
      </c>
      <c r="Q106" s="177">
        <v>0</v>
      </c>
      <c r="R106" s="177">
        <f>Q106*H106</f>
        <v>0</v>
      </c>
      <c r="S106" s="177">
        <v>0.3</v>
      </c>
      <c r="T106" s="178">
        <f>S106*H106</f>
        <v>49.98</v>
      </c>
      <c r="AR106" s="14" t="s">
        <v>181</v>
      </c>
      <c r="AT106" s="14" t="s">
        <v>176</v>
      </c>
      <c r="AU106" s="14" t="s">
        <v>82</v>
      </c>
      <c r="AY106" s="14" t="s">
        <v>174</v>
      </c>
      <c r="BE106" s="179">
        <f>IF(N106="základní",J106,0)</f>
        <v>0</v>
      </c>
      <c r="BF106" s="179">
        <f>IF(N106="snížená",J106,0)</f>
        <v>0</v>
      </c>
      <c r="BG106" s="179">
        <f>IF(N106="zákl. přenesená",J106,0)</f>
        <v>0</v>
      </c>
      <c r="BH106" s="179">
        <f>IF(N106="sníž. přenesená",J106,0)</f>
        <v>0</v>
      </c>
      <c r="BI106" s="179">
        <f>IF(N106="nulová",J106,0)</f>
        <v>0</v>
      </c>
      <c r="BJ106" s="14" t="s">
        <v>78</v>
      </c>
      <c r="BK106" s="179">
        <f>ROUND(I106*H106,2)</f>
        <v>0</v>
      </c>
      <c r="BL106" s="14" t="s">
        <v>181</v>
      </c>
      <c r="BM106" s="14" t="s">
        <v>207</v>
      </c>
    </row>
    <row r="107" spans="2:65" s="1" customFormat="1" ht="19.5">
      <c r="B107" s="31"/>
      <c r="C107" s="32"/>
      <c r="D107" s="180" t="s">
        <v>183</v>
      </c>
      <c r="E107" s="32"/>
      <c r="F107" s="181" t="s">
        <v>208</v>
      </c>
      <c r="G107" s="32"/>
      <c r="H107" s="32"/>
      <c r="I107" s="96"/>
      <c r="J107" s="32"/>
      <c r="K107" s="32"/>
      <c r="L107" s="35"/>
      <c r="M107" s="182"/>
      <c r="N107" s="57"/>
      <c r="O107" s="57"/>
      <c r="P107" s="57"/>
      <c r="Q107" s="57"/>
      <c r="R107" s="57"/>
      <c r="S107" s="57"/>
      <c r="T107" s="58"/>
      <c r="AT107" s="14" t="s">
        <v>183</v>
      </c>
      <c r="AU107" s="14" t="s">
        <v>82</v>
      </c>
    </row>
    <row r="108" spans="2:65" s="1" customFormat="1" ht="126.75">
      <c r="B108" s="31"/>
      <c r="C108" s="32"/>
      <c r="D108" s="180" t="s">
        <v>185</v>
      </c>
      <c r="E108" s="32"/>
      <c r="F108" s="183" t="s">
        <v>209</v>
      </c>
      <c r="G108" s="32"/>
      <c r="H108" s="32"/>
      <c r="I108" s="96"/>
      <c r="J108" s="32"/>
      <c r="K108" s="32"/>
      <c r="L108" s="35"/>
      <c r="M108" s="182"/>
      <c r="N108" s="57"/>
      <c r="O108" s="57"/>
      <c r="P108" s="57"/>
      <c r="Q108" s="57"/>
      <c r="R108" s="57"/>
      <c r="S108" s="57"/>
      <c r="T108" s="58"/>
      <c r="AT108" s="14" t="s">
        <v>185</v>
      </c>
      <c r="AU108" s="14" t="s">
        <v>82</v>
      </c>
    </row>
    <row r="109" spans="2:65" s="11" customFormat="1">
      <c r="B109" s="184"/>
      <c r="C109" s="185"/>
      <c r="D109" s="180" t="s">
        <v>187</v>
      </c>
      <c r="E109" s="186" t="s">
        <v>1</v>
      </c>
      <c r="F109" s="187" t="s">
        <v>210</v>
      </c>
      <c r="G109" s="185"/>
      <c r="H109" s="188">
        <v>166.6</v>
      </c>
      <c r="I109" s="189"/>
      <c r="J109" s="185"/>
      <c r="K109" s="185"/>
      <c r="L109" s="190"/>
      <c r="M109" s="191"/>
      <c r="N109" s="192"/>
      <c r="O109" s="192"/>
      <c r="P109" s="192"/>
      <c r="Q109" s="192"/>
      <c r="R109" s="192"/>
      <c r="S109" s="192"/>
      <c r="T109" s="193"/>
      <c r="AT109" s="194" t="s">
        <v>187</v>
      </c>
      <c r="AU109" s="194" t="s">
        <v>82</v>
      </c>
      <c r="AV109" s="11" t="s">
        <v>82</v>
      </c>
      <c r="AW109" s="11" t="s">
        <v>34</v>
      </c>
      <c r="AX109" s="11" t="s">
        <v>78</v>
      </c>
      <c r="AY109" s="194" t="s">
        <v>174</v>
      </c>
    </row>
    <row r="110" spans="2:65" s="1" customFormat="1" ht="16.5" customHeight="1">
      <c r="B110" s="31"/>
      <c r="C110" s="168" t="s">
        <v>211</v>
      </c>
      <c r="D110" s="168" t="s">
        <v>176</v>
      </c>
      <c r="E110" s="169" t="s">
        <v>212</v>
      </c>
      <c r="F110" s="170" t="s">
        <v>213</v>
      </c>
      <c r="G110" s="171" t="s">
        <v>179</v>
      </c>
      <c r="H110" s="172">
        <v>32</v>
      </c>
      <c r="I110" s="173"/>
      <c r="J110" s="174">
        <f>ROUND(I110*H110,2)</f>
        <v>0</v>
      </c>
      <c r="K110" s="170" t="s">
        <v>180</v>
      </c>
      <c r="L110" s="35"/>
      <c r="M110" s="175" t="s">
        <v>1</v>
      </c>
      <c r="N110" s="176" t="s">
        <v>44</v>
      </c>
      <c r="O110" s="57"/>
      <c r="P110" s="177">
        <f>O110*H110</f>
        <v>0</v>
      </c>
      <c r="Q110" s="177">
        <v>0</v>
      </c>
      <c r="R110" s="177">
        <f>Q110*H110</f>
        <v>0</v>
      </c>
      <c r="S110" s="177">
        <v>0.28999999999999998</v>
      </c>
      <c r="T110" s="178">
        <f>S110*H110</f>
        <v>9.2799999999999994</v>
      </c>
      <c r="AR110" s="14" t="s">
        <v>181</v>
      </c>
      <c r="AT110" s="14" t="s">
        <v>176</v>
      </c>
      <c r="AU110" s="14" t="s">
        <v>82</v>
      </c>
      <c r="AY110" s="14" t="s">
        <v>174</v>
      </c>
      <c r="BE110" s="179">
        <f>IF(N110="základní",J110,0)</f>
        <v>0</v>
      </c>
      <c r="BF110" s="179">
        <f>IF(N110="snížená",J110,0)</f>
        <v>0</v>
      </c>
      <c r="BG110" s="179">
        <f>IF(N110="zákl. přenesená",J110,0)</f>
        <v>0</v>
      </c>
      <c r="BH110" s="179">
        <f>IF(N110="sníž. přenesená",J110,0)</f>
        <v>0</v>
      </c>
      <c r="BI110" s="179">
        <f>IF(N110="nulová",J110,0)</f>
        <v>0</v>
      </c>
      <c r="BJ110" s="14" t="s">
        <v>78</v>
      </c>
      <c r="BK110" s="179">
        <f>ROUND(I110*H110,2)</f>
        <v>0</v>
      </c>
      <c r="BL110" s="14" t="s">
        <v>181</v>
      </c>
      <c r="BM110" s="14" t="s">
        <v>214</v>
      </c>
    </row>
    <row r="111" spans="2:65" s="1" customFormat="1" ht="19.5">
      <c r="B111" s="31"/>
      <c r="C111" s="32"/>
      <c r="D111" s="180" t="s">
        <v>183</v>
      </c>
      <c r="E111" s="32"/>
      <c r="F111" s="181" t="s">
        <v>215</v>
      </c>
      <c r="G111" s="32"/>
      <c r="H111" s="32"/>
      <c r="I111" s="96"/>
      <c r="J111" s="32"/>
      <c r="K111" s="32"/>
      <c r="L111" s="35"/>
      <c r="M111" s="182"/>
      <c r="N111" s="57"/>
      <c r="O111" s="57"/>
      <c r="P111" s="57"/>
      <c r="Q111" s="57"/>
      <c r="R111" s="57"/>
      <c r="S111" s="57"/>
      <c r="T111" s="58"/>
      <c r="AT111" s="14" t="s">
        <v>183</v>
      </c>
      <c r="AU111" s="14" t="s">
        <v>82</v>
      </c>
    </row>
    <row r="112" spans="2:65" s="1" customFormat="1" ht="126.75">
      <c r="B112" s="31"/>
      <c r="C112" s="32"/>
      <c r="D112" s="180" t="s">
        <v>185</v>
      </c>
      <c r="E112" s="32"/>
      <c r="F112" s="183" t="s">
        <v>209</v>
      </c>
      <c r="G112" s="32"/>
      <c r="H112" s="32"/>
      <c r="I112" s="96"/>
      <c r="J112" s="32"/>
      <c r="K112" s="32"/>
      <c r="L112" s="35"/>
      <c r="M112" s="182"/>
      <c r="N112" s="57"/>
      <c r="O112" s="57"/>
      <c r="P112" s="57"/>
      <c r="Q112" s="57"/>
      <c r="R112" s="57"/>
      <c r="S112" s="57"/>
      <c r="T112" s="58"/>
      <c r="AT112" s="14" t="s">
        <v>185</v>
      </c>
      <c r="AU112" s="14" t="s">
        <v>82</v>
      </c>
    </row>
    <row r="113" spans="2:65" s="11" customFormat="1">
      <c r="B113" s="184"/>
      <c r="C113" s="185"/>
      <c r="D113" s="180" t="s">
        <v>187</v>
      </c>
      <c r="E113" s="186" t="s">
        <v>1</v>
      </c>
      <c r="F113" s="187" t="s">
        <v>216</v>
      </c>
      <c r="G113" s="185"/>
      <c r="H113" s="188">
        <v>32</v>
      </c>
      <c r="I113" s="189"/>
      <c r="J113" s="185"/>
      <c r="K113" s="185"/>
      <c r="L113" s="190"/>
      <c r="M113" s="191"/>
      <c r="N113" s="192"/>
      <c r="O113" s="192"/>
      <c r="P113" s="192"/>
      <c r="Q113" s="192"/>
      <c r="R113" s="192"/>
      <c r="S113" s="192"/>
      <c r="T113" s="193"/>
      <c r="AT113" s="194" t="s">
        <v>187</v>
      </c>
      <c r="AU113" s="194" t="s">
        <v>82</v>
      </c>
      <c r="AV113" s="11" t="s">
        <v>82</v>
      </c>
      <c r="AW113" s="11" t="s">
        <v>34</v>
      </c>
      <c r="AX113" s="11" t="s">
        <v>78</v>
      </c>
      <c r="AY113" s="194" t="s">
        <v>174</v>
      </c>
    </row>
    <row r="114" spans="2:65" s="1" customFormat="1" ht="16.5" customHeight="1">
      <c r="B114" s="31"/>
      <c r="C114" s="168" t="s">
        <v>217</v>
      </c>
      <c r="D114" s="168" t="s">
        <v>176</v>
      </c>
      <c r="E114" s="169" t="s">
        <v>218</v>
      </c>
      <c r="F114" s="170" t="s">
        <v>219</v>
      </c>
      <c r="G114" s="171" t="s">
        <v>179</v>
      </c>
      <c r="H114" s="172">
        <v>56</v>
      </c>
      <c r="I114" s="173"/>
      <c r="J114" s="174">
        <f>ROUND(I114*H114,2)</f>
        <v>0</v>
      </c>
      <c r="K114" s="170" t="s">
        <v>180</v>
      </c>
      <c r="L114" s="35"/>
      <c r="M114" s="175" t="s">
        <v>1</v>
      </c>
      <c r="N114" s="176" t="s">
        <v>44</v>
      </c>
      <c r="O114" s="57"/>
      <c r="P114" s="177">
        <f>O114*H114</f>
        <v>0</v>
      </c>
      <c r="Q114" s="177">
        <v>0</v>
      </c>
      <c r="R114" s="177">
        <f>Q114*H114</f>
        <v>0</v>
      </c>
      <c r="S114" s="177">
        <v>0.44</v>
      </c>
      <c r="T114" s="178">
        <f>S114*H114</f>
        <v>24.64</v>
      </c>
      <c r="AR114" s="14" t="s">
        <v>181</v>
      </c>
      <c r="AT114" s="14" t="s">
        <v>176</v>
      </c>
      <c r="AU114" s="14" t="s">
        <v>82</v>
      </c>
      <c r="AY114" s="14" t="s">
        <v>174</v>
      </c>
      <c r="BE114" s="179">
        <f>IF(N114="základní",J114,0)</f>
        <v>0</v>
      </c>
      <c r="BF114" s="179">
        <f>IF(N114="snížená",J114,0)</f>
        <v>0</v>
      </c>
      <c r="BG114" s="179">
        <f>IF(N114="zákl. přenesená",J114,0)</f>
        <v>0</v>
      </c>
      <c r="BH114" s="179">
        <f>IF(N114="sníž. přenesená",J114,0)</f>
        <v>0</v>
      </c>
      <c r="BI114" s="179">
        <f>IF(N114="nulová",J114,0)</f>
        <v>0</v>
      </c>
      <c r="BJ114" s="14" t="s">
        <v>78</v>
      </c>
      <c r="BK114" s="179">
        <f>ROUND(I114*H114,2)</f>
        <v>0</v>
      </c>
      <c r="BL114" s="14" t="s">
        <v>181</v>
      </c>
      <c r="BM114" s="14" t="s">
        <v>220</v>
      </c>
    </row>
    <row r="115" spans="2:65" s="1" customFormat="1" ht="19.5">
      <c r="B115" s="31"/>
      <c r="C115" s="32"/>
      <c r="D115" s="180" t="s">
        <v>183</v>
      </c>
      <c r="E115" s="32"/>
      <c r="F115" s="181" t="s">
        <v>221</v>
      </c>
      <c r="G115" s="32"/>
      <c r="H115" s="32"/>
      <c r="I115" s="96"/>
      <c r="J115" s="32"/>
      <c r="K115" s="32"/>
      <c r="L115" s="35"/>
      <c r="M115" s="182"/>
      <c r="N115" s="57"/>
      <c r="O115" s="57"/>
      <c r="P115" s="57"/>
      <c r="Q115" s="57"/>
      <c r="R115" s="57"/>
      <c r="S115" s="57"/>
      <c r="T115" s="58"/>
      <c r="AT115" s="14" t="s">
        <v>183</v>
      </c>
      <c r="AU115" s="14" t="s">
        <v>82</v>
      </c>
    </row>
    <row r="116" spans="2:65" s="1" customFormat="1" ht="126.75">
      <c r="B116" s="31"/>
      <c r="C116" s="32"/>
      <c r="D116" s="180" t="s">
        <v>185</v>
      </c>
      <c r="E116" s="32"/>
      <c r="F116" s="183" t="s">
        <v>209</v>
      </c>
      <c r="G116" s="32"/>
      <c r="H116" s="32"/>
      <c r="I116" s="96"/>
      <c r="J116" s="32"/>
      <c r="K116" s="32"/>
      <c r="L116" s="35"/>
      <c r="M116" s="182"/>
      <c r="N116" s="57"/>
      <c r="O116" s="57"/>
      <c r="P116" s="57"/>
      <c r="Q116" s="57"/>
      <c r="R116" s="57"/>
      <c r="S116" s="57"/>
      <c r="T116" s="58"/>
      <c r="AT116" s="14" t="s">
        <v>185</v>
      </c>
      <c r="AU116" s="14" t="s">
        <v>82</v>
      </c>
    </row>
    <row r="117" spans="2:65" s="11" customFormat="1">
      <c r="B117" s="184"/>
      <c r="C117" s="185"/>
      <c r="D117" s="180" t="s">
        <v>187</v>
      </c>
      <c r="E117" s="186" t="s">
        <v>1</v>
      </c>
      <c r="F117" s="187" t="s">
        <v>94</v>
      </c>
      <c r="G117" s="185"/>
      <c r="H117" s="188">
        <v>56</v>
      </c>
      <c r="I117" s="189"/>
      <c r="J117" s="185"/>
      <c r="K117" s="185"/>
      <c r="L117" s="190"/>
      <c r="M117" s="191"/>
      <c r="N117" s="192"/>
      <c r="O117" s="192"/>
      <c r="P117" s="192"/>
      <c r="Q117" s="192"/>
      <c r="R117" s="192"/>
      <c r="S117" s="192"/>
      <c r="T117" s="193"/>
      <c r="AT117" s="194" t="s">
        <v>187</v>
      </c>
      <c r="AU117" s="194" t="s">
        <v>82</v>
      </c>
      <c r="AV117" s="11" t="s">
        <v>82</v>
      </c>
      <c r="AW117" s="11" t="s">
        <v>34</v>
      </c>
      <c r="AX117" s="11" t="s">
        <v>78</v>
      </c>
      <c r="AY117" s="194" t="s">
        <v>174</v>
      </c>
    </row>
    <row r="118" spans="2:65" s="1" customFormat="1" ht="16.5" customHeight="1">
      <c r="B118" s="31"/>
      <c r="C118" s="168" t="s">
        <v>222</v>
      </c>
      <c r="D118" s="168" t="s">
        <v>176</v>
      </c>
      <c r="E118" s="169" t="s">
        <v>223</v>
      </c>
      <c r="F118" s="170" t="s">
        <v>224</v>
      </c>
      <c r="G118" s="171" t="s">
        <v>179</v>
      </c>
      <c r="H118" s="172">
        <v>0.8</v>
      </c>
      <c r="I118" s="173"/>
      <c r="J118" s="174">
        <f>ROUND(I118*H118,2)</f>
        <v>0</v>
      </c>
      <c r="K118" s="170" t="s">
        <v>180</v>
      </c>
      <c r="L118" s="35"/>
      <c r="M118" s="175" t="s">
        <v>1</v>
      </c>
      <c r="N118" s="176" t="s">
        <v>44</v>
      </c>
      <c r="O118" s="57"/>
      <c r="P118" s="177">
        <f>O118*H118</f>
        <v>0</v>
      </c>
      <c r="Q118" s="177">
        <v>0</v>
      </c>
      <c r="R118" s="177">
        <f>Q118*H118</f>
        <v>0</v>
      </c>
      <c r="S118" s="177">
        <v>0.32500000000000001</v>
      </c>
      <c r="T118" s="178">
        <f>S118*H118</f>
        <v>0.26</v>
      </c>
      <c r="AR118" s="14" t="s">
        <v>181</v>
      </c>
      <c r="AT118" s="14" t="s">
        <v>176</v>
      </c>
      <c r="AU118" s="14" t="s">
        <v>82</v>
      </c>
      <c r="AY118" s="14" t="s">
        <v>174</v>
      </c>
      <c r="BE118" s="179">
        <f>IF(N118="základní",J118,0)</f>
        <v>0</v>
      </c>
      <c r="BF118" s="179">
        <f>IF(N118="snížená",J118,0)</f>
        <v>0</v>
      </c>
      <c r="BG118" s="179">
        <f>IF(N118="zákl. přenesená",J118,0)</f>
        <v>0</v>
      </c>
      <c r="BH118" s="179">
        <f>IF(N118="sníž. přenesená",J118,0)</f>
        <v>0</v>
      </c>
      <c r="BI118" s="179">
        <f>IF(N118="nulová",J118,0)</f>
        <v>0</v>
      </c>
      <c r="BJ118" s="14" t="s">
        <v>78</v>
      </c>
      <c r="BK118" s="179">
        <f>ROUND(I118*H118,2)</f>
        <v>0</v>
      </c>
      <c r="BL118" s="14" t="s">
        <v>181</v>
      </c>
      <c r="BM118" s="14" t="s">
        <v>225</v>
      </c>
    </row>
    <row r="119" spans="2:65" s="1" customFormat="1" ht="19.5">
      <c r="B119" s="31"/>
      <c r="C119" s="32"/>
      <c r="D119" s="180" t="s">
        <v>183</v>
      </c>
      <c r="E119" s="32"/>
      <c r="F119" s="181" t="s">
        <v>226</v>
      </c>
      <c r="G119" s="32"/>
      <c r="H119" s="32"/>
      <c r="I119" s="96"/>
      <c r="J119" s="32"/>
      <c r="K119" s="32"/>
      <c r="L119" s="35"/>
      <c r="M119" s="182"/>
      <c r="N119" s="57"/>
      <c r="O119" s="57"/>
      <c r="P119" s="57"/>
      <c r="Q119" s="57"/>
      <c r="R119" s="57"/>
      <c r="S119" s="57"/>
      <c r="T119" s="58"/>
      <c r="AT119" s="14" t="s">
        <v>183</v>
      </c>
      <c r="AU119" s="14" t="s">
        <v>82</v>
      </c>
    </row>
    <row r="120" spans="2:65" s="1" customFormat="1" ht="126.75">
      <c r="B120" s="31"/>
      <c r="C120" s="32"/>
      <c r="D120" s="180" t="s">
        <v>185</v>
      </c>
      <c r="E120" s="32"/>
      <c r="F120" s="183" t="s">
        <v>209</v>
      </c>
      <c r="G120" s="32"/>
      <c r="H120" s="32"/>
      <c r="I120" s="96"/>
      <c r="J120" s="32"/>
      <c r="K120" s="32"/>
      <c r="L120" s="35"/>
      <c r="M120" s="182"/>
      <c r="N120" s="57"/>
      <c r="O120" s="57"/>
      <c r="P120" s="57"/>
      <c r="Q120" s="57"/>
      <c r="R120" s="57"/>
      <c r="S120" s="57"/>
      <c r="T120" s="58"/>
      <c r="AT120" s="14" t="s">
        <v>185</v>
      </c>
      <c r="AU120" s="14" t="s">
        <v>82</v>
      </c>
    </row>
    <row r="121" spans="2:65" s="11" customFormat="1">
      <c r="B121" s="184"/>
      <c r="C121" s="185"/>
      <c r="D121" s="180" t="s">
        <v>187</v>
      </c>
      <c r="E121" s="186" t="s">
        <v>92</v>
      </c>
      <c r="F121" s="187" t="s">
        <v>93</v>
      </c>
      <c r="G121" s="185"/>
      <c r="H121" s="188">
        <v>0.8</v>
      </c>
      <c r="I121" s="189"/>
      <c r="J121" s="185"/>
      <c r="K121" s="185"/>
      <c r="L121" s="190"/>
      <c r="M121" s="191"/>
      <c r="N121" s="192"/>
      <c r="O121" s="192"/>
      <c r="P121" s="192"/>
      <c r="Q121" s="192"/>
      <c r="R121" s="192"/>
      <c r="S121" s="192"/>
      <c r="T121" s="193"/>
      <c r="AT121" s="194" t="s">
        <v>187</v>
      </c>
      <c r="AU121" s="194" t="s">
        <v>82</v>
      </c>
      <c r="AV121" s="11" t="s">
        <v>82</v>
      </c>
      <c r="AW121" s="11" t="s">
        <v>34</v>
      </c>
      <c r="AX121" s="11" t="s">
        <v>78</v>
      </c>
      <c r="AY121" s="194" t="s">
        <v>174</v>
      </c>
    </row>
    <row r="122" spans="2:65" s="1" customFormat="1" ht="16.5" customHeight="1">
      <c r="B122" s="31"/>
      <c r="C122" s="168" t="s">
        <v>227</v>
      </c>
      <c r="D122" s="168" t="s">
        <v>176</v>
      </c>
      <c r="E122" s="169" t="s">
        <v>228</v>
      </c>
      <c r="F122" s="170" t="s">
        <v>229</v>
      </c>
      <c r="G122" s="171" t="s">
        <v>179</v>
      </c>
      <c r="H122" s="172">
        <v>56</v>
      </c>
      <c r="I122" s="173"/>
      <c r="J122" s="174">
        <f>ROUND(I122*H122,2)</f>
        <v>0</v>
      </c>
      <c r="K122" s="170" t="s">
        <v>180</v>
      </c>
      <c r="L122" s="35"/>
      <c r="M122" s="175" t="s">
        <v>1</v>
      </c>
      <c r="N122" s="176" t="s">
        <v>44</v>
      </c>
      <c r="O122" s="57"/>
      <c r="P122" s="177">
        <f>O122*H122</f>
        <v>0</v>
      </c>
      <c r="Q122" s="177">
        <v>0</v>
      </c>
      <c r="R122" s="177">
        <f>Q122*H122</f>
        <v>0</v>
      </c>
      <c r="S122" s="177">
        <v>0.22</v>
      </c>
      <c r="T122" s="178">
        <f>S122*H122</f>
        <v>12.32</v>
      </c>
      <c r="AR122" s="14" t="s">
        <v>181</v>
      </c>
      <c r="AT122" s="14" t="s">
        <v>176</v>
      </c>
      <c r="AU122" s="14" t="s">
        <v>82</v>
      </c>
      <c r="AY122" s="14" t="s">
        <v>174</v>
      </c>
      <c r="BE122" s="179">
        <f>IF(N122="základní",J122,0)</f>
        <v>0</v>
      </c>
      <c r="BF122" s="179">
        <f>IF(N122="snížená",J122,0)</f>
        <v>0</v>
      </c>
      <c r="BG122" s="179">
        <f>IF(N122="zákl. přenesená",J122,0)</f>
        <v>0</v>
      </c>
      <c r="BH122" s="179">
        <f>IF(N122="sníž. přenesená",J122,0)</f>
        <v>0</v>
      </c>
      <c r="BI122" s="179">
        <f>IF(N122="nulová",J122,0)</f>
        <v>0</v>
      </c>
      <c r="BJ122" s="14" t="s">
        <v>78</v>
      </c>
      <c r="BK122" s="179">
        <f>ROUND(I122*H122,2)</f>
        <v>0</v>
      </c>
      <c r="BL122" s="14" t="s">
        <v>181</v>
      </c>
      <c r="BM122" s="14" t="s">
        <v>230</v>
      </c>
    </row>
    <row r="123" spans="2:65" s="1" customFormat="1" ht="19.5">
      <c r="B123" s="31"/>
      <c r="C123" s="32"/>
      <c r="D123" s="180" t="s">
        <v>183</v>
      </c>
      <c r="E123" s="32"/>
      <c r="F123" s="181" t="s">
        <v>231</v>
      </c>
      <c r="G123" s="32"/>
      <c r="H123" s="32"/>
      <c r="I123" s="96"/>
      <c r="J123" s="32"/>
      <c r="K123" s="32"/>
      <c r="L123" s="35"/>
      <c r="M123" s="182"/>
      <c r="N123" s="57"/>
      <c r="O123" s="57"/>
      <c r="P123" s="57"/>
      <c r="Q123" s="57"/>
      <c r="R123" s="57"/>
      <c r="S123" s="57"/>
      <c r="T123" s="58"/>
      <c r="AT123" s="14" t="s">
        <v>183</v>
      </c>
      <c r="AU123" s="14" t="s">
        <v>82</v>
      </c>
    </row>
    <row r="124" spans="2:65" s="1" customFormat="1" ht="126.75">
      <c r="B124" s="31"/>
      <c r="C124" s="32"/>
      <c r="D124" s="180" t="s">
        <v>185</v>
      </c>
      <c r="E124" s="32"/>
      <c r="F124" s="183" t="s">
        <v>209</v>
      </c>
      <c r="G124" s="32"/>
      <c r="H124" s="32"/>
      <c r="I124" s="96"/>
      <c r="J124" s="32"/>
      <c r="K124" s="32"/>
      <c r="L124" s="35"/>
      <c r="M124" s="182"/>
      <c r="N124" s="57"/>
      <c r="O124" s="57"/>
      <c r="P124" s="57"/>
      <c r="Q124" s="57"/>
      <c r="R124" s="57"/>
      <c r="S124" s="57"/>
      <c r="T124" s="58"/>
      <c r="AT124" s="14" t="s">
        <v>185</v>
      </c>
      <c r="AU124" s="14" t="s">
        <v>82</v>
      </c>
    </row>
    <row r="125" spans="2:65" s="11" customFormat="1">
      <c r="B125" s="184"/>
      <c r="C125" s="185"/>
      <c r="D125" s="180" t="s">
        <v>187</v>
      </c>
      <c r="E125" s="186" t="s">
        <v>94</v>
      </c>
      <c r="F125" s="187" t="s">
        <v>95</v>
      </c>
      <c r="G125" s="185"/>
      <c r="H125" s="188">
        <v>56</v>
      </c>
      <c r="I125" s="189"/>
      <c r="J125" s="185"/>
      <c r="K125" s="185"/>
      <c r="L125" s="190"/>
      <c r="M125" s="191"/>
      <c r="N125" s="192"/>
      <c r="O125" s="192"/>
      <c r="P125" s="192"/>
      <c r="Q125" s="192"/>
      <c r="R125" s="192"/>
      <c r="S125" s="192"/>
      <c r="T125" s="193"/>
      <c r="AT125" s="194" t="s">
        <v>187</v>
      </c>
      <c r="AU125" s="194" t="s">
        <v>82</v>
      </c>
      <c r="AV125" s="11" t="s">
        <v>82</v>
      </c>
      <c r="AW125" s="11" t="s">
        <v>34</v>
      </c>
      <c r="AX125" s="11" t="s">
        <v>78</v>
      </c>
      <c r="AY125" s="194" t="s">
        <v>174</v>
      </c>
    </row>
    <row r="126" spans="2:65" s="1" customFormat="1" ht="16.5" customHeight="1">
      <c r="B126" s="31"/>
      <c r="C126" s="168" t="s">
        <v>232</v>
      </c>
      <c r="D126" s="168" t="s">
        <v>176</v>
      </c>
      <c r="E126" s="169" t="s">
        <v>233</v>
      </c>
      <c r="F126" s="170" t="s">
        <v>234</v>
      </c>
      <c r="G126" s="171" t="s">
        <v>235</v>
      </c>
      <c r="H126" s="172">
        <v>121.1</v>
      </c>
      <c r="I126" s="173"/>
      <c r="J126" s="174">
        <f>ROUND(I126*H126,2)</f>
        <v>0</v>
      </c>
      <c r="K126" s="170" t="s">
        <v>180</v>
      </c>
      <c r="L126" s="35"/>
      <c r="M126" s="175" t="s">
        <v>1</v>
      </c>
      <c r="N126" s="176" t="s">
        <v>44</v>
      </c>
      <c r="O126" s="57"/>
      <c r="P126" s="177">
        <f>O126*H126</f>
        <v>0</v>
      </c>
      <c r="Q126" s="177">
        <v>0</v>
      </c>
      <c r="R126" s="177">
        <f>Q126*H126</f>
        <v>0</v>
      </c>
      <c r="S126" s="177">
        <v>0.20499999999999999</v>
      </c>
      <c r="T126" s="178">
        <f>S126*H126</f>
        <v>24.825499999999998</v>
      </c>
      <c r="AR126" s="14" t="s">
        <v>181</v>
      </c>
      <c r="AT126" s="14" t="s">
        <v>176</v>
      </c>
      <c r="AU126" s="14" t="s">
        <v>82</v>
      </c>
      <c r="AY126" s="14" t="s">
        <v>174</v>
      </c>
      <c r="BE126" s="179">
        <f>IF(N126="základní",J126,0)</f>
        <v>0</v>
      </c>
      <c r="BF126" s="179">
        <f>IF(N126="snížená",J126,0)</f>
        <v>0</v>
      </c>
      <c r="BG126" s="179">
        <f>IF(N126="zákl. přenesená",J126,0)</f>
        <v>0</v>
      </c>
      <c r="BH126" s="179">
        <f>IF(N126="sníž. přenesená",J126,0)</f>
        <v>0</v>
      </c>
      <c r="BI126" s="179">
        <f>IF(N126="nulová",J126,0)</f>
        <v>0</v>
      </c>
      <c r="BJ126" s="14" t="s">
        <v>78</v>
      </c>
      <c r="BK126" s="179">
        <f>ROUND(I126*H126,2)</f>
        <v>0</v>
      </c>
      <c r="BL126" s="14" t="s">
        <v>181</v>
      </c>
      <c r="BM126" s="14" t="s">
        <v>236</v>
      </c>
    </row>
    <row r="127" spans="2:65" s="1" customFormat="1" ht="19.5">
      <c r="B127" s="31"/>
      <c r="C127" s="32"/>
      <c r="D127" s="180" t="s">
        <v>183</v>
      </c>
      <c r="E127" s="32"/>
      <c r="F127" s="181" t="s">
        <v>237</v>
      </c>
      <c r="G127" s="32"/>
      <c r="H127" s="32"/>
      <c r="I127" s="96"/>
      <c r="J127" s="32"/>
      <c r="K127" s="32"/>
      <c r="L127" s="35"/>
      <c r="M127" s="182"/>
      <c r="N127" s="57"/>
      <c r="O127" s="57"/>
      <c r="P127" s="57"/>
      <c r="Q127" s="57"/>
      <c r="R127" s="57"/>
      <c r="S127" s="57"/>
      <c r="T127" s="58"/>
      <c r="AT127" s="14" t="s">
        <v>183</v>
      </c>
      <c r="AU127" s="14" t="s">
        <v>82</v>
      </c>
    </row>
    <row r="128" spans="2:65" s="1" customFormat="1" ht="87.75">
      <c r="B128" s="31"/>
      <c r="C128" s="32"/>
      <c r="D128" s="180" t="s">
        <v>185</v>
      </c>
      <c r="E128" s="32"/>
      <c r="F128" s="183" t="s">
        <v>238</v>
      </c>
      <c r="G128" s="32"/>
      <c r="H128" s="32"/>
      <c r="I128" s="96"/>
      <c r="J128" s="32"/>
      <c r="K128" s="32"/>
      <c r="L128" s="35"/>
      <c r="M128" s="182"/>
      <c r="N128" s="57"/>
      <c r="O128" s="57"/>
      <c r="P128" s="57"/>
      <c r="Q128" s="57"/>
      <c r="R128" s="57"/>
      <c r="S128" s="57"/>
      <c r="T128" s="58"/>
      <c r="AT128" s="14" t="s">
        <v>185</v>
      </c>
      <c r="AU128" s="14" t="s">
        <v>82</v>
      </c>
    </row>
    <row r="129" spans="2:65" s="11" customFormat="1">
      <c r="B129" s="184"/>
      <c r="C129" s="185"/>
      <c r="D129" s="180" t="s">
        <v>187</v>
      </c>
      <c r="E129" s="186" t="s">
        <v>1</v>
      </c>
      <c r="F129" s="187" t="s">
        <v>239</v>
      </c>
      <c r="G129" s="185"/>
      <c r="H129" s="188">
        <v>121.1</v>
      </c>
      <c r="I129" s="189"/>
      <c r="J129" s="185"/>
      <c r="K129" s="185"/>
      <c r="L129" s="190"/>
      <c r="M129" s="191"/>
      <c r="N129" s="192"/>
      <c r="O129" s="192"/>
      <c r="P129" s="192"/>
      <c r="Q129" s="192"/>
      <c r="R129" s="192"/>
      <c r="S129" s="192"/>
      <c r="T129" s="193"/>
      <c r="AT129" s="194" t="s">
        <v>187</v>
      </c>
      <c r="AU129" s="194" t="s">
        <v>82</v>
      </c>
      <c r="AV129" s="11" t="s">
        <v>82</v>
      </c>
      <c r="AW129" s="11" t="s">
        <v>34</v>
      </c>
      <c r="AX129" s="11" t="s">
        <v>78</v>
      </c>
      <c r="AY129" s="194" t="s">
        <v>174</v>
      </c>
    </row>
    <row r="130" spans="2:65" s="1" customFormat="1" ht="16.5" customHeight="1">
      <c r="B130" s="31"/>
      <c r="C130" s="168" t="s">
        <v>240</v>
      </c>
      <c r="D130" s="168" t="s">
        <v>176</v>
      </c>
      <c r="E130" s="169" t="s">
        <v>241</v>
      </c>
      <c r="F130" s="170" t="s">
        <v>242</v>
      </c>
      <c r="G130" s="171" t="s">
        <v>235</v>
      </c>
      <c r="H130" s="172">
        <v>71.2</v>
      </c>
      <c r="I130" s="173"/>
      <c r="J130" s="174">
        <f>ROUND(I130*H130,2)</f>
        <v>0</v>
      </c>
      <c r="K130" s="170" t="s">
        <v>180</v>
      </c>
      <c r="L130" s="35"/>
      <c r="M130" s="175" t="s">
        <v>1</v>
      </c>
      <c r="N130" s="176" t="s">
        <v>44</v>
      </c>
      <c r="O130" s="57"/>
      <c r="P130" s="177">
        <f>O130*H130</f>
        <v>0</v>
      </c>
      <c r="Q130" s="177">
        <v>0</v>
      </c>
      <c r="R130" s="177">
        <f>Q130*H130</f>
        <v>0</v>
      </c>
      <c r="S130" s="177">
        <v>0.04</v>
      </c>
      <c r="T130" s="178">
        <f>S130*H130</f>
        <v>2.8480000000000003</v>
      </c>
      <c r="AR130" s="14" t="s">
        <v>181</v>
      </c>
      <c r="AT130" s="14" t="s">
        <v>176</v>
      </c>
      <c r="AU130" s="14" t="s">
        <v>82</v>
      </c>
      <c r="AY130" s="14" t="s">
        <v>174</v>
      </c>
      <c r="BE130" s="179">
        <f>IF(N130="základní",J130,0)</f>
        <v>0</v>
      </c>
      <c r="BF130" s="179">
        <f>IF(N130="snížená",J130,0)</f>
        <v>0</v>
      </c>
      <c r="BG130" s="179">
        <f>IF(N130="zákl. přenesená",J130,0)</f>
        <v>0</v>
      </c>
      <c r="BH130" s="179">
        <f>IF(N130="sníž. přenesená",J130,0)</f>
        <v>0</v>
      </c>
      <c r="BI130" s="179">
        <f>IF(N130="nulová",J130,0)</f>
        <v>0</v>
      </c>
      <c r="BJ130" s="14" t="s">
        <v>78</v>
      </c>
      <c r="BK130" s="179">
        <f>ROUND(I130*H130,2)</f>
        <v>0</v>
      </c>
      <c r="BL130" s="14" t="s">
        <v>181</v>
      </c>
      <c r="BM130" s="14" t="s">
        <v>243</v>
      </c>
    </row>
    <row r="131" spans="2:65" s="1" customFormat="1" ht="19.5">
      <c r="B131" s="31"/>
      <c r="C131" s="32"/>
      <c r="D131" s="180" t="s">
        <v>183</v>
      </c>
      <c r="E131" s="32"/>
      <c r="F131" s="181" t="s">
        <v>244</v>
      </c>
      <c r="G131" s="32"/>
      <c r="H131" s="32"/>
      <c r="I131" s="96"/>
      <c r="J131" s="32"/>
      <c r="K131" s="32"/>
      <c r="L131" s="35"/>
      <c r="M131" s="182"/>
      <c r="N131" s="57"/>
      <c r="O131" s="57"/>
      <c r="P131" s="57"/>
      <c r="Q131" s="57"/>
      <c r="R131" s="57"/>
      <c r="S131" s="57"/>
      <c r="T131" s="58"/>
      <c r="AT131" s="14" t="s">
        <v>183</v>
      </c>
      <c r="AU131" s="14" t="s">
        <v>82</v>
      </c>
    </row>
    <row r="132" spans="2:65" s="1" customFormat="1" ht="87.75">
      <c r="B132" s="31"/>
      <c r="C132" s="32"/>
      <c r="D132" s="180" t="s">
        <v>185</v>
      </c>
      <c r="E132" s="32"/>
      <c r="F132" s="183" t="s">
        <v>238</v>
      </c>
      <c r="G132" s="32"/>
      <c r="H132" s="32"/>
      <c r="I132" s="96"/>
      <c r="J132" s="32"/>
      <c r="K132" s="32"/>
      <c r="L132" s="35"/>
      <c r="M132" s="182"/>
      <c r="N132" s="57"/>
      <c r="O132" s="57"/>
      <c r="P132" s="57"/>
      <c r="Q132" s="57"/>
      <c r="R132" s="57"/>
      <c r="S132" s="57"/>
      <c r="T132" s="58"/>
      <c r="AT132" s="14" t="s">
        <v>185</v>
      </c>
      <c r="AU132" s="14" t="s">
        <v>82</v>
      </c>
    </row>
    <row r="133" spans="2:65" s="11" customFormat="1">
      <c r="B133" s="184"/>
      <c r="C133" s="185"/>
      <c r="D133" s="180" t="s">
        <v>187</v>
      </c>
      <c r="E133" s="186" t="s">
        <v>1</v>
      </c>
      <c r="F133" s="187" t="s">
        <v>245</v>
      </c>
      <c r="G133" s="185"/>
      <c r="H133" s="188">
        <v>71.2</v>
      </c>
      <c r="I133" s="189"/>
      <c r="J133" s="185"/>
      <c r="K133" s="185"/>
      <c r="L133" s="190"/>
      <c r="M133" s="191"/>
      <c r="N133" s="192"/>
      <c r="O133" s="192"/>
      <c r="P133" s="192"/>
      <c r="Q133" s="192"/>
      <c r="R133" s="192"/>
      <c r="S133" s="192"/>
      <c r="T133" s="193"/>
      <c r="AT133" s="194" t="s">
        <v>187</v>
      </c>
      <c r="AU133" s="194" t="s">
        <v>82</v>
      </c>
      <c r="AV133" s="11" t="s">
        <v>82</v>
      </c>
      <c r="AW133" s="11" t="s">
        <v>34</v>
      </c>
      <c r="AX133" s="11" t="s">
        <v>78</v>
      </c>
      <c r="AY133" s="194" t="s">
        <v>174</v>
      </c>
    </row>
    <row r="134" spans="2:65" s="1" customFormat="1" ht="16.5" customHeight="1">
      <c r="B134" s="31"/>
      <c r="C134" s="168" t="s">
        <v>246</v>
      </c>
      <c r="D134" s="168" t="s">
        <v>176</v>
      </c>
      <c r="E134" s="169" t="s">
        <v>247</v>
      </c>
      <c r="F134" s="170" t="s">
        <v>248</v>
      </c>
      <c r="G134" s="171" t="s">
        <v>249</v>
      </c>
      <c r="H134" s="172">
        <v>9.3800000000000008</v>
      </c>
      <c r="I134" s="173"/>
      <c r="J134" s="174">
        <f>ROUND(I134*H134,2)</f>
        <v>0</v>
      </c>
      <c r="K134" s="170" t="s">
        <v>180</v>
      </c>
      <c r="L134" s="35"/>
      <c r="M134" s="175" t="s">
        <v>1</v>
      </c>
      <c r="N134" s="176" t="s">
        <v>44</v>
      </c>
      <c r="O134" s="57"/>
      <c r="P134" s="177">
        <f>O134*H134</f>
        <v>0</v>
      </c>
      <c r="Q134" s="177">
        <v>0</v>
      </c>
      <c r="R134" s="177">
        <f>Q134*H134</f>
        <v>0</v>
      </c>
      <c r="S134" s="177">
        <v>0</v>
      </c>
      <c r="T134" s="178">
        <f>S134*H134</f>
        <v>0</v>
      </c>
      <c r="AR134" s="14" t="s">
        <v>181</v>
      </c>
      <c r="AT134" s="14" t="s">
        <v>176</v>
      </c>
      <c r="AU134" s="14" t="s">
        <v>82</v>
      </c>
      <c r="AY134" s="14" t="s">
        <v>174</v>
      </c>
      <c r="BE134" s="179">
        <f>IF(N134="základní",J134,0)</f>
        <v>0</v>
      </c>
      <c r="BF134" s="179">
        <f>IF(N134="snížená",J134,0)</f>
        <v>0</v>
      </c>
      <c r="BG134" s="179">
        <f>IF(N134="zákl. přenesená",J134,0)</f>
        <v>0</v>
      </c>
      <c r="BH134" s="179">
        <f>IF(N134="sníž. přenesená",J134,0)</f>
        <v>0</v>
      </c>
      <c r="BI134" s="179">
        <f>IF(N134="nulová",J134,0)</f>
        <v>0</v>
      </c>
      <c r="BJ134" s="14" t="s">
        <v>78</v>
      </c>
      <c r="BK134" s="179">
        <f>ROUND(I134*H134,2)</f>
        <v>0</v>
      </c>
      <c r="BL134" s="14" t="s">
        <v>181</v>
      </c>
      <c r="BM134" s="14" t="s">
        <v>250</v>
      </c>
    </row>
    <row r="135" spans="2:65" s="1" customFormat="1" ht="19.5">
      <c r="B135" s="31"/>
      <c r="C135" s="32"/>
      <c r="D135" s="180" t="s">
        <v>183</v>
      </c>
      <c r="E135" s="32"/>
      <c r="F135" s="181" t="s">
        <v>251</v>
      </c>
      <c r="G135" s="32"/>
      <c r="H135" s="32"/>
      <c r="I135" s="96"/>
      <c r="J135" s="32"/>
      <c r="K135" s="32"/>
      <c r="L135" s="35"/>
      <c r="M135" s="182"/>
      <c r="N135" s="57"/>
      <c r="O135" s="57"/>
      <c r="P135" s="57"/>
      <c r="Q135" s="57"/>
      <c r="R135" s="57"/>
      <c r="S135" s="57"/>
      <c r="T135" s="58"/>
      <c r="AT135" s="14" t="s">
        <v>183</v>
      </c>
      <c r="AU135" s="14" t="s">
        <v>82</v>
      </c>
    </row>
    <row r="136" spans="2:65" s="1" customFormat="1" ht="58.5">
      <c r="B136" s="31"/>
      <c r="C136" s="32"/>
      <c r="D136" s="180" t="s">
        <v>185</v>
      </c>
      <c r="E136" s="32"/>
      <c r="F136" s="183" t="s">
        <v>252</v>
      </c>
      <c r="G136" s="32"/>
      <c r="H136" s="32"/>
      <c r="I136" s="96"/>
      <c r="J136" s="32"/>
      <c r="K136" s="32"/>
      <c r="L136" s="35"/>
      <c r="M136" s="182"/>
      <c r="N136" s="57"/>
      <c r="O136" s="57"/>
      <c r="P136" s="57"/>
      <c r="Q136" s="57"/>
      <c r="R136" s="57"/>
      <c r="S136" s="57"/>
      <c r="T136" s="58"/>
      <c r="AT136" s="14" t="s">
        <v>185</v>
      </c>
      <c r="AU136" s="14" t="s">
        <v>82</v>
      </c>
    </row>
    <row r="137" spans="2:65" s="11" customFormat="1">
      <c r="B137" s="184"/>
      <c r="C137" s="185"/>
      <c r="D137" s="180" t="s">
        <v>187</v>
      </c>
      <c r="E137" s="186" t="s">
        <v>126</v>
      </c>
      <c r="F137" s="187" t="s">
        <v>253</v>
      </c>
      <c r="G137" s="185"/>
      <c r="H137" s="188">
        <v>9.3800000000000008</v>
      </c>
      <c r="I137" s="189"/>
      <c r="J137" s="185"/>
      <c r="K137" s="185"/>
      <c r="L137" s="190"/>
      <c r="M137" s="191"/>
      <c r="N137" s="192"/>
      <c r="O137" s="192"/>
      <c r="P137" s="192"/>
      <c r="Q137" s="192"/>
      <c r="R137" s="192"/>
      <c r="S137" s="192"/>
      <c r="T137" s="193"/>
      <c r="AT137" s="194" t="s">
        <v>187</v>
      </c>
      <c r="AU137" s="194" t="s">
        <v>82</v>
      </c>
      <c r="AV137" s="11" t="s">
        <v>82</v>
      </c>
      <c r="AW137" s="11" t="s">
        <v>34</v>
      </c>
      <c r="AX137" s="11" t="s">
        <v>78</v>
      </c>
      <c r="AY137" s="194" t="s">
        <v>174</v>
      </c>
    </row>
    <row r="138" spans="2:65" s="1" customFormat="1" ht="16.5" customHeight="1">
      <c r="B138" s="31"/>
      <c r="C138" s="195" t="s">
        <v>254</v>
      </c>
      <c r="D138" s="195" t="s">
        <v>255</v>
      </c>
      <c r="E138" s="196" t="s">
        <v>256</v>
      </c>
      <c r="F138" s="197" t="s">
        <v>257</v>
      </c>
      <c r="G138" s="198" t="s">
        <v>258</v>
      </c>
      <c r="H138" s="199">
        <v>15.946</v>
      </c>
      <c r="I138" s="200"/>
      <c r="J138" s="201">
        <f>ROUND(I138*H138,2)</f>
        <v>0</v>
      </c>
      <c r="K138" s="197" t="s">
        <v>180</v>
      </c>
      <c r="L138" s="202"/>
      <c r="M138" s="203" t="s">
        <v>1</v>
      </c>
      <c r="N138" s="204" t="s">
        <v>44</v>
      </c>
      <c r="O138" s="57"/>
      <c r="P138" s="177">
        <f>O138*H138</f>
        <v>0</v>
      </c>
      <c r="Q138" s="177">
        <v>1</v>
      </c>
      <c r="R138" s="177">
        <f>Q138*H138</f>
        <v>15.946</v>
      </c>
      <c r="S138" s="177">
        <v>0</v>
      </c>
      <c r="T138" s="178">
        <f>S138*H138</f>
        <v>0</v>
      </c>
      <c r="AR138" s="14" t="s">
        <v>222</v>
      </c>
      <c r="AT138" s="14" t="s">
        <v>255</v>
      </c>
      <c r="AU138" s="14" t="s">
        <v>82</v>
      </c>
      <c r="AY138" s="14" t="s">
        <v>174</v>
      </c>
      <c r="BE138" s="179">
        <f>IF(N138="základní",J138,0)</f>
        <v>0</v>
      </c>
      <c r="BF138" s="179">
        <f>IF(N138="snížená",J138,0)</f>
        <v>0</v>
      </c>
      <c r="BG138" s="179">
        <f>IF(N138="zákl. přenesená",J138,0)</f>
        <v>0</v>
      </c>
      <c r="BH138" s="179">
        <f>IF(N138="sníž. přenesená",J138,0)</f>
        <v>0</v>
      </c>
      <c r="BI138" s="179">
        <f>IF(N138="nulová",J138,0)</f>
        <v>0</v>
      </c>
      <c r="BJ138" s="14" t="s">
        <v>78</v>
      </c>
      <c r="BK138" s="179">
        <f>ROUND(I138*H138,2)</f>
        <v>0</v>
      </c>
      <c r="BL138" s="14" t="s">
        <v>181</v>
      </c>
      <c r="BM138" s="14" t="s">
        <v>259</v>
      </c>
    </row>
    <row r="139" spans="2:65" s="1" customFormat="1">
      <c r="B139" s="31"/>
      <c r="C139" s="32"/>
      <c r="D139" s="180" t="s">
        <v>183</v>
      </c>
      <c r="E139" s="32"/>
      <c r="F139" s="181" t="s">
        <v>257</v>
      </c>
      <c r="G139" s="32"/>
      <c r="H139" s="32"/>
      <c r="I139" s="96"/>
      <c r="J139" s="32"/>
      <c r="K139" s="32"/>
      <c r="L139" s="35"/>
      <c r="M139" s="182"/>
      <c r="N139" s="57"/>
      <c r="O139" s="57"/>
      <c r="P139" s="57"/>
      <c r="Q139" s="57"/>
      <c r="R139" s="57"/>
      <c r="S139" s="57"/>
      <c r="T139" s="58"/>
      <c r="AT139" s="14" t="s">
        <v>183</v>
      </c>
      <c r="AU139" s="14" t="s">
        <v>82</v>
      </c>
    </row>
    <row r="140" spans="2:65" s="11" customFormat="1">
      <c r="B140" s="184"/>
      <c r="C140" s="185"/>
      <c r="D140" s="180" t="s">
        <v>187</v>
      </c>
      <c r="E140" s="186" t="s">
        <v>1</v>
      </c>
      <c r="F140" s="187" t="s">
        <v>260</v>
      </c>
      <c r="G140" s="185"/>
      <c r="H140" s="188">
        <v>15.946</v>
      </c>
      <c r="I140" s="189"/>
      <c r="J140" s="185"/>
      <c r="K140" s="185"/>
      <c r="L140" s="190"/>
      <c r="M140" s="191"/>
      <c r="N140" s="192"/>
      <c r="O140" s="192"/>
      <c r="P140" s="192"/>
      <c r="Q140" s="192"/>
      <c r="R140" s="192"/>
      <c r="S140" s="192"/>
      <c r="T140" s="193"/>
      <c r="AT140" s="194" t="s">
        <v>187</v>
      </c>
      <c r="AU140" s="194" t="s">
        <v>82</v>
      </c>
      <c r="AV140" s="11" t="s">
        <v>82</v>
      </c>
      <c r="AW140" s="11" t="s">
        <v>34</v>
      </c>
      <c r="AX140" s="11" t="s">
        <v>78</v>
      </c>
      <c r="AY140" s="194" t="s">
        <v>174</v>
      </c>
    </row>
    <row r="141" spans="2:65" s="1" customFormat="1" ht="16.5" customHeight="1">
      <c r="B141" s="31"/>
      <c r="C141" s="168" t="s">
        <v>261</v>
      </c>
      <c r="D141" s="168" t="s">
        <v>176</v>
      </c>
      <c r="E141" s="169" t="s">
        <v>262</v>
      </c>
      <c r="F141" s="170" t="s">
        <v>263</v>
      </c>
      <c r="G141" s="171" t="s">
        <v>249</v>
      </c>
      <c r="H141" s="172">
        <v>9.3800000000000008</v>
      </c>
      <c r="I141" s="173"/>
      <c r="J141" s="174">
        <f>ROUND(I141*H141,2)</f>
        <v>0</v>
      </c>
      <c r="K141" s="170" t="s">
        <v>180</v>
      </c>
      <c r="L141" s="35"/>
      <c r="M141" s="175" t="s">
        <v>1</v>
      </c>
      <c r="N141" s="176" t="s">
        <v>44</v>
      </c>
      <c r="O141" s="57"/>
      <c r="P141" s="177">
        <f>O141*H141</f>
        <v>0</v>
      </c>
      <c r="Q141" s="177">
        <v>0</v>
      </c>
      <c r="R141" s="177">
        <f>Q141*H141</f>
        <v>0</v>
      </c>
      <c r="S141" s="177">
        <v>0</v>
      </c>
      <c r="T141" s="178">
        <f>S141*H141</f>
        <v>0</v>
      </c>
      <c r="AR141" s="14" t="s">
        <v>181</v>
      </c>
      <c r="AT141" s="14" t="s">
        <v>176</v>
      </c>
      <c r="AU141" s="14" t="s">
        <v>82</v>
      </c>
      <c r="AY141" s="14" t="s">
        <v>174</v>
      </c>
      <c r="BE141" s="179">
        <f>IF(N141="základní",J141,0)</f>
        <v>0</v>
      </c>
      <c r="BF141" s="179">
        <f>IF(N141="snížená",J141,0)</f>
        <v>0</v>
      </c>
      <c r="BG141" s="179">
        <f>IF(N141="zákl. přenesená",J141,0)</f>
        <v>0</v>
      </c>
      <c r="BH141" s="179">
        <f>IF(N141="sníž. přenesená",J141,0)</f>
        <v>0</v>
      </c>
      <c r="BI141" s="179">
        <f>IF(N141="nulová",J141,0)</f>
        <v>0</v>
      </c>
      <c r="BJ141" s="14" t="s">
        <v>78</v>
      </c>
      <c r="BK141" s="179">
        <f>ROUND(I141*H141,2)</f>
        <v>0</v>
      </c>
      <c r="BL141" s="14" t="s">
        <v>181</v>
      </c>
      <c r="BM141" s="14" t="s">
        <v>264</v>
      </c>
    </row>
    <row r="142" spans="2:65" s="1" customFormat="1" ht="19.5">
      <c r="B142" s="31"/>
      <c r="C142" s="32"/>
      <c r="D142" s="180" t="s">
        <v>183</v>
      </c>
      <c r="E142" s="32"/>
      <c r="F142" s="181" t="s">
        <v>265</v>
      </c>
      <c r="G142" s="32"/>
      <c r="H142" s="32"/>
      <c r="I142" s="96"/>
      <c r="J142" s="32"/>
      <c r="K142" s="32"/>
      <c r="L142" s="35"/>
      <c r="M142" s="182"/>
      <c r="N142" s="57"/>
      <c r="O142" s="57"/>
      <c r="P142" s="57"/>
      <c r="Q142" s="57"/>
      <c r="R142" s="57"/>
      <c r="S142" s="57"/>
      <c r="T142" s="58"/>
      <c r="AT142" s="14" t="s">
        <v>183</v>
      </c>
      <c r="AU142" s="14" t="s">
        <v>82</v>
      </c>
    </row>
    <row r="143" spans="2:65" s="1" customFormat="1" ht="58.5">
      <c r="B143" s="31"/>
      <c r="C143" s="32"/>
      <c r="D143" s="180" t="s">
        <v>185</v>
      </c>
      <c r="E143" s="32"/>
      <c r="F143" s="183" t="s">
        <v>252</v>
      </c>
      <c r="G143" s="32"/>
      <c r="H143" s="32"/>
      <c r="I143" s="96"/>
      <c r="J143" s="32"/>
      <c r="K143" s="32"/>
      <c r="L143" s="35"/>
      <c r="M143" s="182"/>
      <c r="N143" s="57"/>
      <c r="O143" s="57"/>
      <c r="P143" s="57"/>
      <c r="Q143" s="57"/>
      <c r="R143" s="57"/>
      <c r="S143" s="57"/>
      <c r="T143" s="58"/>
      <c r="AT143" s="14" t="s">
        <v>185</v>
      </c>
      <c r="AU143" s="14" t="s">
        <v>82</v>
      </c>
    </row>
    <row r="144" spans="2:65" s="11" customFormat="1">
      <c r="B144" s="184"/>
      <c r="C144" s="185"/>
      <c r="D144" s="180" t="s">
        <v>187</v>
      </c>
      <c r="E144" s="186" t="s">
        <v>1</v>
      </c>
      <c r="F144" s="187" t="s">
        <v>126</v>
      </c>
      <c r="G144" s="185"/>
      <c r="H144" s="188">
        <v>9.3800000000000008</v>
      </c>
      <c r="I144" s="189"/>
      <c r="J144" s="185"/>
      <c r="K144" s="185"/>
      <c r="L144" s="190"/>
      <c r="M144" s="191"/>
      <c r="N144" s="192"/>
      <c r="O144" s="192"/>
      <c r="P144" s="192"/>
      <c r="Q144" s="192"/>
      <c r="R144" s="192"/>
      <c r="S144" s="192"/>
      <c r="T144" s="193"/>
      <c r="AT144" s="194" t="s">
        <v>187</v>
      </c>
      <c r="AU144" s="194" t="s">
        <v>82</v>
      </c>
      <c r="AV144" s="11" t="s">
        <v>82</v>
      </c>
      <c r="AW144" s="11" t="s">
        <v>34</v>
      </c>
      <c r="AX144" s="11" t="s">
        <v>78</v>
      </c>
      <c r="AY144" s="194" t="s">
        <v>174</v>
      </c>
    </row>
    <row r="145" spans="2:65" s="1" customFormat="1" ht="16.5" customHeight="1">
      <c r="B145" s="31"/>
      <c r="C145" s="168" t="s">
        <v>8</v>
      </c>
      <c r="D145" s="168" t="s">
        <v>176</v>
      </c>
      <c r="E145" s="169" t="s">
        <v>266</v>
      </c>
      <c r="F145" s="170" t="s">
        <v>267</v>
      </c>
      <c r="G145" s="171" t="s">
        <v>249</v>
      </c>
      <c r="H145" s="172">
        <v>54.42</v>
      </c>
      <c r="I145" s="173"/>
      <c r="J145" s="174">
        <f>ROUND(I145*H145,2)</f>
        <v>0</v>
      </c>
      <c r="K145" s="170" t="s">
        <v>180</v>
      </c>
      <c r="L145" s="35"/>
      <c r="M145" s="175" t="s">
        <v>1</v>
      </c>
      <c r="N145" s="176" t="s">
        <v>44</v>
      </c>
      <c r="O145" s="57"/>
      <c r="P145" s="177">
        <f>O145*H145</f>
        <v>0</v>
      </c>
      <c r="Q145" s="177">
        <v>0</v>
      </c>
      <c r="R145" s="177">
        <f>Q145*H145</f>
        <v>0</v>
      </c>
      <c r="S145" s="177">
        <v>0</v>
      </c>
      <c r="T145" s="178">
        <f>S145*H145</f>
        <v>0</v>
      </c>
      <c r="AR145" s="14" t="s">
        <v>181</v>
      </c>
      <c r="AT145" s="14" t="s">
        <v>176</v>
      </c>
      <c r="AU145" s="14" t="s">
        <v>82</v>
      </c>
      <c r="AY145" s="14" t="s">
        <v>174</v>
      </c>
      <c r="BE145" s="179">
        <f>IF(N145="základní",J145,0)</f>
        <v>0</v>
      </c>
      <c r="BF145" s="179">
        <f>IF(N145="snížená",J145,0)</f>
        <v>0</v>
      </c>
      <c r="BG145" s="179">
        <f>IF(N145="zákl. přenesená",J145,0)</f>
        <v>0</v>
      </c>
      <c r="BH145" s="179">
        <f>IF(N145="sníž. přenesená",J145,0)</f>
        <v>0</v>
      </c>
      <c r="BI145" s="179">
        <f>IF(N145="nulová",J145,0)</f>
        <v>0</v>
      </c>
      <c r="BJ145" s="14" t="s">
        <v>78</v>
      </c>
      <c r="BK145" s="179">
        <f>ROUND(I145*H145,2)</f>
        <v>0</v>
      </c>
      <c r="BL145" s="14" t="s">
        <v>181</v>
      </c>
      <c r="BM145" s="14" t="s">
        <v>268</v>
      </c>
    </row>
    <row r="146" spans="2:65" s="1" customFormat="1" ht="19.5">
      <c r="B146" s="31"/>
      <c r="C146" s="32"/>
      <c r="D146" s="180" t="s">
        <v>183</v>
      </c>
      <c r="E146" s="32"/>
      <c r="F146" s="181" t="s">
        <v>269</v>
      </c>
      <c r="G146" s="32"/>
      <c r="H146" s="32"/>
      <c r="I146" s="96"/>
      <c r="J146" s="32"/>
      <c r="K146" s="32"/>
      <c r="L146" s="35"/>
      <c r="M146" s="182"/>
      <c r="N146" s="57"/>
      <c r="O146" s="57"/>
      <c r="P146" s="57"/>
      <c r="Q146" s="57"/>
      <c r="R146" s="57"/>
      <c r="S146" s="57"/>
      <c r="T146" s="58"/>
      <c r="AT146" s="14" t="s">
        <v>183</v>
      </c>
      <c r="AU146" s="14" t="s">
        <v>82</v>
      </c>
    </row>
    <row r="147" spans="2:65" s="1" customFormat="1" ht="146.25">
      <c r="B147" s="31"/>
      <c r="C147" s="32"/>
      <c r="D147" s="180" t="s">
        <v>185</v>
      </c>
      <c r="E147" s="32"/>
      <c r="F147" s="183" t="s">
        <v>270</v>
      </c>
      <c r="G147" s="32"/>
      <c r="H147" s="32"/>
      <c r="I147" s="96"/>
      <c r="J147" s="32"/>
      <c r="K147" s="32"/>
      <c r="L147" s="35"/>
      <c r="M147" s="182"/>
      <c r="N147" s="57"/>
      <c r="O147" s="57"/>
      <c r="P147" s="57"/>
      <c r="Q147" s="57"/>
      <c r="R147" s="57"/>
      <c r="S147" s="57"/>
      <c r="T147" s="58"/>
      <c r="AT147" s="14" t="s">
        <v>185</v>
      </c>
      <c r="AU147" s="14" t="s">
        <v>82</v>
      </c>
    </row>
    <row r="148" spans="2:65" s="11" customFormat="1">
      <c r="B148" s="184"/>
      <c r="C148" s="185"/>
      <c r="D148" s="180" t="s">
        <v>187</v>
      </c>
      <c r="E148" s="186" t="s">
        <v>1</v>
      </c>
      <c r="F148" s="187" t="s">
        <v>271</v>
      </c>
      <c r="G148" s="185"/>
      <c r="H148" s="188">
        <v>39.72</v>
      </c>
      <c r="I148" s="189"/>
      <c r="J148" s="185"/>
      <c r="K148" s="185"/>
      <c r="L148" s="190"/>
      <c r="M148" s="191"/>
      <c r="N148" s="192"/>
      <c r="O148" s="192"/>
      <c r="P148" s="192"/>
      <c r="Q148" s="192"/>
      <c r="R148" s="192"/>
      <c r="S148" s="192"/>
      <c r="T148" s="193"/>
      <c r="AT148" s="194" t="s">
        <v>187</v>
      </c>
      <c r="AU148" s="194" t="s">
        <v>82</v>
      </c>
      <c r="AV148" s="11" t="s">
        <v>82</v>
      </c>
      <c r="AW148" s="11" t="s">
        <v>34</v>
      </c>
      <c r="AX148" s="11" t="s">
        <v>73</v>
      </c>
      <c r="AY148" s="194" t="s">
        <v>174</v>
      </c>
    </row>
    <row r="149" spans="2:65" s="11" customFormat="1">
      <c r="B149" s="184"/>
      <c r="C149" s="185"/>
      <c r="D149" s="180" t="s">
        <v>187</v>
      </c>
      <c r="E149" s="186" t="s">
        <v>1</v>
      </c>
      <c r="F149" s="187" t="s">
        <v>272</v>
      </c>
      <c r="G149" s="185"/>
      <c r="H149" s="188">
        <v>8.4</v>
      </c>
      <c r="I149" s="189"/>
      <c r="J149" s="185"/>
      <c r="K149" s="185"/>
      <c r="L149" s="190"/>
      <c r="M149" s="191"/>
      <c r="N149" s="192"/>
      <c r="O149" s="192"/>
      <c r="P149" s="192"/>
      <c r="Q149" s="192"/>
      <c r="R149" s="192"/>
      <c r="S149" s="192"/>
      <c r="T149" s="193"/>
      <c r="AT149" s="194" t="s">
        <v>187</v>
      </c>
      <c r="AU149" s="194" t="s">
        <v>82</v>
      </c>
      <c r="AV149" s="11" t="s">
        <v>82</v>
      </c>
      <c r="AW149" s="11" t="s">
        <v>34</v>
      </c>
      <c r="AX149" s="11" t="s">
        <v>73</v>
      </c>
      <c r="AY149" s="194" t="s">
        <v>174</v>
      </c>
    </row>
    <row r="150" spans="2:65" s="11" customFormat="1">
      <c r="B150" s="184"/>
      <c r="C150" s="185"/>
      <c r="D150" s="180" t="s">
        <v>187</v>
      </c>
      <c r="E150" s="186" t="s">
        <v>1</v>
      </c>
      <c r="F150" s="187" t="s">
        <v>273</v>
      </c>
      <c r="G150" s="185"/>
      <c r="H150" s="188">
        <v>6.3</v>
      </c>
      <c r="I150" s="189"/>
      <c r="J150" s="185"/>
      <c r="K150" s="185"/>
      <c r="L150" s="190"/>
      <c r="M150" s="191"/>
      <c r="N150" s="192"/>
      <c r="O150" s="192"/>
      <c r="P150" s="192"/>
      <c r="Q150" s="192"/>
      <c r="R150" s="192"/>
      <c r="S150" s="192"/>
      <c r="T150" s="193"/>
      <c r="AT150" s="194" t="s">
        <v>187</v>
      </c>
      <c r="AU150" s="194" t="s">
        <v>82</v>
      </c>
      <c r="AV150" s="11" t="s">
        <v>82</v>
      </c>
      <c r="AW150" s="11" t="s">
        <v>34</v>
      </c>
      <c r="AX150" s="11" t="s">
        <v>73</v>
      </c>
      <c r="AY150" s="194" t="s">
        <v>174</v>
      </c>
    </row>
    <row r="151" spans="2:65" s="12" customFormat="1">
      <c r="B151" s="205"/>
      <c r="C151" s="206"/>
      <c r="D151" s="180" t="s">
        <v>187</v>
      </c>
      <c r="E151" s="207" t="s">
        <v>106</v>
      </c>
      <c r="F151" s="208" t="s">
        <v>274</v>
      </c>
      <c r="G151" s="206"/>
      <c r="H151" s="209">
        <v>54.42</v>
      </c>
      <c r="I151" s="210"/>
      <c r="J151" s="206"/>
      <c r="K151" s="206"/>
      <c r="L151" s="211"/>
      <c r="M151" s="212"/>
      <c r="N151" s="213"/>
      <c r="O151" s="213"/>
      <c r="P151" s="213"/>
      <c r="Q151" s="213"/>
      <c r="R151" s="213"/>
      <c r="S151" s="213"/>
      <c r="T151" s="214"/>
      <c r="AT151" s="215" t="s">
        <v>187</v>
      </c>
      <c r="AU151" s="215" t="s">
        <v>82</v>
      </c>
      <c r="AV151" s="12" t="s">
        <v>181</v>
      </c>
      <c r="AW151" s="12" t="s">
        <v>34</v>
      </c>
      <c r="AX151" s="12" t="s">
        <v>78</v>
      </c>
      <c r="AY151" s="215" t="s">
        <v>174</v>
      </c>
    </row>
    <row r="152" spans="2:65" s="1" customFormat="1" ht="16.5" customHeight="1">
      <c r="B152" s="31"/>
      <c r="C152" s="168" t="s">
        <v>275</v>
      </c>
      <c r="D152" s="168" t="s">
        <v>176</v>
      </c>
      <c r="E152" s="169" t="s">
        <v>276</v>
      </c>
      <c r="F152" s="170" t="s">
        <v>277</v>
      </c>
      <c r="G152" s="171" t="s">
        <v>249</v>
      </c>
      <c r="H152" s="172">
        <v>54.42</v>
      </c>
      <c r="I152" s="173"/>
      <c r="J152" s="174">
        <f>ROUND(I152*H152,2)</f>
        <v>0</v>
      </c>
      <c r="K152" s="170" t="s">
        <v>180</v>
      </c>
      <c r="L152" s="35"/>
      <c r="M152" s="175" t="s">
        <v>1</v>
      </c>
      <c r="N152" s="176" t="s">
        <v>44</v>
      </c>
      <c r="O152" s="57"/>
      <c r="P152" s="177">
        <f>O152*H152</f>
        <v>0</v>
      </c>
      <c r="Q152" s="177">
        <v>0</v>
      </c>
      <c r="R152" s="177">
        <f>Q152*H152</f>
        <v>0</v>
      </c>
      <c r="S152" s="177">
        <v>0</v>
      </c>
      <c r="T152" s="178">
        <f>S152*H152</f>
        <v>0</v>
      </c>
      <c r="AR152" s="14" t="s">
        <v>181</v>
      </c>
      <c r="AT152" s="14" t="s">
        <v>176</v>
      </c>
      <c r="AU152" s="14" t="s">
        <v>82</v>
      </c>
      <c r="AY152" s="14" t="s">
        <v>174</v>
      </c>
      <c r="BE152" s="179">
        <f>IF(N152="základní",J152,0)</f>
        <v>0</v>
      </c>
      <c r="BF152" s="179">
        <f>IF(N152="snížená",J152,0)</f>
        <v>0</v>
      </c>
      <c r="BG152" s="179">
        <f>IF(N152="zákl. přenesená",J152,0)</f>
        <v>0</v>
      </c>
      <c r="BH152" s="179">
        <f>IF(N152="sníž. přenesená",J152,0)</f>
        <v>0</v>
      </c>
      <c r="BI152" s="179">
        <f>IF(N152="nulová",J152,0)</f>
        <v>0</v>
      </c>
      <c r="BJ152" s="14" t="s">
        <v>78</v>
      </c>
      <c r="BK152" s="179">
        <f>ROUND(I152*H152,2)</f>
        <v>0</v>
      </c>
      <c r="BL152" s="14" t="s">
        <v>181</v>
      </c>
      <c r="BM152" s="14" t="s">
        <v>278</v>
      </c>
    </row>
    <row r="153" spans="2:65" s="1" customFormat="1" ht="19.5">
      <c r="B153" s="31"/>
      <c r="C153" s="32"/>
      <c r="D153" s="180" t="s">
        <v>183</v>
      </c>
      <c r="E153" s="32"/>
      <c r="F153" s="181" t="s">
        <v>279</v>
      </c>
      <c r="G153" s="32"/>
      <c r="H153" s="32"/>
      <c r="I153" s="96"/>
      <c r="J153" s="32"/>
      <c r="K153" s="32"/>
      <c r="L153" s="35"/>
      <c r="M153" s="182"/>
      <c r="N153" s="57"/>
      <c r="O153" s="57"/>
      <c r="P153" s="57"/>
      <c r="Q153" s="57"/>
      <c r="R153" s="57"/>
      <c r="S153" s="57"/>
      <c r="T153" s="58"/>
      <c r="AT153" s="14" t="s">
        <v>183</v>
      </c>
      <c r="AU153" s="14" t="s">
        <v>82</v>
      </c>
    </row>
    <row r="154" spans="2:65" s="1" customFormat="1" ht="146.25">
      <c r="B154" s="31"/>
      <c r="C154" s="32"/>
      <c r="D154" s="180" t="s">
        <v>185</v>
      </c>
      <c r="E154" s="32"/>
      <c r="F154" s="183" t="s">
        <v>270</v>
      </c>
      <c r="G154" s="32"/>
      <c r="H154" s="32"/>
      <c r="I154" s="96"/>
      <c r="J154" s="32"/>
      <c r="K154" s="32"/>
      <c r="L154" s="35"/>
      <c r="M154" s="182"/>
      <c r="N154" s="57"/>
      <c r="O154" s="57"/>
      <c r="P154" s="57"/>
      <c r="Q154" s="57"/>
      <c r="R154" s="57"/>
      <c r="S154" s="57"/>
      <c r="T154" s="58"/>
      <c r="AT154" s="14" t="s">
        <v>185</v>
      </c>
      <c r="AU154" s="14" t="s">
        <v>82</v>
      </c>
    </row>
    <row r="155" spans="2:65" s="11" customFormat="1">
      <c r="B155" s="184"/>
      <c r="C155" s="185"/>
      <c r="D155" s="180" t="s">
        <v>187</v>
      </c>
      <c r="E155" s="186" t="s">
        <v>1</v>
      </c>
      <c r="F155" s="187" t="s">
        <v>106</v>
      </c>
      <c r="G155" s="185"/>
      <c r="H155" s="188">
        <v>54.42</v>
      </c>
      <c r="I155" s="189"/>
      <c r="J155" s="185"/>
      <c r="K155" s="185"/>
      <c r="L155" s="190"/>
      <c r="M155" s="191"/>
      <c r="N155" s="192"/>
      <c r="O155" s="192"/>
      <c r="P155" s="192"/>
      <c r="Q155" s="192"/>
      <c r="R155" s="192"/>
      <c r="S155" s="192"/>
      <c r="T155" s="193"/>
      <c r="AT155" s="194" t="s">
        <v>187</v>
      </c>
      <c r="AU155" s="194" t="s">
        <v>82</v>
      </c>
      <c r="AV155" s="11" t="s">
        <v>82</v>
      </c>
      <c r="AW155" s="11" t="s">
        <v>34</v>
      </c>
      <c r="AX155" s="11" t="s">
        <v>78</v>
      </c>
      <c r="AY155" s="194" t="s">
        <v>174</v>
      </c>
    </row>
    <row r="156" spans="2:65" s="1" customFormat="1" ht="16.5" customHeight="1">
      <c r="B156" s="31"/>
      <c r="C156" s="168" t="s">
        <v>280</v>
      </c>
      <c r="D156" s="168" t="s">
        <v>176</v>
      </c>
      <c r="E156" s="169" t="s">
        <v>281</v>
      </c>
      <c r="F156" s="170" t="s">
        <v>282</v>
      </c>
      <c r="G156" s="171" t="s">
        <v>249</v>
      </c>
      <c r="H156" s="172">
        <v>57.427999999999997</v>
      </c>
      <c r="I156" s="173"/>
      <c r="J156" s="174">
        <f>ROUND(I156*H156,2)</f>
        <v>0</v>
      </c>
      <c r="K156" s="170" t="s">
        <v>180</v>
      </c>
      <c r="L156" s="35"/>
      <c r="M156" s="175" t="s">
        <v>1</v>
      </c>
      <c r="N156" s="176" t="s">
        <v>44</v>
      </c>
      <c r="O156" s="57"/>
      <c r="P156" s="177">
        <f>O156*H156</f>
        <v>0</v>
      </c>
      <c r="Q156" s="177">
        <v>0</v>
      </c>
      <c r="R156" s="177">
        <f>Q156*H156</f>
        <v>0</v>
      </c>
      <c r="S156" s="177">
        <v>0</v>
      </c>
      <c r="T156" s="178">
        <f>S156*H156</f>
        <v>0</v>
      </c>
      <c r="AR156" s="14" t="s">
        <v>181</v>
      </c>
      <c r="AT156" s="14" t="s">
        <v>176</v>
      </c>
      <c r="AU156" s="14" t="s">
        <v>82</v>
      </c>
      <c r="AY156" s="14" t="s">
        <v>174</v>
      </c>
      <c r="BE156" s="179">
        <f>IF(N156="základní",J156,0)</f>
        <v>0</v>
      </c>
      <c r="BF156" s="179">
        <f>IF(N156="snížená",J156,0)</f>
        <v>0</v>
      </c>
      <c r="BG156" s="179">
        <f>IF(N156="zákl. přenesená",J156,0)</f>
        <v>0</v>
      </c>
      <c r="BH156" s="179">
        <f>IF(N156="sníž. přenesená",J156,0)</f>
        <v>0</v>
      </c>
      <c r="BI156" s="179">
        <f>IF(N156="nulová",J156,0)</f>
        <v>0</v>
      </c>
      <c r="BJ156" s="14" t="s">
        <v>78</v>
      </c>
      <c r="BK156" s="179">
        <f>ROUND(I156*H156,2)</f>
        <v>0</v>
      </c>
      <c r="BL156" s="14" t="s">
        <v>181</v>
      </c>
      <c r="BM156" s="14" t="s">
        <v>283</v>
      </c>
    </row>
    <row r="157" spans="2:65" s="1" customFormat="1">
      <c r="B157" s="31"/>
      <c r="C157" s="32"/>
      <c r="D157" s="180" t="s">
        <v>183</v>
      </c>
      <c r="E157" s="32"/>
      <c r="F157" s="181" t="s">
        <v>284</v>
      </c>
      <c r="G157" s="32"/>
      <c r="H157" s="32"/>
      <c r="I157" s="96"/>
      <c r="J157" s="32"/>
      <c r="K157" s="32"/>
      <c r="L157" s="35"/>
      <c r="M157" s="182"/>
      <c r="N157" s="57"/>
      <c r="O157" s="57"/>
      <c r="P157" s="57"/>
      <c r="Q157" s="57"/>
      <c r="R157" s="57"/>
      <c r="S157" s="57"/>
      <c r="T157" s="58"/>
      <c r="AT157" s="14" t="s">
        <v>183</v>
      </c>
      <c r="AU157" s="14" t="s">
        <v>82</v>
      </c>
    </row>
    <row r="158" spans="2:65" s="1" customFormat="1" ht="48.75">
      <c r="B158" s="31"/>
      <c r="C158" s="32"/>
      <c r="D158" s="180" t="s">
        <v>185</v>
      </c>
      <c r="E158" s="32"/>
      <c r="F158" s="183" t="s">
        <v>285</v>
      </c>
      <c r="G158" s="32"/>
      <c r="H158" s="32"/>
      <c r="I158" s="96"/>
      <c r="J158" s="32"/>
      <c r="K158" s="32"/>
      <c r="L158" s="35"/>
      <c r="M158" s="182"/>
      <c r="N158" s="57"/>
      <c r="O158" s="57"/>
      <c r="P158" s="57"/>
      <c r="Q158" s="57"/>
      <c r="R158" s="57"/>
      <c r="S158" s="57"/>
      <c r="T158" s="58"/>
      <c r="AT158" s="14" t="s">
        <v>185</v>
      </c>
      <c r="AU158" s="14" t="s">
        <v>82</v>
      </c>
    </row>
    <row r="159" spans="2:65" s="11" customFormat="1">
      <c r="B159" s="184"/>
      <c r="C159" s="185"/>
      <c r="D159" s="180" t="s">
        <v>187</v>
      </c>
      <c r="E159" s="186" t="s">
        <v>108</v>
      </c>
      <c r="F159" s="187" t="s">
        <v>286</v>
      </c>
      <c r="G159" s="185"/>
      <c r="H159" s="188">
        <v>57.427999999999997</v>
      </c>
      <c r="I159" s="189"/>
      <c r="J159" s="185"/>
      <c r="K159" s="185"/>
      <c r="L159" s="190"/>
      <c r="M159" s="191"/>
      <c r="N159" s="192"/>
      <c r="O159" s="192"/>
      <c r="P159" s="192"/>
      <c r="Q159" s="192"/>
      <c r="R159" s="192"/>
      <c r="S159" s="192"/>
      <c r="T159" s="193"/>
      <c r="AT159" s="194" t="s">
        <v>187</v>
      </c>
      <c r="AU159" s="194" t="s">
        <v>82</v>
      </c>
      <c r="AV159" s="11" t="s">
        <v>82</v>
      </c>
      <c r="AW159" s="11" t="s">
        <v>34</v>
      </c>
      <c r="AX159" s="11" t="s">
        <v>78</v>
      </c>
      <c r="AY159" s="194" t="s">
        <v>174</v>
      </c>
    </row>
    <row r="160" spans="2:65" s="1" customFormat="1" ht="16.5" customHeight="1">
      <c r="B160" s="31"/>
      <c r="C160" s="168" t="s">
        <v>287</v>
      </c>
      <c r="D160" s="168" t="s">
        <v>176</v>
      </c>
      <c r="E160" s="169" t="s">
        <v>288</v>
      </c>
      <c r="F160" s="170" t="s">
        <v>289</v>
      </c>
      <c r="G160" s="171" t="s">
        <v>249</v>
      </c>
      <c r="H160" s="172">
        <v>57.427999999999997</v>
      </c>
      <c r="I160" s="173"/>
      <c r="J160" s="174">
        <f>ROUND(I160*H160,2)</f>
        <v>0</v>
      </c>
      <c r="K160" s="170" t="s">
        <v>180</v>
      </c>
      <c r="L160" s="35"/>
      <c r="M160" s="175" t="s">
        <v>1</v>
      </c>
      <c r="N160" s="176" t="s">
        <v>44</v>
      </c>
      <c r="O160" s="57"/>
      <c r="P160" s="177">
        <f>O160*H160</f>
        <v>0</v>
      </c>
      <c r="Q160" s="177">
        <v>0</v>
      </c>
      <c r="R160" s="177">
        <f>Q160*H160</f>
        <v>0</v>
      </c>
      <c r="S160" s="177">
        <v>0</v>
      </c>
      <c r="T160" s="178">
        <f>S160*H160</f>
        <v>0</v>
      </c>
      <c r="AR160" s="14" t="s">
        <v>181</v>
      </c>
      <c r="AT160" s="14" t="s">
        <v>176</v>
      </c>
      <c r="AU160" s="14" t="s">
        <v>82</v>
      </c>
      <c r="AY160" s="14" t="s">
        <v>174</v>
      </c>
      <c r="BE160" s="179">
        <f>IF(N160="základní",J160,0)</f>
        <v>0</v>
      </c>
      <c r="BF160" s="179">
        <f>IF(N160="snížená",J160,0)</f>
        <v>0</v>
      </c>
      <c r="BG160" s="179">
        <f>IF(N160="zákl. přenesená",J160,0)</f>
        <v>0</v>
      </c>
      <c r="BH160" s="179">
        <f>IF(N160="sníž. přenesená",J160,0)</f>
        <v>0</v>
      </c>
      <c r="BI160" s="179">
        <f>IF(N160="nulová",J160,0)</f>
        <v>0</v>
      </c>
      <c r="BJ160" s="14" t="s">
        <v>78</v>
      </c>
      <c r="BK160" s="179">
        <f>ROUND(I160*H160,2)</f>
        <v>0</v>
      </c>
      <c r="BL160" s="14" t="s">
        <v>181</v>
      </c>
      <c r="BM160" s="14" t="s">
        <v>290</v>
      </c>
    </row>
    <row r="161" spans="2:65" s="1" customFormat="1" ht="19.5">
      <c r="B161" s="31"/>
      <c r="C161" s="32"/>
      <c r="D161" s="180" t="s">
        <v>183</v>
      </c>
      <c r="E161" s="32"/>
      <c r="F161" s="181" t="s">
        <v>291</v>
      </c>
      <c r="G161" s="32"/>
      <c r="H161" s="32"/>
      <c r="I161" s="96"/>
      <c r="J161" s="32"/>
      <c r="K161" s="32"/>
      <c r="L161" s="35"/>
      <c r="M161" s="182"/>
      <c r="N161" s="57"/>
      <c r="O161" s="57"/>
      <c r="P161" s="57"/>
      <c r="Q161" s="57"/>
      <c r="R161" s="57"/>
      <c r="S161" s="57"/>
      <c r="T161" s="58"/>
      <c r="AT161" s="14" t="s">
        <v>183</v>
      </c>
      <c r="AU161" s="14" t="s">
        <v>82</v>
      </c>
    </row>
    <row r="162" spans="2:65" s="1" customFormat="1" ht="48.75">
      <c r="B162" s="31"/>
      <c r="C162" s="32"/>
      <c r="D162" s="180" t="s">
        <v>185</v>
      </c>
      <c r="E162" s="32"/>
      <c r="F162" s="183" t="s">
        <v>285</v>
      </c>
      <c r="G162" s="32"/>
      <c r="H162" s="32"/>
      <c r="I162" s="96"/>
      <c r="J162" s="32"/>
      <c r="K162" s="32"/>
      <c r="L162" s="35"/>
      <c r="M162" s="182"/>
      <c r="N162" s="57"/>
      <c r="O162" s="57"/>
      <c r="P162" s="57"/>
      <c r="Q162" s="57"/>
      <c r="R162" s="57"/>
      <c r="S162" s="57"/>
      <c r="T162" s="58"/>
      <c r="AT162" s="14" t="s">
        <v>185</v>
      </c>
      <c r="AU162" s="14" t="s">
        <v>82</v>
      </c>
    </row>
    <row r="163" spans="2:65" s="11" customFormat="1">
      <c r="B163" s="184"/>
      <c r="C163" s="185"/>
      <c r="D163" s="180" t="s">
        <v>187</v>
      </c>
      <c r="E163" s="186" t="s">
        <v>1</v>
      </c>
      <c r="F163" s="187" t="s">
        <v>108</v>
      </c>
      <c r="G163" s="185"/>
      <c r="H163" s="188">
        <v>57.427999999999997</v>
      </c>
      <c r="I163" s="189"/>
      <c r="J163" s="185"/>
      <c r="K163" s="185"/>
      <c r="L163" s="190"/>
      <c r="M163" s="191"/>
      <c r="N163" s="192"/>
      <c r="O163" s="192"/>
      <c r="P163" s="192"/>
      <c r="Q163" s="192"/>
      <c r="R163" s="192"/>
      <c r="S163" s="192"/>
      <c r="T163" s="193"/>
      <c r="AT163" s="194" t="s">
        <v>187</v>
      </c>
      <c r="AU163" s="194" t="s">
        <v>82</v>
      </c>
      <c r="AV163" s="11" t="s">
        <v>82</v>
      </c>
      <c r="AW163" s="11" t="s">
        <v>34</v>
      </c>
      <c r="AX163" s="11" t="s">
        <v>78</v>
      </c>
      <c r="AY163" s="194" t="s">
        <v>174</v>
      </c>
    </row>
    <row r="164" spans="2:65" s="1" customFormat="1" ht="16.5" customHeight="1">
      <c r="B164" s="31"/>
      <c r="C164" s="168" t="s">
        <v>292</v>
      </c>
      <c r="D164" s="168" t="s">
        <v>176</v>
      </c>
      <c r="E164" s="169" t="s">
        <v>293</v>
      </c>
      <c r="F164" s="170" t="s">
        <v>294</v>
      </c>
      <c r="G164" s="171" t="s">
        <v>249</v>
      </c>
      <c r="H164" s="172">
        <v>9.3800000000000008</v>
      </c>
      <c r="I164" s="173"/>
      <c r="J164" s="174">
        <f>ROUND(I164*H164,2)</f>
        <v>0</v>
      </c>
      <c r="K164" s="170" t="s">
        <v>180</v>
      </c>
      <c r="L164" s="35"/>
      <c r="M164" s="175" t="s">
        <v>1</v>
      </c>
      <c r="N164" s="176" t="s">
        <v>44</v>
      </c>
      <c r="O164" s="57"/>
      <c r="P164" s="177">
        <f>O164*H164</f>
        <v>0</v>
      </c>
      <c r="Q164" s="177">
        <v>0</v>
      </c>
      <c r="R164" s="177">
        <f>Q164*H164</f>
        <v>0</v>
      </c>
      <c r="S164" s="177">
        <v>0</v>
      </c>
      <c r="T164" s="178">
        <f>S164*H164</f>
        <v>0</v>
      </c>
      <c r="AR164" s="14" t="s">
        <v>181</v>
      </c>
      <c r="AT164" s="14" t="s">
        <v>176</v>
      </c>
      <c r="AU164" s="14" t="s">
        <v>82</v>
      </c>
      <c r="AY164" s="14" t="s">
        <v>174</v>
      </c>
      <c r="BE164" s="179">
        <f>IF(N164="základní",J164,0)</f>
        <v>0</v>
      </c>
      <c r="BF164" s="179">
        <f>IF(N164="snížená",J164,0)</f>
        <v>0</v>
      </c>
      <c r="BG164" s="179">
        <f>IF(N164="zákl. přenesená",J164,0)</f>
        <v>0</v>
      </c>
      <c r="BH164" s="179">
        <f>IF(N164="sníž. přenesená",J164,0)</f>
        <v>0</v>
      </c>
      <c r="BI164" s="179">
        <f>IF(N164="nulová",J164,0)</f>
        <v>0</v>
      </c>
      <c r="BJ164" s="14" t="s">
        <v>78</v>
      </c>
      <c r="BK164" s="179">
        <f>ROUND(I164*H164,2)</f>
        <v>0</v>
      </c>
      <c r="BL164" s="14" t="s">
        <v>181</v>
      </c>
      <c r="BM164" s="14" t="s">
        <v>295</v>
      </c>
    </row>
    <row r="165" spans="2:65" s="1" customFormat="1" ht="19.5">
      <c r="B165" s="31"/>
      <c r="C165" s="32"/>
      <c r="D165" s="180" t="s">
        <v>183</v>
      </c>
      <c r="E165" s="32"/>
      <c r="F165" s="181" t="s">
        <v>296</v>
      </c>
      <c r="G165" s="32"/>
      <c r="H165" s="32"/>
      <c r="I165" s="96"/>
      <c r="J165" s="32"/>
      <c r="K165" s="32"/>
      <c r="L165" s="35"/>
      <c r="M165" s="182"/>
      <c r="N165" s="57"/>
      <c r="O165" s="57"/>
      <c r="P165" s="57"/>
      <c r="Q165" s="57"/>
      <c r="R165" s="57"/>
      <c r="S165" s="57"/>
      <c r="T165" s="58"/>
      <c r="AT165" s="14" t="s">
        <v>183</v>
      </c>
      <c r="AU165" s="14" t="s">
        <v>82</v>
      </c>
    </row>
    <row r="166" spans="2:65" s="1" customFormat="1" ht="97.5">
      <c r="B166" s="31"/>
      <c r="C166" s="32"/>
      <c r="D166" s="180" t="s">
        <v>185</v>
      </c>
      <c r="E166" s="32"/>
      <c r="F166" s="183" t="s">
        <v>297</v>
      </c>
      <c r="G166" s="32"/>
      <c r="H166" s="32"/>
      <c r="I166" s="96"/>
      <c r="J166" s="32"/>
      <c r="K166" s="32"/>
      <c r="L166" s="35"/>
      <c r="M166" s="182"/>
      <c r="N166" s="57"/>
      <c r="O166" s="57"/>
      <c r="P166" s="57"/>
      <c r="Q166" s="57"/>
      <c r="R166" s="57"/>
      <c r="S166" s="57"/>
      <c r="T166" s="58"/>
      <c r="AT166" s="14" t="s">
        <v>185</v>
      </c>
      <c r="AU166" s="14" t="s">
        <v>82</v>
      </c>
    </row>
    <row r="167" spans="2:65" s="11" customFormat="1">
      <c r="B167" s="184"/>
      <c r="C167" s="185"/>
      <c r="D167" s="180" t="s">
        <v>187</v>
      </c>
      <c r="E167" s="186" t="s">
        <v>1</v>
      </c>
      <c r="F167" s="187" t="s">
        <v>126</v>
      </c>
      <c r="G167" s="185"/>
      <c r="H167" s="188">
        <v>9.3800000000000008</v>
      </c>
      <c r="I167" s="189"/>
      <c r="J167" s="185"/>
      <c r="K167" s="185"/>
      <c r="L167" s="190"/>
      <c r="M167" s="191"/>
      <c r="N167" s="192"/>
      <c r="O167" s="192"/>
      <c r="P167" s="192"/>
      <c r="Q167" s="192"/>
      <c r="R167" s="192"/>
      <c r="S167" s="192"/>
      <c r="T167" s="193"/>
      <c r="AT167" s="194" t="s">
        <v>187</v>
      </c>
      <c r="AU167" s="194" t="s">
        <v>82</v>
      </c>
      <c r="AV167" s="11" t="s">
        <v>82</v>
      </c>
      <c r="AW167" s="11" t="s">
        <v>34</v>
      </c>
      <c r="AX167" s="11" t="s">
        <v>78</v>
      </c>
      <c r="AY167" s="194" t="s">
        <v>174</v>
      </c>
    </row>
    <row r="168" spans="2:65" s="1" customFormat="1" ht="16.5" customHeight="1">
      <c r="B168" s="31"/>
      <c r="C168" s="168" t="s">
        <v>298</v>
      </c>
      <c r="D168" s="168" t="s">
        <v>176</v>
      </c>
      <c r="E168" s="169" t="s">
        <v>299</v>
      </c>
      <c r="F168" s="170" t="s">
        <v>300</v>
      </c>
      <c r="G168" s="171" t="s">
        <v>249</v>
      </c>
      <c r="H168" s="172">
        <v>128.18600000000001</v>
      </c>
      <c r="I168" s="173"/>
      <c r="J168" s="174">
        <f>ROUND(I168*H168,2)</f>
        <v>0</v>
      </c>
      <c r="K168" s="170" t="s">
        <v>180</v>
      </c>
      <c r="L168" s="35"/>
      <c r="M168" s="175" t="s">
        <v>1</v>
      </c>
      <c r="N168" s="176" t="s">
        <v>44</v>
      </c>
      <c r="O168" s="57"/>
      <c r="P168" s="177">
        <f>O168*H168</f>
        <v>0</v>
      </c>
      <c r="Q168" s="177">
        <v>0</v>
      </c>
      <c r="R168" s="177">
        <f>Q168*H168</f>
        <v>0</v>
      </c>
      <c r="S168" s="177">
        <v>0</v>
      </c>
      <c r="T168" s="178">
        <f>S168*H168</f>
        <v>0</v>
      </c>
      <c r="AR168" s="14" t="s">
        <v>181</v>
      </c>
      <c r="AT168" s="14" t="s">
        <v>176</v>
      </c>
      <c r="AU168" s="14" t="s">
        <v>82</v>
      </c>
      <c r="AY168" s="14" t="s">
        <v>174</v>
      </c>
      <c r="BE168" s="179">
        <f>IF(N168="základní",J168,0)</f>
        <v>0</v>
      </c>
      <c r="BF168" s="179">
        <f>IF(N168="snížená",J168,0)</f>
        <v>0</v>
      </c>
      <c r="BG168" s="179">
        <f>IF(N168="zákl. přenesená",J168,0)</f>
        <v>0</v>
      </c>
      <c r="BH168" s="179">
        <f>IF(N168="sníž. přenesená",J168,0)</f>
        <v>0</v>
      </c>
      <c r="BI168" s="179">
        <f>IF(N168="nulová",J168,0)</f>
        <v>0</v>
      </c>
      <c r="BJ168" s="14" t="s">
        <v>78</v>
      </c>
      <c r="BK168" s="179">
        <f>ROUND(I168*H168,2)</f>
        <v>0</v>
      </c>
      <c r="BL168" s="14" t="s">
        <v>181</v>
      </c>
      <c r="BM168" s="14" t="s">
        <v>301</v>
      </c>
    </row>
    <row r="169" spans="2:65" s="1" customFormat="1" ht="19.5">
      <c r="B169" s="31"/>
      <c r="C169" s="32"/>
      <c r="D169" s="180" t="s">
        <v>183</v>
      </c>
      <c r="E169" s="32"/>
      <c r="F169" s="181" t="s">
        <v>302</v>
      </c>
      <c r="G169" s="32"/>
      <c r="H169" s="32"/>
      <c r="I169" s="96"/>
      <c r="J169" s="32"/>
      <c r="K169" s="32"/>
      <c r="L169" s="35"/>
      <c r="M169" s="182"/>
      <c r="N169" s="57"/>
      <c r="O169" s="57"/>
      <c r="P169" s="57"/>
      <c r="Q169" s="57"/>
      <c r="R169" s="57"/>
      <c r="S169" s="57"/>
      <c r="T169" s="58"/>
      <c r="AT169" s="14" t="s">
        <v>183</v>
      </c>
      <c r="AU169" s="14" t="s">
        <v>82</v>
      </c>
    </row>
    <row r="170" spans="2:65" s="1" customFormat="1" ht="97.5">
      <c r="B170" s="31"/>
      <c r="C170" s="32"/>
      <c r="D170" s="180" t="s">
        <v>185</v>
      </c>
      <c r="E170" s="32"/>
      <c r="F170" s="183" t="s">
        <v>297</v>
      </c>
      <c r="G170" s="32"/>
      <c r="H170" s="32"/>
      <c r="I170" s="96"/>
      <c r="J170" s="32"/>
      <c r="K170" s="32"/>
      <c r="L170" s="35"/>
      <c r="M170" s="182"/>
      <c r="N170" s="57"/>
      <c r="O170" s="57"/>
      <c r="P170" s="57"/>
      <c r="Q170" s="57"/>
      <c r="R170" s="57"/>
      <c r="S170" s="57"/>
      <c r="T170" s="58"/>
      <c r="AT170" s="14" t="s">
        <v>185</v>
      </c>
      <c r="AU170" s="14" t="s">
        <v>82</v>
      </c>
    </row>
    <row r="171" spans="2:65" s="11" customFormat="1">
      <c r="B171" s="184"/>
      <c r="C171" s="185"/>
      <c r="D171" s="180" t="s">
        <v>187</v>
      </c>
      <c r="E171" s="186" t="s">
        <v>1</v>
      </c>
      <c r="F171" s="187" t="s">
        <v>303</v>
      </c>
      <c r="G171" s="185"/>
      <c r="H171" s="188">
        <v>128.18600000000001</v>
      </c>
      <c r="I171" s="189"/>
      <c r="J171" s="185"/>
      <c r="K171" s="185"/>
      <c r="L171" s="190"/>
      <c r="M171" s="191"/>
      <c r="N171" s="192"/>
      <c r="O171" s="192"/>
      <c r="P171" s="192"/>
      <c r="Q171" s="192"/>
      <c r="R171" s="192"/>
      <c r="S171" s="192"/>
      <c r="T171" s="193"/>
      <c r="AT171" s="194" t="s">
        <v>187</v>
      </c>
      <c r="AU171" s="194" t="s">
        <v>82</v>
      </c>
      <c r="AV171" s="11" t="s">
        <v>82</v>
      </c>
      <c r="AW171" s="11" t="s">
        <v>34</v>
      </c>
      <c r="AX171" s="11" t="s">
        <v>78</v>
      </c>
      <c r="AY171" s="194" t="s">
        <v>174</v>
      </c>
    </row>
    <row r="172" spans="2:65" s="1" customFormat="1" ht="16.5" customHeight="1">
      <c r="B172" s="31"/>
      <c r="C172" s="168" t="s">
        <v>7</v>
      </c>
      <c r="D172" s="168" t="s">
        <v>176</v>
      </c>
      <c r="E172" s="169" t="s">
        <v>304</v>
      </c>
      <c r="F172" s="170" t="s">
        <v>305</v>
      </c>
      <c r="G172" s="171" t="s">
        <v>249</v>
      </c>
      <c r="H172" s="172">
        <v>16.338000000000001</v>
      </c>
      <c r="I172" s="173"/>
      <c r="J172" s="174">
        <f>ROUND(I172*H172,2)</f>
        <v>0</v>
      </c>
      <c r="K172" s="170" t="s">
        <v>180</v>
      </c>
      <c r="L172" s="35"/>
      <c r="M172" s="175" t="s">
        <v>1</v>
      </c>
      <c r="N172" s="176" t="s">
        <v>44</v>
      </c>
      <c r="O172" s="57"/>
      <c r="P172" s="177">
        <f>O172*H172</f>
        <v>0</v>
      </c>
      <c r="Q172" s="177">
        <v>0</v>
      </c>
      <c r="R172" s="177">
        <f>Q172*H172</f>
        <v>0</v>
      </c>
      <c r="S172" s="177">
        <v>0</v>
      </c>
      <c r="T172" s="178">
        <f>S172*H172</f>
        <v>0</v>
      </c>
      <c r="AR172" s="14" t="s">
        <v>181</v>
      </c>
      <c r="AT172" s="14" t="s">
        <v>176</v>
      </c>
      <c r="AU172" s="14" t="s">
        <v>82</v>
      </c>
      <c r="AY172" s="14" t="s">
        <v>174</v>
      </c>
      <c r="BE172" s="179">
        <f>IF(N172="základní",J172,0)</f>
        <v>0</v>
      </c>
      <c r="BF172" s="179">
        <f>IF(N172="snížená",J172,0)</f>
        <v>0</v>
      </c>
      <c r="BG172" s="179">
        <f>IF(N172="zákl. přenesená",J172,0)</f>
        <v>0</v>
      </c>
      <c r="BH172" s="179">
        <f>IF(N172="sníž. přenesená",J172,0)</f>
        <v>0</v>
      </c>
      <c r="BI172" s="179">
        <f>IF(N172="nulová",J172,0)</f>
        <v>0</v>
      </c>
      <c r="BJ172" s="14" t="s">
        <v>78</v>
      </c>
      <c r="BK172" s="179">
        <f>ROUND(I172*H172,2)</f>
        <v>0</v>
      </c>
      <c r="BL172" s="14" t="s">
        <v>181</v>
      </c>
      <c r="BM172" s="14" t="s">
        <v>306</v>
      </c>
    </row>
    <row r="173" spans="2:65" s="1" customFormat="1">
      <c r="B173" s="31"/>
      <c r="C173" s="32"/>
      <c r="D173" s="180" t="s">
        <v>183</v>
      </c>
      <c r="E173" s="32"/>
      <c r="F173" s="181" t="s">
        <v>307</v>
      </c>
      <c r="G173" s="32"/>
      <c r="H173" s="32"/>
      <c r="I173" s="96"/>
      <c r="J173" s="32"/>
      <c r="K173" s="32"/>
      <c r="L173" s="35"/>
      <c r="M173" s="182"/>
      <c r="N173" s="57"/>
      <c r="O173" s="57"/>
      <c r="P173" s="57"/>
      <c r="Q173" s="57"/>
      <c r="R173" s="57"/>
      <c r="S173" s="57"/>
      <c r="T173" s="58"/>
      <c r="AT173" s="14" t="s">
        <v>183</v>
      </c>
      <c r="AU173" s="14" t="s">
        <v>82</v>
      </c>
    </row>
    <row r="174" spans="2:65" s="1" customFormat="1" ht="78">
      <c r="B174" s="31"/>
      <c r="C174" s="32"/>
      <c r="D174" s="180" t="s">
        <v>185</v>
      </c>
      <c r="E174" s="32"/>
      <c r="F174" s="183" t="s">
        <v>308</v>
      </c>
      <c r="G174" s="32"/>
      <c r="H174" s="32"/>
      <c r="I174" s="96"/>
      <c r="J174" s="32"/>
      <c r="K174" s="32"/>
      <c r="L174" s="35"/>
      <c r="M174" s="182"/>
      <c r="N174" s="57"/>
      <c r="O174" s="57"/>
      <c r="P174" s="57"/>
      <c r="Q174" s="57"/>
      <c r="R174" s="57"/>
      <c r="S174" s="57"/>
      <c r="T174" s="58"/>
      <c r="AT174" s="14" t="s">
        <v>185</v>
      </c>
      <c r="AU174" s="14" t="s">
        <v>82</v>
      </c>
    </row>
    <row r="175" spans="2:65" s="11" customFormat="1">
      <c r="B175" s="184"/>
      <c r="C175" s="185"/>
      <c r="D175" s="180" t="s">
        <v>187</v>
      </c>
      <c r="E175" s="186" t="s">
        <v>1</v>
      </c>
      <c r="F175" s="187" t="s">
        <v>110</v>
      </c>
      <c r="G175" s="185"/>
      <c r="H175" s="188">
        <v>16.338000000000001</v>
      </c>
      <c r="I175" s="189"/>
      <c r="J175" s="185"/>
      <c r="K175" s="185"/>
      <c r="L175" s="190"/>
      <c r="M175" s="191"/>
      <c r="N175" s="192"/>
      <c r="O175" s="192"/>
      <c r="P175" s="192"/>
      <c r="Q175" s="192"/>
      <c r="R175" s="192"/>
      <c r="S175" s="192"/>
      <c r="T175" s="193"/>
      <c r="AT175" s="194" t="s">
        <v>187</v>
      </c>
      <c r="AU175" s="194" t="s">
        <v>82</v>
      </c>
      <c r="AV175" s="11" t="s">
        <v>82</v>
      </c>
      <c r="AW175" s="11" t="s">
        <v>34</v>
      </c>
      <c r="AX175" s="11" t="s">
        <v>78</v>
      </c>
      <c r="AY175" s="194" t="s">
        <v>174</v>
      </c>
    </row>
    <row r="176" spans="2:65" s="1" customFormat="1" ht="16.5" customHeight="1">
      <c r="B176" s="31"/>
      <c r="C176" s="168" t="s">
        <v>309</v>
      </c>
      <c r="D176" s="168" t="s">
        <v>176</v>
      </c>
      <c r="E176" s="169" t="s">
        <v>310</v>
      </c>
      <c r="F176" s="170" t="s">
        <v>311</v>
      </c>
      <c r="G176" s="171" t="s">
        <v>249</v>
      </c>
      <c r="H176" s="172">
        <v>16.338000000000001</v>
      </c>
      <c r="I176" s="173"/>
      <c r="J176" s="174">
        <f>ROUND(I176*H176,2)</f>
        <v>0</v>
      </c>
      <c r="K176" s="170" t="s">
        <v>180</v>
      </c>
      <c r="L176" s="35"/>
      <c r="M176" s="175" t="s">
        <v>1</v>
      </c>
      <c r="N176" s="176" t="s">
        <v>44</v>
      </c>
      <c r="O176" s="57"/>
      <c r="P176" s="177">
        <f>O176*H176</f>
        <v>0</v>
      </c>
      <c r="Q176" s="177">
        <v>0</v>
      </c>
      <c r="R176" s="177">
        <f>Q176*H176</f>
        <v>0</v>
      </c>
      <c r="S176" s="177">
        <v>0</v>
      </c>
      <c r="T176" s="178">
        <f>S176*H176</f>
        <v>0</v>
      </c>
      <c r="AR176" s="14" t="s">
        <v>181</v>
      </c>
      <c r="AT176" s="14" t="s">
        <v>176</v>
      </c>
      <c r="AU176" s="14" t="s">
        <v>82</v>
      </c>
      <c r="AY176" s="14" t="s">
        <v>174</v>
      </c>
      <c r="BE176" s="179">
        <f>IF(N176="základní",J176,0)</f>
        <v>0</v>
      </c>
      <c r="BF176" s="179">
        <f>IF(N176="snížená",J176,0)</f>
        <v>0</v>
      </c>
      <c r="BG176" s="179">
        <f>IF(N176="zákl. přenesená",J176,0)</f>
        <v>0</v>
      </c>
      <c r="BH176" s="179">
        <f>IF(N176="sníž. přenesená",J176,0)</f>
        <v>0</v>
      </c>
      <c r="BI176" s="179">
        <f>IF(N176="nulová",J176,0)</f>
        <v>0</v>
      </c>
      <c r="BJ176" s="14" t="s">
        <v>78</v>
      </c>
      <c r="BK176" s="179">
        <f>ROUND(I176*H176,2)</f>
        <v>0</v>
      </c>
      <c r="BL176" s="14" t="s">
        <v>181</v>
      </c>
      <c r="BM176" s="14" t="s">
        <v>312</v>
      </c>
    </row>
    <row r="177" spans="2:65" s="1" customFormat="1">
      <c r="B177" s="31"/>
      <c r="C177" s="32"/>
      <c r="D177" s="180" t="s">
        <v>183</v>
      </c>
      <c r="E177" s="32"/>
      <c r="F177" s="181" t="s">
        <v>313</v>
      </c>
      <c r="G177" s="32"/>
      <c r="H177" s="32"/>
      <c r="I177" s="96"/>
      <c r="J177" s="32"/>
      <c r="K177" s="32"/>
      <c r="L177" s="35"/>
      <c r="M177" s="182"/>
      <c r="N177" s="57"/>
      <c r="O177" s="57"/>
      <c r="P177" s="57"/>
      <c r="Q177" s="57"/>
      <c r="R177" s="57"/>
      <c r="S177" s="57"/>
      <c r="T177" s="58"/>
      <c r="AT177" s="14" t="s">
        <v>183</v>
      </c>
      <c r="AU177" s="14" t="s">
        <v>82</v>
      </c>
    </row>
    <row r="178" spans="2:65" s="1" customFormat="1" ht="224.25">
      <c r="B178" s="31"/>
      <c r="C178" s="32"/>
      <c r="D178" s="180" t="s">
        <v>185</v>
      </c>
      <c r="E178" s="32"/>
      <c r="F178" s="183" t="s">
        <v>314</v>
      </c>
      <c r="G178" s="32"/>
      <c r="H178" s="32"/>
      <c r="I178" s="96"/>
      <c r="J178" s="32"/>
      <c r="K178" s="32"/>
      <c r="L178" s="35"/>
      <c r="M178" s="182"/>
      <c r="N178" s="57"/>
      <c r="O178" s="57"/>
      <c r="P178" s="57"/>
      <c r="Q178" s="57"/>
      <c r="R178" s="57"/>
      <c r="S178" s="57"/>
      <c r="T178" s="58"/>
      <c r="AT178" s="14" t="s">
        <v>185</v>
      </c>
      <c r="AU178" s="14" t="s">
        <v>82</v>
      </c>
    </row>
    <row r="179" spans="2:65" s="11" customFormat="1">
      <c r="B179" s="184"/>
      <c r="C179" s="185"/>
      <c r="D179" s="180" t="s">
        <v>187</v>
      </c>
      <c r="E179" s="186" t="s">
        <v>110</v>
      </c>
      <c r="F179" s="187" t="s">
        <v>315</v>
      </c>
      <c r="G179" s="185"/>
      <c r="H179" s="188">
        <v>16.338000000000001</v>
      </c>
      <c r="I179" s="189"/>
      <c r="J179" s="185"/>
      <c r="K179" s="185"/>
      <c r="L179" s="190"/>
      <c r="M179" s="191"/>
      <c r="N179" s="192"/>
      <c r="O179" s="192"/>
      <c r="P179" s="192"/>
      <c r="Q179" s="192"/>
      <c r="R179" s="192"/>
      <c r="S179" s="192"/>
      <c r="T179" s="193"/>
      <c r="AT179" s="194" t="s">
        <v>187</v>
      </c>
      <c r="AU179" s="194" t="s">
        <v>82</v>
      </c>
      <c r="AV179" s="11" t="s">
        <v>82</v>
      </c>
      <c r="AW179" s="11" t="s">
        <v>34</v>
      </c>
      <c r="AX179" s="11" t="s">
        <v>78</v>
      </c>
      <c r="AY179" s="194" t="s">
        <v>174</v>
      </c>
    </row>
    <row r="180" spans="2:65" s="1" customFormat="1" ht="16.5" customHeight="1">
      <c r="B180" s="31"/>
      <c r="C180" s="168" t="s">
        <v>316</v>
      </c>
      <c r="D180" s="168" t="s">
        <v>176</v>
      </c>
      <c r="E180" s="169" t="s">
        <v>317</v>
      </c>
      <c r="F180" s="170" t="s">
        <v>318</v>
      </c>
      <c r="G180" s="171" t="s">
        <v>249</v>
      </c>
      <c r="H180" s="172">
        <v>95.51</v>
      </c>
      <c r="I180" s="173"/>
      <c r="J180" s="174">
        <f>ROUND(I180*H180,2)</f>
        <v>0</v>
      </c>
      <c r="K180" s="170" t="s">
        <v>180</v>
      </c>
      <c r="L180" s="35"/>
      <c r="M180" s="175" t="s">
        <v>1</v>
      </c>
      <c r="N180" s="176" t="s">
        <v>44</v>
      </c>
      <c r="O180" s="57"/>
      <c r="P180" s="177">
        <f>O180*H180</f>
        <v>0</v>
      </c>
      <c r="Q180" s="177">
        <v>0</v>
      </c>
      <c r="R180" s="177">
        <f>Q180*H180</f>
        <v>0</v>
      </c>
      <c r="S180" s="177">
        <v>0</v>
      </c>
      <c r="T180" s="178">
        <f>S180*H180</f>
        <v>0</v>
      </c>
      <c r="AR180" s="14" t="s">
        <v>181</v>
      </c>
      <c r="AT180" s="14" t="s">
        <v>176</v>
      </c>
      <c r="AU180" s="14" t="s">
        <v>82</v>
      </c>
      <c r="AY180" s="14" t="s">
        <v>174</v>
      </c>
      <c r="BE180" s="179">
        <f>IF(N180="základní",J180,0)</f>
        <v>0</v>
      </c>
      <c r="BF180" s="179">
        <f>IF(N180="snížená",J180,0)</f>
        <v>0</v>
      </c>
      <c r="BG180" s="179">
        <f>IF(N180="zákl. přenesená",J180,0)</f>
        <v>0</v>
      </c>
      <c r="BH180" s="179">
        <f>IF(N180="sníž. přenesená",J180,0)</f>
        <v>0</v>
      </c>
      <c r="BI180" s="179">
        <f>IF(N180="nulová",J180,0)</f>
        <v>0</v>
      </c>
      <c r="BJ180" s="14" t="s">
        <v>78</v>
      </c>
      <c r="BK180" s="179">
        <f>ROUND(I180*H180,2)</f>
        <v>0</v>
      </c>
      <c r="BL180" s="14" t="s">
        <v>181</v>
      </c>
      <c r="BM180" s="14" t="s">
        <v>319</v>
      </c>
    </row>
    <row r="181" spans="2:65" s="1" customFormat="1">
      <c r="B181" s="31"/>
      <c r="C181" s="32"/>
      <c r="D181" s="180" t="s">
        <v>183</v>
      </c>
      <c r="E181" s="32"/>
      <c r="F181" s="181" t="s">
        <v>320</v>
      </c>
      <c r="G181" s="32"/>
      <c r="H181" s="32"/>
      <c r="I181" s="96"/>
      <c r="J181" s="32"/>
      <c r="K181" s="32"/>
      <c r="L181" s="35"/>
      <c r="M181" s="182"/>
      <c r="N181" s="57"/>
      <c r="O181" s="57"/>
      <c r="P181" s="57"/>
      <c r="Q181" s="57"/>
      <c r="R181" s="57"/>
      <c r="S181" s="57"/>
      <c r="T181" s="58"/>
      <c r="AT181" s="14" t="s">
        <v>183</v>
      </c>
      <c r="AU181" s="14" t="s">
        <v>82</v>
      </c>
    </row>
    <row r="182" spans="2:65" s="1" customFormat="1" ht="146.25">
      <c r="B182" s="31"/>
      <c r="C182" s="32"/>
      <c r="D182" s="180" t="s">
        <v>185</v>
      </c>
      <c r="E182" s="32"/>
      <c r="F182" s="183" t="s">
        <v>321</v>
      </c>
      <c r="G182" s="32"/>
      <c r="H182" s="32"/>
      <c r="I182" s="96"/>
      <c r="J182" s="32"/>
      <c r="K182" s="32"/>
      <c r="L182" s="35"/>
      <c r="M182" s="182"/>
      <c r="N182" s="57"/>
      <c r="O182" s="57"/>
      <c r="P182" s="57"/>
      <c r="Q182" s="57"/>
      <c r="R182" s="57"/>
      <c r="S182" s="57"/>
      <c r="T182" s="58"/>
      <c r="AT182" s="14" t="s">
        <v>185</v>
      </c>
      <c r="AU182" s="14" t="s">
        <v>82</v>
      </c>
    </row>
    <row r="183" spans="2:65" s="11" customFormat="1">
      <c r="B183" s="184"/>
      <c r="C183" s="185"/>
      <c r="D183" s="180" t="s">
        <v>187</v>
      </c>
      <c r="E183" s="186" t="s">
        <v>1</v>
      </c>
      <c r="F183" s="187" t="s">
        <v>322</v>
      </c>
      <c r="G183" s="185"/>
      <c r="H183" s="188">
        <v>95.51</v>
      </c>
      <c r="I183" s="189"/>
      <c r="J183" s="185"/>
      <c r="K183" s="185"/>
      <c r="L183" s="190"/>
      <c r="M183" s="191"/>
      <c r="N183" s="192"/>
      <c r="O183" s="192"/>
      <c r="P183" s="192"/>
      <c r="Q183" s="192"/>
      <c r="R183" s="192"/>
      <c r="S183" s="192"/>
      <c r="T183" s="193"/>
      <c r="AT183" s="194" t="s">
        <v>187</v>
      </c>
      <c r="AU183" s="194" t="s">
        <v>82</v>
      </c>
      <c r="AV183" s="11" t="s">
        <v>82</v>
      </c>
      <c r="AW183" s="11" t="s">
        <v>34</v>
      </c>
      <c r="AX183" s="11" t="s">
        <v>78</v>
      </c>
      <c r="AY183" s="194" t="s">
        <v>174</v>
      </c>
    </row>
    <row r="184" spans="2:65" s="1" customFormat="1" ht="16.5" customHeight="1">
      <c r="B184" s="31"/>
      <c r="C184" s="168" t="s">
        <v>323</v>
      </c>
      <c r="D184" s="168" t="s">
        <v>176</v>
      </c>
      <c r="E184" s="169" t="s">
        <v>324</v>
      </c>
      <c r="F184" s="170" t="s">
        <v>325</v>
      </c>
      <c r="G184" s="171" t="s">
        <v>258</v>
      </c>
      <c r="H184" s="172">
        <v>162.36699999999999</v>
      </c>
      <c r="I184" s="173"/>
      <c r="J184" s="174">
        <f>ROUND(I184*H184,2)</f>
        <v>0</v>
      </c>
      <c r="K184" s="170" t="s">
        <v>180</v>
      </c>
      <c r="L184" s="35"/>
      <c r="M184" s="175" t="s">
        <v>1</v>
      </c>
      <c r="N184" s="176" t="s">
        <v>44</v>
      </c>
      <c r="O184" s="57"/>
      <c r="P184" s="177">
        <f>O184*H184</f>
        <v>0</v>
      </c>
      <c r="Q184" s="177">
        <v>0</v>
      </c>
      <c r="R184" s="177">
        <f>Q184*H184</f>
        <v>0</v>
      </c>
      <c r="S184" s="177">
        <v>0</v>
      </c>
      <c r="T184" s="178">
        <f>S184*H184</f>
        <v>0</v>
      </c>
      <c r="AR184" s="14" t="s">
        <v>181</v>
      </c>
      <c r="AT184" s="14" t="s">
        <v>176</v>
      </c>
      <c r="AU184" s="14" t="s">
        <v>82</v>
      </c>
      <c r="AY184" s="14" t="s">
        <v>174</v>
      </c>
      <c r="BE184" s="179">
        <f>IF(N184="základní",J184,0)</f>
        <v>0</v>
      </c>
      <c r="BF184" s="179">
        <f>IF(N184="snížená",J184,0)</f>
        <v>0</v>
      </c>
      <c r="BG184" s="179">
        <f>IF(N184="zákl. přenesená",J184,0)</f>
        <v>0</v>
      </c>
      <c r="BH184" s="179">
        <f>IF(N184="sníž. přenesená",J184,0)</f>
        <v>0</v>
      </c>
      <c r="BI184" s="179">
        <f>IF(N184="nulová",J184,0)</f>
        <v>0</v>
      </c>
      <c r="BJ184" s="14" t="s">
        <v>78</v>
      </c>
      <c r="BK184" s="179">
        <f>ROUND(I184*H184,2)</f>
        <v>0</v>
      </c>
      <c r="BL184" s="14" t="s">
        <v>181</v>
      </c>
      <c r="BM184" s="14" t="s">
        <v>326</v>
      </c>
    </row>
    <row r="185" spans="2:65" s="1" customFormat="1">
      <c r="B185" s="31"/>
      <c r="C185" s="32"/>
      <c r="D185" s="180" t="s">
        <v>183</v>
      </c>
      <c r="E185" s="32"/>
      <c r="F185" s="181" t="s">
        <v>327</v>
      </c>
      <c r="G185" s="32"/>
      <c r="H185" s="32"/>
      <c r="I185" s="96"/>
      <c r="J185" s="32"/>
      <c r="K185" s="32"/>
      <c r="L185" s="35"/>
      <c r="M185" s="182"/>
      <c r="N185" s="57"/>
      <c r="O185" s="57"/>
      <c r="P185" s="57"/>
      <c r="Q185" s="57"/>
      <c r="R185" s="57"/>
      <c r="S185" s="57"/>
      <c r="T185" s="58"/>
      <c r="AT185" s="14" t="s">
        <v>183</v>
      </c>
      <c r="AU185" s="14" t="s">
        <v>82</v>
      </c>
    </row>
    <row r="186" spans="2:65" s="1" customFormat="1" ht="19.5">
      <c r="B186" s="31"/>
      <c r="C186" s="32"/>
      <c r="D186" s="180" t="s">
        <v>185</v>
      </c>
      <c r="E186" s="32"/>
      <c r="F186" s="183" t="s">
        <v>328</v>
      </c>
      <c r="G186" s="32"/>
      <c r="H186" s="32"/>
      <c r="I186" s="96"/>
      <c r="J186" s="32"/>
      <c r="K186" s="32"/>
      <c r="L186" s="35"/>
      <c r="M186" s="182"/>
      <c r="N186" s="57"/>
      <c r="O186" s="57"/>
      <c r="P186" s="57"/>
      <c r="Q186" s="57"/>
      <c r="R186" s="57"/>
      <c r="S186" s="57"/>
      <c r="T186" s="58"/>
      <c r="AT186" s="14" t="s">
        <v>185</v>
      </c>
      <c r="AU186" s="14" t="s">
        <v>82</v>
      </c>
    </row>
    <row r="187" spans="2:65" s="11" customFormat="1">
      <c r="B187" s="184"/>
      <c r="C187" s="185"/>
      <c r="D187" s="180" t="s">
        <v>187</v>
      </c>
      <c r="E187" s="186" t="s">
        <v>1</v>
      </c>
      <c r="F187" s="187" t="s">
        <v>329</v>
      </c>
      <c r="G187" s="185"/>
      <c r="H187" s="188">
        <v>162.36699999999999</v>
      </c>
      <c r="I187" s="189"/>
      <c r="J187" s="185"/>
      <c r="K187" s="185"/>
      <c r="L187" s="190"/>
      <c r="M187" s="191"/>
      <c r="N187" s="192"/>
      <c r="O187" s="192"/>
      <c r="P187" s="192"/>
      <c r="Q187" s="192"/>
      <c r="R187" s="192"/>
      <c r="S187" s="192"/>
      <c r="T187" s="193"/>
      <c r="AT187" s="194" t="s">
        <v>187</v>
      </c>
      <c r="AU187" s="194" t="s">
        <v>82</v>
      </c>
      <c r="AV187" s="11" t="s">
        <v>82</v>
      </c>
      <c r="AW187" s="11" t="s">
        <v>34</v>
      </c>
      <c r="AX187" s="11" t="s">
        <v>78</v>
      </c>
      <c r="AY187" s="194" t="s">
        <v>174</v>
      </c>
    </row>
    <row r="188" spans="2:65" s="1" customFormat="1" ht="16.5" customHeight="1">
      <c r="B188" s="31"/>
      <c r="C188" s="168" t="s">
        <v>330</v>
      </c>
      <c r="D188" s="168" t="s">
        <v>176</v>
      </c>
      <c r="E188" s="169" t="s">
        <v>331</v>
      </c>
      <c r="F188" s="170" t="s">
        <v>332</v>
      </c>
      <c r="G188" s="171" t="s">
        <v>249</v>
      </c>
      <c r="H188" s="172">
        <v>18.760000000000002</v>
      </c>
      <c r="I188" s="173"/>
      <c r="J188" s="174">
        <f>ROUND(I188*H188,2)</f>
        <v>0</v>
      </c>
      <c r="K188" s="170" t="s">
        <v>180</v>
      </c>
      <c r="L188" s="35"/>
      <c r="M188" s="175" t="s">
        <v>1</v>
      </c>
      <c r="N188" s="176" t="s">
        <v>44</v>
      </c>
      <c r="O188" s="57"/>
      <c r="P188" s="177">
        <f>O188*H188</f>
        <v>0</v>
      </c>
      <c r="Q188" s="177">
        <v>0</v>
      </c>
      <c r="R188" s="177">
        <f>Q188*H188</f>
        <v>0</v>
      </c>
      <c r="S188" s="177">
        <v>0</v>
      </c>
      <c r="T188" s="178">
        <f>S188*H188</f>
        <v>0</v>
      </c>
      <c r="AR188" s="14" t="s">
        <v>181</v>
      </c>
      <c r="AT188" s="14" t="s">
        <v>176</v>
      </c>
      <c r="AU188" s="14" t="s">
        <v>82</v>
      </c>
      <c r="AY188" s="14" t="s">
        <v>174</v>
      </c>
      <c r="BE188" s="179">
        <f>IF(N188="základní",J188,0)</f>
        <v>0</v>
      </c>
      <c r="BF188" s="179">
        <f>IF(N188="snížená",J188,0)</f>
        <v>0</v>
      </c>
      <c r="BG188" s="179">
        <f>IF(N188="zákl. přenesená",J188,0)</f>
        <v>0</v>
      </c>
      <c r="BH188" s="179">
        <f>IF(N188="sníž. přenesená",J188,0)</f>
        <v>0</v>
      </c>
      <c r="BI188" s="179">
        <f>IF(N188="nulová",J188,0)</f>
        <v>0</v>
      </c>
      <c r="BJ188" s="14" t="s">
        <v>78</v>
      </c>
      <c r="BK188" s="179">
        <f>ROUND(I188*H188,2)</f>
        <v>0</v>
      </c>
      <c r="BL188" s="14" t="s">
        <v>181</v>
      </c>
      <c r="BM188" s="14" t="s">
        <v>333</v>
      </c>
    </row>
    <row r="189" spans="2:65" s="1" customFormat="1">
      <c r="B189" s="31"/>
      <c r="C189" s="32"/>
      <c r="D189" s="180" t="s">
        <v>183</v>
      </c>
      <c r="E189" s="32"/>
      <c r="F189" s="181" t="s">
        <v>334</v>
      </c>
      <c r="G189" s="32"/>
      <c r="H189" s="32"/>
      <c r="I189" s="96"/>
      <c r="J189" s="32"/>
      <c r="K189" s="32"/>
      <c r="L189" s="35"/>
      <c r="M189" s="182"/>
      <c r="N189" s="57"/>
      <c r="O189" s="57"/>
      <c r="P189" s="57"/>
      <c r="Q189" s="57"/>
      <c r="R189" s="57"/>
      <c r="S189" s="57"/>
      <c r="T189" s="58"/>
      <c r="AT189" s="14" t="s">
        <v>183</v>
      </c>
      <c r="AU189" s="14" t="s">
        <v>82</v>
      </c>
    </row>
    <row r="190" spans="2:65" s="1" customFormat="1" ht="48.75">
      <c r="B190" s="31"/>
      <c r="C190" s="32"/>
      <c r="D190" s="180" t="s">
        <v>185</v>
      </c>
      <c r="E190" s="32"/>
      <c r="F190" s="183" t="s">
        <v>335</v>
      </c>
      <c r="G190" s="32"/>
      <c r="H190" s="32"/>
      <c r="I190" s="96"/>
      <c r="J190" s="32"/>
      <c r="K190" s="32"/>
      <c r="L190" s="35"/>
      <c r="M190" s="182"/>
      <c r="N190" s="57"/>
      <c r="O190" s="57"/>
      <c r="P190" s="57"/>
      <c r="Q190" s="57"/>
      <c r="R190" s="57"/>
      <c r="S190" s="57"/>
      <c r="T190" s="58"/>
      <c r="AT190" s="14" t="s">
        <v>185</v>
      </c>
      <c r="AU190" s="14" t="s">
        <v>82</v>
      </c>
    </row>
    <row r="191" spans="2:65" s="11" customFormat="1">
      <c r="B191" s="184"/>
      <c r="C191" s="185"/>
      <c r="D191" s="180" t="s">
        <v>187</v>
      </c>
      <c r="E191" s="186" t="s">
        <v>1</v>
      </c>
      <c r="F191" s="187" t="s">
        <v>336</v>
      </c>
      <c r="G191" s="185"/>
      <c r="H191" s="188">
        <v>18.760000000000002</v>
      </c>
      <c r="I191" s="189"/>
      <c r="J191" s="185"/>
      <c r="K191" s="185"/>
      <c r="L191" s="190"/>
      <c r="M191" s="191"/>
      <c r="N191" s="192"/>
      <c r="O191" s="192"/>
      <c r="P191" s="192"/>
      <c r="Q191" s="192"/>
      <c r="R191" s="192"/>
      <c r="S191" s="192"/>
      <c r="T191" s="193"/>
      <c r="AT191" s="194" t="s">
        <v>187</v>
      </c>
      <c r="AU191" s="194" t="s">
        <v>82</v>
      </c>
      <c r="AV191" s="11" t="s">
        <v>82</v>
      </c>
      <c r="AW191" s="11" t="s">
        <v>34</v>
      </c>
      <c r="AX191" s="11" t="s">
        <v>78</v>
      </c>
      <c r="AY191" s="194" t="s">
        <v>174</v>
      </c>
    </row>
    <row r="192" spans="2:65" s="1" customFormat="1" ht="16.5" customHeight="1">
      <c r="B192" s="31"/>
      <c r="C192" s="168" t="s">
        <v>337</v>
      </c>
      <c r="D192" s="168" t="s">
        <v>176</v>
      </c>
      <c r="E192" s="169" t="s">
        <v>338</v>
      </c>
      <c r="F192" s="170" t="s">
        <v>339</v>
      </c>
      <c r="G192" s="171" t="s">
        <v>179</v>
      </c>
      <c r="H192" s="172">
        <v>93.8</v>
      </c>
      <c r="I192" s="173"/>
      <c r="J192" s="174">
        <f>ROUND(I192*H192,2)</f>
        <v>0</v>
      </c>
      <c r="K192" s="170" t="s">
        <v>180</v>
      </c>
      <c r="L192" s="35"/>
      <c r="M192" s="175" t="s">
        <v>1</v>
      </c>
      <c r="N192" s="176" t="s">
        <v>44</v>
      </c>
      <c r="O192" s="57"/>
      <c r="P192" s="177">
        <f>O192*H192</f>
        <v>0</v>
      </c>
      <c r="Q192" s="177">
        <v>0</v>
      </c>
      <c r="R192" s="177">
        <f>Q192*H192</f>
        <v>0</v>
      </c>
      <c r="S192" s="177">
        <v>0</v>
      </c>
      <c r="T192" s="178">
        <f>S192*H192</f>
        <v>0</v>
      </c>
      <c r="AR192" s="14" t="s">
        <v>181</v>
      </c>
      <c r="AT192" s="14" t="s">
        <v>176</v>
      </c>
      <c r="AU192" s="14" t="s">
        <v>82</v>
      </c>
      <c r="AY192" s="14" t="s">
        <v>174</v>
      </c>
      <c r="BE192" s="179">
        <f>IF(N192="základní",J192,0)</f>
        <v>0</v>
      </c>
      <c r="BF192" s="179">
        <f>IF(N192="snížená",J192,0)</f>
        <v>0</v>
      </c>
      <c r="BG192" s="179">
        <f>IF(N192="zákl. přenesená",J192,0)</f>
        <v>0</v>
      </c>
      <c r="BH192" s="179">
        <f>IF(N192="sníž. přenesená",J192,0)</f>
        <v>0</v>
      </c>
      <c r="BI192" s="179">
        <f>IF(N192="nulová",J192,0)</f>
        <v>0</v>
      </c>
      <c r="BJ192" s="14" t="s">
        <v>78</v>
      </c>
      <c r="BK192" s="179">
        <f>ROUND(I192*H192,2)</f>
        <v>0</v>
      </c>
      <c r="BL192" s="14" t="s">
        <v>181</v>
      </c>
      <c r="BM192" s="14" t="s">
        <v>340</v>
      </c>
    </row>
    <row r="193" spans="2:65" s="1" customFormat="1">
      <c r="B193" s="31"/>
      <c r="C193" s="32"/>
      <c r="D193" s="180" t="s">
        <v>183</v>
      </c>
      <c r="E193" s="32"/>
      <c r="F193" s="181" t="s">
        <v>341</v>
      </c>
      <c r="G193" s="32"/>
      <c r="H193" s="32"/>
      <c r="I193" s="96"/>
      <c r="J193" s="32"/>
      <c r="K193" s="32"/>
      <c r="L193" s="35"/>
      <c r="M193" s="182"/>
      <c r="N193" s="57"/>
      <c r="O193" s="57"/>
      <c r="P193" s="57"/>
      <c r="Q193" s="57"/>
      <c r="R193" s="57"/>
      <c r="S193" s="57"/>
      <c r="T193" s="58"/>
      <c r="AT193" s="14" t="s">
        <v>183</v>
      </c>
      <c r="AU193" s="14" t="s">
        <v>82</v>
      </c>
    </row>
    <row r="194" spans="2:65" s="1" customFormat="1" ht="68.25">
      <c r="B194" s="31"/>
      <c r="C194" s="32"/>
      <c r="D194" s="180" t="s">
        <v>185</v>
      </c>
      <c r="E194" s="32"/>
      <c r="F194" s="183" t="s">
        <v>342</v>
      </c>
      <c r="G194" s="32"/>
      <c r="H194" s="32"/>
      <c r="I194" s="96"/>
      <c r="J194" s="32"/>
      <c r="K194" s="32"/>
      <c r="L194" s="35"/>
      <c r="M194" s="182"/>
      <c r="N194" s="57"/>
      <c r="O194" s="57"/>
      <c r="P194" s="57"/>
      <c r="Q194" s="57"/>
      <c r="R194" s="57"/>
      <c r="S194" s="57"/>
      <c r="T194" s="58"/>
      <c r="AT194" s="14" t="s">
        <v>185</v>
      </c>
      <c r="AU194" s="14" t="s">
        <v>82</v>
      </c>
    </row>
    <row r="195" spans="2:65" s="11" customFormat="1">
      <c r="B195" s="184"/>
      <c r="C195" s="185"/>
      <c r="D195" s="180" t="s">
        <v>187</v>
      </c>
      <c r="E195" s="186" t="s">
        <v>1</v>
      </c>
      <c r="F195" s="187" t="s">
        <v>112</v>
      </c>
      <c r="G195" s="185"/>
      <c r="H195" s="188">
        <v>93.8</v>
      </c>
      <c r="I195" s="189"/>
      <c r="J195" s="185"/>
      <c r="K195" s="185"/>
      <c r="L195" s="190"/>
      <c r="M195" s="191"/>
      <c r="N195" s="192"/>
      <c r="O195" s="192"/>
      <c r="P195" s="192"/>
      <c r="Q195" s="192"/>
      <c r="R195" s="192"/>
      <c r="S195" s="192"/>
      <c r="T195" s="193"/>
      <c r="AT195" s="194" t="s">
        <v>187</v>
      </c>
      <c r="AU195" s="194" t="s">
        <v>82</v>
      </c>
      <c r="AV195" s="11" t="s">
        <v>82</v>
      </c>
      <c r="AW195" s="11" t="s">
        <v>34</v>
      </c>
      <c r="AX195" s="11" t="s">
        <v>78</v>
      </c>
      <c r="AY195" s="194" t="s">
        <v>174</v>
      </c>
    </row>
    <row r="196" spans="2:65" s="1" customFormat="1" ht="16.5" customHeight="1">
      <c r="B196" s="31"/>
      <c r="C196" s="168" t="s">
        <v>343</v>
      </c>
      <c r="D196" s="168" t="s">
        <v>176</v>
      </c>
      <c r="E196" s="169" t="s">
        <v>344</v>
      </c>
      <c r="F196" s="170" t="s">
        <v>345</v>
      </c>
      <c r="G196" s="171" t="s">
        <v>179</v>
      </c>
      <c r="H196" s="172">
        <v>93.8</v>
      </c>
      <c r="I196" s="173"/>
      <c r="J196" s="174">
        <f>ROUND(I196*H196,2)</f>
        <v>0</v>
      </c>
      <c r="K196" s="170" t="s">
        <v>180</v>
      </c>
      <c r="L196" s="35"/>
      <c r="M196" s="175" t="s">
        <v>1</v>
      </c>
      <c r="N196" s="176" t="s">
        <v>44</v>
      </c>
      <c r="O196" s="57"/>
      <c r="P196" s="177">
        <f>O196*H196</f>
        <v>0</v>
      </c>
      <c r="Q196" s="177">
        <v>0</v>
      </c>
      <c r="R196" s="177">
        <f>Q196*H196</f>
        <v>0</v>
      </c>
      <c r="S196" s="177">
        <v>0</v>
      </c>
      <c r="T196" s="178">
        <f>S196*H196</f>
        <v>0</v>
      </c>
      <c r="AR196" s="14" t="s">
        <v>181</v>
      </c>
      <c r="AT196" s="14" t="s">
        <v>176</v>
      </c>
      <c r="AU196" s="14" t="s">
        <v>82</v>
      </c>
      <c r="AY196" s="14" t="s">
        <v>174</v>
      </c>
      <c r="BE196" s="179">
        <f>IF(N196="základní",J196,0)</f>
        <v>0</v>
      </c>
      <c r="BF196" s="179">
        <f>IF(N196="snížená",J196,0)</f>
        <v>0</v>
      </c>
      <c r="BG196" s="179">
        <f>IF(N196="zákl. přenesená",J196,0)</f>
        <v>0</v>
      </c>
      <c r="BH196" s="179">
        <f>IF(N196="sníž. přenesená",J196,0)</f>
        <v>0</v>
      </c>
      <c r="BI196" s="179">
        <f>IF(N196="nulová",J196,0)</f>
        <v>0</v>
      </c>
      <c r="BJ196" s="14" t="s">
        <v>78</v>
      </c>
      <c r="BK196" s="179">
        <f>ROUND(I196*H196,2)</f>
        <v>0</v>
      </c>
      <c r="BL196" s="14" t="s">
        <v>181</v>
      </c>
      <c r="BM196" s="14" t="s">
        <v>346</v>
      </c>
    </row>
    <row r="197" spans="2:65" s="1" customFormat="1">
      <c r="B197" s="31"/>
      <c r="C197" s="32"/>
      <c r="D197" s="180" t="s">
        <v>183</v>
      </c>
      <c r="E197" s="32"/>
      <c r="F197" s="181" t="s">
        <v>347</v>
      </c>
      <c r="G197" s="32"/>
      <c r="H197" s="32"/>
      <c r="I197" s="96"/>
      <c r="J197" s="32"/>
      <c r="K197" s="32"/>
      <c r="L197" s="35"/>
      <c r="M197" s="182"/>
      <c r="N197" s="57"/>
      <c r="O197" s="57"/>
      <c r="P197" s="57"/>
      <c r="Q197" s="57"/>
      <c r="R197" s="57"/>
      <c r="S197" s="57"/>
      <c r="T197" s="58"/>
      <c r="AT197" s="14" t="s">
        <v>183</v>
      </c>
      <c r="AU197" s="14" t="s">
        <v>82</v>
      </c>
    </row>
    <row r="198" spans="2:65" s="1" customFormat="1" ht="68.25">
      <c r="B198" s="31"/>
      <c r="C198" s="32"/>
      <c r="D198" s="180" t="s">
        <v>185</v>
      </c>
      <c r="E198" s="32"/>
      <c r="F198" s="183" t="s">
        <v>348</v>
      </c>
      <c r="G198" s="32"/>
      <c r="H198" s="32"/>
      <c r="I198" s="96"/>
      <c r="J198" s="32"/>
      <c r="K198" s="32"/>
      <c r="L198" s="35"/>
      <c r="M198" s="182"/>
      <c r="N198" s="57"/>
      <c r="O198" s="57"/>
      <c r="P198" s="57"/>
      <c r="Q198" s="57"/>
      <c r="R198" s="57"/>
      <c r="S198" s="57"/>
      <c r="T198" s="58"/>
      <c r="AT198" s="14" t="s">
        <v>185</v>
      </c>
      <c r="AU198" s="14" t="s">
        <v>82</v>
      </c>
    </row>
    <row r="199" spans="2:65" s="11" customFormat="1">
      <c r="B199" s="184"/>
      <c r="C199" s="185"/>
      <c r="D199" s="180" t="s">
        <v>187</v>
      </c>
      <c r="E199" s="186" t="s">
        <v>112</v>
      </c>
      <c r="F199" s="187" t="s">
        <v>349</v>
      </c>
      <c r="G199" s="185"/>
      <c r="H199" s="188">
        <v>93.8</v>
      </c>
      <c r="I199" s="189"/>
      <c r="J199" s="185"/>
      <c r="K199" s="185"/>
      <c r="L199" s="190"/>
      <c r="M199" s="191"/>
      <c r="N199" s="192"/>
      <c r="O199" s="192"/>
      <c r="P199" s="192"/>
      <c r="Q199" s="192"/>
      <c r="R199" s="192"/>
      <c r="S199" s="192"/>
      <c r="T199" s="193"/>
      <c r="AT199" s="194" t="s">
        <v>187</v>
      </c>
      <c r="AU199" s="194" t="s">
        <v>82</v>
      </c>
      <c r="AV199" s="11" t="s">
        <v>82</v>
      </c>
      <c r="AW199" s="11" t="s">
        <v>34</v>
      </c>
      <c r="AX199" s="11" t="s">
        <v>78</v>
      </c>
      <c r="AY199" s="194" t="s">
        <v>174</v>
      </c>
    </row>
    <row r="200" spans="2:65" s="1" customFormat="1" ht="16.5" customHeight="1">
      <c r="B200" s="31"/>
      <c r="C200" s="195" t="s">
        <v>350</v>
      </c>
      <c r="D200" s="195" t="s">
        <v>255</v>
      </c>
      <c r="E200" s="196" t="s">
        <v>351</v>
      </c>
      <c r="F200" s="197" t="s">
        <v>352</v>
      </c>
      <c r="G200" s="198" t="s">
        <v>353</v>
      </c>
      <c r="H200" s="199">
        <v>4.6900000000000004</v>
      </c>
      <c r="I200" s="200"/>
      <c r="J200" s="201">
        <f>ROUND(I200*H200,2)</f>
        <v>0</v>
      </c>
      <c r="K200" s="197" t="s">
        <v>180</v>
      </c>
      <c r="L200" s="202"/>
      <c r="M200" s="203" t="s">
        <v>1</v>
      </c>
      <c r="N200" s="204" t="s">
        <v>44</v>
      </c>
      <c r="O200" s="57"/>
      <c r="P200" s="177">
        <f>O200*H200</f>
        <v>0</v>
      </c>
      <c r="Q200" s="177">
        <v>1E-3</v>
      </c>
      <c r="R200" s="177">
        <f>Q200*H200</f>
        <v>4.6900000000000006E-3</v>
      </c>
      <c r="S200" s="177">
        <v>0</v>
      </c>
      <c r="T200" s="178">
        <f>S200*H200</f>
        <v>0</v>
      </c>
      <c r="AR200" s="14" t="s">
        <v>222</v>
      </c>
      <c r="AT200" s="14" t="s">
        <v>255</v>
      </c>
      <c r="AU200" s="14" t="s">
        <v>82</v>
      </c>
      <c r="AY200" s="14" t="s">
        <v>174</v>
      </c>
      <c r="BE200" s="179">
        <f>IF(N200="základní",J200,0)</f>
        <v>0</v>
      </c>
      <c r="BF200" s="179">
        <f>IF(N200="snížená",J200,0)</f>
        <v>0</v>
      </c>
      <c r="BG200" s="179">
        <f>IF(N200="zákl. přenesená",J200,0)</f>
        <v>0</v>
      </c>
      <c r="BH200" s="179">
        <f>IF(N200="sníž. přenesená",J200,0)</f>
        <v>0</v>
      </c>
      <c r="BI200" s="179">
        <f>IF(N200="nulová",J200,0)</f>
        <v>0</v>
      </c>
      <c r="BJ200" s="14" t="s">
        <v>78</v>
      </c>
      <c r="BK200" s="179">
        <f>ROUND(I200*H200,2)</f>
        <v>0</v>
      </c>
      <c r="BL200" s="14" t="s">
        <v>181</v>
      </c>
      <c r="BM200" s="14" t="s">
        <v>354</v>
      </c>
    </row>
    <row r="201" spans="2:65" s="1" customFormat="1">
      <c r="B201" s="31"/>
      <c r="C201" s="32"/>
      <c r="D201" s="180" t="s">
        <v>183</v>
      </c>
      <c r="E201" s="32"/>
      <c r="F201" s="181" t="s">
        <v>352</v>
      </c>
      <c r="G201" s="32"/>
      <c r="H201" s="32"/>
      <c r="I201" s="96"/>
      <c r="J201" s="32"/>
      <c r="K201" s="32"/>
      <c r="L201" s="35"/>
      <c r="M201" s="182"/>
      <c r="N201" s="57"/>
      <c r="O201" s="57"/>
      <c r="P201" s="57"/>
      <c r="Q201" s="57"/>
      <c r="R201" s="57"/>
      <c r="S201" s="57"/>
      <c r="T201" s="58"/>
      <c r="AT201" s="14" t="s">
        <v>183</v>
      </c>
      <c r="AU201" s="14" t="s">
        <v>82</v>
      </c>
    </row>
    <row r="202" spans="2:65" s="11" customFormat="1">
      <c r="B202" s="184"/>
      <c r="C202" s="185"/>
      <c r="D202" s="180" t="s">
        <v>187</v>
      </c>
      <c r="E202" s="186" t="s">
        <v>1</v>
      </c>
      <c r="F202" s="187" t="s">
        <v>355</v>
      </c>
      <c r="G202" s="185"/>
      <c r="H202" s="188">
        <v>4.6900000000000004</v>
      </c>
      <c r="I202" s="189"/>
      <c r="J202" s="185"/>
      <c r="K202" s="185"/>
      <c r="L202" s="190"/>
      <c r="M202" s="191"/>
      <c r="N202" s="192"/>
      <c r="O202" s="192"/>
      <c r="P202" s="192"/>
      <c r="Q202" s="192"/>
      <c r="R202" s="192"/>
      <c r="S202" s="192"/>
      <c r="T202" s="193"/>
      <c r="AT202" s="194" t="s">
        <v>187</v>
      </c>
      <c r="AU202" s="194" t="s">
        <v>82</v>
      </c>
      <c r="AV202" s="11" t="s">
        <v>82</v>
      </c>
      <c r="AW202" s="11" t="s">
        <v>34</v>
      </c>
      <c r="AX202" s="11" t="s">
        <v>78</v>
      </c>
      <c r="AY202" s="194" t="s">
        <v>174</v>
      </c>
    </row>
    <row r="203" spans="2:65" s="1" customFormat="1" ht="16.5" customHeight="1">
      <c r="B203" s="31"/>
      <c r="C203" s="168" t="s">
        <v>356</v>
      </c>
      <c r="D203" s="168" t="s">
        <v>176</v>
      </c>
      <c r="E203" s="169" t="s">
        <v>357</v>
      </c>
      <c r="F203" s="170" t="s">
        <v>358</v>
      </c>
      <c r="G203" s="171" t="s">
        <v>179</v>
      </c>
      <c r="H203" s="172">
        <v>374.86500000000001</v>
      </c>
      <c r="I203" s="173"/>
      <c r="J203" s="174">
        <f>ROUND(I203*H203,2)</f>
        <v>0</v>
      </c>
      <c r="K203" s="170" t="s">
        <v>180</v>
      </c>
      <c r="L203" s="35"/>
      <c r="M203" s="175" t="s">
        <v>1</v>
      </c>
      <c r="N203" s="176" t="s">
        <v>44</v>
      </c>
      <c r="O203" s="57"/>
      <c r="P203" s="177">
        <f>O203*H203</f>
        <v>0</v>
      </c>
      <c r="Q203" s="177">
        <v>0</v>
      </c>
      <c r="R203" s="177">
        <f>Q203*H203</f>
        <v>0</v>
      </c>
      <c r="S203" s="177">
        <v>0</v>
      </c>
      <c r="T203" s="178">
        <f>S203*H203</f>
        <v>0</v>
      </c>
      <c r="AR203" s="14" t="s">
        <v>181</v>
      </c>
      <c r="AT203" s="14" t="s">
        <v>176</v>
      </c>
      <c r="AU203" s="14" t="s">
        <v>82</v>
      </c>
      <c r="AY203" s="14" t="s">
        <v>174</v>
      </c>
      <c r="BE203" s="179">
        <f>IF(N203="základní",J203,0)</f>
        <v>0</v>
      </c>
      <c r="BF203" s="179">
        <f>IF(N203="snížená",J203,0)</f>
        <v>0</v>
      </c>
      <c r="BG203" s="179">
        <f>IF(N203="zákl. přenesená",J203,0)</f>
        <v>0</v>
      </c>
      <c r="BH203" s="179">
        <f>IF(N203="sníž. přenesená",J203,0)</f>
        <v>0</v>
      </c>
      <c r="BI203" s="179">
        <f>IF(N203="nulová",J203,0)</f>
        <v>0</v>
      </c>
      <c r="BJ203" s="14" t="s">
        <v>78</v>
      </c>
      <c r="BK203" s="179">
        <f>ROUND(I203*H203,2)</f>
        <v>0</v>
      </c>
      <c r="BL203" s="14" t="s">
        <v>181</v>
      </c>
      <c r="BM203" s="14" t="s">
        <v>359</v>
      </c>
    </row>
    <row r="204" spans="2:65" s="1" customFormat="1">
      <c r="B204" s="31"/>
      <c r="C204" s="32"/>
      <c r="D204" s="180" t="s">
        <v>183</v>
      </c>
      <c r="E204" s="32"/>
      <c r="F204" s="181" t="s">
        <v>360</v>
      </c>
      <c r="G204" s="32"/>
      <c r="H204" s="32"/>
      <c r="I204" s="96"/>
      <c r="J204" s="32"/>
      <c r="K204" s="32"/>
      <c r="L204" s="35"/>
      <c r="M204" s="182"/>
      <c r="N204" s="57"/>
      <c r="O204" s="57"/>
      <c r="P204" s="57"/>
      <c r="Q204" s="57"/>
      <c r="R204" s="57"/>
      <c r="S204" s="57"/>
      <c r="T204" s="58"/>
      <c r="AT204" s="14" t="s">
        <v>183</v>
      </c>
      <c r="AU204" s="14" t="s">
        <v>82</v>
      </c>
    </row>
    <row r="205" spans="2:65" s="1" customFormat="1" ht="87.75">
      <c r="B205" s="31"/>
      <c r="C205" s="32"/>
      <c r="D205" s="180" t="s">
        <v>185</v>
      </c>
      <c r="E205" s="32"/>
      <c r="F205" s="183" t="s">
        <v>361</v>
      </c>
      <c r="G205" s="32"/>
      <c r="H205" s="32"/>
      <c r="I205" s="96"/>
      <c r="J205" s="32"/>
      <c r="K205" s="32"/>
      <c r="L205" s="35"/>
      <c r="M205" s="182"/>
      <c r="N205" s="57"/>
      <c r="O205" s="57"/>
      <c r="P205" s="57"/>
      <c r="Q205" s="57"/>
      <c r="R205" s="57"/>
      <c r="S205" s="57"/>
      <c r="T205" s="58"/>
      <c r="AT205" s="14" t="s">
        <v>185</v>
      </c>
      <c r="AU205" s="14" t="s">
        <v>82</v>
      </c>
    </row>
    <row r="206" spans="2:65" s="11" customFormat="1">
      <c r="B206" s="184"/>
      <c r="C206" s="185"/>
      <c r="D206" s="180" t="s">
        <v>187</v>
      </c>
      <c r="E206" s="186" t="s">
        <v>1</v>
      </c>
      <c r="F206" s="187" t="s">
        <v>362</v>
      </c>
      <c r="G206" s="185"/>
      <c r="H206" s="188">
        <v>114.855</v>
      </c>
      <c r="I206" s="189"/>
      <c r="J206" s="185"/>
      <c r="K206" s="185"/>
      <c r="L206" s="190"/>
      <c r="M206" s="191"/>
      <c r="N206" s="192"/>
      <c r="O206" s="192"/>
      <c r="P206" s="192"/>
      <c r="Q206" s="192"/>
      <c r="R206" s="192"/>
      <c r="S206" s="192"/>
      <c r="T206" s="193"/>
      <c r="AT206" s="194" t="s">
        <v>187</v>
      </c>
      <c r="AU206" s="194" t="s">
        <v>82</v>
      </c>
      <c r="AV206" s="11" t="s">
        <v>82</v>
      </c>
      <c r="AW206" s="11" t="s">
        <v>34</v>
      </c>
      <c r="AX206" s="11" t="s">
        <v>73</v>
      </c>
      <c r="AY206" s="194" t="s">
        <v>174</v>
      </c>
    </row>
    <row r="207" spans="2:65" s="11" customFormat="1">
      <c r="B207" s="184"/>
      <c r="C207" s="185"/>
      <c r="D207" s="180" t="s">
        <v>187</v>
      </c>
      <c r="E207" s="186" t="s">
        <v>114</v>
      </c>
      <c r="F207" s="187" t="s">
        <v>363</v>
      </c>
      <c r="G207" s="185"/>
      <c r="H207" s="188">
        <v>153.80000000000001</v>
      </c>
      <c r="I207" s="189"/>
      <c r="J207" s="185"/>
      <c r="K207" s="185"/>
      <c r="L207" s="190"/>
      <c r="M207" s="191"/>
      <c r="N207" s="192"/>
      <c r="O207" s="192"/>
      <c r="P207" s="192"/>
      <c r="Q207" s="192"/>
      <c r="R207" s="192"/>
      <c r="S207" s="192"/>
      <c r="T207" s="193"/>
      <c r="AT207" s="194" t="s">
        <v>187</v>
      </c>
      <c r="AU207" s="194" t="s">
        <v>82</v>
      </c>
      <c r="AV207" s="11" t="s">
        <v>82</v>
      </c>
      <c r="AW207" s="11" t="s">
        <v>34</v>
      </c>
      <c r="AX207" s="11" t="s">
        <v>73</v>
      </c>
      <c r="AY207" s="194" t="s">
        <v>174</v>
      </c>
    </row>
    <row r="208" spans="2:65" s="11" customFormat="1">
      <c r="B208" s="184"/>
      <c r="C208" s="185"/>
      <c r="D208" s="180" t="s">
        <v>187</v>
      </c>
      <c r="E208" s="186" t="s">
        <v>124</v>
      </c>
      <c r="F208" s="187" t="s">
        <v>364</v>
      </c>
      <c r="G208" s="185"/>
      <c r="H208" s="188">
        <v>10.7</v>
      </c>
      <c r="I208" s="189"/>
      <c r="J208" s="185"/>
      <c r="K208" s="185"/>
      <c r="L208" s="190"/>
      <c r="M208" s="191"/>
      <c r="N208" s="192"/>
      <c r="O208" s="192"/>
      <c r="P208" s="192"/>
      <c r="Q208" s="192"/>
      <c r="R208" s="192"/>
      <c r="S208" s="192"/>
      <c r="T208" s="193"/>
      <c r="AT208" s="194" t="s">
        <v>187</v>
      </c>
      <c r="AU208" s="194" t="s">
        <v>82</v>
      </c>
      <c r="AV208" s="11" t="s">
        <v>82</v>
      </c>
      <c r="AW208" s="11" t="s">
        <v>34</v>
      </c>
      <c r="AX208" s="11" t="s">
        <v>73</v>
      </c>
      <c r="AY208" s="194" t="s">
        <v>174</v>
      </c>
    </row>
    <row r="209" spans="2:65" s="11" customFormat="1">
      <c r="B209" s="184"/>
      <c r="C209" s="185"/>
      <c r="D209" s="180" t="s">
        <v>187</v>
      </c>
      <c r="E209" s="186" t="s">
        <v>116</v>
      </c>
      <c r="F209" s="187" t="s">
        <v>117</v>
      </c>
      <c r="G209" s="185"/>
      <c r="H209" s="188">
        <v>44.31</v>
      </c>
      <c r="I209" s="189"/>
      <c r="J209" s="185"/>
      <c r="K209" s="185"/>
      <c r="L209" s="190"/>
      <c r="M209" s="191"/>
      <c r="N209" s="192"/>
      <c r="O209" s="192"/>
      <c r="P209" s="192"/>
      <c r="Q209" s="192"/>
      <c r="R209" s="192"/>
      <c r="S209" s="192"/>
      <c r="T209" s="193"/>
      <c r="AT209" s="194" t="s">
        <v>187</v>
      </c>
      <c r="AU209" s="194" t="s">
        <v>82</v>
      </c>
      <c r="AV209" s="11" t="s">
        <v>82</v>
      </c>
      <c r="AW209" s="11" t="s">
        <v>34</v>
      </c>
      <c r="AX209" s="11" t="s">
        <v>73</v>
      </c>
      <c r="AY209" s="194" t="s">
        <v>174</v>
      </c>
    </row>
    <row r="210" spans="2:65" s="11" customFormat="1">
      <c r="B210" s="184"/>
      <c r="C210" s="185"/>
      <c r="D210" s="180" t="s">
        <v>187</v>
      </c>
      <c r="E210" s="186" t="s">
        <v>118</v>
      </c>
      <c r="F210" s="187" t="s">
        <v>119</v>
      </c>
      <c r="G210" s="185"/>
      <c r="H210" s="188">
        <v>0.6</v>
      </c>
      <c r="I210" s="189"/>
      <c r="J210" s="185"/>
      <c r="K210" s="185"/>
      <c r="L210" s="190"/>
      <c r="M210" s="191"/>
      <c r="N210" s="192"/>
      <c r="O210" s="192"/>
      <c r="P210" s="192"/>
      <c r="Q210" s="192"/>
      <c r="R210" s="192"/>
      <c r="S210" s="192"/>
      <c r="T210" s="193"/>
      <c r="AT210" s="194" t="s">
        <v>187</v>
      </c>
      <c r="AU210" s="194" t="s">
        <v>82</v>
      </c>
      <c r="AV210" s="11" t="s">
        <v>82</v>
      </c>
      <c r="AW210" s="11" t="s">
        <v>34</v>
      </c>
      <c r="AX210" s="11" t="s">
        <v>73</v>
      </c>
      <c r="AY210" s="194" t="s">
        <v>174</v>
      </c>
    </row>
    <row r="211" spans="2:65" s="11" customFormat="1">
      <c r="B211" s="184"/>
      <c r="C211" s="185"/>
      <c r="D211" s="180" t="s">
        <v>187</v>
      </c>
      <c r="E211" s="186" t="s">
        <v>120</v>
      </c>
      <c r="F211" s="187" t="s">
        <v>121</v>
      </c>
      <c r="G211" s="185"/>
      <c r="H211" s="188">
        <v>50.6</v>
      </c>
      <c r="I211" s="189"/>
      <c r="J211" s="185"/>
      <c r="K211" s="185"/>
      <c r="L211" s="190"/>
      <c r="M211" s="191"/>
      <c r="N211" s="192"/>
      <c r="O211" s="192"/>
      <c r="P211" s="192"/>
      <c r="Q211" s="192"/>
      <c r="R211" s="192"/>
      <c r="S211" s="192"/>
      <c r="T211" s="193"/>
      <c r="AT211" s="194" t="s">
        <v>187</v>
      </c>
      <c r="AU211" s="194" t="s">
        <v>82</v>
      </c>
      <c r="AV211" s="11" t="s">
        <v>82</v>
      </c>
      <c r="AW211" s="11" t="s">
        <v>34</v>
      </c>
      <c r="AX211" s="11" t="s">
        <v>73</v>
      </c>
      <c r="AY211" s="194" t="s">
        <v>174</v>
      </c>
    </row>
    <row r="212" spans="2:65" s="12" customFormat="1">
      <c r="B212" s="205"/>
      <c r="C212" s="206"/>
      <c r="D212" s="180" t="s">
        <v>187</v>
      </c>
      <c r="E212" s="207" t="s">
        <v>122</v>
      </c>
      <c r="F212" s="208" t="s">
        <v>274</v>
      </c>
      <c r="G212" s="206"/>
      <c r="H212" s="209">
        <v>374.86500000000001</v>
      </c>
      <c r="I212" s="210"/>
      <c r="J212" s="206"/>
      <c r="K212" s="206"/>
      <c r="L212" s="211"/>
      <c r="M212" s="212"/>
      <c r="N212" s="213"/>
      <c r="O212" s="213"/>
      <c r="P212" s="213"/>
      <c r="Q212" s="213"/>
      <c r="R212" s="213"/>
      <c r="S212" s="213"/>
      <c r="T212" s="214"/>
      <c r="AT212" s="215" t="s">
        <v>187</v>
      </c>
      <c r="AU212" s="215" t="s">
        <v>82</v>
      </c>
      <c r="AV212" s="12" t="s">
        <v>181</v>
      </c>
      <c r="AW212" s="12" t="s">
        <v>34</v>
      </c>
      <c r="AX212" s="12" t="s">
        <v>78</v>
      </c>
      <c r="AY212" s="215" t="s">
        <v>174</v>
      </c>
    </row>
    <row r="213" spans="2:65" s="1" customFormat="1" ht="16.5" customHeight="1">
      <c r="B213" s="31"/>
      <c r="C213" s="168" t="s">
        <v>91</v>
      </c>
      <c r="D213" s="168" t="s">
        <v>176</v>
      </c>
      <c r="E213" s="169" t="s">
        <v>365</v>
      </c>
      <c r="F213" s="170" t="s">
        <v>366</v>
      </c>
      <c r="G213" s="171" t="s">
        <v>179</v>
      </c>
      <c r="H213" s="172">
        <v>93.8</v>
      </c>
      <c r="I213" s="173"/>
      <c r="J213" s="174">
        <f>ROUND(I213*H213,2)</f>
        <v>0</v>
      </c>
      <c r="K213" s="170" t="s">
        <v>180</v>
      </c>
      <c r="L213" s="35"/>
      <c r="M213" s="175" t="s">
        <v>1</v>
      </c>
      <c r="N213" s="176" t="s">
        <v>44</v>
      </c>
      <c r="O213" s="57"/>
      <c r="P213" s="177">
        <f>O213*H213</f>
        <v>0</v>
      </c>
      <c r="Q213" s="177">
        <v>0</v>
      </c>
      <c r="R213" s="177">
        <f>Q213*H213</f>
        <v>0</v>
      </c>
      <c r="S213" s="177">
        <v>0</v>
      </c>
      <c r="T213" s="178">
        <f>S213*H213</f>
        <v>0</v>
      </c>
      <c r="AR213" s="14" t="s">
        <v>181</v>
      </c>
      <c r="AT213" s="14" t="s">
        <v>176</v>
      </c>
      <c r="AU213" s="14" t="s">
        <v>82</v>
      </c>
      <c r="AY213" s="14" t="s">
        <v>174</v>
      </c>
      <c r="BE213" s="179">
        <f>IF(N213="základní",J213,0)</f>
        <v>0</v>
      </c>
      <c r="BF213" s="179">
        <f>IF(N213="snížená",J213,0)</f>
        <v>0</v>
      </c>
      <c r="BG213" s="179">
        <f>IF(N213="zákl. přenesená",J213,0)</f>
        <v>0</v>
      </c>
      <c r="BH213" s="179">
        <f>IF(N213="sníž. přenesená",J213,0)</f>
        <v>0</v>
      </c>
      <c r="BI213" s="179">
        <f>IF(N213="nulová",J213,0)</f>
        <v>0</v>
      </c>
      <c r="BJ213" s="14" t="s">
        <v>78</v>
      </c>
      <c r="BK213" s="179">
        <f>ROUND(I213*H213,2)</f>
        <v>0</v>
      </c>
      <c r="BL213" s="14" t="s">
        <v>181</v>
      </c>
      <c r="BM213" s="14" t="s">
        <v>367</v>
      </c>
    </row>
    <row r="214" spans="2:65" s="1" customFormat="1">
      <c r="B214" s="31"/>
      <c r="C214" s="32"/>
      <c r="D214" s="180" t="s">
        <v>183</v>
      </c>
      <c r="E214" s="32"/>
      <c r="F214" s="181" t="s">
        <v>368</v>
      </c>
      <c r="G214" s="32"/>
      <c r="H214" s="32"/>
      <c r="I214" s="96"/>
      <c r="J214" s="32"/>
      <c r="K214" s="32"/>
      <c r="L214" s="35"/>
      <c r="M214" s="182"/>
      <c r="N214" s="57"/>
      <c r="O214" s="57"/>
      <c r="P214" s="57"/>
      <c r="Q214" s="57"/>
      <c r="R214" s="57"/>
      <c r="S214" s="57"/>
      <c r="T214" s="58"/>
      <c r="AT214" s="14" t="s">
        <v>183</v>
      </c>
      <c r="AU214" s="14" t="s">
        <v>82</v>
      </c>
    </row>
    <row r="215" spans="2:65" s="1" customFormat="1" ht="68.25">
      <c r="B215" s="31"/>
      <c r="C215" s="32"/>
      <c r="D215" s="180" t="s">
        <v>185</v>
      </c>
      <c r="E215" s="32"/>
      <c r="F215" s="183" t="s">
        <v>369</v>
      </c>
      <c r="G215" s="32"/>
      <c r="H215" s="32"/>
      <c r="I215" s="96"/>
      <c r="J215" s="32"/>
      <c r="K215" s="32"/>
      <c r="L215" s="35"/>
      <c r="M215" s="182"/>
      <c r="N215" s="57"/>
      <c r="O215" s="57"/>
      <c r="P215" s="57"/>
      <c r="Q215" s="57"/>
      <c r="R215" s="57"/>
      <c r="S215" s="57"/>
      <c r="T215" s="58"/>
      <c r="AT215" s="14" t="s">
        <v>185</v>
      </c>
      <c r="AU215" s="14" t="s">
        <v>82</v>
      </c>
    </row>
    <row r="216" spans="2:65" s="11" customFormat="1">
      <c r="B216" s="184"/>
      <c r="C216" s="185"/>
      <c r="D216" s="180" t="s">
        <v>187</v>
      </c>
      <c r="E216" s="186" t="s">
        <v>1</v>
      </c>
      <c r="F216" s="187" t="s">
        <v>112</v>
      </c>
      <c r="G216" s="185"/>
      <c r="H216" s="188">
        <v>93.8</v>
      </c>
      <c r="I216" s="189"/>
      <c r="J216" s="185"/>
      <c r="K216" s="185"/>
      <c r="L216" s="190"/>
      <c r="M216" s="191"/>
      <c r="N216" s="192"/>
      <c r="O216" s="192"/>
      <c r="P216" s="192"/>
      <c r="Q216" s="192"/>
      <c r="R216" s="192"/>
      <c r="S216" s="192"/>
      <c r="T216" s="193"/>
      <c r="AT216" s="194" t="s">
        <v>187</v>
      </c>
      <c r="AU216" s="194" t="s">
        <v>82</v>
      </c>
      <c r="AV216" s="11" t="s">
        <v>82</v>
      </c>
      <c r="AW216" s="11" t="s">
        <v>34</v>
      </c>
      <c r="AX216" s="11" t="s">
        <v>78</v>
      </c>
      <c r="AY216" s="194" t="s">
        <v>174</v>
      </c>
    </row>
    <row r="217" spans="2:65" s="10" customFormat="1" ht="22.9" customHeight="1">
      <c r="B217" s="152"/>
      <c r="C217" s="153"/>
      <c r="D217" s="154" t="s">
        <v>72</v>
      </c>
      <c r="E217" s="166" t="s">
        <v>204</v>
      </c>
      <c r="F217" s="166" t="s">
        <v>370</v>
      </c>
      <c r="G217" s="153"/>
      <c r="H217" s="153"/>
      <c r="I217" s="156"/>
      <c r="J217" s="167">
        <f>BK217</f>
        <v>0</v>
      </c>
      <c r="K217" s="153"/>
      <c r="L217" s="158"/>
      <c r="M217" s="159"/>
      <c r="N217" s="160"/>
      <c r="O217" s="160"/>
      <c r="P217" s="161">
        <f>SUM(P218:P266)</f>
        <v>0</v>
      </c>
      <c r="Q217" s="160"/>
      <c r="R217" s="161">
        <f>SUM(R218:R266)</f>
        <v>51.131635500000002</v>
      </c>
      <c r="S217" s="160"/>
      <c r="T217" s="162">
        <f>SUM(T218:T266)</f>
        <v>0</v>
      </c>
      <c r="AR217" s="163" t="s">
        <v>78</v>
      </c>
      <c r="AT217" s="164" t="s">
        <v>72</v>
      </c>
      <c r="AU217" s="164" t="s">
        <v>78</v>
      </c>
      <c r="AY217" s="163" t="s">
        <v>174</v>
      </c>
      <c r="BK217" s="165">
        <f>SUM(BK218:BK266)</f>
        <v>0</v>
      </c>
    </row>
    <row r="218" spans="2:65" s="1" customFormat="1" ht="16.5" customHeight="1">
      <c r="B218" s="31"/>
      <c r="C218" s="168" t="s">
        <v>371</v>
      </c>
      <c r="D218" s="168" t="s">
        <v>176</v>
      </c>
      <c r="E218" s="169" t="s">
        <v>372</v>
      </c>
      <c r="F218" s="170" t="s">
        <v>373</v>
      </c>
      <c r="G218" s="171" t="s">
        <v>179</v>
      </c>
      <c r="H218" s="172">
        <v>374.86500000000001</v>
      </c>
      <c r="I218" s="173"/>
      <c r="J218" s="174">
        <f>ROUND(I218*H218,2)</f>
        <v>0</v>
      </c>
      <c r="K218" s="170" t="s">
        <v>180</v>
      </c>
      <c r="L218" s="35"/>
      <c r="M218" s="175" t="s">
        <v>1</v>
      </c>
      <c r="N218" s="176" t="s">
        <v>44</v>
      </c>
      <c r="O218" s="57"/>
      <c r="P218" s="177">
        <f>O218*H218</f>
        <v>0</v>
      </c>
      <c r="Q218" s="177">
        <v>0</v>
      </c>
      <c r="R218" s="177">
        <f>Q218*H218</f>
        <v>0</v>
      </c>
      <c r="S218" s="177">
        <v>0</v>
      </c>
      <c r="T218" s="178">
        <f>S218*H218</f>
        <v>0</v>
      </c>
      <c r="AR218" s="14" t="s">
        <v>181</v>
      </c>
      <c r="AT218" s="14" t="s">
        <v>176</v>
      </c>
      <c r="AU218" s="14" t="s">
        <v>82</v>
      </c>
      <c r="AY218" s="14" t="s">
        <v>174</v>
      </c>
      <c r="BE218" s="179">
        <f>IF(N218="základní",J218,0)</f>
        <v>0</v>
      </c>
      <c r="BF218" s="179">
        <f>IF(N218="snížená",J218,0)</f>
        <v>0</v>
      </c>
      <c r="BG218" s="179">
        <f>IF(N218="zákl. přenesená",J218,0)</f>
        <v>0</v>
      </c>
      <c r="BH218" s="179">
        <f>IF(N218="sníž. přenesená",J218,0)</f>
        <v>0</v>
      </c>
      <c r="BI218" s="179">
        <f>IF(N218="nulová",J218,0)</f>
        <v>0</v>
      </c>
      <c r="BJ218" s="14" t="s">
        <v>78</v>
      </c>
      <c r="BK218" s="179">
        <f>ROUND(I218*H218,2)</f>
        <v>0</v>
      </c>
      <c r="BL218" s="14" t="s">
        <v>181</v>
      </c>
      <c r="BM218" s="14" t="s">
        <v>374</v>
      </c>
    </row>
    <row r="219" spans="2:65" s="1" customFormat="1" ht="19.5">
      <c r="B219" s="31"/>
      <c r="C219" s="32"/>
      <c r="D219" s="180" t="s">
        <v>183</v>
      </c>
      <c r="E219" s="32"/>
      <c r="F219" s="181" t="s">
        <v>375</v>
      </c>
      <c r="G219" s="32"/>
      <c r="H219" s="32"/>
      <c r="I219" s="96"/>
      <c r="J219" s="32"/>
      <c r="K219" s="32"/>
      <c r="L219" s="35"/>
      <c r="M219" s="182"/>
      <c r="N219" s="57"/>
      <c r="O219" s="57"/>
      <c r="P219" s="57"/>
      <c r="Q219" s="57"/>
      <c r="R219" s="57"/>
      <c r="S219" s="57"/>
      <c r="T219" s="58"/>
      <c r="AT219" s="14" t="s">
        <v>183</v>
      </c>
      <c r="AU219" s="14" t="s">
        <v>82</v>
      </c>
    </row>
    <row r="220" spans="2:65" s="1" customFormat="1" ht="126.75">
      <c r="B220" s="31"/>
      <c r="C220" s="32"/>
      <c r="D220" s="180" t="s">
        <v>185</v>
      </c>
      <c r="E220" s="32"/>
      <c r="F220" s="183" t="s">
        <v>376</v>
      </c>
      <c r="G220" s="32"/>
      <c r="H220" s="32"/>
      <c r="I220" s="96"/>
      <c r="J220" s="32"/>
      <c r="K220" s="32"/>
      <c r="L220" s="35"/>
      <c r="M220" s="182"/>
      <c r="N220" s="57"/>
      <c r="O220" s="57"/>
      <c r="P220" s="57"/>
      <c r="Q220" s="57"/>
      <c r="R220" s="57"/>
      <c r="S220" s="57"/>
      <c r="T220" s="58"/>
      <c r="AT220" s="14" t="s">
        <v>185</v>
      </c>
      <c r="AU220" s="14" t="s">
        <v>82</v>
      </c>
    </row>
    <row r="221" spans="2:65" s="11" customFormat="1">
      <c r="B221" s="184"/>
      <c r="C221" s="185"/>
      <c r="D221" s="180" t="s">
        <v>187</v>
      </c>
      <c r="E221" s="186" t="s">
        <v>1</v>
      </c>
      <c r="F221" s="187" t="s">
        <v>122</v>
      </c>
      <c r="G221" s="185"/>
      <c r="H221" s="188">
        <v>374.86500000000001</v>
      </c>
      <c r="I221" s="189"/>
      <c r="J221" s="185"/>
      <c r="K221" s="185"/>
      <c r="L221" s="190"/>
      <c r="M221" s="191"/>
      <c r="N221" s="192"/>
      <c r="O221" s="192"/>
      <c r="P221" s="192"/>
      <c r="Q221" s="192"/>
      <c r="R221" s="192"/>
      <c r="S221" s="192"/>
      <c r="T221" s="193"/>
      <c r="AT221" s="194" t="s">
        <v>187</v>
      </c>
      <c r="AU221" s="194" t="s">
        <v>82</v>
      </c>
      <c r="AV221" s="11" t="s">
        <v>82</v>
      </c>
      <c r="AW221" s="11" t="s">
        <v>34</v>
      </c>
      <c r="AX221" s="11" t="s">
        <v>78</v>
      </c>
      <c r="AY221" s="194" t="s">
        <v>174</v>
      </c>
    </row>
    <row r="222" spans="2:65" s="1" customFormat="1" ht="16.5" customHeight="1">
      <c r="B222" s="31"/>
      <c r="C222" s="195" t="s">
        <v>377</v>
      </c>
      <c r="D222" s="195" t="s">
        <v>255</v>
      </c>
      <c r="E222" s="196" t="s">
        <v>378</v>
      </c>
      <c r="F222" s="197" t="s">
        <v>379</v>
      </c>
      <c r="G222" s="198" t="s">
        <v>258</v>
      </c>
      <c r="H222" s="199">
        <v>3.9809999999999999</v>
      </c>
      <c r="I222" s="200"/>
      <c r="J222" s="201">
        <f>ROUND(I222*H222,2)</f>
        <v>0</v>
      </c>
      <c r="K222" s="197" t="s">
        <v>180</v>
      </c>
      <c r="L222" s="202"/>
      <c r="M222" s="203" t="s">
        <v>1</v>
      </c>
      <c r="N222" s="204" t="s">
        <v>44</v>
      </c>
      <c r="O222" s="57"/>
      <c r="P222" s="177">
        <f>O222*H222</f>
        <v>0</v>
      </c>
      <c r="Q222" s="177">
        <v>1</v>
      </c>
      <c r="R222" s="177">
        <f>Q222*H222</f>
        <v>3.9809999999999999</v>
      </c>
      <c r="S222" s="177">
        <v>0</v>
      </c>
      <c r="T222" s="178">
        <f>S222*H222</f>
        <v>0</v>
      </c>
      <c r="AR222" s="14" t="s">
        <v>222</v>
      </c>
      <c r="AT222" s="14" t="s">
        <v>255</v>
      </c>
      <c r="AU222" s="14" t="s">
        <v>82</v>
      </c>
      <c r="AY222" s="14" t="s">
        <v>174</v>
      </c>
      <c r="BE222" s="179">
        <f>IF(N222="základní",J222,0)</f>
        <v>0</v>
      </c>
      <c r="BF222" s="179">
        <f>IF(N222="snížená",J222,0)</f>
        <v>0</v>
      </c>
      <c r="BG222" s="179">
        <f>IF(N222="zákl. přenesená",J222,0)</f>
        <v>0</v>
      </c>
      <c r="BH222" s="179">
        <f>IF(N222="sníž. přenesená",J222,0)</f>
        <v>0</v>
      </c>
      <c r="BI222" s="179">
        <f>IF(N222="nulová",J222,0)</f>
        <v>0</v>
      </c>
      <c r="BJ222" s="14" t="s">
        <v>78</v>
      </c>
      <c r="BK222" s="179">
        <f>ROUND(I222*H222,2)</f>
        <v>0</v>
      </c>
      <c r="BL222" s="14" t="s">
        <v>181</v>
      </c>
      <c r="BM222" s="14" t="s">
        <v>380</v>
      </c>
    </row>
    <row r="223" spans="2:65" s="1" customFormat="1">
      <c r="B223" s="31"/>
      <c r="C223" s="32"/>
      <c r="D223" s="180" t="s">
        <v>183</v>
      </c>
      <c r="E223" s="32"/>
      <c r="F223" s="181" t="s">
        <v>379</v>
      </c>
      <c r="G223" s="32"/>
      <c r="H223" s="32"/>
      <c r="I223" s="96"/>
      <c r="J223" s="32"/>
      <c r="K223" s="32"/>
      <c r="L223" s="35"/>
      <c r="M223" s="182"/>
      <c r="N223" s="57"/>
      <c r="O223" s="57"/>
      <c r="P223" s="57"/>
      <c r="Q223" s="57"/>
      <c r="R223" s="57"/>
      <c r="S223" s="57"/>
      <c r="T223" s="58"/>
      <c r="AT223" s="14" t="s">
        <v>183</v>
      </c>
      <c r="AU223" s="14" t="s">
        <v>82</v>
      </c>
    </row>
    <row r="224" spans="2:65" s="11" customFormat="1">
      <c r="B224" s="184"/>
      <c r="C224" s="185"/>
      <c r="D224" s="180" t="s">
        <v>187</v>
      </c>
      <c r="E224" s="186" t="s">
        <v>1</v>
      </c>
      <c r="F224" s="187" t="s">
        <v>381</v>
      </c>
      <c r="G224" s="185"/>
      <c r="H224" s="188">
        <v>3.9809999999999999</v>
      </c>
      <c r="I224" s="189"/>
      <c r="J224" s="185"/>
      <c r="K224" s="185"/>
      <c r="L224" s="190"/>
      <c r="M224" s="191"/>
      <c r="N224" s="192"/>
      <c r="O224" s="192"/>
      <c r="P224" s="192"/>
      <c r="Q224" s="192"/>
      <c r="R224" s="192"/>
      <c r="S224" s="192"/>
      <c r="T224" s="193"/>
      <c r="AT224" s="194" t="s">
        <v>187</v>
      </c>
      <c r="AU224" s="194" t="s">
        <v>82</v>
      </c>
      <c r="AV224" s="11" t="s">
        <v>82</v>
      </c>
      <c r="AW224" s="11" t="s">
        <v>34</v>
      </c>
      <c r="AX224" s="11" t="s">
        <v>78</v>
      </c>
      <c r="AY224" s="194" t="s">
        <v>174</v>
      </c>
    </row>
    <row r="225" spans="2:65" s="1" customFormat="1" ht="16.5" customHeight="1">
      <c r="B225" s="31"/>
      <c r="C225" s="168" t="s">
        <v>382</v>
      </c>
      <c r="D225" s="168" t="s">
        <v>176</v>
      </c>
      <c r="E225" s="169" t="s">
        <v>383</v>
      </c>
      <c r="F225" s="170" t="s">
        <v>384</v>
      </c>
      <c r="G225" s="171" t="s">
        <v>179</v>
      </c>
      <c r="H225" s="172">
        <v>97.91</v>
      </c>
      <c r="I225" s="173"/>
      <c r="J225" s="174">
        <f>ROUND(I225*H225,2)</f>
        <v>0</v>
      </c>
      <c r="K225" s="170" t="s">
        <v>180</v>
      </c>
      <c r="L225" s="35"/>
      <c r="M225" s="175" t="s">
        <v>1</v>
      </c>
      <c r="N225" s="176" t="s">
        <v>44</v>
      </c>
      <c r="O225" s="57"/>
      <c r="P225" s="177">
        <f>O225*H225</f>
        <v>0</v>
      </c>
      <c r="Q225" s="177">
        <v>0</v>
      </c>
      <c r="R225" s="177">
        <f>Q225*H225</f>
        <v>0</v>
      </c>
      <c r="S225" s="177">
        <v>0</v>
      </c>
      <c r="T225" s="178">
        <f>S225*H225</f>
        <v>0</v>
      </c>
      <c r="AR225" s="14" t="s">
        <v>181</v>
      </c>
      <c r="AT225" s="14" t="s">
        <v>176</v>
      </c>
      <c r="AU225" s="14" t="s">
        <v>82</v>
      </c>
      <c r="AY225" s="14" t="s">
        <v>174</v>
      </c>
      <c r="BE225" s="179">
        <f>IF(N225="základní",J225,0)</f>
        <v>0</v>
      </c>
      <c r="BF225" s="179">
        <f>IF(N225="snížená",J225,0)</f>
        <v>0</v>
      </c>
      <c r="BG225" s="179">
        <f>IF(N225="zákl. přenesená",J225,0)</f>
        <v>0</v>
      </c>
      <c r="BH225" s="179">
        <f>IF(N225="sníž. přenesená",J225,0)</f>
        <v>0</v>
      </c>
      <c r="BI225" s="179">
        <f>IF(N225="nulová",J225,0)</f>
        <v>0</v>
      </c>
      <c r="BJ225" s="14" t="s">
        <v>78</v>
      </c>
      <c r="BK225" s="179">
        <f>ROUND(I225*H225,2)</f>
        <v>0</v>
      </c>
      <c r="BL225" s="14" t="s">
        <v>181</v>
      </c>
      <c r="BM225" s="14" t="s">
        <v>385</v>
      </c>
    </row>
    <row r="226" spans="2:65" s="1" customFormat="1">
      <c r="B226" s="31"/>
      <c r="C226" s="32"/>
      <c r="D226" s="180" t="s">
        <v>183</v>
      </c>
      <c r="E226" s="32"/>
      <c r="F226" s="181" t="s">
        <v>386</v>
      </c>
      <c r="G226" s="32"/>
      <c r="H226" s="32"/>
      <c r="I226" s="96"/>
      <c r="J226" s="32"/>
      <c r="K226" s="32"/>
      <c r="L226" s="35"/>
      <c r="M226" s="182"/>
      <c r="N226" s="57"/>
      <c r="O226" s="57"/>
      <c r="P226" s="57"/>
      <c r="Q226" s="57"/>
      <c r="R226" s="57"/>
      <c r="S226" s="57"/>
      <c r="T226" s="58"/>
      <c r="AT226" s="14" t="s">
        <v>183</v>
      </c>
      <c r="AU226" s="14" t="s">
        <v>82</v>
      </c>
    </row>
    <row r="227" spans="2:65" s="11" customFormat="1">
      <c r="B227" s="184"/>
      <c r="C227" s="185"/>
      <c r="D227" s="180" t="s">
        <v>187</v>
      </c>
      <c r="E227" s="186" t="s">
        <v>1</v>
      </c>
      <c r="F227" s="187" t="s">
        <v>387</v>
      </c>
      <c r="G227" s="185"/>
      <c r="H227" s="188">
        <v>53</v>
      </c>
      <c r="I227" s="189"/>
      <c r="J227" s="185"/>
      <c r="K227" s="185"/>
      <c r="L227" s="190"/>
      <c r="M227" s="191"/>
      <c r="N227" s="192"/>
      <c r="O227" s="192"/>
      <c r="P227" s="192"/>
      <c r="Q227" s="192"/>
      <c r="R227" s="192"/>
      <c r="S227" s="192"/>
      <c r="T227" s="193"/>
      <c r="AT227" s="194" t="s">
        <v>187</v>
      </c>
      <c r="AU227" s="194" t="s">
        <v>82</v>
      </c>
      <c r="AV227" s="11" t="s">
        <v>82</v>
      </c>
      <c r="AW227" s="11" t="s">
        <v>34</v>
      </c>
      <c r="AX227" s="11" t="s">
        <v>73</v>
      </c>
      <c r="AY227" s="194" t="s">
        <v>174</v>
      </c>
    </row>
    <row r="228" spans="2:65" s="11" customFormat="1">
      <c r="B228" s="184"/>
      <c r="C228" s="185"/>
      <c r="D228" s="180" t="s">
        <v>187</v>
      </c>
      <c r="E228" s="186" t="s">
        <v>1</v>
      </c>
      <c r="F228" s="187" t="s">
        <v>388</v>
      </c>
      <c r="G228" s="185"/>
      <c r="H228" s="188">
        <v>44.91</v>
      </c>
      <c r="I228" s="189"/>
      <c r="J228" s="185"/>
      <c r="K228" s="185"/>
      <c r="L228" s="190"/>
      <c r="M228" s="191"/>
      <c r="N228" s="192"/>
      <c r="O228" s="192"/>
      <c r="P228" s="192"/>
      <c r="Q228" s="192"/>
      <c r="R228" s="192"/>
      <c r="S228" s="192"/>
      <c r="T228" s="193"/>
      <c r="AT228" s="194" t="s">
        <v>187</v>
      </c>
      <c r="AU228" s="194" t="s">
        <v>82</v>
      </c>
      <c r="AV228" s="11" t="s">
        <v>82</v>
      </c>
      <c r="AW228" s="11" t="s">
        <v>34</v>
      </c>
      <c r="AX228" s="11" t="s">
        <v>73</v>
      </c>
      <c r="AY228" s="194" t="s">
        <v>174</v>
      </c>
    </row>
    <row r="229" spans="2:65" s="12" customFormat="1">
      <c r="B229" s="205"/>
      <c r="C229" s="206"/>
      <c r="D229" s="180" t="s">
        <v>187</v>
      </c>
      <c r="E229" s="207" t="s">
        <v>128</v>
      </c>
      <c r="F229" s="208" t="s">
        <v>274</v>
      </c>
      <c r="G229" s="206"/>
      <c r="H229" s="209">
        <v>97.91</v>
      </c>
      <c r="I229" s="210"/>
      <c r="J229" s="206"/>
      <c r="K229" s="206"/>
      <c r="L229" s="211"/>
      <c r="M229" s="212"/>
      <c r="N229" s="213"/>
      <c r="O229" s="213"/>
      <c r="P229" s="213"/>
      <c r="Q229" s="213"/>
      <c r="R229" s="213"/>
      <c r="S229" s="213"/>
      <c r="T229" s="214"/>
      <c r="AT229" s="215" t="s">
        <v>187</v>
      </c>
      <c r="AU229" s="215" t="s">
        <v>82</v>
      </c>
      <c r="AV229" s="12" t="s">
        <v>181</v>
      </c>
      <c r="AW229" s="12" t="s">
        <v>34</v>
      </c>
      <c r="AX229" s="12" t="s">
        <v>78</v>
      </c>
      <c r="AY229" s="215" t="s">
        <v>174</v>
      </c>
    </row>
    <row r="230" spans="2:65" s="1" customFormat="1" ht="16.5" customHeight="1">
      <c r="B230" s="31"/>
      <c r="C230" s="168" t="s">
        <v>389</v>
      </c>
      <c r="D230" s="168" t="s">
        <v>176</v>
      </c>
      <c r="E230" s="169" t="s">
        <v>390</v>
      </c>
      <c r="F230" s="170" t="s">
        <v>391</v>
      </c>
      <c r="G230" s="171" t="s">
        <v>179</v>
      </c>
      <c r="H230" s="172">
        <v>271.26499999999999</v>
      </c>
      <c r="I230" s="173"/>
      <c r="J230" s="174">
        <f>ROUND(I230*H230,2)</f>
        <v>0</v>
      </c>
      <c r="K230" s="170" t="s">
        <v>180</v>
      </c>
      <c r="L230" s="35"/>
      <c r="M230" s="175" t="s">
        <v>1</v>
      </c>
      <c r="N230" s="176" t="s">
        <v>44</v>
      </c>
      <c r="O230" s="57"/>
      <c r="P230" s="177">
        <f>O230*H230</f>
        <v>0</v>
      </c>
      <c r="Q230" s="177">
        <v>0</v>
      </c>
      <c r="R230" s="177">
        <f>Q230*H230</f>
        <v>0</v>
      </c>
      <c r="S230" s="177">
        <v>0</v>
      </c>
      <c r="T230" s="178">
        <f>S230*H230</f>
        <v>0</v>
      </c>
      <c r="AR230" s="14" t="s">
        <v>181</v>
      </c>
      <c r="AT230" s="14" t="s">
        <v>176</v>
      </c>
      <c r="AU230" s="14" t="s">
        <v>82</v>
      </c>
      <c r="AY230" s="14" t="s">
        <v>174</v>
      </c>
      <c r="BE230" s="179">
        <f>IF(N230="základní",J230,0)</f>
        <v>0</v>
      </c>
      <c r="BF230" s="179">
        <f>IF(N230="snížená",J230,0)</f>
        <v>0</v>
      </c>
      <c r="BG230" s="179">
        <f>IF(N230="zákl. přenesená",J230,0)</f>
        <v>0</v>
      </c>
      <c r="BH230" s="179">
        <f>IF(N230="sníž. přenesená",J230,0)</f>
        <v>0</v>
      </c>
      <c r="BI230" s="179">
        <f>IF(N230="nulová",J230,0)</f>
        <v>0</v>
      </c>
      <c r="BJ230" s="14" t="s">
        <v>78</v>
      </c>
      <c r="BK230" s="179">
        <f>ROUND(I230*H230,2)</f>
        <v>0</v>
      </c>
      <c r="BL230" s="14" t="s">
        <v>181</v>
      </c>
      <c r="BM230" s="14" t="s">
        <v>392</v>
      </c>
    </row>
    <row r="231" spans="2:65" s="1" customFormat="1">
      <c r="B231" s="31"/>
      <c r="C231" s="32"/>
      <c r="D231" s="180" t="s">
        <v>183</v>
      </c>
      <c r="E231" s="32"/>
      <c r="F231" s="181" t="s">
        <v>393</v>
      </c>
      <c r="G231" s="32"/>
      <c r="H231" s="32"/>
      <c r="I231" s="96"/>
      <c r="J231" s="32"/>
      <c r="K231" s="32"/>
      <c r="L231" s="35"/>
      <c r="M231" s="182"/>
      <c r="N231" s="57"/>
      <c r="O231" s="57"/>
      <c r="P231" s="57"/>
      <c r="Q231" s="57"/>
      <c r="R231" s="57"/>
      <c r="S231" s="57"/>
      <c r="T231" s="58"/>
      <c r="AT231" s="14" t="s">
        <v>183</v>
      </c>
      <c r="AU231" s="14" t="s">
        <v>82</v>
      </c>
    </row>
    <row r="232" spans="2:65" s="11" customFormat="1">
      <c r="B232" s="184"/>
      <c r="C232" s="185"/>
      <c r="D232" s="180" t="s">
        <v>187</v>
      </c>
      <c r="E232" s="186" t="s">
        <v>1</v>
      </c>
      <c r="F232" s="187" t="s">
        <v>394</v>
      </c>
      <c r="G232" s="185"/>
      <c r="H232" s="188">
        <v>61.854999999999997</v>
      </c>
      <c r="I232" s="189"/>
      <c r="J232" s="185"/>
      <c r="K232" s="185"/>
      <c r="L232" s="190"/>
      <c r="M232" s="191"/>
      <c r="N232" s="192"/>
      <c r="O232" s="192"/>
      <c r="P232" s="192"/>
      <c r="Q232" s="192"/>
      <c r="R232" s="192"/>
      <c r="S232" s="192"/>
      <c r="T232" s="193"/>
      <c r="AT232" s="194" t="s">
        <v>187</v>
      </c>
      <c r="AU232" s="194" t="s">
        <v>82</v>
      </c>
      <c r="AV232" s="11" t="s">
        <v>82</v>
      </c>
      <c r="AW232" s="11" t="s">
        <v>34</v>
      </c>
      <c r="AX232" s="11" t="s">
        <v>73</v>
      </c>
      <c r="AY232" s="194" t="s">
        <v>174</v>
      </c>
    </row>
    <row r="233" spans="2:65" s="11" customFormat="1">
      <c r="B233" s="184"/>
      <c r="C233" s="185"/>
      <c r="D233" s="180" t="s">
        <v>187</v>
      </c>
      <c r="E233" s="186" t="s">
        <v>1</v>
      </c>
      <c r="F233" s="187" t="s">
        <v>395</v>
      </c>
      <c r="G233" s="185"/>
      <c r="H233" s="188">
        <v>209.41</v>
      </c>
      <c r="I233" s="189"/>
      <c r="J233" s="185"/>
      <c r="K233" s="185"/>
      <c r="L233" s="190"/>
      <c r="M233" s="191"/>
      <c r="N233" s="192"/>
      <c r="O233" s="192"/>
      <c r="P233" s="192"/>
      <c r="Q233" s="192"/>
      <c r="R233" s="192"/>
      <c r="S233" s="192"/>
      <c r="T233" s="193"/>
      <c r="AT233" s="194" t="s">
        <v>187</v>
      </c>
      <c r="AU233" s="194" t="s">
        <v>82</v>
      </c>
      <c r="AV233" s="11" t="s">
        <v>82</v>
      </c>
      <c r="AW233" s="11" t="s">
        <v>34</v>
      </c>
      <c r="AX233" s="11" t="s">
        <v>73</v>
      </c>
      <c r="AY233" s="194" t="s">
        <v>174</v>
      </c>
    </row>
    <row r="234" spans="2:65" s="12" customFormat="1">
      <c r="B234" s="205"/>
      <c r="C234" s="206"/>
      <c r="D234" s="180" t="s">
        <v>187</v>
      </c>
      <c r="E234" s="207" t="s">
        <v>130</v>
      </c>
      <c r="F234" s="208" t="s">
        <v>274</v>
      </c>
      <c r="G234" s="206"/>
      <c r="H234" s="209">
        <v>271.26499999999999</v>
      </c>
      <c r="I234" s="210"/>
      <c r="J234" s="206"/>
      <c r="K234" s="206"/>
      <c r="L234" s="211"/>
      <c r="M234" s="212"/>
      <c r="N234" s="213"/>
      <c r="O234" s="213"/>
      <c r="P234" s="213"/>
      <c r="Q234" s="213"/>
      <c r="R234" s="213"/>
      <c r="S234" s="213"/>
      <c r="T234" s="214"/>
      <c r="AT234" s="215" t="s">
        <v>187</v>
      </c>
      <c r="AU234" s="215" t="s">
        <v>82</v>
      </c>
      <c r="AV234" s="12" t="s">
        <v>181</v>
      </c>
      <c r="AW234" s="12" t="s">
        <v>34</v>
      </c>
      <c r="AX234" s="12" t="s">
        <v>78</v>
      </c>
      <c r="AY234" s="215" t="s">
        <v>174</v>
      </c>
    </row>
    <row r="235" spans="2:65" s="1" customFormat="1" ht="16.5" customHeight="1">
      <c r="B235" s="31"/>
      <c r="C235" s="168" t="s">
        <v>396</v>
      </c>
      <c r="D235" s="168" t="s">
        <v>176</v>
      </c>
      <c r="E235" s="169" t="s">
        <v>397</v>
      </c>
      <c r="F235" s="170" t="s">
        <v>398</v>
      </c>
      <c r="G235" s="171" t="s">
        <v>179</v>
      </c>
      <c r="H235" s="172">
        <v>50.6</v>
      </c>
      <c r="I235" s="173"/>
      <c r="J235" s="174">
        <f>ROUND(I235*H235,2)</f>
        <v>0</v>
      </c>
      <c r="K235" s="170" t="s">
        <v>180</v>
      </c>
      <c r="L235" s="35"/>
      <c r="M235" s="175" t="s">
        <v>1</v>
      </c>
      <c r="N235" s="176" t="s">
        <v>44</v>
      </c>
      <c r="O235" s="57"/>
      <c r="P235" s="177">
        <f>O235*H235</f>
        <v>0</v>
      </c>
      <c r="Q235" s="177">
        <v>0</v>
      </c>
      <c r="R235" s="177">
        <f>Q235*H235</f>
        <v>0</v>
      </c>
      <c r="S235" s="177">
        <v>0</v>
      </c>
      <c r="T235" s="178">
        <f>S235*H235</f>
        <v>0</v>
      </c>
      <c r="AR235" s="14" t="s">
        <v>181</v>
      </c>
      <c r="AT235" s="14" t="s">
        <v>176</v>
      </c>
      <c r="AU235" s="14" t="s">
        <v>82</v>
      </c>
      <c r="AY235" s="14" t="s">
        <v>174</v>
      </c>
      <c r="BE235" s="179">
        <f>IF(N235="základní",J235,0)</f>
        <v>0</v>
      </c>
      <c r="BF235" s="179">
        <f>IF(N235="snížená",J235,0)</f>
        <v>0</v>
      </c>
      <c r="BG235" s="179">
        <f>IF(N235="zákl. přenesená",J235,0)</f>
        <v>0</v>
      </c>
      <c r="BH235" s="179">
        <f>IF(N235="sníž. přenesená",J235,0)</f>
        <v>0</v>
      </c>
      <c r="BI235" s="179">
        <f>IF(N235="nulová",J235,0)</f>
        <v>0</v>
      </c>
      <c r="BJ235" s="14" t="s">
        <v>78</v>
      </c>
      <c r="BK235" s="179">
        <f>ROUND(I235*H235,2)</f>
        <v>0</v>
      </c>
      <c r="BL235" s="14" t="s">
        <v>181</v>
      </c>
      <c r="BM235" s="14" t="s">
        <v>399</v>
      </c>
    </row>
    <row r="236" spans="2:65" s="1" customFormat="1">
      <c r="B236" s="31"/>
      <c r="C236" s="32"/>
      <c r="D236" s="180" t="s">
        <v>183</v>
      </c>
      <c r="E236" s="32"/>
      <c r="F236" s="181" t="s">
        <v>400</v>
      </c>
      <c r="G236" s="32"/>
      <c r="H236" s="32"/>
      <c r="I236" s="96"/>
      <c r="J236" s="32"/>
      <c r="K236" s="32"/>
      <c r="L236" s="35"/>
      <c r="M236" s="182"/>
      <c r="N236" s="57"/>
      <c r="O236" s="57"/>
      <c r="P236" s="57"/>
      <c r="Q236" s="57"/>
      <c r="R236" s="57"/>
      <c r="S236" s="57"/>
      <c r="T236" s="58"/>
      <c r="AT236" s="14" t="s">
        <v>183</v>
      </c>
      <c r="AU236" s="14" t="s">
        <v>82</v>
      </c>
    </row>
    <row r="237" spans="2:65" s="11" customFormat="1">
      <c r="B237" s="184"/>
      <c r="C237" s="185"/>
      <c r="D237" s="180" t="s">
        <v>187</v>
      </c>
      <c r="E237" s="186" t="s">
        <v>1</v>
      </c>
      <c r="F237" s="187" t="s">
        <v>120</v>
      </c>
      <c r="G237" s="185"/>
      <c r="H237" s="188">
        <v>50.6</v>
      </c>
      <c r="I237" s="189"/>
      <c r="J237" s="185"/>
      <c r="K237" s="185"/>
      <c r="L237" s="190"/>
      <c r="M237" s="191"/>
      <c r="N237" s="192"/>
      <c r="O237" s="192"/>
      <c r="P237" s="192"/>
      <c r="Q237" s="192"/>
      <c r="R237" s="192"/>
      <c r="S237" s="192"/>
      <c r="T237" s="193"/>
      <c r="AT237" s="194" t="s">
        <v>187</v>
      </c>
      <c r="AU237" s="194" t="s">
        <v>82</v>
      </c>
      <c r="AV237" s="11" t="s">
        <v>82</v>
      </c>
      <c r="AW237" s="11" t="s">
        <v>34</v>
      </c>
      <c r="AX237" s="11" t="s">
        <v>78</v>
      </c>
      <c r="AY237" s="194" t="s">
        <v>174</v>
      </c>
    </row>
    <row r="238" spans="2:65" s="1" customFormat="1" ht="16.5" customHeight="1">
      <c r="B238" s="31"/>
      <c r="C238" s="168" t="s">
        <v>401</v>
      </c>
      <c r="D238" s="168" t="s">
        <v>176</v>
      </c>
      <c r="E238" s="169" t="s">
        <v>402</v>
      </c>
      <c r="F238" s="170" t="s">
        <v>403</v>
      </c>
      <c r="G238" s="171" t="s">
        <v>179</v>
      </c>
      <c r="H238" s="172">
        <v>50.6</v>
      </c>
      <c r="I238" s="173"/>
      <c r="J238" s="174">
        <f>ROUND(I238*H238,2)</f>
        <v>0</v>
      </c>
      <c r="K238" s="170" t="s">
        <v>180</v>
      </c>
      <c r="L238" s="35"/>
      <c r="M238" s="175" t="s">
        <v>1</v>
      </c>
      <c r="N238" s="176" t="s">
        <v>44</v>
      </c>
      <c r="O238" s="57"/>
      <c r="P238" s="177">
        <f>O238*H238</f>
        <v>0</v>
      </c>
      <c r="Q238" s="177">
        <v>0</v>
      </c>
      <c r="R238" s="177">
        <f>Q238*H238</f>
        <v>0</v>
      </c>
      <c r="S238" s="177">
        <v>0</v>
      </c>
      <c r="T238" s="178">
        <f>S238*H238</f>
        <v>0</v>
      </c>
      <c r="AR238" s="14" t="s">
        <v>181</v>
      </c>
      <c r="AT238" s="14" t="s">
        <v>176</v>
      </c>
      <c r="AU238" s="14" t="s">
        <v>82</v>
      </c>
      <c r="AY238" s="14" t="s">
        <v>174</v>
      </c>
      <c r="BE238" s="179">
        <f>IF(N238="základní",J238,0)</f>
        <v>0</v>
      </c>
      <c r="BF238" s="179">
        <f>IF(N238="snížená",J238,0)</f>
        <v>0</v>
      </c>
      <c r="BG238" s="179">
        <f>IF(N238="zákl. přenesená",J238,0)</f>
        <v>0</v>
      </c>
      <c r="BH238" s="179">
        <f>IF(N238="sníž. přenesená",J238,0)</f>
        <v>0</v>
      </c>
      <c r="BI238" s="179">
        <f>IF(N238="nulová",J238,0)</f>
        <v>0</v>
      </c>
      <c r="BJ238" s="14" t="s">
        <v>78</v>
      </c>
      <c r="BK238" s="179">
        <f>ROUND(I238*H238,2)</f>
        <v>0</v>
      </c>
      <c r="BL238" s="14" t="s">
        <v>181</v>
      </c>
      <c r="BM238" s="14" t="s">
        <v>404</v>
      </c>
    </row>
    <row r="239" spans="2:65" s="1" customFormat="1" ht="19.5">
      <c r="B239" s="31"/>
      <c r="C239" s="32"/>
      <c r="D239" s="180" t="s">
        <v>183</v>
      </c>
      <c r="E239" s="32"/>
      <c r="F239" s="181" t="s">
        <v>405</v>
      </c>
      <c r="G239" s="32"/>
      <c r="H239" s="32"/>
      <c r="I239" s="96"/>
      <c r="J239" s="32"/>
      <c r="K239" s="32"/>
      <c r="L239" s="35"/>
      <c r="M239" s="182"/>
      <c r="N239" s="57"/>
      <c r="O239" s="57"/>
      <c r="P239" s="57"/>
      <c r="Q239" s="57"/>
      <c r="R239" s="57"/>
      <c r="S239" s="57"/>
      <c r="T239" s="58"/>
      <c r="AT239" s="14" t="s">
        <v>183</v>
      </c>
      <c r="AU239" s="14" t="s">
        <v>82</v>
      </c>
    </row>
    <row r="240" spans="2:65" s="1" customFormat="1" ht="19.5">
      <c r="B240" s="31"/>
      <c r="C240" s="32"/>
      <c r="D240" s="180" t="s">
        <v>185</v>
      </c>
      <c r="E240" s="32"/>
      <c r="F240" s="183" t="s">
        <v>406</v>
      </c>
      <c r="G240" s="32"/>
      <c r="H240" s="32"/>
      <c r="I240" s="96"/>
      <c r="J240" s="32"/>
      <c r="K240" s="32"/>
      <c r="L240" s="35"/>
      <c r="M240" s="182"/>
      <c r="N240" s="57"/>
      <c r="O240" s="57"/>
      <c r="P240" s="57"/>
      <c r="Q240" s="57"/>
      <c r="R240" s="57"/>
      <c r="S240" s="57"/>
      <c r="T240" s="58"/>
      <c r="AT240" s="14" t="s">
        <v>185</v>
      </c>
      <c r="AU240" s="14" t="s">
        <v>82</v>
      </c>
    </row>
    <row r="241" spans="2:65" s="11" customFormat="1">
      <c r="B241" s="184"/>
      <c r="C241" s="185"/>
      <c r="D241" s="180" t="s">
        <v>187</v>
      </c>
      <c r="E241" s="186" t="s">
        <v>1</v>
      </c>
      <c r="F241" s="187" t="s">
        <v>120</v>
      </c>
      <c r="G241" s="185"/>
      <c r="H241" s="188">
        <v>50.6</v>
      </c>
      <c r="I241" s="189"/>
      <c r="J241" s="185"/>
      <c r="K241" s="185"/>
      <c r="L241" s="190"/>
      <c r="M241" s="191"/>
      <c r="N241" s="192"/>
      <c r="O241" s="192"/>
      <c r="P241" s="192"/>
      <c r="Q241" s="192"/>
      <c r="R241" s="192"/>
      <c r="S241" s="192"/>
      <c r="T241" s="193"/>
      <c r="AT241" s="194" t="s">
        <v>187</v>
      </c>
      <c r="AU241" s="194" t="s">
        <v>82</v>
      </c>
      <c r="AV241" s="11" t="s">
        <v>82</v>
      </c>
      <c r="AW241" s="11" t="s">
        <v>34</v>
      </c>
      <c r="AX241" s="11" t="s">
        <v>78</v>
      </c>
      <c r="AY241" s="194" t="s">
        <v>174</v>
      </c>
    </row>
    <row r="242" spans="2:65" s="1" customFormat="1" ht="16.5" customHeight="1">
      <c r="B242" s="31"/>
      <c r="C242" s="168" t="s">
        <v>407</v>
      </c>
      <c r="D242" s="168" t="s">
        <v>176</v>
      </c>
      <c r="E242" s="169" t="s">
        <v>408</v>
      </c>
      <c r="F242" s="170" t="s">
        <v>409</v>
      </c>
      <c r="G242" s="171" t="s">
        <v>179</v>
      </c>
      <c r="H242" s="172">
        <v>215.1</v>
      </c>
      <c r="I242" s="173"/>
      <c r="J242" s="174">
        <f>ROUND(I242*H242,2)</f>
        <v>0</v>
      </c>
      <c r="K242" s="170" t="s">
        <v>180</v>
      </c>
      <c r="L242" s="35"/>
      <c r="M242" s="175" t="s">
        <v>1</v>
      </c>
      <c r="N242" s="176" t="s">
        <v>44</v>
      </c>
      <c r="O242" s="57"/>
      <c r="P242" s="177">
        <f>O242*H242</f>
        <v>0</v>
      </c>
      <c r="Q242" s="177">
        <v>0</v>
      </c>
      <c r="R242" s="177">
        <f>Q242*H242</f>
        <v>0</v>
      </c>
      <c r="S242" s="177">
        <v>0</v>
      </c>
      <c r="T242" s="178">
        <f>S242*H242</f>
        <v>0</v>
      </c>
      <c r="AR242" s="14" t="s">
        <v>181</v>
      </c>
      <c r="AT242" s="14" t="s">
        <v>176</v>
      </c>
      <c r="AU242" s="14" t="s">
        <v>82</v>
      </c>
      <c r="AY242" s="14" t="s">
        <v>174</v>
      </c>
      <c r="BE242" s="179">
        <f>IF(N242="základní",J242,0)</f>
        <v>0</v>
      </c>
      <c r="BF242" s="179">
        <f>IF(N242="snížená",J242,0)</f>
        <v>0</v>
      </c>
      <c r="BG242" s="179">
        <f>IF(N242="zákl. přenesená",J242,0)</f>
        <v>0</v>
      </c>
      <c r="BH242" s="179">
        <f>IF(N242="sníž. přenesená",J242,0)</f>
        <v>0</v>
      </c>
      <c r="BI242" s="179">
        <f>IF(N242="nulová",J242,0)</f>
        <v>0</v>
      </c>
      <c r="BJ242" s="14" t="s">
        <v>78</v>
      </c>
      <c r="BK242" s="179">
        <f>ROUND(I242*H242,2)</f>
        <v>0</v>
      </c>
      <c r="BL242" s="14" t="s">
        <v>181</v>
      </c>
      <c r="BM242" s="14" t="s">
        <v>410</v>
      </c>
    </row>
    <row r="243" spans="2:65" s="1" customFormat="1">
      <c r="B243" s="31"/>
      <c r="C243" s="32"/>
      <c r="D243" s="180" t="s">
        <v>183</v>
      </c>
      <c r="E243" s="32"/>
      <c r="F243" s="181" t="s">
        <v>411</v>
      </c>
      <c r="G243" s="32"/>
      <c r="H243" s="32"/>
      <c r="I243" s="96"/>
      <c r="J243" s="32"/>
      <c r="K243" s="32"/>
      <c r="L243" s="35"/>
      <c r="M243" s="182"/>
      <c r="N243" s="57"/>
      <c r="O243" s="57"/>
      <c r="P243" s="57"/>
      <c r="Q243" s="57"/>
      <c r="R243" s="57"/>
      <c r="S243" s="57"/>
      <c r="T243" s="58"/>
      <c r="AT243" s="14" t="s">
        <v>183</v>
      </c>
      <c r="AU243" s="14" t="s">
        <v>82</v>
      </c>
    </row>
    <row r="244" spans="2:65" s="1" customFormat="1" ht="48.75">
      <c r="B244" s="31"/>
      <c r="C244" s="32"/>
      <c r="D244" s="180" t="s">
        <v>185</v>
      </c>
      <c r="E244" s="32"/>
      <c r="F244" s="183" t="s">
        <v>412</v>
      </c>
      <c r="G244" s="32"/>
      <c r="H244" s="32"/>
      <c r="I244" s="96"/>
      <c r="J244" s="32"/>
      <c r="K244" s="32"/>
      <c r="L244" s="35"/>
      <c r="M244" s="182"/>
      <c r="N244" s="57"/>
      <c r="O244" s="57"/>
      <c r="P244" s="57"/>
      <c r="Q244" s="57"/>
      <c r="R244" s="57"/>
      <c r="S244" s="57"/>
      <c r="T244" s="58"/>
      <c r="AT244" s="14" t="s">
        <v>185</v>
      </c>
      <c r="AU244" s="14" t="s">
        <v>82</v>
      </c>
    </row>
    <row r="245" spans="2:65" s="11" customFormat="1">
      <c r="B245" s="184"/>
      <c r="C245" s="185"/>
      <c r="D245" s="180" t="s">
        <v>187</v>
      </c>
      <c r="E245" s="186" t="s">
        <v>1</v>
      </c>
      <c r="F245" s="187" t="s">
        <v>413</v>
      </c>
      <c r="G245" s="185"/>
      <c r="H245" s="188">
        <v>215.1</v>
      </c>
      <c r="I245" s="189"/>
      <c r="J245" s="185"/>
      <c r="K245" s="185"/>
      <c r="L245" s="190"/>
      <c r="M245" s="191"/>
      <c r="N245" s="192"/>
      <c r="O245" s="192"/>
      <c r="P245" s="192"/>
      <c r="Q245" s="192"/>
      <c r="R245" s="192"/>
      <c r="S245" s="192"/>
      <c r="T245" s="193"/>
      <c r="AT245" s="194" t="s">
        <v>187</v>
      </c>
      <c r="AU245" s="194" t="s">
        <v>82</v>
      </c>
      <c r="AV245" s="11" t="s">
        <v>82</v>
      </c>
      <c r="AW245" s="11" t="s">
        <v>34</v>
      </c>
      <c r="AX245" s="11" t="s">
        <v>78</v>
      </c>
      <c r="AY245" s="194" t="s">
        <v>174</v>
      </c>
    </row>
    <row r="246" spans="2:65" s="1" customFormat="1" ht="16.5" customHeight="1">
      <c r="B246" s="31"/>
      <c r="C246" s="168" t="s">
        <v>414</v>
      </c>
      <c r="D246" s="168" t="s">
        <v>176</v>
      </c>
      <c r="E246" s="169" t="s">
        <v>415</v>
      </c>
      <c r="F246" s="170" t="s">
        <v>416</v>
      </c>
      <c r="G246" s="171" t="s">
        <v>179</v>
      </c>
      <c r="H246" s="172">
        <v>50.6</v>
      </c>
      <c r="I246" s="173"/>
      <c r="J246" s="174">
        <f>ROUND(I246*H246,2)</f>
        <v>0</v>
      </c>
      <c r="K246" s="170" t="s">
        <v>180</v>
      </c>
      <c r="L246" s="35"/>
      <c r="M246" s="175" t="s">
        <v>1</v>
      </c>
      <c r="N246" s="176" t="s">
        <v>44</v>
      </c>
      <c r="O246" s="57"/>
      <c r="P246" s="177">
        <f>O246*H246</f>
        <v>0</v>
      </c>
      <c r="Q246" s="177">
        <v>0</v>
      </c>
      <c r="R246" s="177">
        <f>Q246*H246</f>
        <v>0</v>
      </c>
      <c r="S246" s="177">
        <v>0</v>
      </c>
      <c r="T246" s="178">
        <f>S246*H246</f>
        <v>0</v>
      </c>
      <c r="AR246" s="14" t="s">
        <v>181</v>
      </c>
      <c r="AT246" s="14" t="s">
        <v>176</v>
      </c>
      <c r="AU246" s="14" t="s">
        <v>82</v>
      </c>
      <c r="AY246" s="14" t="s">
        <v>174</v>
      </c>
      <c r="BE246" s="179">
        <f>IF(N246="základní",J246,0)</f>
        <v>0</v>
      </c>
      <c r="BF246" s="179">
        <f>IF(N246="snížená",J246,0)</f>
        <v>0</v>
      </c>
      <c r="BG246" s="179">
        <f>IF(N246="zákl. přenesená",J246,0)</f>
        <v>0</v>
      </c>
      <c r="BH246" s="179">
        <f>IF(N246="sníž. přenesená",J246,0)</f>
        <v>0</v>
      </c>
      <c r="BI246" s="179">
        <f>IF(N246="nulová",J246,0)</f>
        <v>0</v>
      </c>
      <c r="BJ246" s="14" t="s">
        <v>78</v>
      </c>
      <c r="BK246" s="179">
        <f>ROUND(I246*H246,2)</f>
        <v>0</v>
      </c>
      <c r="BL246" s="14" t="s">
        <v>181</v>
      </c>
      <c r="BM246" s="14" t="s">
        <v>417</v>
      </c>
    </row>
    <row r="247" spans="2:65" s="1" customFormat="1">
      <c r="B247" s="31"/>
      <c r="C247" s="32"/>
      <c r="D247" s="180" t="s">
        <v>183</v>
      </c>
      <c r="E247" s="32"/>
      <c r="F247" s="181" t="s">
        <v>418</v>
      </c>
      <c r="G247" s="32"/>
      <c r="H247" s="32"/>
      <c r="I247" s="96"/>
      <c r="J247" s="32"/>
      <c r="K247" s="32"/>
      <c r="L247" s="35"/>
      <c r="M247" s="182"/>
      <c r="N247" s="57"/>
      <c r="O247" s="57"/>
      <c r="P247" s="57"/>
      <c r="Q247" s="57"/>
      <c r="R247" s="57"/>
      <c r="S247" s="57"/>
      <c r="T247" s="58"/>
      <c r="AT247" s="14" t="s">
        <v>183</v>
      </c>
      <c r="AU247" s="14" t="s">
        <v>82</v>
      </c>
    </row>
    <row r="248" spans="2:65" s="1" customFormat="1" ht="29.25">
      <c r="B248" s="31"/>
      <c r="C248" s="32"/>
      <c r="D248" s="180" t="s">
        <v>185</v>
      </c>
      <c r="E248" s="32"/>
      <c r="F248" s="183" t="s">
        <v>419</v>
      </c>
      <c r="G248" s="32"/>
      <c r="H248" s="32"/>
      <c r="I248" s="96"/>
      <c r="J248" s="32"/>
      <c r="K248" s="32"/>
      <c r="L248" s="35"/>
      <c r="M248" s="182"/>
      <c r="N248" s="57"/>
      <c r="O248" s="57"/>
      <c r="P248" s="57"/>
      <c r="Q248" s="57"/>
      <c r="R248" s="57"/>
      <c r="S248" s="57"/>
      <c r="T248" s="58"/>
      <c r="AT248" s="14" t="s">
        <v>185</v>
      </c>
      <c r="AU248" s="14" t="s">
        <v>82</v>
      </c>
    </row>
    <row r="249" spans="2:65" s="11" customFormat="1">
      <c r="B249" s="184"/>
      <c r="C249" s="185"/>
      <c r="D249" s="180" t="s">
        <v>187</v>
      </c>
      <c r="E249" s="186" t="s">
        <v>1</v>
      </c>
      <c r="F249" s="187" t="s">
        <v>120</v>
      </c>
      <c r="G249" s="185"/>
      <c r="H249" s="188">
        <v>50.6</v>
      </c>
      <c r="I249" s="189"/>
      <c r="J249" s="185"/>
      <c r="K249" s="185"/>
      <c r="L249" s="190"/>
      <c r="M249" s="191"/>
      <c r="N249" s="192"/>
      <c r="O249" s="192"/>
      <c r="P249" s="192"/>
      <c r="Q249" s="192"/>
      <c r="R249" s="192"/>
      <c r="S249" s="192"/>
      <c r="T249" s="193"/>
      <c r="AT249" s="194" t="s">
        <v>187</v>
      </c>
      <c r="AU249" s="194" t="s">
        <v>82</v>
      </c>
      <c r="AV249" s="11" t="s">
        <v>82</v>
      </c>
      <c r="AW249" s="11" t="s">
        <v>34</v>
      </c>
      <c r="AX249" s="11" t="s">
        <v>78</v>
      </c>
      <c r="AY249" s="194" t="s">
        <v>174</v>
      </c>
    </row>
    <row r="250" spans="2:65" s="1" customFormat="1" ht="16.5" customHeight="1">
      <c r="B250" s="31"/>
      <c r="C250" s="168" t="s">
        <v>420</v>
      </c>
      <c r="D250" s="168" t="s">
        <v>176</v>
      </c>
      <c r="E250" s="169" t="s">
        <v>421</v>
      </c>
      <c r="F250" s="170" t="s">
        <v>422</v>
      </c>
      <c r="G250" s="171" t="s">
        <v>179</v>
      </c>
      <c r="H250" s="172">
        <v>50.6</v>
      </c>
      <c r="I250" s="173"/>
      <c r="J250" s="174">
        <f>ROUND(I250*H250,2)</f>
        <v>0</v>
      </c>
      <c r="K250" s="170" t="s">
        <v>180</v>
      </c>
      <c r="L250" s="35"/>
      <c r="M250" s="175" t="s">
        <v>1</v>
      </c>
      <c r="N250" s="176" t="s">
        <v>44</v>
      </c>
      <c r="O250" s="57"/>
      <c r="P250" s="177">
        <f>O250*H250</f>
        <v>0</v>
      </c>
      <c r="Q250" s="177">
        <v>0</v>
      </c>
      <c r="R250" s="177">
        <f>Q250*H250</f>
        <v>0</v>
      </c>
      <c r="S250" s="177">
        <v>0</v>
      </c>
      <c r="T250" s="178">
        <f>S250*H250</f>
        <v>0</v>
      </c>
      <c r="AR250" s="14" t="s">
        <v>181</v>
      </c>
      <c r="AT250" s="14" t="s">
        <v>176</v>
      </c>
      <c r="AU250" s="14" t="s">
        <v>82</v>
      </c>
      <c r="AY250" s="14" t="s">
        <v>174</v>
      </c>
      <c r="BE250" s="179">
        <f>IF(N250="základní",J250,0)</f>
        <v>0</v>
      </c>
      <c r="BF250" s="179">
        <f>IF(N250="snížená",J250,0)</f>
        <v>0</v>
      </c>
      <c r="BG250" s="179">
        <f>IF(N250="zákl. přenesená",J250,0)</f>
        <v>0</v>
      </c>
      <c r="BH250" s="179">
        <f>IF(N250="sníž. přenesená",J250,0)</f>
        <v>0</v>
      </c>
      <c r="BI250" s="179">
        <f>IF(N250="nulová",J250,0)</f>
        <v>0</v>
      </c>
      <c r="BJ250" s="14" t="s">
        <v>78</v>
      </c>
      <c r="BK250" s="179">
        <f>ROUND(I250*H250,2)</f>
        <v>0</v>
      </c>
      <c r="BL250" s="14" t="s">
        <v>181</v>
      </c>
      <c r="BM250" s="14" t="s">
        <v>423</v>
      </c>
    </row>
    <row r="251" spans="2:65" s="1" customFormat="1">
      <c r="B251" s="31"/>
      <c r="C251" s="32"/>
      <c r="D251" s="180" t="s">
        <v>183</v>
      </c>
      <c r="E251" s="32"/>
      <c r="F251" s="181" t="s">
        <v>424</v>
      </c>
      <c r="G251" s="32"/>
      <c r="H251" s="32"/>
      <c r="I251" s="96"/>
      <c r="J251" s="32"/>
      <c r="K251" s="32"/>
      <c r="L251" s="35"/>
      <c r="M251" s="182"/>
      <c r="N251" s="57"/>
      <c r="O251" s="57"/>
      <c r="P251" s="57"/>
      <c r="Q251" s="57"/>
      <c r="R251" s="57"/>
      <c r="S251" s="57"/>
      <c r="T251" s="58"/>
      <c r="AT251" s="14" t="s">
        <v>183</v>
      </c>
      <c r="AU251" s="14" t="s">
        <v>82</v>
      </c>
    </row>
    <row r="252" spans="2:65" s="11" customFormat="1">
      <c r="B252" s="184"/>
      <c r="C252" s="185"/>
      <c r="D252" s="180" t="s">
        <v>187</v>
      </c>
      <c r="E252" s="186" t="s">
        <v>1</v>
      </c>
      <c r="F252" s="187" t="s">
        <v>120</v>
      </c>
      <c r="G252" s="185"/>
      <c r="H252" s="188">
        <v>50.6</v>
      </c>
      <c r="I252" s="189"/>
      <c r="J252" s="185"/>
      <c r="K252" s="185"/>
      <c r="L252" s="190"/>
      <c r="M252" s="191"/>
      <c r="N252" s="192"/>
      <c r="O252" s="192"/>
      <c r="P252" s="192"/>
      <c r="Q252" s="192"/>
      <c r="R252" s="192"/>
      <c r="S252" s="192"/>
      <c r="T252" s="193"/>
      <c r="AT252" s="194" t="s">
        <v>187</v>
      </c>
      <c r="AU252" s="194" t="s">
        <v>82</v>
      </c>
      <c r="AV252" s="11" t="s">
        <v>82</v>
      </c>
      <c r="AW252" s="11" t="s">
        <v>34</v>
      </c>
      <c r="AX252" s="11" t="s">
        <v>78</v>
      </c>
      <c r="AY252" s="194" t="s">
        <v>174</v>
      </c>
    </row>
    <row r="253" spans="2:65" s="1" customFormat="1" ht="16.5" customHeight="1">
      <c r="B253" s="31"/>
      <c r="C253" s="168" t="s">
        <v>425</v>
      </c>
      <c r="D253" s="168" t="s">
        <v>176</v>
      </c>
      <c r="E253" s="169" t="s">
        <v>426</v>
      </c>
      <c r="F253" s="170" t="s">
        <v>427</v>
      </c>
      <c r="G253" s="171" t="s">
        <v>179</v>
      </c>
      <c r="H253" s="172">
        <v>50.6</v>
      </c>
      <c r="I253" s="173"/>
      <c r="J253" s="174">
        <f>ROUND(I253*H253,2)</f>
        <v>0</v>
      </c>
      <c r="K253" s="170" t="s">
        <v>180</v>
      </c>
      <c r="L253" s="35"/>
      <c r="M253" s="175" t="s">
        <v>1</v>
      </c>
      <c r="N253" s="176" t="s">
        <v>44</v>
      </c>
      <c r="O253" s="57"/>
      <c r="P253" s="177">
        <f>O253*H253</f>
        <v>0</v>
      </c>
      <c r="Q253" s="177">
        <v>0</v>
      </c>
      <c r="R253" s="177">
        <f>Q253*H253</f>
        <v>0</v>
      </c>
      <c r="S253" s="177">
        <v>0</v>
      </c>
      <c r="T253" s="178">
        <f>S253*H253</f>
        <v>0</v>
      </c>
      <c r="AR253" s="14" t="s">
        <v>181</v>
      </c>
      <c r="AT253" s="14" t="s">
        <v>176</v>
      </c>
      <c r="AU253" s="14" t="s">
        <v>82</v>
      </c>
      <c r="AY253" s="14" t="s">
        <v>174</v>
      </c>
      <c r="BE253" s="179">
        <f>IF(N253="základní",J253,0)</f>
        <v>0</v>
      </c>
      <c r="BF253" s="179">
        <f>IF(N253="snížená",J253,0)</f>
        <v>0</v>
      </c>
      <c r="BG253" s="179">
        <f>IF(N253="zákl. přenesená",J253,0)</f>
        <v>0</v>
      </c>
      <c r="BH253" s="179">
        <f>IF(N253="sníž. přenesená",J253,0)</f>
        <v>0</v>
      </c>
      <c r="BI253" s="179">
        <f>IF(N253="nulová",J253,0)</f>
        <v>0</v>
      </c>
      <c r="BJ253" s="14" t="s">
        <v>78</v>
      </c>
      <c r="BK253" s="179">
        <f>ROUND(I253*H253,2)</f>
        <v>0</v>
      </c>
      <c r="BL253" s="14" t="s">
        <v>181</v>
      </c>
      <c r="BM253" s="14" t="s">
        <v>428</v>
      </c>
    </row>
    <row r="254" spans="2:65" s="1" customFormat="1" ht="19.5">
      <c r="B254" s="31"/>
      <c r="C254" s="32"/>
      <c r="D254" s="180" t="s">
        <v>183</v>
      </c>
      <c r="E254" s="32"/>
      <c r="F254" s="181" t="s">
        <v>429</v>
      </c>
      <c r="G254" s="32"/>
      <c r="H254" s="32"/>
      <c r="I254" s="96"/>
      <c r="J254" s="32"/>
      <c r="K254" s="32"/>
      <c r="L254" s="35"/>
      <c r="M254" s="182"/>
      <c r="N254" s="57"/>
      <c r="O254" s="57"/>
      <c r="P254" s="57"/>
      <c r="Q254" s="57"/>
      <c r="R254" s="57"/>
      <c r="S254" s="57"/>
      <c r="T254" s="58"/>
      <c r="AT254" s="14" t="s">
        <v>183</v>
      </c>
      <c r="AU254" s="14" t="s">
        <v>82</v>
      </c>
    </row>
    <row r="255" spans="2:65" s="1" customFormat="1" ht="19.5">
      <c r="B255" s="31"/>
      <c r="C255" s="32"/>
      <c r="D255" s="180" t="s">
        <v>185</v>
      </c>
      <c r="E255" s="32"/>
      <c r="F255" s="183" t="s">
        <v>430</v>
      </c>
      <c r="G255" s="32"/>
      <c r="H255" s="32"/>
      <c r="I255" s="96"/>
      <c r="J255" s="32"/>
      <c r="K255" s="32"/>
      <c r="L255" s="35"/>
      <c r="M255" s="182"/>
      <c r="N255" s="57"/>
      <c r="O255" s="57"/>
      <c r="P255" s="57"/>
      <c r="Q255" s="57"/>
      <c r="R255" s="57"/>
      <c r="S255" s="57"/>
      <c r="T255" s="58"/>
      <c r="AT255" s="14" t="s">
        <v>185</v>
      </c>
      <c r="AU255" s="14" t="s">
        <v>82</v>
      </c>
    </row>
    <row r="256" spans="2:65" s="11" customFormat="1">
      <c r="B256" s="184"/>
      <c r="C256" s="185"/>
      <c r="D256" s="180" t="s">
        <v>187</v>
      </c>
      <c r="E256" s="186" t="s">
        <v>1</v>
      </c>
      <c r="F256" s="187" t="s">
        <v>120</v>
      </c>
      <c r="G256" s="185"/>
      <c r="H256" s="188">
        <v>50.6</v>
      </c>
      <c r="I256" s="189"/>
      <c r="J256" s="185"/>
      <c r="K256" s="185"/>
      <c r="L256" s="190"/>
      <c r="M256" s="191"/>
      <c r="N256" s="192"/>
      <c r="O256" s="192"/>
      <c r="P256" s="192"/>
      <c r="Q256" s="192"/>
      <c r="R256" s="192"/>
      <c r="S256" s="192"/>
      <c r="T256" s="193"/>
      <c r="AT256" s="194" t="s">
        <v>187</v>
      </c>
      <c r="AU256" s="194" t="s">
        <v>82</v>
      </c>
      <c r="AV256" s="11" t="s">
        <v>82</v>
      </c>
      <c r="AW256" s="11" t="s">
        <v>34</v>
      </c>
      <c r="AX256" s="11" t="s">
        <v>78</v>
      </c>
      <c r="AY256" s="194" t="s">
        <v>174</v>
      </c>
    </row>
    <row r="257" spans="2:65" s="1" customFormat="1" ht="16.5" customHeight="1">
      <c r="B257" s="31"/>
      <c r="C257" s="168" t="s">
        <v>431</v>
      </c>
      <c r="D257" s="168" t="s">
        <v>176</v>
      </c>
      <c r="E257" s="169" t="s">
        <v>432</v>
      </c>
      <c r="F257" s="170" t="s">
        <v>433</v>
      </c>
      <c r="G257" s="171" t="s">
        <v>179</v>
      </c>
      <c r="H257" s="172">
        <v>209.41</v>
      </c>
      <c r="I257" s="173"/>
      <c r="J257" s="174">
        <f>ROUND(I257*H257,2)</f>
        <v>0</v>
      </c>
      <c r="K257" s="170" t="s">
        <v>180</v>
      </c>
      <c r="L257" s="35"/>
      <c r="M257" s="175" t="s">
        <v>1</v>
      </c>
      <c r="N257" s="176" t="s">
        <v>44</v>
      </c>
      <c r="O257" s="57"/>
      <c r="P257" s="177">
        <f>O257*H257</f>
        <v>0</v>
      </c>
      <c r="Q257" s="177">
        <v>8.4250000000000005E-2</v>
      </c>
      <c r="R257" s="177">
        <f>Q257*H257</f>
        <v>17.642792500000002</v>
      </c>
      <c r="S257" s="177">
        <v>0</v>
      </c>
      <c r="T257" s="178">
        <f>S257*H257</f>
        <v>0</v>
      </c>
      <c r="AR257" s="14" t="s">
        <v>181</v>
      </c>
      <c r="AT257" s="14" t="s">
        <v>176</v>
      </c>
      <c r="AU257" s="14" t="s">
        <v>82</v>
      </c>
      <c r="AY257" s="14" t="s">
        <v>174</v>
      </c>
      <c r="BE257" s="179">
        <f>IF(N257="základní",J257,0)</f>
        <v>0</v>
      </c>
      <c r="BF257" s="179">
        <f>IF(N257="snížená",J257,0)</f>
        <v>0</v>
      </c>
      <c r="BG257" s="179">
        <f>IF(N257="zákl. přenesená",J257,0)</f>
        <v>0</v>
      </c>
      <c r="BH257" s="179">
        <f>IF(N257="sníž. přenesená",J257,0)</f>
        <v>0</v>
      </c>
      <c r="BI257" s="179">
        <f>IF(N257="nulová",J257,0)</f>
        <v>0</v>
      </c>
      <c r="BJ257" s="14" t="s">
        <v>78</v>
      </c>
      <c r="BK257" s="179">
        <f>ROUND(I257*H257,2)</f>
        <v>0</v>
      </c>
      <c r="BL257" s="14" t="s">
        <v>181</v>
      </c>
      <c r="BM257" s="14" t="s">
        <v>434</v>
      </c>
    </row>
    <row r="258" spans="2:65" s="1" customFormat="1" ht="29.25">
      <c r="B258" s="31"/>
      <c r="C258" s="32"/>
      <c r="D258" s="180" t="s">
        <v>183</v>
      </c>
      <c r="E258" s="32"/>
      <c r="F258" s="181" t="s">
        <v>435</v>
      </c>
      <c r="G258" s="32"/>
      <c r="H258" s="32"/>
      <c r="I258" s="96"/>
      <c r="J258" s="32"/>
      <c r="K258" s="32"/>
      <c r="L258" s="35"/>
      <c r="M258" s="182"/>
      <c r="N258" s="57"/>
      <c r="O258" s="57"/>
      <c r="P258" s="57"/>
      <c r="Q258" s="57"/>
      <c r="R258" s="57"/>
      <c r="S258" s="57"/>
      <c r="T258" s="58"/>
      <c r="AT258" s="14" t="s">
        <v>183</v>
      </c>
      <c r="AU258" s="14" t="s">
        <v>82</v>
      </c>
    </row>
    <row r="259" spans="2:65" s="1" customFormat="1" ht="68.25">
      <c r="B259" s="31"/>
      <c r="C259" s="32"/>
      <c r="D259" s="180" t="s">
        <v>185</v>
      </c>
      <c r="E259" s="32"/>
      <c r="F259" s="183" t="s">
        <v>436</v>
      </c>
      <c r="G259" s="32"/>
      <c r="H259" s="32"/>
      <c r="I259" s="96"/>
      <c r="J259" s="32"/>
      <c r="K259" s="32"/>
      <c r="L259" s="35"/>
      <c r="M259" s="182"/>
      <c r="N259" s="57"/>
      <c r="O259" s="57"/>
      <c r="P259" s="57"/>
      <c r="Q259" s="57"/>
      <c r="R259" s="57"/>
      <c r="S259" s="57"/>
      <c r="T259" s="58"/>
      <c r="AT259" s="14" t="s">
        <v>185</v>
      </c>
      <c r="AU259" s="14" t="s">
        <v>82</v>
      </c>
    </row>
    <row r="260" spans="2:65" s="11" customFormat="1">
      <c r="B260" s="184"/>
      <c r="C260" s="185"/>
      <c r="D260" s="180" t="s">
        <v>187</v>
      </c>
      <c r="E260" s="186" t="s">
        <v>1</v>
      </c>
      <c r="F260" s="187" t="s">
        <v>395</v>
      </c>
      <c r="G260" s="185"/>
      <c r="H260" s="188">
        <v>209.41</v>
      </c>
      <c r="I260" s="189"/>
      <c r="J260" s="185"/>
      <c r="K260" s="185"/>
      <c r="L260" s="190"/>
      <c r="M260" s="191"/>
      <c r="N260" s="192"/>
      <c r="O260" s="192"/>
      <c r="P260" s="192"/>
      <c r="Q260" s="192"/>
      <c r="R260" s="192"/>
      <c r="S260" s="192"/>
      <c r="T260" s="193"/>
      <c r="AT260" s="194" t="s">
        <v>187</v>
      </c>
      <c r="AU260" s="194" t="s">
        <v>82</v>
      </c>
      <c r="AV260" s="11" t="s">
        <v>82</v>
      </c>
      <c r="AW260" s="11" t="s">
        <v>34</v>
      </c>
      <c r="AX260" s="11" t="s">
        <v>78</v>
      </c>
      <c r="AY260" s="194" t="s">
        <v>174</v>
      </c>
    </row>
    <row r="261" spans="2:65" s="1" customFormat="1" ht="16.5" customHeight="1">
      <c r="B261" s="31"/>
      <c r="C261" s="195" t="s">
        <v>437</v>
      </c>
      <c r="D261" s="195" t="s">
        <v>255</v>
      </c>
      <c r="E261" s="196" t="s">
        <v>438</v>
      </c>
      <c r="F261" s="197" t="s">
        <v>439</v>
      </c>
      <c r="G261" s="198" t="s">
        <v>179</v>
      </c>
      <c r="H261" s="199">
        <v>200.09100000000001</v>
      </c>
      <c r="I261" s="200"/>
      <c r="J261" s="201">
        <f>ROUND(I261*H261,2)</f>
        <v>0</v>
      </c>
      <c r="K261" s="197" t="s">
        <v>1</v>
      </c>
      <c r="L261" s="202"/>
      <c r="M261" s="203" t="s">
        <v>1</v>
      </c>
      <c r="N261" s="204" t="s">
        <v>44</v>
      </c>
      <c r="O261" s="57"/>
      <c r="P261" s="177">
        <f>O261*H261</f>
        <v>0</v>
      </c>
      <c r="Q261" s="177">
        <v>0.14000000000000001</v>
      </c>
      <c r="R261" s="177">
        <f>Q261*H261</f>
        <v>28.012740000000004</v>
      </c>
      <c r="S261" s="177">
        <v>0</v>
      </c>
      <c r="T261" s="178">
        <f>S261*H261</f>
        <v>0</v>
      </c>
      <c r="AR261" s="14" t="s">
        <v>222</v>
      </c>
      <c r="AT261" s="14" t="s">
        <v>255</v>
      </c>
      <c r="AU261" s="14" t="s">
        <v>82</v>
      </c>
      <c r="AY261" s="14" t="s">
        <v>174</v>
      </c>
      <c r="BE261" s="179">
        <f>IF(N261="základní",J261,0)</f>
        <v>0</v>
      </c>
      <c r="BF261" s="179">
        <f>IF(N261="snížená",J261,0)</f>
        <v>0</v>
      </c>
      <c r="BG261" s="179">
        <f>IF(N261="zákl. přenesená",J261,0)</f>
        <v>0</v>
      </c>
      <c r="BH261" s="179">
        <f>IF(N261="sníž. přenesená",J261,0)</f>
        <v>0</v>
      </c>
      <c r="BI261" s="179">
        <f>IF(N261="nulová",J261,0)</f>
        <v>0</v>
      </c>
      <c r="BJ261" s="14" t="s">
        <v>78</v>
      </c>
      <c r="BK261" s="179">
        <f>ROUND(I261*H261,2)</f>
        <v>0</v>
      </c>
      <c r="BL261" s="14" t="s">
        <v>181</v>
      </c>
      <c r="BM261" s="14" t="s">
        <v>440</v>
      </c>
    </row>
    <row r="262" spans="2:65" s="1" customFormat="1">
      <c r="B262" s="31"/>
      <c r="C262" s="32"/>
      <c r="D262" s="180" t="s">
        <v>183</v>
      </c>
      <c r="E262" s="32"/>
      <c r="F262" s="181" t="s">
        <v>439</v>
      </c>
      <c r="G262" s="32"/>
      <c r="H262" s="32"/>
      <c r="I262" s="96"/>
      <c r="J262" s="32"/>
      <c r="K262" s="32"/>
      <c r="L262" s="35"/>
      <c r="M262" s="182"/>
      <c r="N262" s="57"/>
      <c r="O262" s="57"/>
      <c r="P262" s="57"/>
      <c r="Q262" s="57"/>
      <c r="R262" s="57"/>
      <c r="S262" s="57"/>
      <c r="T262" s="58"/>
      <c r="AT262" s="14" t="s">
        <v>183</v>
      </c>
      <c r="AU262" s="14" t="s">
        <v>82</v>
      </c>
    </row>
    <row r="263" spans="2:65" s="11" customFormat="1">
      <c r="B263" s="184"/>
      <c r="C263" s="185"/>
      <c r="D263" s="180" t="s">
        <v>187</v>
      </c>
      <c r="E263" s="186" t="s">
        <v>1</v>
      </c>
      <c r="F263" s="187" t="s">
        <v>441</v>
      </c>
      <c r="G263" s="185"/>
      <c r="H263" s="188">
        <v>200.09100000000001</v>
      </c>
      <c r="I263" s="189"/>
      <c r="J263" s="185"/>
      <c r="K263" s="185"/>
      <c r="L263" s="190"/>
      <c r="M263" s="191"/>
      <c r="N263" s="192"/>
      <c r="O263" s="192"/>
      <c r="P263" s="192"/>
      <c r="Q263" s="192"/>
      <c r="R263" s="192"/>
      <c r="S263" s="192"/>
      <c r="T263" s="193"/>
      <c r="AT263" s="194" t="s">
        <v>187</v>
      </c>
      <c r="AU263" s="194" t="s">
        <v>82</v>
      </c>
      <c r="AV263" s="11" t="s">
        <v>82</v>
      </c>
      <c r="AW263" s="11" t="s">
        <v>34</v>
      </c>
      <c r="AX263" s="11" t="s">
        <v>78</v>
      </c>
      <c r="AY263" s="194" t="s">
        <v>174</v>
      </c>
    </row>
    <row r="264" spans="2:65" s="1" customFormat="1" ht="16.5" customHeight="1">
      <c r="B264" s="31"/>
      <c r="C264" s="195" t="s">
        <v>442</v>
      </c>
      <c r="D264" s="195" t="s">
        <v>255</v>
      </c>
      <c r="E264" s="196" t="s">
        <v>443</v>
      </c>
      <c r="F264" s="197" t="s">
        <v>444</v>
      </c>
      <c r="G264" s="198" t="s">
        <v>179</v>
      </c>
      <c r="H264" s="199">
        <v>11.413</v>
      </c>
      <c r="I264" s="200"/>
      <c r="J264" s="201">
        <f>ROUND(I264*H264,2)</f>
        <v>0</v>
      </c>
      <c r="K264" s="197" t="s">
        <v>180</v>
      </c>
      <c r="L264" s="202"/>
      <c r="M264" s="203" t="s">
        <v>1</v>
      </c>
      <c r="N264" s="204" t="s">
        <v>44</v>
      </c>
      <c r="O264" s="57"/>
      <c r="P264" s="177">
        <f>O264*H264</f>
        <v>0</v>
      </c>
      <c r="Q264" s="177">
        <v>0.13100000000000001</v>
      </c>
      <c r="R264" s="177">
        <f>Q264*H264</f>
        <v>1.4951030000000001</v>
      </c>
      <c r="S264" s="177">
        <v>0</v>
      </c>
      <c r="T264" s="178">
        <f>S264*H264</f>
        <v>0</v>
      </c>
      <c r="AR264" s="14" t="s">
        <v>222</v>
      </c>
      <c r="AT264" s="14" t="s">
        <v>255</v>
      </c>
      <c r="AU264" s="14" t="s">
        <v>82</v>
      </c>
      <c r="AY264" s="14" t="s">
        <v>174</v>
      </c>
      <c r="BE264" s="179">
        <f>IF(N264="základní",J264,0)</f>
        <v>0</v>
      </c>
      <c r="BF264" s="179">
        <f>IF(N264="snížená",J264,0)</f>
        <v>0</v>
      </c>
      <c r="BG264" s="179">
        <f>IF(N264="zákl. přenesená",J264,0)</f>
        <v>0</v>
      </c>
      <c r="BH264" s="179">
        <f>IF(N264="sníž. přenesená",J264,0)</f>
        <v>0</v>
      </c>
      <c r="BI264" s="179">
        <f>IF(N264="nulová",J264,0)</f>
        <v>0</v>
      </c>
      <c r="BJ264" s="14" t="s">
        <v>78</v>
      </c>
      <c r="BK264" s="179">
        <f>ROUND(I264*H264,2)</f>
        <v>0</v>
      </c>
      <c r="BL264" s="14" t="s">
        <v>181</v>
      </c>
      <c r="BM264" s="14" t="s">
        <v>445</v>
      </c>
    </row>
    <row r="265" spans="2:65" s="1" customFormat="1">
      <c r="B265" s="31"/>
      <c r="C265" s="32"/>
      <c r="D265" s="180" t="s">
        <v>183</v>
      </c>
      <c r="E265" s="32"/>
      <c r="F265" s="181" t="s">
        <v>444</v>
      </c>
      <c r="G265" s="32"/>
      <c r="H265" s="32"/>
      <c r="I265" s="96"/>
      <c r="J265" s="32"/>
      <c r="K265" s="32"/>
      <c r="L265" s="35"/>
      <c r="M265" s="182"/>
      <c r="N265" s="57"/>
      <c r="O265" s="57"/>
      <c r="P265" s="57"/>
      <c r="Q265" s="57"/>
      <c r="R265" s="57"/>
      <c r="S265" s="57"/>
      <c r="T265" s="58"/>
      <c r="AT265" s="14" t="s">
        <v>183</v>
      </c>
      <c r="AU265" s="14" t="s">
        <v>82</v>
      </c>
    </row>
    <row r="266" spans="2:65" s="11" customFormat="1">
      <c r="B266" s="184"/>
      <c r="C266" s="185"/>
      <c r="D266" s="180" t="s">
        <v>187</v>
      </c>
      <c r="E266" s="186" t="s">
        <v>1</v>
      </c>
      <c r="F266" s="187" t="s">
        <v>446</v>
      </c>
      <c r="G266" s="185"/>
      <c r="H266" s="188">
        <v>11.413</v>
      </c>
      <c r="I266" s="189"/>
      <c r="J266" s="185"/>
      <c r="K266" s="185"/>
      <c r="L266" s="190"/>
      <c r="M266" s="191"/>
      <c r="N266" s="192"/>
      <c r="O266" s="192"/>
      <c r="P266" s="192"/>
      <c r="Q266" s="192"/>
      <c r="R266" s="192"/>
      <c r="S266" s="192"/>
      <c r="T266" s="193"/>
      <c r="AT266" s="194" t="s">
        <v>187</v>
      </c>
      <c r="AU266" s="194" t="s">
        <v>82</v>
      </c>
      <c r="AV266" s="11" t="s">
        <v>82</v>
      </c>
      <c r="AW266" s="11" t="s">
        <v>34</v>
      </c>
      <c r="AX266" s="11" t="s">
        <v>78</v>
      </c>
      <c r="AY266" s="194" t="s">
        <v>174</v>
      </c>
    </row>
    <row r="267" spans="2:65" s="10" customFormat="1" ht="22.9" customHeight="1">
      <c r="B267" s="152"/>
      <c r="C267" s="153"/>
      <c r="D267" s="154" t="s">
        <v>72</v>
      </c>
      <c r="E267" s="166" t="s">
        <v>222</v>
      </c>
      <c r="F267" s="166" t="s">
        <v>447</v>
      </c>
      <c r="G267" s="153"/>
      <c r="H267" s="153"/>
      <c r="I267" s="156"/>
      <c r="J267" s="167">
        <f>BK267</f>
        <v>0</v>
      </c>
      <c r="K267" s="153"/>
      <c r="L267" s="158"/>
      <c r="M267" s="159"/>
      <c r="N267" s="160"/>
      <c r="O267" s="160"/>
      <c r="P267" s="161">
        <f>SUM(P268:P273)</f>
        <v>0</v>
      </c>
      <c r="Q267" s="160"/>
      <c r="R267" s="161">
        <f>SUM(R268:R273)</f>
        <v>2.19564</v>
      </c>
      <c r="S267" s="160"/>
      <c r="T267" s="162">
        <f>SUM(T268:T273)</f>
        <v>0</v>
      </c>
      <c r="AR267" s="163" t="s">
        <v>78</v>
      </c>
      <c r="AT267" s="164" t="s">
        <v>72</v>
      </c>
      <c r="AU267" s="164" t="s">
        <v>78</v>
      </c>
      <c r="AY267" s="163" t="s">
        <v>174</v>
      </c>
      <c r="BK267" s="165">
        <f>SUM(BK268:BK273)</f>
        <v>0</v>
      </c>
    </row>
    <row r="268" spans="2:65" s="1" customFormat="1" ht="16.5" customHeight="1">
      <c r="B268" s="31"/>
      <c r="C268" s="168" t="s">
        <v>448</v>
      </c>
      <c r="D268" s="168" t="s">
        <v>176</v>
      </c>
      <c r="E268" s="169" t="s">
        <v>449</v>
      </c>
      <c r="F268" s="170" t="s">
        <v>450</v>
      </c>
      <c r="G268" s="171" t="s">
        <v>451</v>
      </c>
      <c r="H268" s="172">
        <v>3</v>
      </c>
      <c r="I268" s="173"/>
      <c r="J268" s="174">
        <f>ROUND(I268*H268,2)</f>
        <v>0</v>
      </c>
      <c r="K268" s="170" t="s">
        <v>180</v>
      </c>
      <c r="L268" s="35"/>
      <c r="M268" s="175" t="s">
        <v>1</v>
      </c>
      <c r="N268" s="176" t="s">
        <v>44</v>
      </c>
      <c r="O268" s="57"/>
      <c r="P268" s="177">
        <f>O268*H268</f>
        <v>0</v>
      </c>
      <c r="Q268" s="177">
        <v>0.42080000000000001</v>
      </c>
      <c r="R268" s="177">
        <f>Q268*H268</f>
        <v>1.2624</v>
      </c>
      <c r="S268" s="177">
        <v>0</v>
      </c>
      <c r="T268" s="178">
        <f>S268*H268</f>
        <v>0</v>
      </c>
      <c r="AR268" s="14" t="s">
        <v>181</v>
      </c>
      <c r="AT268" s="14" t="s">
        <v>176</v>
      </c>
      <c r="AU268" s="14" t="s">
        <v>82</v>
      </c>
      <c r="AY268" s="14" t="s">
        <v>174</v>
      </c>
      <c r="BE268" s="179">
        <f>IF(N268="základní",J268,0)</f>
        <v>0</v>
      </c>
      <c r="BF268" s="179">
        <f>IF(N268="snížená",J268,0)</f>
        <v>0</v>
      </c>
      <c r="BG268" s="179">
        <f>IF(N268="zákl. přenesená",J268,0)</f>
        <v>0</v>
      </c>
      <c r="BH268" s="179">
        <f>IF(N268="sníž. přenesená",J268,0)</f>
        <v>0</v>
      </c>
      <c r="BI268" s="179">
        <f>IF(N268="nulová",J268,0)</f>
        <v>0</v>
      </c>
      <c r="BJ268" s="14" t="s">
        <v>78</v>
      </c>
      <c r="BK268" s="179">
        <f>ROUND(I268*H268,2)</f>
        <v>0</v>
      </c>
      <c r="BL268" s="14" t="s">
        <v>181</v>
      </c>
      <c r="BM268" s="14" t="s">
        <v>452</v>
      </c>
    </row>
    <row r="269" spans="2:65" s="1" customFormat="1">
      <c r="B269" s="31"/>
      <c r="C269" s="32"/>
      <c r="D269" s="180" t="s">
        <v>183</v>
      </c>
      <c r="E269" s="32"/>
      <c r="F269" s="181" t="s">
        <v>453</v>
      </c>
      <c r="G269" s="32"/>
      <c r="H269" s="32"/>
      <c r="I269" s="96"/>
      <c r="J269" s="32"/>
      <c r="K269" s="32"/>
      <c r="L269" s="35"/>
      <c r="M269" s="182"/>
      <c r="N269" s="57"/>
      <c r="O269" s="57"/>
      <c r="P269" s="57"/>
      <c r="Q269" s="57"/>
      <c r="R269" s="57"/>
      <c r="S269" s="57"/>
      <c r="T269" s="58"/>
      <c r="AT269" s="14" t="s">
        <v>183</v>
      </c>
      <c r="AU269" s="14" t="s">
        <v>82</v>
      </c>
    </row>
    <row r="270" spans="2:65" s="1" customFormat="1" ht="58.5">
      <c r="B270" s="31"/>
      <c r="C270" s="32"/>
      <c r="D270" s="180" t="s">
        <v>185</v>
      </c>
      <c r="E270" s="32"/>
      <c r="F270" s="183" t="s">
        <v>454</v>
      </c>
      <c r="G270" s="32"/>
      <c r="H270" s="32"/>
      <c r="I270" s="96"/>
      <c r="J270" s="32"/>
      <c r="K270" s="32"/>
      <c r="L270" s="35"/>
      <c r="M270" s="182"/>
      <c r="N270" s="57"/>
      <c r="O270" s="57"/>
      <c r="P270" s="57"/>
      <c r="Q270" s="57"/>
      <c r="R270" s="57"/>
      <c r="S270" s="57"/>
      <c r="T270" s="58"/>
      <c r="AT270" s="14" t="s">
        <v>185</v>
      </c>
      <c r="AU270" s="14" t="s">
        <v>82</v>
      </c>
    </row>
    <row r="271" spans="2:65" s="1" customFormat="1" ht="16.5" customHeight="1">
      <c r="B271" s="31"/>
      <c r="C271" s="168" t="s">
        <v>455</v>
      </c>
      <c r="D271" s="168" t="s">
        <v>176</v>
      </c>
      <c r="E271" s="169" t="s">
        <v>456</v>
      </c>
      <c r="F271" s="170" t="s">
        <v>457</v>
      </c>
      <c r="G271" s="171" t="s">
        <v>451</v>
      </c>
      <c r="H271" s="172">
        <v>3</v>
      </c>
      <c r="I271" s="173"/>
      <c r="J271" s="174">
        <f>ROUND(I271*H271,2)</f>
        <v>0</v>
      </c>
      <c r="K271" s="170" t="s">
        <v>180</v>
      </c>
      <c r="L271" s="35"/>
      <c r="M271" s="175" t="s">
        <v>1</v>
      </c>
      <c r="N271" s="176" t="s">
        <v>44</v>
      </c>
      <c r="O271" s="57"/>
      <c r="P271" s="177">
        <f>O271*H271</f>
        <v>0</v>
      </c>
      <c r="Q271" s="177">
        <v>0.31108000000000002</v>
      </c>
      <c r="R271" s="177">
        <f>Q271*H271</f>
        <v>0.93324000000000007</v>
      </c>
      <c r="S271" s="177">
        <v>0</v>
      </c>
      <c r="T271" s="178">
        <f>S271*H271</f>
        <v>0</v>
      </c>
      <c r="AR271" s="14" t="s">
        <v>181</v>
      </c>
      <c r="AT271" s="14" t="s">
        <v>176</v>
      </c>
      <c r="AU271" s="14" t="s">
        <v>82</v>
      </c>
      <c r="AY271" s="14" t="s">
        <v>174</v>
      </c>
      <c r="BE271" s="179">
        <f>IF(N271="základní",J271,0)</f>
        <v>0</v>
      </c>
      <c r="BF271" s="179">
        <f>IF(N271="snížená",J271,0)</f>
        <v>0</v>
      </c>
      <c r="BG271" s="179">
        <f>IF(N271="zákl. přenesená",J271,0)</f>
        <v>0</v>
      </c>
      <c r="BH271" s="179">
        <f>IF(N271="sníž. přenesená",J271,0)</f>
        <v>0</v>
      </c>
      <c r="BI271" s="179">
        <f>IF(N271="nulová",J271,0)</f>
        <v>0</v>
      </c>
      <c r="BJ271" s="14" t="s">
        <v>78</v>
      </c>
      <c r="BK271" s="179">
        <f>ROUND(I271*H271,2)</f>
        <v>0</v>
      </c>
      <c r="BL271" s="14" t="s">
        <v>181</v>
      </c>
      <c r="BM271" s="14" t="s">
        <v>458</v>
      </c>
    </row>
    <row r="272" spans="2:65" s="1" customFormat="1">
      <c r="B272" s="31"/>
      <c r="C272" s="32"/>
      <c r="D272" s="180" t="s">
        <v>183</v>
      </c>
      <c r="E272" s="32"/>
      <c r="F272" s="181" t="s">
        <v>459</v>
      </c>
      <c r="G272" s="32"/>
      <c r="H272" s="32"/>
      <c r="I272" s="96"/>
      <c r="J272" s="32"/>
      <c r="K272" s="32"/>
      <c r="L272" s="35"/>
      <c r="M272" s="182"/>
      <c r="N272" s="57"/>
      <c r="O272" s="57"/>
      <c r="P272" s="57"/>
      <c r="Q272" s="57"/>
      <c r="R272" s="57"/>
      <c r="S272" s="57"/>
      <c r="T272" s="58"/>
      <c r="AT272" s="14" t="s">
        <v>183</v>
      </c>
      <c r="AU272" s="14" t="s">
        <v>82</v>
      </c>
    </row>
    <row r="273" spans="2:65" s="1" customFormat="1" ht="58.5">
      <c r="B273" s="31"/>
      <c r="C273" s="32"/>
      <c r="D273" s="180" t="s">
        <v>185</v>
      </c>
      <c r="E273" s="32"/>
      <c r="F273" s="183" t="s">
        <v>454</v>
      </c>
      <c r="G273" s="32"/>
      <c r="H273" s="32"/>
      <c r="I273" s="96"/>
      <c r="J273" s="32"/>
      <c r="K273" s="32"/>
      <c r="L273" s="35"/>
      <c r="M273" s="182"/>
      <c r="N273" s="57"/>
      <c r="O273" s="57"/>
      <c r="P273" s="57"/>
      <c r="Q273" s="57"/>
      <c r="R273" s="57"/>
      <c r="S273" s="57"/>
      <c r="T273" s="58"/>
      <c r="AT273" s="14" t="s">
        <v>185</v>
      </c>
      <c r="AU273" s="14" t="s">
        <v>82</v>
      </c>
    </row>
    <row r="274" spans="2:65" s="10" customFormat="1" ht="22.9" customHeight="1">
      <c r="B274" s="152"/>
      <c r="C274" s="153"/>
      <c r="D274" s="154" t="s">
        <v>72</v>
      </c>
      <c r="E274" s="166" t="s">
        <v>227</v>
      </c>
      <c r="F274" s="166" t="s">
        <v>460</v>
      </c>
      <c r="G274" s="153"/>
      <c r="H274" s="153"/>
      <c r="I274" s="156"/>
      <c r="J274" s="167">
        <f>BK274</f>
        <v>0</v>
      </c>
      <c r="K274" s="153"/>
      <c r="L274" s="158"/>
      <c r="M274" s="159"/>
      <c r="N274" s="160"/>
      <c r="O274" s="160"/>
      <c r="P274" s="161">
        <f>SUM(P275:P315)</f>
        <v>0</v>
      </c>
      <c r="Q274" s="160"/>
      <c r="R274" s="161">
        <f>SUM(R275:R315)</f>
        <v>48.043565500000007</v>
      </c>
      <c r="S274" s="160"/>
      <c r="T274" s="162">
        <f>SUM(T275:T315)</f>
        <v>7.4999999999999997E-2</v>
      </c>
      <c r="AR274" s="163" t="s">
        <v>78</v>
      </c>
      <c r="AT274" s="164" t="s">
        <v>72</v>
      </c>
      <c r="AU274" s="164" t="s">
        <v>78</v>
      </c>
      <c r="AY274" s="163" t="s">
        <v>174</v>
      </c>
      <c r="BK274" s="165">
        <f>SUM(BK275:BK315)</f>
        <v>0</v>
      </c>
    </row>
    <row r="275" spans="2:65" s="1" customFormat="1" ht="16.5" customHeight="1">
      <c r="B275" s="31"/>
      <c r="C275" s="168" t="s">
        <v>461</v>
      </c>
      <c r="D275" s="168" t="s">
        <v>176</v>
      </c>
      <c r="E275" s="169" t="s">
        <v>462</v>
      </c>
      <c r="F275" s="170" t="s">
        <v>463</v>
      </c>
      <c r="G275" s="171" t="s">
        <v>235</v>
      </c>
      <c r="H275" s="172">
        <v>123.71</v>
      </c>
      <c r="I275" s="173"/>
      <c r="J275" s="174">
        <f>ROUND(I275*H275,2)</f>
        <v>0</v>
      </c>
      <c r="K275" s="170" t="s">
        <v>180</v>
      </c>
      <c r="L275" s="35"/>
      <c r="M275" s="175" t="s">
        <v>1</v>
      </c>
      <c r="N275" s="176" t="s">
        <v>44</v>
      </c>
      <c r="O275" s="57"/>
      <c r="P275" s="177">
        <f>O275*H275</f>
        <v>0</v>
      </c>
      <c r="Q275" s="177">
        <v>0.15540000000000001</v>
      </c>
      <c r="R275" s="177">
        <f>Q275*H275</f>
        <v>19.224534000000002</v>
      </c>
      <c r="S275" s="177">
        <v>0</v>
      </c>
      <c r="T275" s="178">
        <f>S275*H275</f>
        <v>0</v>
      </c>
      <c r="AR275" s="14" t="s">
        <v>181</v>
      </c>
      <c r="AT275" s="14" t="s">
        <v>176</v>
      </c>
      <c r="AU275" s="14" t="s">
        <v>82</v>
      </c>
      <c r="AY275" s="14" t="s">
        <v>174</v>
      </c>
      <c r="BE275" s="179">
        <f>IF(N275="základní",J275,0)</f>
        <v>0</v>
      </c>
      <c r="BF275" s="179">
        <f>IF(N275="snížená",J275,0)</f>
        <v>0</v>
      </c>
      <c r="BG275" s="179">
        <f>IF(N275="zákl. přenesená",J275,0)</f>
        <v>0</v>
      </c>
      <c r="BH275" s="179">
        <f>IF(N275="sníž. přenesená",J275,0)</f>
        <v>0</v>
      </c>
      <c r="BI275" s="179">
        <f>IF(N275="nulová",J275,0)</f>
        <v>0</v>
      </c>
      <c r="BJ275" s="14" t="s">
        <v>78</v>
      </c>
      <c r="BK275" s="179">
        <f>ROUND(I275*H275,2)</f>
        <v>0</v>
      </c>
      <c r="BL275" s="14" t="s">
        <v>181</v>
      </c>
      <c r="BM275" s="14" t="s">
        <v>464</v>
      </c>
    </row>
    <row r="276" spans="2:65" s="1" customFormat="1" ht="19.5">
      <c r="B276" s="31"/>
      <c r="C276" s="32"/>
      <c r="D276" s="180" t="s">
        <v>183</v>
      </c>
      <c r="E276" s="32"/>
      <c r="F276" s="181" t="s">
        <v>465</v>
      </c>
      <c r="G276" s="32"/>
      <c r="H276" s="32"/>
      <c r="I276" s="96"/>
      <c r="J276" s="32"/>
      <c r="K276" s="32"/>
      <c r="L276" s="35"/>
      <c r="M276" s="182"/>
      <c r="N276" s="57"/>
      <c r="O276" s="57"/>
      <c r="P276" s="57"/>
      <c r="Q276" s="57"/>
      <c r="R276" s="57"/>
      <c r="S276" s="57"/>
      <c r="T276" s="58"/>
      <c r="AT276" s="14" t="s">
        <v>183</v>
      </c>
      <c r="AU276" s="14" t="s">
        <v>82</v>
      </c>
    </row>
    <row r="277" spans="2:65" s="1" customFormat="1" ht="58.5">
      <c r="B277" s="31"/>
      <c r="C277" s="32"/>
      <c r="D277" s="180" t="s">
        <v>185</v>
      </c>
      <c r="E277" s="32"/>
      <c r="F277" s="183" t="s">
        <v>466</v>
      </c>
      <c r="G277" s="32"/>
      <c r="H277" s="32"/>
      <c r="I277" s="96"/>
      <c r="J277" s="32"/>
      <c r="K277" s="32"/>
      <c r="L277" s="35"/>
      <c r="M277" s="182"/>
      <c r="N277" s="57"/>
      <c r="O277" s="57"/>
      <c r="P277" s="57"/>
      <c r="Q277" s="57"/>
      <c r="R277" s="57"/>
      <c r="S277" s="57"/>
      <c r="T277" s="58"/>
      <c r="AT277" s="14" t="s">
        <v>185</v>
      </c>
      <c r="AU277" s="14" t="s">
        <v>82</v>
      </c>
    </row>
    <row r="278" spans="2:65" s="11" customFormat="1">
      <c r="B278" s="184"/>
      <c r="C278" s="185"/>
      <c r="D278" s="180" t="s">
        <v>187</v>
      </c>
      <c r="E278" s="186" t="s">
        <v>96</v>
      </c>
      <c r="F278" s="187" t="s">
        <v>97</v>
      </c>
      <c r="G278" s="185"/>
      <c r="H278" s="188">
        <v>123.71</v>
      </c>
      <c r="I278" s="189"/>
      <c r="J278" s="185"/>
      <c r="K278" s="185"/>
      <c r="L278" s="190"/>
      <c r="M278" s="191"/>
      <c r="N278" s="192"/>
      <c r="O278" s="192"/>
      <c r="P278" s="192"/>
      <c r="Q278" s="192"/>
      <c r="R278" s="192"/>
      <c r="S278" s="192"/>
      <c r="T278" s="193"/>
      <c r="AT278" s="194" t="s">
        <v>187</v>
      </c>
      <c r="AU278" s="194" t="s">
        <v>82</v>
      </c>
      <c r="AV278" s="11" t="s">
        <v>82</v>
      </c>
      <c r="AW278" s="11" t="s">
        <v>34</v>
      </c>
      <c r="AX278" s="11" t="s">
        <v>78</v>
      </c>
      <c r="AY278" s="194" t="s">
        <v>174</v>
      </c>
    </row>
    <row r="279" spans="2:65" s="1" customFormat="1" ht="16.5" customHeight="1">
      <c r="B279" s="31"/>
      <c r="C279" s="195" t="s">
        <v>467</v>
      </c>
      <c r="D279" s="195" t="s">
        <v>255</v>
      </c>
      <c r="E279" s="196" t="s">
        <v>468</v>
      </c>
      <c r="F279" s="197" t="s">
        <v>469</v>
      </c>
      <c r="G279" s="198" t="s">
        <v>235</v>
      </c>
      <c r="H279" s="199">
        <v>27.774999999999999</v>
      </c>
      <c r="I279" s="200"/>
      <c r="J279" s="201">
        <f>ROUND(I279*H279,2)</f>
        <v>0</v>
      </c>
      <c r="K279" s="197" t="s">
        <v>180</v>
      </c>
      <c r="L279" s="202"/>
      <c r="M279" s="203" t="s">
        <v>1</v>
      </c>
      <c r="N279" s="204" t="s">
        <v>44</v>
      </c>
      <c r="O279" s="57"/>
      <c r="P279" s="177">
        <f>O279*H279</f>
        <v>0</v>
      </c>
      <c r="Q279" s="177">
        <v>4.8300000000000003E-2</v>
      </c>
      <c r="R279" s="177">
        <f>Q279*H279</f>
        <v>1.3415325</v>
      </c>
      <c r="S279" s="177">
        <v>0</v>
      </c>
      <c r="T279" s="178">
        <f>S279*H279</f>
        <v>0</v>
      </c>
      <c r="AR279" s="14" t="s">
        <v>222</v>
      </c>
      <c r="AT279" s="14" t="s">
        <v>255</v>
      </c>
      <c r="AU279" s="14" t="s">
        <v>82</v>
      </c>
      <c r="AY279" s="14" t="s">
        <v>174</v>
      </c>
      <c r="BE279" s="179">
        <f>IF(N279="základní",J279,0)</f>
        <v>0</v>
      </c>
      <c r="BF279" s="179">
        <f>IF(N279="snížená",J279,0)</f>
        <v>0</v>
      </c>
      <c r="BG279" s="179">
        <f>IF(N279="zákl. přenesená",J279,0)</f>
        <v>0</v>
      </c>
      <c r="BH279" s="179">
        <f>IF(N279="sníž. přenesená",J279,0)</f>
        <v>0</v>
      </c>
      <c r="BI279" s="179">
        <f>IF(N279="nulová",J279,0)</f>
        <v>0</v>
      </c>
      <c r="BJ279" s="14" t="s">
        <v>78</v>
      </c>
      <c r="BK279" s="179">
        <f>ROUND(I279*H279,2)</f>
        <v>0</v>
      </c>
      <c r="BL279" s="14" t="s">
        <v>181</v>
      </c>
      <c r="BM279" s="14" t="s">
        <v>470</v>
      </c>
    </row>
    <row r="280" spans="2:65" s="1" customFormat="1">
      <c r="B280" s="31"/>
      <c r="C280" s="32"/>
      <c r="D280" s="180" t="s">
        <v>183</v>
      </c>
      <c r="E280" s="32"/>
      <c r="F280" s="181" t="s">
        <v>469</v>
      </c>
      <c r="G280" s="32"/>
      <c r="H280" s="32"/>
      <c r="I280" s="96"/>
      <c r="J280" s="32"/>
      <c r="K280" s="32"/>
      <c r="L280" s="35"/>
      <c r="M280" s="182"/>
      <c r="N280" s="57"/>
      <c r="O280" s="57"/>
      <c r="P280" s="57"/>
      <c r="Q280" s="57"/>
      <c r="R280" s="57"/>
      <c r="S280" s="57"/>
      <c r="T280" s="58"/>
      <c r="AT280" s="14" t="s">
        <v>183</v>
      </c>
      <c r="AU280" s="14" t="s">
        <v>82</v>
      </c>
    </row>
    <row r="281" spans="2:65" s="11" customFormat="1">
      <c r="B281" s="184"/>
      <c r="C281" s="185"/>
      <c r="D281" s="180" t="s">
        <v>187</v>
      </c>
      <c r="E281" s="186" t="s">
        <v>98</v>
      </c>
      <c r="F281" s="187" t="s">
        <v>471</v>
      </c>
      <c r="G281" s="185"/>
      <c r="H281" s="188">
        <v>27.774999999999999</v>
      </c>
      <c r="I281" s="189"/>
      <c r="J281" s="185"/>
      <c r="K281" s="185"/>
      <c r="L281" s="190"/>
      <c r="M281" s="191"/>
      <c r="N281" s="192"/>
      <c r="O281" s="192"/>
      <c r="P281" s="192"/>
      <c r="Q281" s="192"/>
      <c r="R281" s="192"/>
      <c r="S281" s="192"/>
      <c r="T281" s="193"/>
      <c r="AT281" s="194" t="s">
        <v>187</v>
      </c>
      <c r="AU281" s="194" t="s">
        <v>82</v>
      </c>
      <c r="AV281" s="11" t="s">
        <v>82</v>
      </c>
      <c r="AW281" s="11" t="s">
        <v>34</v>
      </c>
      <c r="AX281" s="11" t="s">
        <v>78</v>
      </c>
      <c r="AY281" s="194" t="s">
        <v>174</v>
      </c>
    </row>
    <row r="282" spans="2:65" s="1" customFormat="1" ht="16.5" customHeight="1">
      <c r="B282" s="31"/>
      <c r="C282" s="195" t="s">
        <v>472</v>
      </c>
      <c r="D282" s="195" t="s">
        <v>255</v>
      </c>
      <c r="E282" s="196" t="s">
        <v>473</v>
      </c>
      <c r="F282" s="197" t="s">
        <v>474</v>
      </c>
      <c r="G282" s="198" t="s">
        <v>235</v>
      </c>
      <c r="H282" s="199">
        <v>16.16</v>
      </c>
      <c r="I282" s="200"/>
      <c r="J282" s="201">
        <f>ROUND(I282*H282,2)</f>
        <v>0</v>
      </c>
      <c r="K282" s="197" t="s">
        <v>180</v>
      </c>
      <c r="L282" s="202"/>
      <c r="M282" s="203" t="s">
        <v>1</v>
      </c>
      <c r="N282" s="204" t="s">
        <v>44</v>
      </c>
      <c r="O282" s="57"/>
      <c r="P282" s="177">
        <f>O282*H282</f>
        <v>0</v>
      </c>
      <c r="Q282" s="177">
        <v>6.4000000000000001E-2</v>
      </c>
      <c r="R282" s="177">
        <f>Q282*H282</f>
        <v>1.03424</v>
      </c>
      <c r="S282" s="177">
        <v>0</v>
      </c>
      <c r="T282" s="178">
        <f>S282*H282</f>
        <v>0</v>
      </c>
      <c r="AR282" s="14" t="s">
        <v>222</v>
      </c>
      <c r="AT282" s="14" t="s">
        <v>255</v>
      </c>
      <c r="AU282" s="14" t="s">
        <v>82</v>
      </c>
      <c r="AY282" s="14" t="s">
        <v>174</v>
      </c>
      <c r="BE282" s="179">
        <f>IF(N282="základní",J282,0)</f>
        <v>0</v>
      </c>
      <c r="BF282" s="179">
        <f>IF(N282="snížená",J282,0)</f>
        <v>0</v>
      </c>
      <c r="BG282" s="179">
        <f>IF(N282="zákl. přenesená",J282,0)</f>
        <v>0</v>
      </c>
      <c r="BH282" s="179">
        <f>IF(N282="sníž. přenesená",J282,0)</f>
        <v>0</v>
      </c>
      <c r="BI282" s="179">
        <f>IF(N282="nulová",J282,0)</f>
        <v>0</v>
      </c>
      <c r="BJ282" s="14" t="s">
        <v>78</v>
      </c>
      <c r="BK282" s="179">
        <f>ROUND(I282*H282,2)</f>
        <v>0</v>
      </c>
      <c r="BL282" s="14" t="s">
        <v>181</v>
      </c>
      <c r="BM282" s="14" t="s">
        <v>475</v>
      </c>
    </row>
    <row r="283" spans="2:65" s="1" customFormat="1">
      <c r="B283" s="31"/>
      <c r="C283" s="32"/>
      <c r="D283" s="180" t="s">
        <v>183</v>
      </c>
      <c r="E283" s="32"/>
      <c r="F283" s="181" t="s">
        <v>474</v>
      </c>
      <c r="G283" s="32"/>
      <c r="H283" s="32"/>
      <c r="I283" s="96"/>
      <c r="J283" s="32"/>
      <c r="K283" s="32"/>
      <c r="L283" s="35"/>
      <c r="M283" s="182"/>
      <c r="N283" s="57"/>
      <c r="O283" s="57"/>
      <c r="P283" s="57"/>
      <c r="Q283" s="57"/>
      <c r="R283" s="57"/>
      <c r="S283" s="57"/>
      <c r="T283" s="58"/>
      <c r="AT283" s="14" t="s">
        <v>183</v>
      </c>
      <c r="AU283" s="14" t="s">
        <v>82</v>
      </c>
    </row>
    <row r="284" spans="2:65" s="11" customFormat="1">
      <c r="B284" s="184"/>
      <c r="C284" s="185"/>
      <c r="D284" s="180" t="s">
        <v>187</v>
      </c>
      <c r="E284" s="186" t="s">
        <v>100</v>
      </c>
      <c r="F284" s="187" t="s">
        <v>476</v>
      </c>
      <c r="G284" s="185"/>
      <c r="H284" s="188">
        <v>16.16</v>
      </c>
      <c r="I284" s="189"/>
      <c r="J284" s="185"/>
      <c r="K284" s="185"/>
      <c r="L284" s="190"/>
      <c r="M284" s="191"/>
      <c r="N284" s="192"/>
      <c r="O284" s="192"/>
      <c r="P284" s="192"/>
      <c r="Q284" s="192"/>
      <c r="R284" s="192"/>
      <c r="S284" s="192"/>
      <c r="T284" s="193"/>
      <c r="AT284" s="194" t="s">
        <v>187</v>
      </c>
      <c r="AU284" s="194" t="s">
        <v>82</v>
      </c>
      <c r="AV284" s="11" t="s">
        <v>82</v>
      </c>
      <c r="AW284" s="11" t="s">
        <v>34</v>
      </c>
      <c r="AX284" s="11" t="s">
        <v>78</v>
      </c>
      <c r="AY284" s="194" t="s">
        <v>174</v>
      </c>
    </row>
    <row r="285" spans="2:65" s="1" customFormat="1" ht="16.5" customHeight="1">
      <c r="B285" s="31"/>
      <c r="C285" s="195" t="s">
        <v>477</v>
      </c>
      <c r="D285" s="195" t="s">
        <v>255</v>
      </c>
      <c r="E285" s="196" t="s">
        <v>478</v>
      </c>
      <c r="F285" s="197" t="s">
        <v>479</v>
      </c>
      <c r="G285" s="198" t="s">
        <v>235</v>
      </c>
      <c r="H285" s="199">
        <v>81.012</v>
      </c>
      <c r="I285" s="200"/>
      <c r="J285" s="201">
        <f>ROUND(I285*H285,2)</f>
        <v>0</v>
      </c>
      <c r="K285" s="197" t="s">
        <v>180</v>
      </c>
      <c r="L285" s="202"/>
      <c r="M285" s="203" t="s">
        <v>1</v>
      </c>
      <c r="N285" s="204" t="s">
        <v>44</v>
      </c>
      <c r="O285" s="57"/>
      <c r="P285" s="177">
        <f>O285*H285</f>
        <v>0</v>
      </c>
      <c r="Q285" s="177">
        <v>8.1000000000000003E-2</v>
      </c>
      <c r="R285" s="177">
        <f>Q285*H285</f>
        <v>6.5619719999999999</v>
      </c>
      <c r="S285" s="177">
        <v>0</v>
      </c>
      <c r="T285" s="178">
        <f>S285*H285</f>
        <v>0</v>
      </c>
      <c r="AR285" s="14" t="s">
        <v>222</v>
      </c>
      <c r="AT285" s="14" t="s">
        <v>255</v>
      </c>
      <c r="AU285" s="14" t="s">
        <v>82</v>
      </c>
      <c r="AY285" s="14" t="s">
        <v>174</v>
      </c>
      <c r="BE285" s="179">
        <f>IF(N285="základní",J285,0)</f>
        <v>0</v>
      </c>
      <c r="BF285" s="179">
        <f>IF(N285="snížená",J285,0)</f>
        <v>0</v>
      </c>
      <c r="BG285" s="179">
        <f>IF(N285="zákl. přenesená",J285,0)</f>
        <v>0</v>
      </c>
      <c r="BH285" s="179">
        <f>IF(N285="sníž. přenesená",J285,0)</f>
        <v>0</v>
      </c>
      <c r="BI285" s="179">
        <f>IF(N285="nulová",J285,0)</f>
        <v>0</v>
      </c>
      <c r="BJ285" s="14" t="s">
        <v>78</v>
      </c>
      <c r="BK285" s="179">
        <f>ROUND(I285*H285,2)</f>
        <v>0</v>
      </c>
      <c r="BL285" s="14" t="s">
        <v>181</v>
      </c>
      <c r="BM285" s="14" t="s">
        <v>480</v>
      </c>
    </row>
    <row r="286" spans="2:65" s="1" customFormat="1">
      <c r="B286" s="31"/>
      <c r="C286" s="32"/>
      <c r="D286" s="180" t="s">
        <v>183</v>
      </c>
      <c r="E286" s="32"/>
      <c r="F286" s="181" t="s">
        <v>479</v>
      </c>
      <c r="G286" s="32"/>
      <c r="H286" s="32"/>
      <c r="I286" s="96"/>
      <c r="J286" s="32"/>
      <c r="K286" s="32"/>
      <c r="L286" s="35"/>
      <c r="M286" s="182"/>
      <c r="N286" s="57"/>
      <c r="O286" s="57"/>
      <c r="P286" s="57"/>
      <c r="Q286" s="57"/>
      <c r="R286" s="57"/>
      <c r="S286" s="57"/>
      <c r="T286" s="58"/>
      <c r="AT286" s="14" t="s">
        <v>183</v>
      </c>
      <c r="AU286" s="14" t="s">
        <v>82</v>
      </c>
    </row>
    <row r="287" spans="2:65" s="11" customFormat="1">
      <c r="B287" s="184"/>
      <c r="C287" s="185"/>
      <c r="D287" s="180" t="s">
        <v>187</v>
      </c>
      <c r="E287" s="186" t="s">
        <v>102</v>
      </c>
      <c r="F287" s="187" t="s">
        <v>481</v>
      </c>
      <c r="G287" s="185"/>
      <c r="H287" s="188">
        <v>81.012</v>
      </c>
      <c r="I287" s="189"/>
      <c r="J287" s="185"/>
      <c r="K287" s="185"/>
      <c r="L287" s="190"/>
      <c r="M287" s="191"/>
      <c r="N287" s="192"/>
      <c r="O287" s="192"/>
      <c r="P287" s="192"/>
      <c r="Q287" s="192"/>
      <c r="R287" s="192"/>
      <c r="S287" s="192"/>
      <c r="T287" s="193"/>
      <c r="AT287" s="194" t="s">
        <v>187</v>
      </c>
      <c r="AU287" s="194" t="s">
        <v>82</v>
      </c>
      <c r="AV287" s="11" t="s">
        <v>82</v>
      </c>
      <c r="AW287" s="11" t="s">
        <v>34</v>
      </c>
      <c r="AX287" s="11" t="s">
        <v>78</v>
      </c>
      <c r="AY287" s="194" t="s">
        <v>174</v>
      </c>
    </row>
    <row r="288" spans="2:65" s="1" customFormat="1" ht="16.5" customHeight="1">
      <c r="B288" s="31"/>
      <c r="C288" s="168" t="s">
        <v>482</v>
      </c>
      <c r="D288" s="168" t="s">
        <v>176</v>
      </c>
      <c r="E288" s="169" t="s">
        <v>483</v>
      </c>
      <c r="F288" s="170" t="s">
        <v>484</v>
      </c>
      <c r="G288" s="171" t="s">
        <v>235</v>
      </c>
      <c r="H288" s="172">
        <v>106</v>
      </c>
      <c r="I288" s="173"/>
      <c r="J288" s="174">
        <f>ROUND(I288*H288,2)</f>
        <v>0</v>
      </c>
      <c r="K288" s="170" t="s">
        <v>180</v>
      </c>
      <c r="L288" s="35"/>
      <c r="M288" s="175" t="s">
        <v>1</v>
      </c>
      <c r="N288" s="176" t="s">
        <v>44</v>
      </c>
      <c r="O288" s="57"/>
      <c r="P288" s="177">
        <f>O288*H288</f>
        <v>0</v>
      </c>
      <c r="Q288" s="177">
        <v>0.1295</v>
      </c>
      <c r="R288" s="177">
        <f>Q288*H288</f>
        <v>13.727</v>
      </c>
      <c r="S288" s="177">
        <v>0</v>
      </c>
      <c r="T288" s="178">
        <f>S288*H288</f>
        <v>0</v>
      </c>
      <c r="AR288" s="14" t="s">
        <v>181</v>
      </c>
      <c r="AT288" s="14" t="s">
        <v>176</v>
      </c>
      <c r="AU288" s="14" t="s">
        <v>82</v>
      </c>
      <c r="AY288" s="14" t="s">
        <v>174</v>
      </c>
      <c r="BE288" s="179">
        <f>IF(N288="základní",J288,0)</f>
        <v>0</v>
      </c>
      <c r="BF288" s="179">
        <f>IF(N288="snížená",J288,0)</f>
        <v>0</v>
      </c>
      <c r="BG288" s="179">
        <f>IF(N288="zákl. přenesená",J288,0)</f>
        <v>0</v>
      </c>
      <c r="BH288" s="179">
        <f>IF(N288="sníž. přenesená",J288,0)</f>
        <v>0</v>
      </c>
      <c r="BI288" s="179">
        <f>IF(N288="nulová",J288,0)</f>
        <v>0</v>
      </c>
      <c r="BJ288" s="14" t="s">
        <v>78</v>
      </c>
      <c r="BK288" s="179">
        <f>ROUND(I288*H288,2)</f>
        <v>0</v>
      </c>
      <c r="BL288" s="14" t="s">
        <v>181</v>
      </c>
      <c r="BM288" s="14" t="s">
        <v>485</v>
      </c>
    </row>
    <row r="289" spans="2:65" s="1" customFormat="1" ht="19.5">
      <c r="B289" s="31"/>
      <c r="C289" s="32"/>
      <c r="D289" s="180" t="s">
        <v>183</v>
      </c>
      <c r="E289" s="32"/>
      <c r="F289" s="181" t="s">
        <v>486</v>
      </c>
      <c r="G289" s="32"/>
      <c r="H289" s="32"/>
      <c r="I289" s="96"/>
      <c r="J289" s="32"/>
      <c r="K289" s="32"/>
      <c r="L289" s="35"/>
      <c r="M289" s="182"/>
      <c r="N289" s="57"/>
      <c r="O289" s="57"/>
      <c r="P289" s="57"/>
      <c r="Q289" s="57"/>
      <c r="R289" s="57"/>
      <c r="S289" s="57"/>
      <c r="T289" s="58"/>
      <c r="AT289" s="14" t="s">
        <v>183</v>
      </c>
      <c r="AU289" s="14" t="s">
        <v>82</v>
      </c>
    </row>
    <row r="290" spans="2:65" s="1" customFormat="1" ht="48.75">
      <c r="B290" s="31"/>
      <c r="C290" s="32"/>
      <c r="D290" s="180" t="s">
        <v>185</v>
      </c>
      <c r="E290" s="32"/>
      <c r="F290" s="183" t="s">
        <v>487</v>
      </c>
      <c r="G290" s="32"/>
      <c r="H290" s="32"/>
      <c r="I290" s="96"/>
      <c r="J290" s="32"/>
      <c r="K290" s="32"/>
      <c r="L290" s="35"/>
      <c r="M290" s="182"/>
      <c r="N290" s="57"/>
      <c r="O290" s="57"/>
      <c r="P290" s="57"/>
      <c r="Q290" s="57"/>
      <c r="R290" s="57"/>
      <c r="S290" s="57"/>
      <c r="T290" s="58"/>
      <c r="AT290" s="14" t="s">
        <v>185</v>
      </c>
      <c r="AU290" s="14" t="s">
        <v>82</v>
      </c>
    </row>
    <row r="291" spans="2:65" s="11" customFormat="1">
      <c r="B291" s="184"/>
      <c r="C291" s="185"/>
      <c r="D291" s="180" t="s">
        <v>187</v>
      </c>
      <c r="E291" s="186" t="s">
        <v>104</v>
      </c>
      <c r="F291" s="187" t="s">
        <v>488</v>
      </c>
      <c r="G291" s="185"/>
      <c r="H291" s="188">
        <v>106</v>
      </c>
      <c r="I291" s="189"/>
      <c r="J291" s="185"/>
      <c r="K291" s="185"/>
      <c r="L291" s="190"/>
      <c r="M291" s="191"/>
      <c r="N291" s="192"/>
      <c r="O291" s="192"/>
      <c r="P291" s="192"/>
      <c r="Q291" s="192"/>
      <c r="R291" s="192"/>
      <c r="S291" s="192"/>
      <c r="T291" s="193"/>
      <c r="AT291" s="194" t="s">
        <v>187</v>
      </c>
      <c r="AU291" s="194" t="s">
        <v>82</v>
      </c>
      <c r="AV291" s="11" t="s">
        <v>82</v>
      </c>
      <c r="AW291" s="11" t="s">
        <v>34</v>
      </c>
      <c r="AX291" s="11" t="s">
        <v>78</v>
      </c>
      <c r="AY291" s="194" t="s">
        <v>174</v>
      </c>
    </row>
    <row r="292" spans="2:65" s="1" customFormat="1" ht="16.5" customHeight="1">
      <c r="B292" s="31"/>
      <c r="C292" s="195" t="s">
        <v>489</v>
      </c>
      <c r="D292" s="195" t="s">
        <v>255</v>
      </c>
      <c r="E292" s="196" t="s">
        <v>490</v>
      </c>
      <c r="F292" s="197" t="s">
        <v>491</v>
      </c>
      <c r="G292" s="198" t="s">
        <v>235</v>
      </c>
      <c r="H292" s="199">
        <v>106</v>
      </c>
      <c r="I292" s="200"/>
      <c r="J292" s="201">
        <f>ROUND(I292*H292,2)</f>
        <v>0</v>
      </c>
      <c r="K292" s="197" t="s">
        <v>180</v>
      </c>
      <c r="L292" s="202"/>
      <c r="M292" s="203" t="s">
        <v>1</v>
      </c>
      <c r="N292" s="204" t="s">
        <v>44</v>
      </c>
      <c r="O292" s="57"/>
      <c r="P292" s="177">
        <f>O292*H292</f>
        <v>0</v>
      </c>
      <c r="Q292" s="177">
        <v>5.8000000000000003E-2</v>
      </c>
      <c r="R292" s="177">
        <f>Q292*H292</f>
        <v>6.1480000000000006</v>
      </c>
      <c r="S292" s="177">
        <v>0</v>
      </c>
      <c r="T292" s="178">
        <f>S292*H292</f>
        <v>0</v>
      </c>
      <c r="AR292" s="14" t="s">
        <v>222</v>
      </c>
      <c r="AT292" s="14" t="s">
        <v>255</v>
      </c>
      <c r="AU292" s="14" t="s">
        <v>82</v>
      </c>
      <c r="AY292" s="14" t="s">
        <v>174</v>
      </c>
      <c r="BE292" s="179">
        <f>IF(N292="základní",J292,0)</f>
        <v>0</v>
      </c>
      <c r="BF292" s="179">
        <f>IF(N292="snížená",J292,0)</f>
        <v>0</v>
      </c>
      <c r="BG292" s="179">
        <f>IF(N292="zákl. přenesená",J292,0)</f>
        <v>0</v>
      </c>
      <c r="BH292" s="179">
        <f>IF(N292="sníž. přenesená",J292,0)</f>
        <v>0</v>
      </c>
      <c r="BI292" s="179">
        <f>IF(N292="nulová",J292,0)</f>
        <v>0</v>
      </c>
      <c r="BJ292" s="14" t="s">
        <v>78</v>
      </c>
      <c r="BK292" s="179">
        <f>ROUND(I292*H292,2)</f>
        <v>0</v>
      </c>
      <c r="BL292" s="14" t="s">
        <v>181</v>
      </c>
      <c r="BM292" s="14" t="s">
        <v>492</v>
      </c>
    </row>
    <row r="293" spans="2:65" s="1" customFormat="1">
      <c r="B293" s="31"/>
      <c r="C293" s="32"/>
      <c r="D293" s="180" t="s">
        <v>183</v>
      </c>
      <c r="E293" s="32"/>
      <c r="F293" s="181" t="s">
        <v>491</v>
      </c>
      <c r="G293" s="32"/>
      <c r="H293" s="32"/>
      <c r="I293" s="96"/>
      <c r="J293" s="32"/>
      <c r="K293" s="32"/>
      <c r="L293" s="35"/>
      <c r="M293" s="182"/>
      <c r="N293" s="57"/>
      <c r="O293" s="57"/>
      <c r="P293" s="57"/>
      <c r="Q293" s="57"/>
      <c r="R293" s="57"/>
      <c r="S293" s="57"/>
      <c r="T293" s="58"/>
      <c r="AT293" s="14" t="s">
        <v>183</v>
      </c>
      <c r="AU293" s="14" t="s">
        <v>82</v>
      </c>
    </row>
    <row r="294" spans="2:65" s="11" customFormat="1">
      <c r="B294" s="184"/>
      <c r="C294" s="185"/>
      <c r="D294" s="180" t="s">
        <v>187</v>
      </c>
      <c r="E294" s="186" t="s">
        <v>1</v>
      </c>
      <c r="F294" s="187" t="s">
        <v>104</v>
      </c>
      <c r="G294" s="185"/>
      <c r="H294" s="188">
        <v>106</v>
      </c>
      <c r="I294" s="189"/>
      <c r="J294" s="185"/>
      <c r="K294" s="185"/>
      <c r="L294" s="190"/>
      <c r="M294" s="191"/>
      <c r="N294" s="192"/>
      <c r="O294" s="192"/>
      <c r="P294" s="192"/>
      <c r="Q294" s="192"/>
      <c r="R294" s="192"/>
      <c r="S294" s="192"/>
      <c r="T294" s="193"/>
      <c r="AT294" s="194" t="s">
        <v>187</v>
      </c>
      <c r="AU294" s="194" t="s">
        <v>82</v>
      </c>
      <c r="AV294" s="11" t="s">
        <v>82</v>
      </c>
      <c r="AW294" s="11" t="s">
        <v>34</v>
      </c>
      <c r="AX294" s="11" t="s">
        <v>78</v>
      </c>
      <c r="AY294" s="194" t="s">
        <v>174</v>
      </c>
    </row>
    <row r="295" spans="2:65" s="1" customFormat="1" ht="16.5" customHeight="1">
      <c r="B295" s="31"/>
      <c r="C295" s="168" t="s">
        <v>493</v>
      </c>
      <c r="D295" s="168" t="s">
        <v>176</v>
      </c>
      <c r="E295" s="169" t="s">
        <v>494</v>
      </c>
      <c r="F295" s="170" t="s">
        <v>495</v>
      </c>
      <c r="G295" s="171" t="s">
        <v>235</v>
      </c>
      <c r="H295" s="172">
        <v>124.5</v>
      </c>
      <c r="I295" s="173"/>
      <c r="J295" s="174">
        <f>ROUND(I295*H295,2)</f>
        <v>0</v>
      </c>
      <c r="K295" s="170" t="s">
        <v>180</v>
      </c>
      <c r="L295" s="35"/>
      <c r="M295" s="175" t="s">
        <v>1</v>
      </c>
      <c r="N295" s="176" t="s">
        <v>44</v>
      </c>
      <c r="O295" s="57"/>
      <c r="P295" s="177">
        <f>O295*H295</f>
        <v>0</v>
      </c>
      <c r="Q295" s="177">
        <v>0</v>
      </c>
      <c r="R295" s="177">
        <f>Q295*H295</f>
        <v>0</v>
      </c>
      <c r="S295" s="177">
        <v>0</v>
      </c>
      <c r="T295" s="178">
        <f>S295*H295</f>
        <v>0</v>
      </c>
      <c r="AR295" s="14" t="s">
        <v>181</v>
      </c>
      <c r="AT295" s="14" t="s">
        <v>176</v>
      </c>
      <c r="AU295" s="14" t="s">
        <v>82</v>
      </c>
      <c r="AY295" s="14" t="s">
        <v>174</v>
      </c>
      <c r="BE295" s="179">
        <f>IF(N295="základní",J295,0)</f>
        <v>0</v>
      </c>
      <c r="BF295" s="179">
        <f>IF(N295="snížená",J295,0)</f>
        <v>0</v>
      </c>
      <c r="BG295" s="179">
        <f>IF(N295="zákl. přenesená",J295,0)</f>
        <v>0</v>
      </c>
      <c r="BH295" s="179">
        <f>IF(N295="sníž. přenesená",J295,0)</f>
        <v>0</v>
      </c>
      <c r="BI295" s="179">
        <f>IF(N295="nulová",J295,0)</f>
        <v>0</v>
      </c>
      <c r="BJ295" s="14" t="s">
        <v>78</v>
      </c>
      <c r="BK295" s="179">
        <f>ROUND(I295*H295,2)</f>
        <v>0</v>
      </c>
      <c r="BL295" s="14" t="s">
        <v>181</v>
      </c>
      <c r="BM295" s="14" t="s">
        <v>496</v>
      </c>
    </row>
    <row r="296" spans="2:65" s="1" customFormat="1">
      <c r="B296" s="31"/>
      <c r="C296" s="32"/>
      <c r="D296" s="180" t="s">
        <v>183</v>
      </c>
      <c r="E296" s="32"/>
      <c r="F296" s="181" t="s">
        <v>497</v>
      </c>
      <c r="G296" s="32"/>
      <c r="H296" s="32"/>
      <c r="I296" s="96"/>
      <c r="J296" s="32"/>
      <c r="K296" s="32"/>
      <c r="L296" s="35"/>
      <c r="M296" s="182"/>
      <c r="N296" s="57"/>
      <c r="O296" s="57"/>
      <c r="P296" s="57"/>
      <c r="Q296" s="57"/>
      <c r="R296" s="57"/>
      <c r="S296" s="57"/>
      <c r="T296" s="58"/>
      <c r="AT296" s="14" t="s">
        <v>183</v>
      </c>
      <c r="AU296" s="14" t="s">
        <v>82</v>
      </c>
    </row>
    <row r="297" spans="2:65" s="1" customFormat="1" ht="19.5">
      <c r="B297" s="31"/>
      <c r="C297" s="32"/>
      <c r="D297" s="180" t="s">
        <v>185</v>
      </c>
      <c r="E297" s="32"/>
      <c r="F297" s="183" t="s">
        <v>498</v>
      </c>
      <c r="G297" s="32"/>
      <c r="H297" s="32"/>
      <c r="I297" s="96"/>
      <c r="J297" s="32"/>
      <c r="K297" s="32"/>
      <c r="L297" s="35"/>
      <c r="M297" s="182"/>
      <c r="N297" s="57"/>
      <c r="O297" s="57"/>
      <c r="P297" s="57"/>
      <c r="Q297" s="57"/>
      <c r="R297" s="57"/>
      <c r="S297" s="57"/>
      <c r="T297" s="58"/>
      <c r="AT297" s="14" t="s">
        <v>185</v>
      </c>
      <c r="AU297" s="14" t="s">
        <v>82</v>
      </c>
    </row>
    <row r="298" spans="2:65" s="11" customFormat="1">
      <c r="B298" s="184"/>
      <c r="C298" s="185"/>
      <c r="D298" s="180" t="s">
        <v>187</v>
      </c>
      <c r="E298" s="186" t="s">
        <v>1</v>
      </c>
      <c r="F298" s="187" t="s">
        <v>80</v>
      </c>
      <c r="G298" s="185"/>
      <c r="H298" s="188">
        <v>124.5</v>
      </c>
      <c r="I298" s="189"/>
      <c r="J298" s="185"/>
      <c r="K298" s="185"/>
      <c r="L298" s="190"/>
      <c r="M298" s="191"/>
      <c r="N298" s="192"/>
      <c r="O298" s="192"/>
      <c r="P298" s="192"/>
      <c r="Q298" s="192"/>
      <c r="R298" s="192"/>
      <c r="S298" s="192"/>
      <c r="T298" s="193"/>
      <c r="AT298" s="194" t="s">
        <v>187</v>
      </c>
      <c r="AU298" s="194" t="s">
        <v>82</v>
      </c>
      <c r="AV298" s="11" t="s">
        <v>82</v>
      </c>
      <c r="AW298" s="11" t="s">
        <v>34</v>
      </c>
      <c r="AX298" s="11" t="s">
        <v>78</v>
      </c>
      <c r="AY298" s="194" t="s">
        <v>174</v>
      </c>
    </row>
    <row r="299" spans="2:65" s="1" customFormat="1" ht="16.5" customHeight="1">
      <c r="B299" s="31"/>
      <c r="C299" s="168" t="s">
        <v>499</v>
      </c>
      <c r="D299" s="168" t="s">
        <v>176</v>
      </c>
      <c r="E299" s="169" t="s">
        <v>500</v>
      </c>
      <c r="F299" s="170" t="s">
        <v>501</v>
      </c>
      <c r="G299" s="171" t="s">
        <v>235</v>
      </c>
      <c r="H299" s="172">
        <v>124.5</v>
      </c>
      <c r="I299" s="173"/>
      <c r="J299" s="174">
        <f>ROUND(I299*H299,2)</f>
        <v>0</v>
      </c>
      <c r="K299" s="170" t="s">
        <v>180</v>
      </c>
      <c r="L299" s="35"/>
      <c r="M299" s="175" t="s">
        <v>1</v>
      </c>
      <c r="N299" s="176" t="s">
        <v>44</v>
      </c>
      <c r="O299" s="57"/>
      <c r="P299" s="177">
        <f>O299*H299</f>
        <v>0</v>
      </c>
      <c r="Q299" s="177">
        <v>5.0000000000000002E-5</v>
      </c>
      <c r="R299" s="177">
        <f>Q299*H299</f>
        <v>6.2250000000000005E-3</v>
      </c>
      <c r="S299" s="177">
        <v>0</v>
      </c>
      <c r="T299" s="178">
        <f>S299*H299</f>
        <v>0</v>
      </c>
      <c r="AR299" s="14" t="s">
        <v>181</v>
      </c>
      <c r="AT299" s="14" t="s">
        <v>176</v>
      </c>
      <c r="AU299" s="14" t="s">
        <v>82</v>
      </c>
      <c r="AY299" s="14" t="s">
        <v>174</v>
      </c>
      <c r="BE299" s="179">
        <f>IF(N299="základní",J299,0)</f>
        <v>0</v>
      </c>
      <c r="BF299" s="179">
        <f>IF(N299="snížená",J299,0)</f>
        <v>0</v>
      </c>
      <c r="BG299" s="179">
        <f>IF(N299="zákl. přenesená",J299,0)</f>
        <v>0</v>
      </c>
      <c r="BH299" s="179">
        <f>IF(N299="sníž. přenesená",J299,0)</f>
        <v>0</v>
      </c>
      <c r="BI299" s="179">
        <f>IF(N299="nulová",J299,0)</f>
        <v>0</v>
      </c>
      <c r="BJ299" s="14" t="s">
        <v>78</v>
      </c>
      <c r="BK299" s="179">
        <f>ROUND(I299*H299,2)</f>
        <v>0</v>
      </c>
      <c r="BL299" s="14" t="s">
        <v>181</v>
      </c>
      <c r="BM299" s="14" t="s">
        <v>502</v>
      </c>
    </row>
    <row r="300" spans="2:65" s="1" customFormat="1" ht="19.5">
      <c r="B300" s="31"/>
      <c r="C300" s="32"/>
      <c r="D300" s="180" t="s">
        <v>183</v>
      </c>
      <c r="E300" s="32"/>
      <c r="F300" s="181" t="s">
        <v>503</v>
      </c>
      <c r="G300" s="32"/>
      <c r="H300" s="32"/>
      <c r="I300" s="96"/>
      <c r="J300" s="32"/>
      <c r="K300" s="32"/>
      <c r="L300" s="35"/>
      <c r="M300" s="182"/>
      <c r="N300" s="57"/>
      <c r="O300" s="57"/>
      <c r="P300" s="57"/>
      <c r="Q300" s="57"/>
      <c r="R300" s="57"/>
      <c r="S300" s="57"/>
      <c r="T300" s="58"/>
      <c r="AT300" s="14" t="s">
        <v>183</v>
      </c>
      <c r="AU300" s="14" t="s">
        <v>82</v>
      </c>
    </row>
    <row r="301" spans="2:65" s="1" customFormat="1" ht="29.25">
      <c r="B301" s="31"/>
      <c r="C301" s="32"/>
      <c r="D301" s="180" t="s">
        <v>185</v>
      </c>
      <c r="E301" s="32"/>
      <c r="F301" s="183" t="s">
        <v>504</v>
      </c>
      <c r="G301" s="32"/>
      <c r="H301" s="32"/>
      <c r="I301" s="96"/>
      <c r="J301" s="32"/>
      <c r="K301" s="32"/>
      <c r="L301" s="35"/>
      <c r="M301" s="182"/>
      <c r="N301" s="57"/>
      <c r="O301" s="57"/>
      <c r="P301" s="57"/>
      <c r="Q301" s="57"/>
      <c r="R301" s="57"/>
      <c r="S301" s="57"/>
      <c r="T301" s="58"/>
      <c r="AT301" s="14" t="s">
        <v>185</v>
      </c>
      <c r="AU301" s="14" t="s">
        <v>82</v>
      </c>
    </row>
    <row r="302" spans="2:65" s="11" customFormat="1">
      <c r="B302" s="184"/>
      <c r="C302" s="185"/>
      <c r="D302" s="180" t="s">
        <v>187</v>
      </c>
      <c r="E302" s="186" t="s">
        <v>1</v>
      </c>
      <c r="F302" s="187" t="s">
        <v>80</v>
      </c>
      <c r="G302" s="185"/>
      <c r="H302" s="188">
        <v>124.5</v>
      </c>
      <c r="I302" s="189"/>
      <c r="J302" s="185"/>
      <c r="K302" s="185"/>
      <c r="L302" s="190"/>
      <c r="M302" s="191"/>
      <c r="N302" s="192"/>
      <c r="O302" s="192"/>
      <c r="P302" s="192"/>
      <c r="Q302" s="192"/>
      <c r="R302" s="192"/>
      <c r="S302" s="192"/>
      <c r="T302" s="193"/>
      <c r="AT302" s="194" t="s">
        <v>187</v>
      </c>
      <c r="AU302" s="194" t="s">
        <v>82</v>
      </c>
      <c r="AV302" s="11" t="s">
        <v>82</v>
      </c>
      <c r="AW302" s="11" t="s">
        <v>34</v>
      </c>
      <c r="AX302" s="11" t="s">
        <v>78</v>
      </c>
      <c r="AY302" s="194" t="s">
        <v>174</v>
      </c>
    </row>
    <row r="303" spans="2:65" s="1" customFormat="1" ht="16.5" customHeight="1">
      <c r="B303" s="31"/>
      <c r="C303" s="168" t="s">
        <v>505</v>
      </c>
      <c r="D303" s="168" t="s">
        <v>176</v>
      </c>
      <c r="E303" s="169" t="s">
        <v>506</v>
      </c>
      <c r="F303" s="170" t="s">
        <v>507</v>
      </c>
      <c r="G303" s="171" t="s">
        <v>235</v>
      </c>
      <c r="H303" s="172">
        <v>124.5</v>
      </c>
      <c r="I303" s="173"/>
      <c r="J303" s="174">
        <f>ROUND(I303*H303,2)</f>
        <v>0</v>
      </c>
      <c r="K303" s="170" t="s">
        <v>180</v>
      </c>
      <c r="L303" s="35"/>
      <c r="M303" s="175" t="s">
        <v>1</v>
      </c>
      <c r="N303" s="176" t="s">
        <v>44</v>
      </c>
      <c r="O303" s="57"/>
      <c r="P303" s="177">
        <f>O303*H303</f>
        <v>0</v>
      </c>
      <c r="Q303" s="177">
        <v>0</v>
      </c>
      <c r="R303" s="177">
        <f>Q303*H303</f>
        <v>0</v>
      </c>
      <c r="S303" s="177">
        <v>0</v>
      </c>
      <c r="T303" s="178">
        <f>S303*H303</f>
        <v>0</v>
      </c>
      <c r="AR303" s="14" t="s">
        <v>181</v>
      </c>
      <c r="AT303" s="14" t="s">
        <v>176</v>
      </c>
      <c r="AU303" s="14" t="s">
        <v>82</v>
      </c>
      <c r="AY303" s="14" t="s">
        <v>174</v>
      </c>
      <c r="BE303" s="179">
        <f>IF(N303="základní",J303,0)</f>
        <v>0</v>
      </c>
      <c r="BF303" s="179">
        <f>IF(N303="snížená",J303,0)</f>
        <v>0</v>
      </c>
      <c r="BG303" s="179">
        <f>IF(N303="zákl. přenesená",J303,0)</f>
        <v>0</v>
      </c>
      <c r="BH303" s="179">
        <f>IF(N303="sníž. přenesená",J303,0)</f>
        <v>0</v>
      </c>
      <c r="BI303" s="179">
        <f>IF(N303="nulová",J303,0)</f>
        <v>0</v>
      </c>
      <c r="BJ303" s="14" t="s">
        <v>78</v>
      </c>
      <c r="BK303" s="179">
        <f>ROUND(I303*H303,2)</f>
        <v>0</v>
      </c>
      <c r="BL303" s="14" t="s">
        <v>181</v>
      </c>
      <c r="BM303" s="14" t="s">
        <v>508</v>
      </c>
    </row>
    <row r="304" spans="2:65" s="1" customFormat="1">
      <c r="B304" s="31"/>
      <c r="C304" s="32"/>
      <c r="D304" s="180" t="s">
        <v>183</v>
      </c>
      <c r="E304" s="32"/>
      <c r="F304" s="181" t="s">
        <v>509</v>
      </c>
      <c r="G304" s="32"/>
      <c r="H304" s="32"/>
      <c r="I304" s="96"/>
      <c r="J304" s="32"/>
      <c r="K304" s="32"/>
      <c r="L304" s="35"/>
      <c r="M304" s="182"/>
      <c r="N304" s="57"/>
      <c r="O304" s="57"/>
      <c r="P304" s="57"/>
      <c r="Q304" s="57"/>
      <c r="R304" s="57"/>
      <c r="S304" s="57"/>
      <c r="T304" s="58"/>
      <c r="AT304" s="14" t="s">
        <v>183</v>
      </c>
      <c r="AU304" s="14" t="s">
        <v>82</v>
      </c>
    </row>
    <row r="305" spans="2:65" s="1" customFormat="1" ht="19.5">
      <c r="B305" s="31"/>
      <c r="C305" s="32"/>
      <c r="D305" s="180" t="s">
        <v>185</v>
      </c>
      <c r="E305" s="32"/>
      <c r="F305" s="183" t="s">
        <v>510</v>
      </c>
      <c r="G305" s="32"/>
      <c r="H305" s="32"/>
      <c r="I305" s="96"/>
      <c r="J305" s="32"/>
      <c r="K305" s="32"/>
      <c r="L305" s="35"/>
      <c r="M305" s="182"/>
      <c r="N305" s="57"/>
      <c r="O305" s="57"/>
      <c r="P305" s="57"/>
      <c r="Q305" s="57"/>
      <c r="R305" s="57"/>
      <c r="S305" s="57"/>
      <c r="T305" s="58"/>
      <c r="AT305" s="14" t="s">
        <v>185</v>
      </c>
      <c r="AU305" s="14" t="s">
        <v>82</v>
      </c>
    </row>
    <row r="306" spans="2:65" s="11" customFormat="1">
      <c r="B306" s="184"/>
      <c r="C306" s="185"/>
      <c r="D306" s="180" t="s">
        <v>187</v>
      </c>
      <c r="E306" s="186" t="s">
        <v>80</v>
      </c>
      <c r="F306" s="187" t="s">
        <v>81</v>
      </c>
      <c r="G306" s="185"/>
      <c r="H306" s="188">
        <v>124.5</v>
      </c>
      <c r="I306" s="189"/>
      <c r="J306" s="185"/>
      <c r="K306" s="185"/>
      <c r="L306" s="190"/>
      <c r="M306" s="191"/>
      <c r="N306" s="192"/>
      <c r="O306" s="192"/>
      <c r="P306" s="192"/>
      <c r="Q306" s="192"/>
      <c r="R306" s="192"/>
      <c r="S306" s="192"/>
      <c r="T306" s="193"/>
      <c r="AT306" s="194" t="s">
        <v>187</v>
      </c>
      <c r="AU306" s="194" t="s">
        <v>82</v>
      </c>
      <c r="AV306" s="11" t="s">
        <v>82</v>
      </c>
      <c r="AW306" s="11" t="s">
        <v>34</v>
      </c>
      <c r="AX306" s="11" t="s">
        <v>78</v>
      </c>
      <c r="AY306" s="194" t="s">
        <v>174</v>
      </c>
    </row>
    <row r="307" spans="2:65" s="1" customFormat="1" ht="16.5" customHeight="1">
      <c r="B307" s="31"/>
      <c r="C307" s="168" t="s">
        <v>511</v>
      </c>
      <c r="D307" s="168" t="s">
        <v>176</v>
      </c>
      <c r="E307" s="169" t="s">
        <v>512</v>
      </c>
      <c r="F307" s="170" t="s">
        <v>513</v>
      </c>
      <c r="G307" s="171" t="s">
        <v>235</v>
      </c>
      <c r="H307" s="172">
        <v>3.1</v>
      </c>
      <c r="I307" s="173"/>
      <c r="J307" s="174">
        <f>ROUND(I307*H307,2)</f>
        <v>0</v>
      </c>
      <c r="K307" s="170" t="s">
        <v>180</v>
      </c>
      <c r="L307" s="35"/>
      <c r="M307" s="175" t="s">
        <v>1</v>
      </c>
      <c r="N307" s="176" t="s">
        <v>44</v>
      </c>
      <c r="O307" s="57"/>
      <c r="P307" s="177">
        <f>O307*H307</f>
        <v>0</v>
      </c>
      <c r="Q307" s="177">
        <v>2.0000000000000002E-5</v>
      </c>
      <c r="R307" s="177">
        <f>Q307*H307</f>
        <v>6.2000000000000003E-5</v>
      </c>
      <c r="S307" s="177">
        <v>0</v>
      </c>
      <c r="T307" s="178">
        <f>S307*H307</f>
        <v>0</v>
      </c>
      <c r="AR307" s="14" t="s">
        <v>181</v>
      </c>
      <c r="AT307" s="14" t="s">
        <v>176</v>
      </c>
      <c r="AU307" s="14" t="s">
        <v>82</v>
      </c>
      <c r="AY307" s="14" t="s">
        <v>174</v>
      </c>
      <c r="BE307" s="179">
        <f>IF(N307="základní",J307,0)</f>
        <v>0</v>
      </c>
      <c r="BF307" s="179">
        <f>IF(N307="snížená",J307,0)</f>
        <v>0</v>
      </c>
      <c r="BG307" s="179">
        <f>IF(N307="zákl. přenesená",J307,0)</f>
        <v>0</v>
      </c>
      <c r="BH307" s="179">
        <f>IF(N307="sníž. přenesená",J307,0)</f>
        <v>0</v>
      </c>
      <c r="BI307" s="179">
        <f>IF(N307="nulová",J307,0)</f>
        <v>0</v>
      </c>
      <c r="BJ307" s="14" t="s">
        <v>78</v>
      </c>
      <c r="BK307" s="179">
        <f>ROUND(I307*H307,2)</f>
        <v>0</v>
      </c>
      <c r="BL307" s="14" t="s">
        <v>181</v>
      </c>
      <c r="BM307" s="14" t="s">
        <v>514</v>
      </c>
    </row>
    <row r="308" spans="2:65" s="1" customFormat="1">
      <c r="B308" s="31"/>
      <c r="C308" s="32"/>
      <c r="D308" s="180" t="s">
        <v>183</v>
      </c>
      <c r="E308" s="32"/>
      <c r="F308" s="181" t="s">
        <v>515</v>
      </c>
      <c r="G308" s="32"/>
      <c r="H308" s="32"/>
      <c r="I308" s="96"/>
      <c r="J308" s="32"/>
      <c r="K308" s="32"/>
      <c r="L308" s="35"/>
      <c r="M308" s="182"/>
      <c r="N308" s="57"/>
      <c r="O308" s="57"/>
      <c r="P308" s="57"/>
      <c r="Q308" s="57"/>
      <c r="R308" s="57"/>
      <c r="S308" s="57"/>
      <c r="T308" s="58"/>
      <c r="AT308" s="14" t="s">
        <v>183</v>
      </c>
      <c r="AU308" s="14" t="s">
        <v>82</v>
      </c>
    </row>
    <row r="309" spans="2:65" s="1" customFormat="1" ht="19.5">
      <c r="B309" s="31"/>
      <c r="C309" s="32"/>
      <c r="D309" s="180" t="s">
        <v>185</v>
      </c>
      <c r="E309" s="32"/>
      <c r="F309" s="183" t="s">
        <v>510</v>
      </c>
      <c r="G309" s="32"/>
      <c r="H309" s="32"/>
      <c r="I309" s="96"/>
      <c r="J309" s="32"/>
      <c r="K309" s="32"/>
      <c r="L309" s="35"/>
      <c r="M309" s="182"/>
      <c r="N309" s="57"/>
      <c r="O309" s="57"/>
      <c r="P309" s="57"/>
      <c r="Q309" s="57"/>
      <c r="R309" s="57"/>
      <c r="S309" s="57"/>
      <c r="T309" s="58"/>
      <c r="AT309" s="14" t="s">
        <v>185</v>
      </c>
      <c r="AU309" s="14" t="s">
        <v>82</v>
      </c>
    </row>
    <row r="310" spans="2:65" s="1" customFormat="1" ht="16.5" customHeight="1">
      <c r="B310" s="31"/>
      <c r="C310" s="168" t="s">
        <v>95</v>
      </c>
      <c r="D310" s="168" t="s">
        <v>176</v>
      </c>
      <c r="E310" s="169" t="s">
        <v>516</v>
      </c>
      <c r="F310" s="170" t="s">
        <v>517</v>
      </c>
      <c r="G310" s="171" t="s">
        <v>451</v>
      </c>
      <c r="H310" s="172">
        <v>1</v>
      </c>
      <c r="I310" s="173"/>
      <c r="J310" s="174">
        <f>ROUND(I310*H310,2)</f>
        <v>0</v>
      </c>
      <c r="K310" s="170" t="s">
        <v>180</v>
      </c>
      <c r="L310" s="35"/>
      <c r="M310" s="175" t="s">
        <v>1</v>
      </c>
      <c r="N310" s="176" t="s">
        <v>44</v>
      </c>
      <c r="O310" s="57"/>
      <c r="P310" s="177">
        <f>O310*H310</f>
        <v>0</v>
      </c>
      <c r="Q310" s="177">
        <v>0</v>
      </c>
      <c r="R310" s="177">
        <f>Q310*H310</f>
        <v>0</v>
      </c>
      <c r="S310" s="177">
        <v>0</v>
      </c>
      <c r="T310" s="178">
        <f>S310*H310</f>
        <v>0</v>
      </c>
      <c r="AR310" s="14" t="s">
        <v>181</v>
      </c>
      <c r="AT310" s="14" t="s">
        <v>176</v>
      </c>
      <c r="AU310" s="14" t="s">
        <v>82</v>
      </c>
      <c r="AY310" s="14" t="s">
        <v>174</v>
      </c>
      <c r="BE310" s="179">
        <f>IF(N310="základní",J310,0)</f>
        <v>0</v>
      </c>
      <c r="BF310" s="179">
        <f>IF(N310="snížená",J310,0)</f>
        <v>0</v>
      </c>
      <c r="BG310" s="179">
        <f>IF(N310="zákl. přenesená",J310,0)</f>
        <v>0</v>
      </c>
      <c r="BH310" s="179">
        <f>IF(N310="sníž. přenesená",J310,0)</f>
        <v>0</v>
      </c>
      <c r="BI310" s="179">
        <f>IF(N310="nulová",J310,0)</f>
        <v>0</v>
      </c>
      <c r="BJ310" s="14" t="s">
        <v>78</v>
      </c>
      <c r="BK310" s="179">
        <f>ROUND(I310*H310,2)</f>
        <v>0</v>
      </c>
      <c r="BL310" s="14" t="s">
        <v>181</v>
      </c>
      <c r="BM310" s="14" t="s">
        <v>518</v>
      </c>
    </row>
    <row r="311" spans="2:65" s="1" customFormat="1">
      <c r="B311" s="31"/>
      <c r="C311" s="32"/>
      <c r="D311" s="180" t="s">
        <v>183</v>
      </c>
      <c r="E311" s="32"/>
      <c r="F311" s="181" t="s">
        <v>519</v>
      </c>
      <c r="G311" s="32"/>
      <c r="H311" s="32"/>
      <c r="I311" s="96"/>
      <c r="J311" s="32"/>
      <c r="K311" s="32"/>
      <c r="L311" s="35"/>
      <c r="M311" s="182"/>
      <c r="N311" s="57"/>
      <c r="O311" s="57"/>
      <c r="P311" s="57"/>
      <c r="Q311" s="57"/>
      <c r="R311" s="57"/>
      <c r="S311" s="57"/>
      <c r="T311" s="58"/>
      <c r="AT311" s="14" t="s">
        <v>183</v>
      </c>
      <c r="AU311" s="14" t="s">
        <v>82</v>
      </c>
    </row>
    <row r="312" spans="2:65" s="1" customFormat="1" ht="19.5">
      <c r="B312" s="31"/>
      <c r="C312" s="32"/>
      <c r="D312" s="180" t="s">
        <v>185</v>
      </c>
      <c r="E312" s="32"/>
      <c r="F312" s="183" t="s">
        <v>520</v>
      </c>
      <c r="G312" s="32"/>
      <c r="H312" s="32"/>
      <c r="I312" s="96"/>
      <c r="J312" s="32"/>
      <c r="K312" s="32"/>
      <c r="L312" s="35"/>
      <c r="M312" s="182"/>
      <c r="N312" s="57"/>
      <c r="O312" s="57"/>
      <c r="P312" s="57"/>
      <c r="Q312" s="57"/>
      <c r="R312" s="57"/>
      <c r="S312" s="57"/>
      <c r="T312" s="58"/>
      <c r="AT312" s="14" t="s">
        <v>185</v>
      </c>
      <c r="AU312" s="14" t="s">
        <v>82</v>
      </c>
    </row>
    <row r="313" spans="2:65" s="11" customFormat="1">
      <c r="B313" s="184"/>
      <c r="C313" s="185"/>
      <c r="D313" s="180" t="s">
        <v>187</v>
      </c>
      <c r="E313" s="186" t="s">
        <v>86</v>
      </c>
      <c r="F313" s="187" t="s">
        <v>78</v>
      </c>
      <c r="G313" s="185"/>
      <c r="H313" s="188">
        <v>1</v>
      </c>
      <c r="I313" s="189"/>
      <c r="J313" s="185"/>
      <c r="K313" s="185"/>
      <c r="L313" s="190"/>
      <c r="M313" s="191"/>
      <c r="N313" s="192"/>
      <c r="O313" s="192"/>
      <c r="P313" s="192"/>
      <c r="Q313" s="192"/>
      <c r="R313" s="192"/>
      <c r="S313" s="192"/>
      <c r="T313" s="193"/>
      <c r="AT313" s="194" t="s">
        <v>187</v>
      </c>
      <c r="AU313" s="194" t="s">
        <v>82</v>
      </c>
      <c r="AV313" s="11" t="s">
        <v>82</v>
      </c>
      <c r="AW313" s="11" t="s">
        <v>34</v>
      </c>
      <c r="AX313" s="11" t="s">
        <v>78</v>
      </c>
      <c r="AY313" s="194" t="s">
        <v>174</v>
      </c>
    </row>
    <row r="314" spans="2:65" s="1" customFormat="1" ht="16.5" customHeight="1">
      <c r="B314" s="31"/>
      <c r="C314" s="168" t="s">
        <v>521</v>
      </c>
      <c r="D314" s="168" t="s">
        <v>176</v>
      </c>
      <c r="E314" s="169" t="s">
        <v>522</v>
      </c>
      <c r="F314" s="170" t="s">
        <v>523</v>
      </c>
      <c r="G314" s="171" t="s">
        <v>451</v>
      </c>
      <c r="H314" s="172">
        <v>1</v>
      </c>
      <c r="I314" s="173"/>
      <c r="J314" s="174">
        <f>ROUND(I314*H314,2)</f>
        <v>0</v>
      </c>
      <c r="K314" s="170" t="s">
        <v>1</v>
      </c>
      <c r="L314" s="35"/>
      <c r="M314" s="175" t="s">
        <v>1</v>
      </c>
      <c r="N314" s="176" t="s">
        <v>44</v>
      </c>
      <c r="O314" s="57"/>
      <c r="P314" s="177">
        <f>O314*H314</f>
        <v>0</v>
      </c>
      <c r="Q314" s="177">
        <v>0</v>
      </c>
      <c r="R314" s="177">
        <f>Q314*H314</f>
        <v>0</v>
      </c>
      <c r="S314" s="177">
        <v>7.4999999999999997E-2</v>
      </c>
      <c r="T314" s="178">
        <f>S314*H314</f>
        <v>7.4999999999999997E-2</v>
      </c>
      <c r="AR314" s="14" t="s">
        <v>181</v>
      </c>
      <c r="AT314" s="14" t="s">
        <v>176</v>
      </c>
      <c r="AU314" s="14" t="s">
        <v>82</v>
      </c>
      <c r="AY314" s="14" t="s">
        <v>174</v>
      </c>
      <c r="BE314" s="179">
        <f>IF(N314="základní",J314,0)</f>
        <v>0</v>
      </c>
      <c r="BF314" s="179">
        <f>IF(N314="snížená",J314,0)</f>
        <v>0</v>
      </c>
      <c r="BG314" s="179">
        <f>IF(N314="zákl. přenesená",J314,0)</f>
        <v>0</v>
      </c>
      <c r="BH314" s="179">
        <f>IF(N314="sníž. přenesená",J314,0)</f>
        <v>0</v>
      </c>
      <c r="BI314" s="179">
        <f>IF(N314="nulová",J314,0)</f>
        <v>0</v>
      </c>
      <c r="BJ314" s="14" t="s">
        <v>78</v>
      </c>
      <c r="BK314" s="179">
        <f>ROUND(I314*H314,2)</f>
        <v>0</v>
      </c>
      <c r="BL314" s="14" t="s">
        <v>181</v>
      </c>
      <c r="BM314" s="14" t="s">
        <v>524</v>
      </c>
    </row>
    <row r="315" spans="2:65" s="1" customFormat="1">
      <c r="B315" s="31"/>
      <c r="C315" s="32"/>
      <c r="D315" s="180" t="s">
        <v>183</v>
      </c>
      <c r="E315" s="32"/>
      <c r="F315" s="181" t="s">
        <v>525</v>
      </c>
      <c r="G315" s="32"/>
      <c r="H315" s="32"/>
      <c r="I315" s="96"/>
      <c r="J315" s="32"/>
      <c r="K315" s="32"/>
      <c r="L315" s="35"/>
      <c r="M315" s="182"/>
      <c r="N315" s="57"/>
      <c r="O315" s="57"/>
      <c r="P315" s="57"/>
      <c r="Q315" s="57"/>
      <c r="R315" s="57"/>
      <c r="S315" s="57"/>
      <c r="T315" s="58"/>
      <c r="AT315" s="14" t="s">
        <v>183</v>
      </c>
      <c r="AU315" s="14" t="s">
        <v>82</v>
      </c>
    </row>
    <row r="316" spans="2:65" s="10" customFormat="1" ht="22.9" customHeight="1">
      <c r="B316" s="152"/>
      <c r="C316" s="153"/>
      <c r="D316" s="154" t="s">
        <v>72</v>
      </c>
      <c r="E316" s="166" t="s">
        <v>526</v>
      </c>
      <c r="F316" s="166" t="s">
        <v>527</v>
      </c>
      <c r="G316" s="153"/>
      <c r="H316" s="153"/>
      <c r="I316" s="156"/>
      <c r="J316" s="167">
        <f>BK316</f>
        <v>0</v>
      </c>
      <c r="K316" s="153"/>
      <c r="L316" s="158"/>
      <c r="M316" s="159"/>
      <c r="N316" s="160"/>
      <c r="O316" s="160"/>
      <c r="P316" s="161">
        <f>SUM(P317:P332)</f>
        <v>0</v>
      </c>
      <c r="Q316" s="160"/>
      <c r="R316" s="161">
        <f>SUM(R317:R332)</f>
        <v>0</v>
      </c>
      <c r="S316" s="160"/>
      <c r="T316" s="162">
        <f>SUM(T317:T332)</f>
        <v>0</v>
      </c>
      <c r="AR316" s="163" t="s">
        <v>78</v>
      </c>
      <c r="AT316" s="164" t="s">
        <v>72</v>
      </c>
      <c r="AU316" s="164" t="s">
        <v>78</v>
      </c>
      <c r="AY316" s="163" t="s">
        <v>174</v>
      </c>
      <c r="BK316" s="165">
        <f>SUM(BK317:BK332)</f>
        <v>0</v>
      </c>
    </row>
    <row r="317" spans="2:65" s="1" customFormat="1" ht="16.5" customHeight="1">
      <c r="B317" s="31"/>
      <c r="C317" s="168" t="s">
        <v>528</v>
      </c>
      <c r="D317" s="168" t="s">
        <v>176</v>
      </c>
      <c r="E317" s="169" t="s">
        <v>529</v>
      </c>
      <c r="F317" s="170" t="s">
        <v>530</v>
      </c>
      <c r="G317" s="171" t="s">
        <v>258</v>
      </c>
      <c r="H317" s="172">
        <v>178.476</v>
      </c>
      <c r="I317" s="173"/>
      <c r="J317" s="174">
        <f>ROUND(I317*H317,2)</f>
        <v>0</v>
      </c>
      <c r="K317" s="170" t="s">
        <v>180</v>
      </c>
      <c r="L317" s="35"/>
      <c r="M317" s="175" t="s">
        <v>1</v>
      </c>
      <c r="N317" s="176" t="s">
        <v>44</v>
      </c>
      <c r="O317" s="57"/>
      <c r="P317" s="177">
        <f>O317*H317</f>
        <v>0</v>
      </c>
      <c r="Q317" s="177">
        <v>0</v>
      </c>
      <c r="R317" s="177">
        <f>Q317*H317</f>
        <v>0</v>
      </c>
      <c r="S317" s="177">
        <v>0</v>
      </c>
      <c r="T317" s="178">
        <f>S317*H317</f>
        <v>0</v>
      </c>
      <c r="AR317" s="14" t="s">
        <v>181</v>
      </c>
      <c r="AT317" s="14" t="s">
        <v>176</v>
      </c>
      <c r="AU317" s="14" t="s">
        <v>82</v>
      </c>
      <c r="AY317" s="14" t="s">
        <v>174</v>
      </c>
      <c r="BE317" s="179">
        <f>IF(N317="základní",J317,0)</f>
        <v>0</v>
      </c>
      <c r="BF317" s="179">
        <f>IF(N317="snížená",J317,0)</f>
        <v>0</v>
      </c>
      <c r="BG317" s="179">
        <f>IF(N317="zákl. přenesená",J317,0)</f>
        <v>0</v>
      </c>
      <c r="BH317" s="179">
        <f>IF(N317="sníž. přenesená",J317,0)</f>
        <v>0</v>
      </c>
      <c r="BI317" s="179">
        <f>IF(N317="nulová",J317,0)</f>
        <v>0</v>
      </c>
      <c r="BJ317" s="14" t="s">
        <v>78</v>
      </c>
      <c r="BK317" s="179">
        <f>ROUND(I317*H317,2)</f>
        <v>0</v>
      </c>
      <c r="BL317" s="14" t="s">
        <v>181</v>
      </c>
      <c r="BM317" s="14" t="s">
        <v>531</v>
      </c>
    </row>
    <row r="318" spans="2:65" s="1" customFormat="1">
      <c r="B318" s="31"/>
      <c r="C318" s="32"/>
      <c r="D318" s="180" t="s">
        <v>183</v>
      </c>
      <c r="E318" s="32"/>
      <c r="F318" s="181" t="s">
        <v>532</v>
      </c>
      <c r="G318" s="32"/>
      <c r="H318" s="32"/>
      <c r="I318" s="96"/>
      <c r="J318" s="32"/>
      <c r="K318" s="32"/>
      <c r="L318" s="35"/>
      <c r="M318" s="182"/>
      <c r="N318" s="57"/>
      <c r="O318" s="57"/>
      <c r="P318" s="57"/>
      <c r="Q318" s="57"/>
      <c r="R318" s="57"/>
      <c r="S318" s="57"/>
      <c r="T318" s="58"/>
      <c r="AT318" s="14" t="s">
        <v>183</v>
      </c>
      <c r="AU318" s="14" t="s">
        <v>82</v>
      </c>
    </row>
    <row r="319" spans="2:65" s="1" customFormat="1" ht="48.75">
      <c r="B319" s="31"/>
      <c r="C319" s="32"/>
      <c r="D319" s="180" t="s">
        <v>185</v>
      </c>
      <c r="E319" s="32"/>
      <c r="F319" s="183" t="s">
        <v>533</v>
      </c>
      <c r="G319" s="32"/>
      <c r="H319" s="32"/>
      <c r="I319" s="96"/>
      <c r="J319" s="32"/>
      <c r="K319" s="32"/>
      <c r="L319" s="35"/>
      <c r="M319" s="182"/>
      <c r="N319" s="57"/>
      <c r="O319" s="57"/>
      <c r="P319" s="57"/>
      <c r="Q319" s="57"/>
      <c r="R319" s="57"/>
      <c r="S319" s="57"/>
      <c r="T319" s="58"/>
      <c r="AT319" s="14" t="s">
        <v>185</v>
      </c>
      <c r="AU319" s="14" t="s">
        <v>82</v>
      </c>
    </row>
    <row r="320" spans="2:65" s="1" customFormat="1" ht="16.5" customHeight="1">
      <c r="B320" s="31"/>
      <c r="C320" s="168" t="s">
        <v>534</v>
      </c>
      <c r="D320" s="168" t="s">
        <v>176</v>
      </c>
      <c r="E320" s="169" t="s">
        <v>535</v>
      </c>
      <c r="F320" s="170" t="s">
        <v>536</v>
      </c>
      <c r="G320" s="171" t="s">
        <v>258</v>
      </c>
      <c r="H320" s="172">
        <v>904.7</v>
      </c>
      <c r="I320" s="173"/>
      <c r="J320" s="174">
        <f>ROUND(I320*H320,2)</f>
        <v>0</v>
      </c>
      <c r="K320" s="170" t="s">
        <v>180</v>
      </c>
      <c r="L320" s="35"/>
      <c r="M320" s="175" t="s">
        <v>1</v>
      </c>
      <c r="N320" s="176" t="s">
        <v>44</v>
      </c>
      <c r="O320" s="57"/>
      <c r="P320" s="177">
        <f>O320*H320</f>
        <v>0</v>
      </c>
      <c r="Q320" s="177">
        <v>0</v>
      </c>
      <c r="R320" s="177">
        <f>Q320*H320</f>
        <v>0</v>
      </c>
      <c r="S320" s="177">
        <v>0</v>
      </c>
      <c r="T320" s="178">
        <f>S320*H320</f>
        <v>0</v>
      </c>
      <c r="AR320" s="14" t="s">
        <v>181</v>
      </c>
      <c r="AT320" s="14" t="s">
        <v>176</v>
      </c>
      <c r="AU320" s="14" t="s">
        <v>82</v>
      </c>
      <c r="AY320" s="14" t="s">
        <v>174</v>
      </c>
      <c r="BE320" s="179">
        <f>IF(N320="základní",J320,0)</f>
        <v>0</v>
      </c>
      <c r="BF320" s="179">
        <f>IF(N320="snížená",J320,0)</f>
        <v>0</v>
      </c>
      <c r="BG320" s="179">
        <f>IF(N320="zákl. přenesená",J320,0)</f>
        <v>0</v>
      </c>
      <c r="BH320" s="179">
        <f>IF(N320="sníž. přenesená",J320,0)</f>
        <v>0</v>
      </c>
      <c r="BI320" s="179">
        <f>IF(N320="nulová",J320,0)</f>
        <v>0</v>
      </c>
      <c r="BJ320" s="14" t="s">
        <v>78</v>
      </c>
      <c r="BK320" s="179">
        <f>ROUND(I320*H320,2)</f>
        <v>0</v>
      </c>
      <c r="BL320" s="14" t="s">
        <v>181</v>
      </c>
      <c r="BM320" s="14" t="s">
        <v>537</v>
      </c>
    </row>
    <row r="321" spans="2:65" s="1" customFormat="1">
      <c r="B321" s="31"/>
      <c r="C321" s="32"/>
      <c r="D321" s="180" t="s">
        <v>183</v>
      </c>
      <c r="E321" s="32"/>
      <c r="F321" s="181" t="s">
        <v>538</v>
      </c>
      <c r="G321" s="32"/>
      <c r="H321" s="32"/>
      <c r="I321" s="96"/>
      <c r="J321" s="32"/>
      <c r="K321" s="32"/>
      <c r="L321" s="35"/>
      <c r="M321" s="182"/>
      <c r="N321" s="57"/>
      <c r="O321" s="57"/>
      <c r="P321" s="57"/>
      <c r="Q321" s="57"/>
      <c r="R321" s="57"/>
      <c r="S321" s="57"/>
      <c r="T321" s="58"/>
      <c r="AT321" s="14" t="s">
        <v>183</v>
      </c>
      <c r="AU321" s="14" t="s">
        <v>82</v>
      </c>
    </row>
    <row r="322" spans="2:65" s="1" customFormat="1" ht="48.75">
      <c r="B322" s="31"/>
      <c r="C322" s="32"/>
      <c r="D322" s="180" t="s">
        <v>185</v>
      </c>
      <c r="E322" s="32"/>
      <c r="F322" s="183" t="s">
        <v>533</v>
      </c>
      <c r="G322" s="32"/>
      <c r="H322" s="32"/>
      <c r="I322" s="96"/>
      <c r="J322" s="32"/>
      <c r="K322" s="32"/>
      <c r="L322" s="35"/>
      <c r="M322" s="182"/>
      <c r="N322" s="57"/>
      <c r="O322" s="57"/>
      <c r="P322" s="57"/>
      <c r="Q322" s="57"/>
      <c r="R322" s="57"/>
      <c r="S322" s="57"/>
      <c r="T322" s="58"/>
      <c r="AT322" s="14" t="s">
        <v>185</v>
      </c>
      <c r="AU322" s="14" t="s">
        <v>82</v>
      </c>
    </row>
    <row r="323" spans="2:65" s="11" customFormat="1">
      <c r="B323" s="184"/>
      <c r="C323" s="185"/>
      <c r="D323" s="180" t="s">
        <v>187</v>
      </c>
      <c r="E323" s="186" t="s">
        <v>1</v>
      </c>
      <c r="F323" s="187" t="s">
        <v>539</v>
      </c>
      <c r="G323" s="185"/>
      <c r="H323" s="188">
        <v>904.7</v>
      </c>
      <c r="I323" s="189"/>
      <c r="J323" s="185"/>
      <c r="K323" s="185"/>
      <c r="L323" s="190"/>
      <c r="M323" s="191"/>
      <c r="N323" s="192"/>
      <c r="O323" s="192"/>
      <c r="P323" s="192"/>
      <c r="Q323" s="192"/>
      <c r="R323" s="192"/>
      <c r="S323" s="192"/>
      <c r="T323" s="193"/>
      <c r="AT323" s="194" t="s">
        <v>187</v>
      </c>
      <c r="AU323" s="194" t="s">
        <v>82</v>
      </c>
      <c r="AV323" s="11" t="s">
        <v>82</v>
      </c>
      <c r="AW323" s="11" t="s">
        <v>34</v>
      </c>
      <c r="AX323" s="11" t="s">
        <v>78</v>
      </c>
      <c r="AY323" s="194" t="s">
        <v>174</v>
      </c>
    </row>
    <row r="324" spans="2:65" s="1" customFormat="1" ht="16.5" customHeight="1">
      <c r="B324" s="31"/>
      <c r="C324" s="195" t="s">
        <v>540</v>
      </c>
      <c r="D324" s="195" t="s">
        <v>255</v>
      </c>
      <c r="E324" s="196" t="s">
        <v>541</v>
      </c>
      <c r="F324" s="197" t="s">
        <v>542</v>
      </c>
      <c r="G324" s="198" t="s">
        <v>258</v>
      </c>
      <c r="H324" s="199">
        <v>113.479</v>
      </c>
      <c r="I324" s="200"/>
      <c r="J324" s="201">
        <f>ROUND(I324*H324,2)</f>
        <v>0</v>
      </c>
      <c r="K324" s="197" t="s">
        <v>180</v>
      </c>
      <c r="L324" s="202"/>
      <c r="M324" s="203" t="s">
        <v>1</v>
      </c>
      <c r="N324" s="204" t="s">
        <v>44</v>
      </c>
      <c r="O324" s="57"/>
      <c r="P324" s="177">
        <f>O324*H324</f>
        <v>0</v>
      </c>
      <c r="Q324" s="177">
        <v>0</v>
      </c>
      <c r="R324" s="177">
        <f>Q324*H324</f>
        <v>0</v>
      </c>
      <c r="S324" s="177">
        <v>0</v>
      </c>
      <c r="T324" s="178">
        <f>S324*H324</f>
        <v>0</v>
      </c>
      <c r="AR324" s="14" t="s">
        <v>222</v>
      </c>
      <c r="AT324" s="14" t="s">
        <v>255</v>
      </c>
      <c r="AU324" s="14" t="s">
        <v>82</v>
      </c>
      <c r="AY324" s="14" t="s">
        <v>174</v>
      </c>
      <c r="BE324" s="179">
        <f>IF(N324="základní",J324,0)</f>
        <v>0</v>
      </c>
      <c r="BF324" s="179">
        <f>IF(N324="snížená",J324,0)</f>
        <v>0</v>
      </c>
      <c r="BG324" s="179">
        <f>IF(N324="zákl. přenesená",J324,0)</f>
        <v>0</v>
      </c>
      <c r="BH324" s="179">
        <f>IF(N324="sníž. přenesená",J324,0)</f>
        <v>0</v>
      </c>
      <c r="BI324" s="179">
        <f>IF(N324="nulová",J324,0)</f>
        <v>0</v>
      </c>
      <c r="BJ324" s="14" t="s">
        <v>78</v>
      </c>
      <c r="BK324" s="179">
        <f>ROUND(I324*H324,2)</f>
        <v>0</v>
      </c>
      <c r="BL324" s="14" t="s">
        <v>181</v>
      </c>
      <c r="BM324" s="14" t="s">
        <v>543</v>
      </c>
    </row>
    <row r="325" spans="2:65" s="1" customFormat="1">
      <c r="B325" s="31"/>
      <c r="C325" s="32"/>
      <c r="D325" s="180" t="s">
        <v>183</v>
      </c>
      <c r="E325" s="32"/>
      <c r="F325" s="181" t="s">
        <v>542</v>
      </c>
      <c r="G325" s="32"/>
      <c r="H325" s="32"/>
      <c r="I325" s="96"/>
      <c r="J325" s="32"/>
      <c r="K325" s="32"/>
      <c r="L325" s="35"/>
      <c r="M325" s="182"/>
      <c r="N325" s="57"/>
      <c r="O325" s="57"/>
      <c r="P325" s="57"/>
      <c r="Q325" s="57"/>
      <c r="R325" s="57"/>
      <c r="S325" s="57"/>
      <c r="T325" s="58"/>
      <c r="AT325" s="14" t="s">
        <v>183</v>
      </c>
      <c r="AU325" s="14" t="s">
        <v>82</v>
      </c>
    </row>
    <row r="326" spans="2:65" s="11" customFormat="1">
      <c r="B326" s="184"/>
      <c r="C326" s="185"/>
      <c r="D326" s="180" t="s">
        <v>187</v>
      </c>
      <c r="E326" s="186" t="s">
        <v>132</v>
      </c>
      <c r="F326" s="187" t="s">
        <v>544</v>
      </c>
      <c r="G326" s="185"/>
      <c r="H326" s="188">
        <v>113.479</v>
      </c>
      <c r="I326" s="189"/>
      <c r="J326" s="185"/>
      <c r="K326" s="185"/>
      <c r="L326" s="190"/>
      <c r="M326" s="191"/>
      <c r="N326" s="192"/>
      <c r="O326" s="192"/>
      <c r="P326" s="192"/>
      <c r="Q326" s="192"/>
      <c r="R326" s="192"/>
      <c r="S326" s="192"/>
      <c r="T326" s="193"/>
      <c r="AT326" s="194" t="s">
        <v>187</v>
      </c>
      <c r="AU326" s="194" t="s">
        <v>82</v>
      </c>
      <c r="AV326" s="11" t="s">
        <v>82</v>
      </c>
      <c r="AW326" s="11" t="s">
        <v>34</v>
      </c>
      <c r="AX326" s="11" t="s">
        <v>78</v>
      </c>
      <c r="AY326" s="194" t="s">
        <v>174</v>
      </c>
    </row>
    <row r="327" spans="2:65" s="1" customFormat="1" ht="16.5" customHeight="1">
      <c r="B327" s="31"/>
      <c r="C327" s="195" t="s">
        <v>545</v>
      </c>
      <c r="D327" s="195" t="s">
        <v>255</v>
      </c>
      <c r="E327" s="196" t="s">
        <v>546</v>
      </c>
      <c r="F327" s="197" t="s">
        <v>547</v>
      </c>
      <c r="G327" s="198" t="s">
        <v>258</v>
      </c>
      <c r="H327" s="199">
        <v>52.603000000000002</v>
      </c>
      <c r="I327" s="200"/>
      <c r="J327" s="201">
        <f>ROUND(I327*H327,2)</f>
        <v>0</v>
      </c>
      <c r="K327" s="197" t="s">
        <v>180</v>
      </c>
      <c r="L327" s="202"/>
      <c r="M327" s="203" t="s">
        <v>1</v>
      </c>
      <c r="N327" s="204" t="s">
        <v>44</v>
      </c>
      <c r="O327" s="57"/>
      <c r="P327" s="177">
        <f>O327*H327</f>
        <v>0</v>
      </c>
      <c r="Q327" s="177">
        <v>0</v>
      </c>
      <c r="R327" s="177">
        <f>Q327*H327</f>
        <v>0</v>
      </c>
      <c r="S327" s="177">
        <v>0</v>
      </c>
      <c r="T327" s="178">
        <f>S327*H327</f>
        <v>0</v>
      </c>
      <c r="AR327" s="14" t="s">
        <v>222</v>
      </c>
      <c r="AT327" s="14" t="s">
        <v>255</v>
      </c>
      <c r="AU327" s="14" t="s">
        <v>82</v>
      </c>
      <c r="AY327" s="14" t="s">
        <v>174</v>
      </c>
      <c r="BE327" s="179">
        <f>IF(N327="základní",J327,0)</f>
        <v>0</v>
      </c>
      <c r="BF327" s="179">
        <f>IF(N327="snížená",J327,0)</f>
        <v>0</v>
      </c>
      <c r="BG327" s="179">
        <f>IF(N327="zákl. přenesená",J327,0)</f>
        <v>0</v>
      </c>
      <c r="BH327" s="179">
        <f>IF(N327="sníž. přenesená",J327,0)</f>
        <v>0</v>
      </c>
      <c r="BI327" s="179">
        <f>IF(N327="nulová",J327,0)</f>
        <v>0</v>
      </c>
      <c r="BJ327" s="14" t="s">
        <v>78</v>
      </c>
      <c r="BK327" s="179">
        <f>ROUND(I327*H327,2)</f>
        <v>0</v>
      </c>
      <c r="BL327" s="14" t="s">
        <v>181</v>
      </c>
      <c r="BM327" s="14" t="s">
        <v>548</v>
      </c>
    </row>
    <row r="328" spans="2:65" s="1" customFormat="1">
      <c r="B328" s="31"/>
      <c r="C328" s="32"/>
      <c r="D328" s="180" t="s">
        <v>183</v>
      </c>
      <c r="E328" s="32"/>
      <c r="F328" s="181" t="s">
        <v>547</v>
      </c>
      <c r="G328" s="32"/>
      <c r="H328" s="32"/>
      <c r="I328" s="96"/>
      <c r="J328" s="32"/>
      <c r="K328" s="32"/>
      <c r="L328" s="35"/>
      <c r="M328" s="182"/>
      <c r="N328" s="57"/>
      <c r="O328" s="57"/>
      <c r="P328" s="57"/>
      <c r="Q328" s="57"/>
      <c r="R328" s="57"/>
      <c r="S328" s="57"/>
      <c r="T328" s="58"/>
      <c r="AT328" s="14" t="s">
        <v>183</v>
      </c>
      <c r="AU328" s="14" t="s">
        <v>82</v>
      </c>
    </row>
    <row r="329" spans="2:65" s="11" customFormat="1">
      <c r="B329" s="184"/>
      <c r="C329" s="185"/>
      <c r="D329" s="180" t="s">
        <v>187</v>
      </c>
      <c r="E329" s="186" t="s">
        <v>134</v>
      </c>
      <c r="F329" s="187" t="s">
        <v>549</v>
      </c>
      <c r="G329" s="185"/>
      <c r="H329" s="188">
        <v>52.603000000000002</v>
      </c>
      <c r="I329" s="189"/>
      <c r="J329" s="185"/>
      <c r="K329" s="185"/>
      <c r="L329" s="190"/>
      <c r="M329" s="191"/>
      <c r="N329" s="192"/>
      <c r="O329" s="192"/>
      <c r="P329" s="192"/>
      <c r="Q329" s="192"/>
      <c r="R329" s="192"/>
      <c r="S329" s="192"/>
      <c r="T329" s="193"/>
      <c r="AT329" s="194" t="s">
        <v>187</v>
      </c>
      <c r="AU329" s="194" t="s">
        <v>82</v>
      </c>
      <c r="AV329" s="11" t="s">
        <v>82</v>
      </c>
      <c r="AW329" s="11" t="s">
        <v>34</v>
      </c>
      <c r="AX329" s="11" t="s">
        <v>78</v>
      </c>
      <c r="AY329" s="194" t="s">
        <v>174</v>
      </c>
    </row>
    <row r="330" spans="2:65" s="1" customFormat="1" ht="16.5" customHeight="1">
      <c r="B330" s="31"/>
      <c r="C330" s="195" t="s">
        <v>550</v>
      </c>
      <c r="D330" s="195" t="s">
        <v>255</v>
      </c>
      <c r="E330" s="196" t="s">
        <v>551</v>
      </c>
      <c r="F330" s="197" t="s">
        <v>552</v>
      </c>
      <c r="G330" s="198" t="s">
        <v>258</v>
      </c>
      <c r="H330" s="199">
        <v>12.32</v>
      </c>
      <c r="I330" s="200"/>
      <c r="J330" s="201">
        <f>ROUND(I330*H330,2)</f>
        <v>0</v>
      </c>
      <c r="K330" s="197" t="s">
        <v>180</v>
      </c>
      <c r="L330" s="202"/>
      <c r="M330" s="203" t="s">
        <v>1</v>
      </c>
      <c r="N330" s="204" t="s">
        <v>44</v>
      </c>
      <c r="O330" s="57"/>
      <c r="P330" s="177">
        <f>O330*H330</f>
        <v>0</v>
      </c>
      <c r="Q330" s="177">
        <v>0</v>
      </c>
      <c r="R330" s="177">
        <f>Q330*H330</f>
        <v>0</v>
      </c>
      <c r="S330" s="177">
        <v>0</v>
      </c>
      <c r="T330" s="178">
        <f>S330*H330</f>
        <v>0</v>
      </c>
      <c r="AR330" s="14" t="s">
        <v>222</v>
      </c>
      <c r="AT330" s="14" t="s">
        <v>255</v>
      </c>
      <c r="AU330" s="14" t="s">
        <v>82</v>
      </c>
      <c r="AY330" s="14" t="s">
        <v>174</v>
      </c>
      <c r="BE330" s="179">
        <f>IF(N330="základní",J330,0)</f>
        <v>0</v>
      </c>
      <c r="BF330" s="179">
        <f>IF(N330="snížená",J330,0)</f>
        <v>0</v>
      </c>
      <c r="BG330" s="179">
        <f>IF(N330="zákl. přenesená",J330,0)</f>
        <v>0</v>
      </c>
      <c r="BH330" s="179">
        <f>IF(N330="sníž. přenesená",J330,0)</f>
        <v>0</v>
      </c>
      <c r="BI330" s="179">
        <f>IF(N330="nulová",J330,0)</f>
        <v>0</v>
      </c>
      <c r="BJ330" s="14" t="s">
        <v>78</v>
      </c>
      <c r="BK330" s="179">
        <f>ROUND(I330*H330,2)</f>
        <v>0</v>
      </c>
      <c r="BL330" s="14" t="s">
        <v>181</v>
      </c>
      <c r="BM330" s="14" t="s">
        <v>553</v>
      </c>
    </row>
    <row r="331" spans="2:65" s="1" customFormat="1">
      <c r="B331" s="31"/>
      <c r="C331" s="32"/>
      <c r="D331" s="180" t="s">
        <v>183</v>
      </c>
      <c r="E331" s="32"/>
      <c r="F331" s="181" t="s">
        <v>552</v>
      </c>
      <c r="G331" s="32"/>
      <c r="H331" s="32"/>
      <c r="I331" s="96"/>
      <c r="J331" s="32"/>
      <c r="K331" s="32"/>
      <c r="L331" s="35"/>
      <c r="M331" s="182"/>
      <c r="N331" s="57"/>
      <c r="O331" s="57"/>
      <c r="P331" s="57"/>
      <c r="Q331" s="57"/>
      <c r="R331" s="57"/>
      <c r="S331" s="57"/>
      <c r="T331" s="58"/>
      <c r="AT331" s="14" t="s">
        <v>183</v>
      </c>
      <c r="AU331" s="14" t="s">
        <v>82</v>
      </c>
    </row>
    <row r="332" spans="2:65" s="11" customFormat="1">
      <c r="B332" s="184"/>
      <c r="C332" s="185"/>
      <c r="D332" s="180" t="s">
        <v>187</v>
      </c>
      <c r="E332" s="186" t="s">
        <v>136</v>
      </c>
      <c r="F332" s="187" t="s">
        <v>554</v>
      </c>
      <c r="G332" s="185"/>
      <c r="H332" s="188">
        <v>12.32</v>
      </c>
      <c r="I332" s="189"/>
      <c r="J332" s="185"/>
      <c r="K332" s="185"/>
      <c r="L332" s="190"/>
      <c r="M332" s="191"/>
      <c r="N332" s="192"/>
      <c r="O332" s="192"/>
      <c r="P332" s="192"/>
      <c r="Q332" s="192"/>
      <c r="R332" s="192"/>
      <c r="S332" s="192"/>
      <c r="T332" s="193"/>
      <c r="AT332" s="194" t="s">
        <v>187</v>
      </c>
      <c r="AU332" s="194" t="s">
        <v>82</v>
      </c>
      <c r="AV332" s="11" t="s">
        <v>82</v>
      </c>
      <c r="AW332" s="11" t="s">
        <v>34</v>
      </c>
      <c r="AX332" s="11" t="s">
        <v>78</v>
      </c>
      <c r="AY332" s="194" t="s">
        <v>174</v>
      </c>
    </row>
    <row r="333" spans="2:65" s="10" customFormat="1" ht="22.9" customHeight="1">
      <c r="B333" s="152"/>
      <c r="C333" s="153"/>
      <c r="D333" s="154" t="s">
        <v>72</v>
      </c>
      <c r="E333" s="166" t="s">
        <v>555</v>
      </c>
      <c r="F333" s="166" t="s">
        <v>556</v>
      </c>
      <c r="G333" s="153"/>
      <c r="H333" s="153"/>
      <c r="I333" s="156"/>
      <c r="J333" s="167">
        <f>BK333</f>
        <v>0</v>
      </c>
      <c r="K333" s="153"/>
      <c r="L333" s="158"/>
      <c r="M333" s="159"/>
      <c r="N333" s="160"/>
      <c r="O333" s="160"/>
      <c r="P333" s="161">
        <f>SUM(P334:P335)</f>
        <v>0</v>
      </c>
      <c r="Q333" s="160"/>
      <c r="R333" s="161">
        <f>SUM(R334:R335)</f>
        <v>0</v>
      </c>
      <c r="S333" s="160"/>
      <c r="T333" s="162">
        <f>SUM(T334:T335)</f>
        <v>0</v>
      </c>
      <c r="AR333" s="163" t="s">
        <v>78</v>
      </c>
      <c r="AT333" s="164" t="s">
        <v>72</v>
      </c>
      <c r="AU333" s="164" t="s">
        <v>78</v>
      </c>
      <c r="AY333" s="163" t="s">
        <v>174</v>
      </c>
      <c r="BK333" s="165">
        <f>SUM(BK334:BK335)</f>
        <v>0</v>
      </c>
    </row>
    <row r="334" spans="2:65" s="1" customFormat="1" ht="16.5" customHeight="1">
      <c r="B334" s="31"/>
      <c r="C334" s="168" t="s">
        <v>557</v>
      </c>
      <c r="D334" s="168" t="s">
        <v>176</v>
      </c>
      <c r="E334" s="169" t="s">
        <v>558</v>
      </c>
      <c r="F334" s="170" t="s">
        <v>559</v>
      </c>
      <c r="G334" s="171" t="s">
        <v>258</v>
      </c>
      <c r="H334" s="172">
        <v>117.322</v>
      </c>
      <c r="I334" s="173"/>
      <c r="J334" s="174">
        <f>ROUND(I334*H334,2)</f>
        <v>0</v>
      </c>
      <c r="K334" s="170" t="s">
        <v>180</v>
      </c>
      <c r="L334" s="35"/>
      <c r="M334" s="175" t="s">
        <v>1</v>
      </c>
      <c r="N334" s="176" t="s">
        <v>44</v>
      </c>
      <c r="O334" s="57"/>
      <c r="P334" s="177">
        <f>O334*H334</f>
        <v>0</v>
      </c>
      <c r="Q334" s="177">
        <v>0</v>
      </c>
      <c r="R334" s="177">
        <f>Q334*H334</f>
        <v>0</v>
      </c>
      <c r="S334" s="177">
        <v>0</v>
      </c>
      <c r="T334" s="178">
        <f>S334*H334</f>
        <v>0</v>
      </c>
      <c r="AR334" s="14" t="s">
        <v>181</v>
      </c>
      <c r="AT334" s="14" t="s">
        <v>176</v>
      </c>
      <c r="AU334" s="14" t="s">
        <v>82</v>
      </c>
      <c r="AY334" s="14" t="s">
        <v>174</v>
      </c>
      <c r="BE334" s="179">
        <f>IF(N334="základní",J334,0)</f>
        <v>0</v>
      </c>
      <c r="BF334" s="179">
        <f>IF(N334="snížená",J334,0)</f>
        <v>0</v>
      </c>
      <c r="BG334" s="179">
        <f>IF(N334="zákl. přenesená",J334,0)</f>
        <v>0</v>
      </c>
      <c r="BH334" s="179">
        <f>IF(N334="sníž. přenesená",J334,0)</f>
        <v>0</v>
      </c>
      <c r="BI334" s="179">
        <f>IF(N334="nulová",J334,0)</f>
        <v>0</v>
      </c>
      <c r="BJ334" s="14" t="s">
        <v>78</v>
      </c>
      <c r="BK334" s="179">
        <f>ROUND(I334*H334,2)</f>
        <v>0</v>
      </c>
      <c r="BL334" s="14" t="s">
        <v>181</v>
      </c>
      <c r="BM334" s="14" t="s">
        <v>560</v>
      </c>
    </row>
    <row r="335" spans="2:65" s="1" customFormat="1">
      <c r="B335" s="31"/>
      <c r="C335" s="32"/>
      <c r="D335" s="180" t="s">
        <v>183</v>
      </c>
      <c r="E335" s="32"/>
      <c r="F335" s="181" t="s">
        <v>561</v>
      </c>
      <c r="G335" s="32"/>
      <c r="H335" s="32"/>
      <c r="I335" s="96"/>
      <c r="J335" s="32"/>
      <c r="K335" s="32"/>
      <c r="L335" s="35"/>
      <c r="M335" s="182"/>
      <c r="N335" s="57"/>
      <c r="O335" s="57"/>
      <c r="P335" s="57"/>
      <c r="Q335" s="57"/>
      <c r="R335" s="57"/>
      <c r="S335" s="57"/>
      <c r="T335" s="58"/>
      <c r="AT335" s="14" t="s">
        <v>183</v>
      </c>
      <c r="AU335" s="14" t="s">
        <v>82</v>
      </c>
    </row>
    <row r="336" spans="2:65" s="10" customFormat="1" ht="25.9" customHeight="1">
      <c r="B336" s="152"/>
      <c r="C336" s="153"/>
      <c r="D336" s="154" t="s">
        <v>72</v>
      </c>
      <c r="E336" s="155" t="s">
        <v>562</v>
      </c>
      <c r="F336" s="155" t="s">
        <v>563</v>
      </c>
      <c r="G336" s="153"/>
      <c r="H336" s="153"/>
      <c r="I336" s="156"/>
      <c r="J336" s="157">
        <f>BK336</f>
        <v>0</v>
      </c>
      <c r="K336" s="153"/>
      <c r="L336" s="158"/>
      <c r="M336" s="159"/>
      <c r="N336" s="160"/>
      <c r="O336" s="160"/>
      <c r="P336" s="161">
        <f>P337</f>
        <v>0</v>
      </c>
      <c r="Q336" s="160"/>
      <c r="R336" s="161">
        <f>R337</f>
        <v>1.3455E-2</v>
      </c>
      <c r="S336" s="160"/>
      <c r="T336" s="162">
        <f>T337</f>
        <v>0</v>
      </c>
      <c r="AR336" s="163" t="s">
        <v>82</v>
      </c>
      <c r="AT336" s="164" t="s">
        <v>72</v>
      </c>
      <c r="AU336" s="164" t="s">
        <v>73</v>
      </c>
      <c r="AY336" s="163" t="s">
        <v>174</v>
      </c>
      <c r="BK336" s="165">
        <f>BK337</f>
        <v>0</v>
      </c>
    </row>
    <row r="337" spans="2:65" s="10" customFormat="1" ht="22.9" customHeight="1">
      <c r="B337" s="152"/>
      <c r="C337" s="153"/>
      <c r="D337" s="154" t="s">
        <v>72</v>
      </c>
      <c r="E337" s="166" t="s">
        <v>564</v>
      </c>
      <c r="F337" s="166" t="s">
        <v>565</v>
      </c>
      <c r="G337" s="153"/>
      <c r="H337" s="153"/>
      <c r="I337" s="156"/>
      <c r="J337" s="167">
        <f>BK337</f>
        <v>0</v>
      </c>
      <c r="K337" s="153"/>
      <c r="L337" s="158"/>
      <c r="M337" s="159"/>
      <c r="N337" s="160"/>
      <c r="O337" s="160"/>
      <c r="P337" s="161">
        <f>SUM(P338:P343)</f>
        <v>0</v>
      </c>
      <c r="Q337" s="160"/>
      <c r="R337" s="161">
        <f>SUM(R338:R343)</f>
        <v>1.3455E-2</v>
      </c>
      <c r="S337" s="160"/>
      <c r="T337" s="162">
        <f>SUM(T338:T343)</f>
        <v>0</v>
      </c>
      <c r="AR337" s="163" t="s">
        <v>82</v>
      </c>
      <c r="AT337" s="164" t="s">
        <v>72</v>
      </c>
      <c r="AU337" s="164" t="s">
        <v>78</v>
      </c>
      <c r="AY337" s="163" t="s">
        <v>174</v>
      </c>
      <c r="BK337" s="165">
        <f>SUM(BK338:BK343)</f>
        <v>0</v>
      </c>
    </row>
    <row r="338" spans="2:65" s="1" customFormat="1" ht="16.5" customHeight="1">
      <c r="B338" s="31"/>
      <c r="C338" s="168" t="s">
        <v>566</v>
      </c>
      <c r="D338" s="168" t="s">
        <v>176</v>
      </c>
      <c r="E338" s="169" t="s">
        <v>567</v>
      </c>
      <c r="F338" s="170" t="s">
        <v>568</v>
      </c>
      <c r="G338" s="171" t="s">
        <v>179</v>
      </c>
      <c r="H338" s="172">
        <v>23.4</v>
      </c>
      <c r="I338" s="173"/>
      <c r="J338" s="174">
        <f>ROUND(I338*H338,2)</f>
        <v>0</v>
      </c>
      <c r="K338" s="170" t="s">
        <v>1</v>
      </c>
      <c r="L338" s="35"/>
      <c r="M338" s="175" t="s">
        <v>1</v>
      </c>
      <c r="N338" s="176" t="s">
        <v>44</v>
      </c>
      <c r="O338" s="57"/>
      <c r="P338" s="177">
        <f>O338*H338</f>
        <v>0</v>
      </c>
      <c r="Q338" s="177">
        <v>0</v>
      </c>
      <c r="R338" s="177">
        <f>Q338*H338</f>
        <v>0</v>
      </c>
      <c r="S338" s="177">
        <v>0</v>
      </c>
      <c r="T338" s="178">
        <f>S338*H338</f>
        <v>0</v>
      </c>
      <c r="AR338" s="14" t="s">
        <v>275</v>
      </c>
      <c r="AT338" s="14" t="s">
        <v>176</v>
      </c>
      <c r="AU338" s="14" t="s">
        <v>82</v>
      </c>
      <c r="AY338" s="14" t="s">
        <v>174</v>
      </c>
      <c r="BE338" s="179">
        <f>IF(N338="základní",J338,0)</f>
        <v>0</v>
      </c>
      <c r="BF338" s="179">
        <f>IF(N338="snížená",J338,0)</f>
        <v>0</v>
      </c>
      <c r="BG338" s="179">
        <f>IF(N338="zákl. přenesená",J338,0)</f>
        <v>0</v>
      </c>
      <c r="BH338" s="179">
        <f>IF(N338="sníž. přenesená",J338,0)</f>
        <v>0</v>
      </c>
      <c r="BI338" s="179">
        <f>IF(N338="nulová",J338,0)</f>
        <v>0</v>
      </c>
      <c r="BJ338" s="14" t="s">
        <v>78</v>
      </c>
      <c r="BK338" s="179">
        <f>ROUND(I338*H338,2)</f>
        <v>0</v>
      </c>
      <c r="BL338" s="14" t="s">
        <v>275</v>
      </c>
      <c r="BM338" s="14" t="s">
        <v>569</v>
      </c>
    </row>
    <row r="339" spans="2:65" s="1" customFormat="1">
      <c r="B339" s="31"/>
      <c r="C339" s="32"/>
      <c r="D339" s="180" t="s">
        <v>183</v>
      </c>
      <c r="E339" s="32"/>
      <c r="F339" s="181" t="s">
        <v>568</v>
      </c>
      <c r="G339" s="32"/>
      <c r="H339" s="32"/>
      <c r="I339" s="96"/>
      <c r="J339" s="32"/>
      <c r="K339" s="32"/>
      <c r="L339" s="35"/>
      <c r="M339" s="182"/>
      <c r="N339" s="57"/>
      <c r="O339" s="57"/>
      <c r="P339" s="57"/>
      <c r="Q339" s="57"/>
      <c r="R339" s="57"/>
      <c r="S339" s="57"/>
      <c r="T339" s="58"/>
      <c r="AT339" s="14" t="s">
        <v>183</v>
      </c>
      <c r="AU339" s="14" t="s">
        <v>82</v>
      </c>
    </row>
    <row r="340" spans="2:65" s="11" customFormat="1">
      <c r="B340" s="184"/>
      <c r="C340" s="185"/>
      <c r="D340" s="180" t="s">
        <v>187</v>
      </c>
      <c r="E340" s="186" t="s">
        <v>83</v>
      </c>
      <c r="F340" s="187" t="s">
        <v>570</v>
      </c>
      <c r="G340" s="185"/>
      <c r="H340" s="188">
        <v>23.4</v>
      </c>
      <c r="I340" s="189"/>
      <c r="J340" s="185"/>
      <c r="K340" s="185"/>
      <c r="L340" s="190"/>
      <c r="M340" s="191"/>
      <c r="N340" s="192"/>
      <c r="O340" s="192"/>
      <c r="P340" s="192"/>
      <c r="Q340" s="192"/>
      <c r="R340" s="192"/>
      <c r="S340" s="192"/>
      <c r="T340" s="193"/>
      <c r="AT340" s="194" t="s">
        <v>187</v>
      </c>
      <c r="AU340" s="194" t="s">
        <v>82</v>
      </c>
      <c r="AV340" s="11" t="s">
        <v>82</v>
      </c>
      <c r="AW340" s="11" t="s">
        <v>34</v>
      </c>
      <c r="AX340" s="11" t="s">
        <v>78</v>
      </c>
      <c r="AY340" s="194" t="s">
        <v>174</v>
      </c>
    </row>
    <row r="341" spans="2:65" s="1" customFormat="1" ht="16.5" customHeight="1">
      <c r="B341" s="31"/>
      <c r="C341" s="195" t="s">
        <v>571</v>
      </c>
      <c r="D341" s="195" t="s">
        <v>255</v>
      </c>
      <c r="E341" s="196" t="s">
        <v>572</v>
      </c>
      <c r="F341" s="197" t="s">
        <v>573</v>
      </c>
      <c r="G341" s="198" t="s">
        <v>179</v>
      </c>
      <c r="H341" s="199">
        <v>26.91</v>
      </c>
      <c r="I341" s="200"/>
      <c r="J341" s="201">
        <f>ROUND(I341*H341,2)</f>
        <v>0</v>
      </c>
      <c r="K341" s="197" t="s">
        <v>180</v>
      </c>
      <c r="L341" s="202"/>
      <c r="M341" s="203" t="s">
        <v>1</v>
      </c>
      <c r="N341" s="204" t="s">
        <v>44</v>
      </c>
      <c r="O341" s="57"/>
      <c r="P341" s="177">
        <f>O341*H341</f>
        <v>0</v>
      </c>
      <c r="Q341" s="177">
        <v>5.0000000000000001E-4</v>
      </c>
      <c r="R341" s="177">
        <f>Q341*H341</f>
        <v>1.3455E-2</v>
      </c>
      <c r="S341" s="177">
        <v>0</v>
      </c>
      <c r="T341" s="178">
        <f>S341*H341</f>
        <v>0</v>
      </c>
      <c r="AR341" s="14" t="s">
        <v>377</v>
      </c>
      <c r="AT341" s="14" t="s">
        <v>255</v>
      </c>
      <c r="AU341" s="14" t="s">
        <v>82</v>
      </c>
      <c r="AY341" s="14" t="s">
        <v>174</v>
      </c>
      <c r="BE341" s="179">
        <f>IF(N341="základní",J341,0)</f>
        <v>0</v>
      </c>
      <c r="BF341" s="179">
        <f>IF(N341="snížená",J341,0)</f>
        <v>0</v>
      </c>
      <c r="BG341" s="179">
        <f>IF(N341="zákl. přenesená",J341,0)</f>
        <v>0</v>
      </c>
      <c r="BH341" s="179">
        <f>IF(N341="sníž. přenesená",J341,0)</f>
        <v>0</v>
      </c>
      <c r="BI341" s="179">
        <f>IF(N341="nulová",J341,0)</f>
        <v>0</v>
      </c>
      <c r="BJ341" s="14" t="s">
        <v>78</v>
      </c>
      <c r="BK341" s="179">
        <f>ROUND(I341*H341,2)</f>
        <v>0</v>
      </c>
      <c r="BL341" s="14" t="s">
        <v>275</v>
      </c>
      <c r="BM341" s="14" t="s">
        <v>574</v>
      </c>
    </row>
    <row r="342" spans="2:65" s="1" customFormat="1">
      <c r="B342" s="31"/>
      <c r="C342" s="32"/>
      <c r="D342" s="180" t="s">
        <v>183</v>
      </c>
      <c r="E342" s="32"/>
      <c r="F342" s="181" t="s">
        <v>573</v>
      </c>
      <c r="G342" s="32"/>
      <c r="H342" s="32"/>
      <c r="I342" s="96"/>
      <c r="J342" s="32"/>
      <c r="K342" s="32"/>
      <c r="L342" s="35"/>
      <c r="M342" s="182"/>
      <c r="N342" s="57"/>
      <c r="O342" s="57"/>
      <c r="P342" s="57"/>
      <c r="Q342" s="57"/>
      <c r="R342" s="57"/>
      <c r="S342" s="57"/>
      <c r="T342" s="58"/>
      <c r="AT342" s="14" t="s">
        <v>183</v>
      </c>
      <c r="AU342" s="14" t="s">
        <v>82</v>
      </c>
    </row>
    <row r="343" spans="2:65" s="11" customFormat="1">
      <c r="B343" s="184"/>
      <c r="C343" s="185"/>
      <c r="D343" s="180" t="s">
        <v>187</v>
      </c>
      <c r="E343" s="186" t="s">
        <v>1</v>
      </c>
      <c r="F343" s="187" t="s">
        <v>575</v>
      </c>
      <c r="G343" s="185"/>
      <c r="H343" s="188">
        <v>26.91</v>
      </c>
      <c r="I343" s="189"/>
      <c r="J343" s="185"/>
      <c r="K343" s="185"/>
      <c r="L343" s="190"/>
      <c r="M343" s="191"/>
      <c r="N343" s="192"/>
      <c r="O343" s="192"/>
      <c r="P343" s="192"/>
      <c r="Q343" s="192"/>
      <c r="R343" s="192"/>
      <c r="S343" s="192"/>
      <c r="T343" s="193"/>
      <c r="AT343" s="194" t="s">
        <v>187</v>
      </c>
      <c r="AU343" s="194" t="s">
        <v>82</v>
      </c>
      <c r="AV343" s="11" t="s">
        <v>82</v>
      </c>
      <c r="AW343" s="11" t="s">
        <v>34</v>
      </c>
      <c r="AX343" s="11" t="s">
        <v>78</v>
      </c>
      <c r="AY343" s="194" t="s">
        <v>174</v>
      </c>
    </row>
    <row r="344" spans="2:65" s="10" customFormat="1" ht="25.9" customHeight="1">
      <c r="B344" s="152"/>
      <c r="C344" s="153"/>
      <c r="D344" s="154" t="s">
        <v>72</v>
      </c>
      <c r="E344" s="155" t="s">
        <v>576</v>
      </c>
      <c r="F344" s="155" t="s">
        <v>577</v>
      </c>
      <c r="G344" s="153"/>
      <c r="H344" s="153"/>
      <c r="I344" s="156"/>
      <c r="J344" s="157">
        <f>BK344</f>
        <v>0</v>
      </c>
      <c r="K344" s="153"/>
      <c r="L344" s="158"/>
      <c r="M344" s="159"/>
      <c r="N344" s="160"/>
      <c r="O344" s="160"/>
      <c r="P344" s="161">
        <f>P345+SUM(P346:P349)+P362+P373+P376</f>
        <v>0</v>
      </c>
      <c r="Q344" s="160"/>
      <c r="R344" s="161">
        <f>R345+SUM(R346:R349)+R362+R373+R376</f>
        <v>0</v>
      </c>
      <c r="S344" s="160"/>
      <c r="T344" s="162">
        <f>T345+SUM(T346:T349)+T362+T373+T376</f>
        <v>0</v>
      </c>
      <c r="AR344" s="163" t="s">
        <v>204</v>
      </c>
      <c r="AT344" s="164" t="s">
        <v>72</v>
      </c>
      <c r="AU344" s="164" t="s">
        <v>73</v>
      </c>
      <c r="AY344" s="163" t="s">
        <v>174</v>
      </c>
      <c r="BK344" s="165">
        <f>BK345+SUM(BK346:BK349)+BK362+BK373+BK376</f>
        <v>0</v>
      </c>
    </row>
    <row r="345" spans="2:65" s="1" customFormat="1" ht="16.5" customHeight="1">
      <c r="B345" s="31"/>
      <c r="C345" s="168" t="s">
        <v>578</v>
      </c>
      <c r="D345" s="168" t="s">
        <v>176</v>
      </c>
      <c r="E345" s="169" t="s">
        <v>579</v>
      </c>
      <c r="F345" s="170" t="s">
        <v>580</v>
      </c>
      <c r="G345" s="171" t="s">
        <v>581</v>
      </c>
      <c r="H345" s="172">
        <v>1</v>
      </c>
      <c r="I345" s="173"/>
      <c r="J345" s="174">
        <f>ROUND(I345*H345,2)</f>
        <v>0</v>
      </c>
      <c r="K345" s="170" t="s">
        <v>1</v>
      </c>
      <c r="L345" s="35"/>
      <c r="M345" s="175" t="s">
        <v>1</v>
      </c>
      <c r="N345" s="176" t="s">
        <v>44</v>
      </c>
      <c r="O345" s="57"/>
      <c r="P345" s="177">
        <f>O345*H345</f>
        <v>0</v>
      </c>
      <c r="Q345" s="177">
        <v>0</v>
      </c>
      <c r="R345" s="177">
        <f>Q345*H345</f>
        <v>0</v>
      </c>
      <c r="S345" s="177">
        <v>0</v>
      </c>
      <c r="T345" s="178">
        <f>S345*H345</f>
        <v>0</v>
      </c>
      <c r="AR345" s="14" t="s">
        <v>582</v>
      </c>
      <c r="AT345" s="14" t="s">
        <v>176</v>
      </c>
      <c r="AU345" s="14" t="s">
        <v>78</v>
      </c>
      <c r="AY345" s="14" t="s">
        <v>174</v>
      </c>
      <c r="BE345" s="179">
        <f>IF(N345="základní",J345,0)</f>
        <v>0</v>
      </c>
      <c r="BF345" s="179">
        <f>IF(N345="snížená",J345,0)</f>
        <v>0</v>
      </c>
      <c r="BG345" s="179">
        <f>IF(N345="zákl. přenesená",J345,0)</f>
        <v>0</v>
      </c>
      <c r="BH345" s="179">
        <f>IF(N345="sníž. přenesená",J345,0)</f>
        <v>0</v>
      </c>
      <c r="BI345" s="179">
        <f>IF(N345="nulová",J345,0)</f>
        <v>0</v>
      </c>
      <c r="BJ345" s="14" t="s">
        <v>78</v>
      </c>
      <c r="BK345" s="179">
        <f>ROUND(I345*H345,2)</f>
        <v>0</v>
      </c>
      <c r="BL345" s="14" t="s">
        <v>582</v>
      </c>
      <c r="BM345" s="14" t="s">
        <v>583</v>
      </c>
    </row>
    <row r="346" spans="2:65" s="1" customFormat="1" ht="19.5">
      <c r="B346" s="31"/>
      <c r="C346" s="32"/>
      <c r="D346" s="180" t="s">
        <v>183</v>
      </c>
      <c r="E346" s="32"/>
      <c r="F346" s="181" t="s">
        <v>584</v>
      </c>
      <c r="G346" s="32"/>
      <c r="H346" s="32"/>
      <c r="I346" s="96"/>
      <c r="J346" s="32"/>
      <c r="K346" s="32"/>
      <c r="L346" s="35"/>
      <c r="M346" s="182"/>
      <c r="N346" s="57"/>
      <c r="O346" s="57"/>
      <c r="P346" s="57"/>
      <c r="Q346" s="57"/>
      <c r="R346" s="57"/>
      <c r="S346" s="57"/>
      <c r="T346" s="58"/>
      <c r="AT346" s="14" t="s">
        <v>183</v>
      </c>
      <c r="AU346" s="14" t="s">
        <v>78</v>
      </c>
    </row>
    <row r="347" spans="2:65" s="1" customFormat="1" ht="16.5" customHeight="1">
      <c r="B347" s="31"/>
      <c r="C347" s="168" t="s">
        <v>585</v>
      </c>
      <c r="D347" s="168" t="s">
        <v>176</v>
      </c>
      <c r="E347" s="169" t="s">
        <v>586</v>
      </c>
      <c r="F347" s="170" t="s">
        <v>587</v>
      </c>
      <c r="G347" s="171" t="s">
        <v>588</v>
      </c>
      <c r="H347" s="172">
        <v>2</v>
      </c>
      <c r="I347" s="173"/>
      <c r="J347" s="174">
        <f>ROUND(I347*H347,2)</f>
        <v>0</v>
      </c>
      <c r="K347" s="170" t="s">
        <v>1</v>
      </c>
      <c r="L347" s="35"/>
      <c r="M347" s="175" t="s">
        <v>1</v>
      </c>
      <c r="N347" s="176" t="s">
        <v>44</v>
      </c>
      <c r="O347" s="57"/>
      <c r="P347" s="177">
        <f>O347*H347</f>
        <v>0</v>
      </c>
      <c r="Q347" s="177">
        <v>0</v>
      </c>
      <c r="R347" s="177">
        <f>Q347*H347</f>
        <v>0</v>
      </c>
      <c r="S347" s="177">
        <v>0</v>
      </c>
      <c r="T347" s="178">
        <f>S347*H347</f>
        <v>0</v>
      </c>
      <c r="AR347" s="14" t="s">
        <v>582</v>
      </c>
      <c r="AT347" s="14" t="s">
        <v>176</v>
      </c>
      <c r="AU347" s="14" t="s">
        <v>78</v>
      </c>
      <c r="AY347" s="14" t="s">
        <v>174</v>
      </c>
      <c r="BE347" s="179">
        <f>IF(N347="základní",J347,0)</f>
        <v>0</v>
      </c>
      <c r="BF347" s="179">
        <f>IF(N347="snížená",J347,0)</f>
        <v>0</v>
      </c>
      <c r="BG347" s="179">
        <f>IF(N347="zákl. přenesená",J347,0)</f>
        <v>0</v>
      </c>
      <c r="BH347" s="179">
        <f>IF(N347="sníž. přenesená",J347,0)</f>
        <v>0</v>
      </c>
      <c r="BI347" s="179">
        <f>IF(N347="nulová",J347,0)</f>
        <v>0</v>
      </c>
      <c r="BJ347" s="14" t="s">
        <v>78</v>
      </c>
      <c r="BK347" s="179">
        <f>ROUND(I347*H347,2)</f>
        <v>0</v>
      </c>
      <c r="BL347" s="14" t="s">
        <v>582</v>
      </c>
      <c r="BM347" s="14" t="s">
        <v>589</v>
      </c>
    </row>
    <row r="348" spans="2:65" s="1" customFormat="1">
      <c r="B348" s="31"/>
      <c r="C348" s="32"/>
      <c r="D348" s="180" t="s">
        <v>183</v>
      </c>
      <c r="E348" s="32"/>
      <c r="F348" s="181" t="s">
        <v>587</v>
      </c>
      <c r="G348" s="32"/>
      <c r="H348" s="32"/>
      <c r="I348" s="96"/>
      <c r="J348" s="32"/>
      <c r="K348" s="32"/>
      <c r="L348" s="35"/>
      <c r="M348" s="182"/>
      <c r="N348" s="57"/>
      <c r="O348" s="57"/>
      <c r="P348" s="57"/>
      <c r="Q348" s="57"/>
      <c r="R348" s="57"/>
      <c r="S348" s="57"/>
      <c r="T348" s="58"/>
      <c r="AT348" s="14" t="s">
        <v>183</v>
      </c>
      <c r="AU348" s="14" t="s">
        <v>78</v>
      </c>
    </row>
    <row r="349" spans="2:65" s="10" customFormat="1" ht="22.9" customHeight="1">
      <c r="B349" s="152"/>
      <c r="C349" s="153"/>
      <c r="D349" s="154" t="s">
        <v>72</v>
      </c>
      <c r="E349" s="166" t="s">
        <v>590</v>
      </c>
      <c r="F349" s="166" t="s">
        <v>591</v>
      </c>
      <c r="G349" s="153"/>
      <c r="H349" s="153"/>
      <c r="I349" s="156"/>
      <c r="J349" s="167">
        <f>BK349</f>
        <v>0</v>
      </c>
      <c r="K349" s="153"/>
      <c r="L349" s="158"/>
      <c r="M349" s="159"/>
      <c r="N349" s="160"/>
      <c r="O349" s="160"/>
      <c r="P349" s="161">
        <f>SUM(P350:P361)</f>
        <v>0</v>
      </c>
      <c r="Q349" s="160"/>
      <c r="R349" s="161">
        <f>SUM(R350:R361)</f>
        <v>0</v>
      </c>
      <c r="S349" s="160"/>
      <c r="T349" s="162">
        <f>SUM(T350:T361)</f>
        <v>0</v>
      </c>
      <c r="AR349" s="163" t="s">
        <v>204</v>
      </c>
      <c r="AT349" s="164" t="s">
        <v>72</v>
      </c>
      <c r="AU349" s="164" t="s">
        <v>78</v>
      </c>
      <c r="AY349" s="163" t="s">
        <v>174</v>
      </c>
      <c r="BK349" s="165">
        <f>SUM(BK350:BK361)</f>
        <v>0</v>
      </c>
    </row>
    <row r="350" spans="2:65" s="1" customFormat="1" ht="16.5" customHeight="1">
      <c r="B350" s="31"/>
      <c r="C350" s="168" t="s">
        <v>592</v>
      </c>
      <c r="D350" s="168" t="s">
        <v>176</v>
      </c>
      <c r="E350" s="169" t="s">
        <v>593</v>
      </c>
      <c r="F350" s="170" t="s">
        <v>594</v>
      </c>
      <c r="G350" s="171" t="s">
        <v>595</v>
      </c>
      <c r="H350" s="172">
        <v>1</v>
      </c>
      <c r="I350" s="173"/>
      <c r="J350" s="174">
        <f>ROUND(I350*H350,2)</f>
        <v>0</v>
      </c>
      <c r="K350" s="170" t="s">
        <v>180</v>
      </c>
      <c r="L350" s="35"/>
      <c r="M350" s="175" t="s">
        <v>1</v>
      </c>
      <c r="N350" s="176" t="s">
        <v>44</v>
      </c>
      <c r="O350" s="57"/>
      <c r="P350" s="177">
        <f>O350*H350</f>
        <v>0</v>
      </c>
      <c r="Q350" s="177">
        <v>0</v>
      </c>
      <c r="R350" s="177">
        <f>Q350*H350</f>
        <v>0</v>
      </c>
      <c r="S350" s="177">
        <v>0</v>
      </c>
      <c r="T350" s="178">
        <f>S350*H350</f>
        <v>0</v>
      </c>
      <c r="AR350" s="14" t="s">
        <v>582</v>
      </c>
      <c r="AT350" s="14" t="s">
        <v>176</v>
      </c>
      <c r="AU350" s="14" t="s">
        <v>82</v>
      </c>
      <c r="AY350" s="14" t="s">
        <v>174</v>
      </c>
      <c r="BE350" s="179">
        <f>IF(N350="základní",J350,0)</f>
        <v>0</v>
      </c>
      <c r="BF350" s="179">
        <f>IF(N350="snížená",J350,0)</f>
        <v>0</v>
      </c>
      <c r="BG350" s="179">
        <f>IF(N350="zákl. přenesená",J350,0)</f>
        <v>0</v>
      </c>
      <c r="BH350" s="179">
        <f>IF(N350="sníž. přenesená",J350,0)</f>
        <v>0</v>
      </c>
      <c r="BI350" s="179">
        <f>IF(N350="nulová",J350,0)</f>
        <v>0</v>
      </c>
      <c r="BJ350" s="14" t="s">
        <v>78</v>
      </c>
      <c r="BK350" s="179">
        <f>ROUND(I350*H350,2)</f>
        <v>0</v>
      </c>
      <c r="BL350" s="14" t="s">
        <v>582</v>
      </c>
      <c r="BM350" s="14" t="s">
        <v>596</v>
      </c>
    </row>
    <row r="351" spans="2:65" s="1" customFormat="1">
      <c r="B351" s="31"/>
      <c r="C351" s="32"/>
      <c r="D351" s="180" t="s">
        <v>183</v>
      </c>
      <c r="E351" s="32"/>
      <c r="F351" s="181" t="s">
        <v>594</v>
      </c>
      <c r="G351" s="32"/>
      <c r="H351" s="32"/>
      <c r="I351" s="96"/>
      <c r="J351" s="32"/>
      <c r="K351" s="32"/>
      <c r="L351" s="35"/>
      <c r="M351" s="182"/>
      <c r="N351" s="57"/>
      <c r="O351" s="57"/>
      <c r="P351" s="57"/>
      <c r="Q351" s="57"/>
      <c r="R351" s="57"/>
      <c r="S351" s="57"/>
      <c r="T351" s="58"/>
      <c r="AT351" s="14" t="s">
        <v>183</v>
      </c>
      <c r="AU351" s="14" t="s">
        <v>82</v>
      </c>
    </row>
    <row r="352" spans="2:65" s="1" customFormat="1" ht="16.5" customHeight="1">
      <c r="B352" s="31"/>
      <c r="C352" s="168" t="s">
        <v>597</v>
      </c>
      <c r="D352" s="168" t="s">
        <v>176</v>
      </c>
      <c r="E352" s="169" t="s">
        <v>598</v>
      </c>
      <c r="F352" s="170" t="s">
        <v>599</v>
      </c>
      <c r="G352" s="171" t="s">
        <v>595</v>
      </c>
      <c r="H352" s="172">
        <v>1</v>
      </c>
      <c r="I352" s="173"/>
      <c r="J352" s="174">
        <f>ROUND(I352*H352,2)</f>
        <v>0</v>
      </c>
      <c r="K352" s="170" t="s">
        <v>180</v>
      </c>
      <c r="L352" s="35"/>
      <c r="M352" s="175" t="s">
        <v>1</v>
      </c>
      <c r="N352" s="176" t="s">
        <v>44</v>
      </c>
      <c r="O352" s="57"/>
      <c r="P352" s="177">
        <f>O352*H352</f>
        <v>0</v>
      </c>
      <c r="Q352" s="177">
        <v>0</v>
      </c>
      <c r="R352" s="177">
        <f>Q352*H352</f>
        <v>0</v>
      </c>
      <c r="S352" s="177">
        <v>0</v>
      </c>
      <c r="T352" s="178">
        <f>S352*H352</f>
        <v>0</v>
      </c>
      <c r="AR352" s="14" t="s">
        <v>582</v>
      </c>
      <c r="AT352" s="14" t="s">
        <v>176</v>
      </c>
      <c r="AU352" s="14" t="s">
        <v>82</v>
      </c>
      <c r="AY352" s="14" t="s">
        <v>174</v>
      </c>
      <c r="BE352" s="179">
        <f>IF(N352="základní",J352,0)</f>
        <v>0</v>
      </c>
      <c r="BF352" s="179">
        <f>IF(N352="snížená",J352,0)</f>
        <v>0</v>
      </c>
      <c r="BG352" s="179">
        <f>IF(N352="zákl. přenesená",J352,0)</f>
        <v>0</v>
      </c>
      <c r="BH352" s="179">
        <f>IF(N352="sníž. přenesená",J352,0)</f>
        <v>0</v>
      </c>
      <c r="BI352" s="179">
        <f>IF(N352="nulová",J352,0)</f>
        <v>0</v>
      </c>
      <c r="BJ352" s="14" t="s">
        <v>78</v>
      </c>
      <c r="BK352" s="179">
        <f>ROUND(I352*H352,2)</f>
        <v>0</v>
      </c>
      <c r="BL352" s="14" t="s">
        <v>582</v>
      </c>
      <c r="BM352" s="14" t="s">
        <v>600</v>
      </c>
    </row>
    <row r="353" spans="2:65" s="1" customFormat="1">
      <c r="B353" s="31"/>
      <c r="C353" s="32"/>
      <c r="D353" s="180" t="s">
        <v>183</v>
      </c>
      <c r="E353" s="32"/>
      <c r="F353" s="181" t="s">
        <v>599</v>
      </c>
      <c r="G353" s="32"/>
      <c r="H353" s="32"/>
      <c r="I353" s="96"/>
      <c r="J353" s="32"/>
      <c r="K353" s="32"/>
      <c r="L353" s="35"/>
      <c r="M353" s="182"/>
      <c r="N353" s="57"/>
      <c r="O353" s="57"/>
      <c r="P353" s="57"/>
      <c r="Q353" s="57"/>
      <c r="R353" s="57"/>
      <c r="S353" s="57"/>
      <c r="T353" s="58"/>
      <c r="AT353" s="14" t="s">
        <v>183</v>
      </c>
      <c r="AU353" s="14" t="s">
        <v>82</v>
      </c>
    </row>
    <row r="354" spans="2:65" s="1" customFormat="1" ht="16.5" customHeight="1">
      <c r="B354" s="31"/>
      <c r="C354" s="168" t="s">
        <v>601</v>
      </c>
      <c r="D354" s="168" t="s">
        <v>176</v>
      </c>
      <c r="E354" s="169" t="s">
        <v>602</v>
      </c>
      <c r="F354" s="170" t="s">
        <v>603</v>
      </c>
      <c r="G354" s="171" t="s">
        <v>595</v>
      </c>
      <c r="H354" s="172">
        <v>1</v>
      </c>
      <c r="I354" s="173"/>
      <c r="J354" s="174">
        <f>ROUND(I354*H354,2)</f>
        <v>0</v>
      </c>
      <c r="K354" s="170" t="s">
        <v>180</v>
      </c>
      <c r="L354" s="35"/>
      <c r="M354" s="175" t="s">
        <v>1</v>
      </c>
      <c r="N354" s="176" t="s">
        <v>44</v>
      </c>
      <c r="O354" s="57"/>
      <c r="P354" s="177">
        <f>O354*H354</f>
        <v>0</v>
      </c>
      <c r="Q354" s="177">
        <v>0</v>
      </c>
      <c r="R354" s="177">
        <f>Q354*H354</f>
        <v>0</v>
      </c>
      <c r="S354" s="177">
        <v>0</v>
      </c>
      <c r="T354" s="178">
        <f>S354*H354</f>
        <v>0</v>
      </c>
      <c r="AR354" s="14" t="s">
        <v>582</v>
      </c>
      <c r="AT354" s="14" t="s">
        <v>176</v>
      </c>
      <c r="AU354" s="14" t="s">
        <v>82</v>
      </c>
      <c r="AY354" s="14" t="s">
        <v>174</v>
      </c>
      <c r="BE354" s="179">
        <f>IF(N354="základní",J354,0)</f>
        <v>0</v>
      </c>
      <c r="BF354" s="179">
        <f>IF(N354="snížená",J354,0)</f>
        <v>0</v>
      </c>
      <c r="BG354" s="179">
        <f>IF(N354="zákl. přenesená",J354,0)</f>
        <v>0</v>
      </c>
      <c r="BH354" s="179">
        <f>IF(N354="sníž. přenesená",J354,0)</f>
        <v>0</v>
      </c>
      <c r="BI354" s="179">
        <f>IF(N354="nulová",J354,0)</f>
        <v>0</v>
      </c>
      <c r="BJ354" s="14" t="s">
        <v>78</v>
      </c>
      <c r="BK354" s="179">
        <f>ROUND(I354*H354,2)</f>
        <v>0</v>
      </c>
      <c r="BL354" s="14" t="s">
        <v>582</v>
      </c>
      <c r="BM354" s="14" t="s">
        <v>604</v>
      </c>
    </row>
    <row r="355" spans="2:65" s="1" customFormat="1">
      <c r="B355" s="31"/>
      <c r="C355" s="32"/>
      <c r="D355" s="180" t="s">
        <v>183</v>
      </c>
      <c r="E355" s="32"/>
      <c r="F355" s="181" t="s">
        <v>603</v>
      </c>
      <c r="G355" s="32"/>
      <c r="H355" s="32"/>
      <c r="I355" s="96"/>
      <c r="J355" s="32"/>
      <c r="K355" s="32"/>
      <c r="L355" s="35"/>
      <c r="M355" s="182"/>
      <c r="N355" s="57"/>
      <c r="O355" s="57"/>
      <c r="P355" s="57"/>
      <c r="Q355" s="57"/>
      <c r="R355" s="57"/>
      <c r="S355" s="57"/>
      <c r="T355" s="58"/>
      <c r="AT355" s="14" t="s">
        <v>183</v>
      </c>
      <c r="AU355" s="14" t="s">
        <v>82</v>
      </c>
    </row>
    <row r="356" spans="2:65" s="1" customFormat="1" ht="16.5" customHeight="1">
      <c r="B356" s="31"/>
      <c r="C356" s="168" t="s">
        <v>605</v>
      </c>
      <c r="D356" s="168" t="s">
        <v>176</v>
      </c>
      <c r="E356" s="169" t="s">
        <v>606</v>
      </c>
      <c r="F356" s="170" t="s">
        <v>607</v>
      </c>
      <c r="G356" s="171" t="s">
        <v>581</v>
      </c>
      <c r="H356" s="172">
        <v>1</v>
      </c>
      <c r="I356" s="173"/>
      <c r="J356" s="174">
        <f>ROUND(I356*H356,2)</f>
        <v>0</v>
      </c>
      <c r="K356" s="170" t="s">
        <v>1</v>
      </c>
      <c r="L356" s="35"/>
      <c r="M356" s="175" t="s">
        <v>1</v>
      </c>
      <c r="N356" s="176" t="s">
        <v>44</v>
      </c>
      <c r="O356" s="57"/>
      <c r="P356" s="177">
        <f>O356*H356</f>
        <v>0</v>
      </c>
      <c r="Q356" s="177">
        <v>0</v>
      </c>
      <c r="R356" s="177">
        <f>Q356*H356</f>
        <v>0</v>
      </c>
      <c r="S356" s="177">
        <v>0</v>
      </c>
      <c r="T356" s="178">
        <f>S356*H356</f>
        <v>0</v>
      </c>
      <c r="AR356" s="14" t="s">
        <v>582</v>
      </c>
      <c r="AT356" s="14" t="s">
        <v>176</v>
      </c>
      <c r="AU356" s="14" t="s">
        <v>82</v>
      </c>
      <c r="AY356" s="14" t="s">
        <v>174</v>
      </c>
      <c r="BE356" s="179">
        <f>IF(N356="základní",J356,0)</f>
        <v>0</v>
      </c>
      <c r="BF356" s="179">
        <f>IF(N356="snížená",J356,0)</f>
        <v>0</v>
      </c>
      <c r="BG356" s="179">
        <f>IF(N356="zákl. přenesená",J356,0)</f>
        <v>0</v>
      </c>
      <c r="BH356" s="179">
        <f>IF(N356="sníž. přenesená",J356,0)</f>
        <v>0</v>
      </c>
      <c r="BI356" s="179">
        <f>IF(N356="nulová",J356,0)</f>
        <v>0</v>
      </c>
      <c r="BJ356" s="14" t="s">
        <v>78</v>
      </c>
      <c r="BK356" s="179">
        <f>ROUND(I356*H356,2)</f>
        <v>0</v>
      </c>
      <c r="BL356" s="14" t="s">
        <v>582</v>
      </c>
      <c r="BM356" s="14" t="s">
        <v>608</v>
      </c>
    </row>
    <row r="357" spans="2:65" s="1" customFormat="1" ht="19.5">
      <c r="B357" s="31"/>
      <c r="C357" s="32"/>
      <c r="D357" s="180" t="s">
        <v>183</v>
      </c>
      <c r="E357" s="32"/>
      <c r="F357" s="181" t="s">
        <v>609</v>
      </c>
      <c r="G357" s="32"/>
      <c r="H357" s="32"/>
      <c r="I357" s="96"/>
      <c r="J357" s="32"/>
      <c r="K357" s="32"/>
      <c r="L357" s="35"/>
      <c r="M357" s="182"/>
      <c r="N357" s="57"/>
      <c r="O357" s="57"/>
      <c r="P357" s="57"/>
      <c r="Q357" s="57"/>
      <c r="R357" s="57"/>
      <c r="S357" s="57"/>
      <c r="T357" s="58"/>
      <c r="AT357" s="14" t="s">
        <v>183</v>
      </c>
      <c r="AU357" s="14" t="s">
        <v>82</v>
      </c>
    </row>
    <row r="358" spans="2:65" s="1" customFormat="1" ht="16.5" customHeight="1">
      <c r="B358" s="31"/>
      <c r="C358" s="168" t="s">
        <v>610</v>
      </c>
      <c r="D358" s="168" t="s">
        <v>176</v>
      </c>
      <c r="E358" s="169" t="s">
        <v>611</v>
      </c>
      <c r="F358" s="170" t="s">
        <v>612</v>
      </c>
      <c r="G358" s="171" t="s">
        <v>595</v>
      </c>
      <c r="H358" s="172">
        <v>1</v>
      </c>
      <c r="I358" s="173"/>
      <c r="J358" s="174">
        <f>ROUND(I358*H358,2)</f>
        <v>0</v>
      </c>
      <c r="K358" s="170" t="s">
        <v>180</v>
      </c>
      <c r="L358" s="35"/>
      <c r="M358" s="175" t="s">
        <v>1</v>
      </c>
      <c r="N358" s="176" t="s">
        <v>44</v>
      </c>
      <c r="O358" s="57"/>
      <c r="P358" s="177">
        <f>O358*H358</f>
        <v>0</v>
      </c>
      <c r="Q358" s="177">
        <v>0</v>
      </c>
      <c r="R358" s="177">
        <f>Q358*H358</f>
        <v>0</v>
      </c>
      <c r="S358" s="177">
        <v>0</v>
      </c>
      <c r="T358" s="178">
        <f>S358*H358</f>
        <v>0</v>
      </c>
      <c r="AR358" s="14" t="s">
        <v>582</v>
      </c>
      <c r="AT358" s="14" t="s">
        <v>176</v>
      </c>
      <c r="AU358" s="14" t="s">
        <v>82</v>
      </c>
      <c r="AY358" s="14" t="s">
        <v>174</v>
      </c>
      <c r="BE358" s="179">
        <f>IF(N358="základní",J358,0)</f>
        <v>0</v>
      </c>
      <c r="BF358" s="179">
        <f>IF(N358="snížená",J358,0)</f>
        <v>0</v>
      </c>
      <c r="BG358" s="179">
        <f>IF(N358="zákl. přenesená",J358,0)</f>
        <v>0</v>
      </c>
      <c r="BH358" s="179">
        <f>IF(N358="sníž. přenesená",J358,0)</f>
        <v>0</v>
      </c>
      <c r="BI358" s="179">
        <f>IF(N358="nulová",J358,0)</f>
        <v>0</v>
      </c>
      <c r="BJ358" s="14" t="s">
        <v>78</v>
      </c>
      <c r="BK358" s="179">
        <f>ROUND(I358*H358,2)</f>
        <v>0</v>
      </c>
      <c r="BL358" s="14" t="s">
        <v>582</v>
      </c>
      <c r="BM358" s="14" t="s">
        <v>613</v>
      </c>
    </row>
    <row r="359" spans="2:65" s="1" customFormat="1">
      <c r="B359" s="31"/>
      <c r="C359" s="32"/>
      <c r="D359" s="180" t="s">
        <v>183</v>
      </c>
      <c r="E359" s="32"/>
      <c r="F359" s="181" t="s">
        <v>612</v>
      </c>
      <c r="G359" s="32"/>
      <c r="H359" s="32"/>
      <c r="I359" s="96"/>
      <c r="J359" s="32"/>
      <c r="K359" s="32"/>
      <c r="L359" s="35"/>
      <c r="M359" s="182"/>
      <c r="N359" s="57"/>
      <c r="O359" s="57"/>
      <c r="P359" s="57"/>
      <c r="Q359" s="57"/>
      <c r="R359" s="57"/>
      <c r="S359" s="57"/>
      <c r="T359" s="58"/>
      <c r="AT359" s="14" t="s">
        <v>183</v>
      </c>
      <c r="AU359" s="14" t="s">
        <v>82</v>
      </c>
    </row>
    <row r="360" spans="2:65" s="1" customFormat="1" ht="16.5" customHeight="1">
      <c r="B360" s="31"/>
      <c r="C360" s="168" t="s">
        <v>614</v>
      </c>
      <c r="D360" s="168" t="s">
        <v>176</v>
      </c>
      <c r="E360" s="169" t="s">
        <v>615</v>
      </c>
      <c r="F360" s="170" t="s">
        <v>616</v>
      </c>
      <c r="G360" s="171" t="s">
        <v>595</v>
      </c>
      <c r="H360" s="172">
        <v>1</v>
      </c>
      <c r="I360" s="173"/>
      <c r="J360" s="174">
        <f>ROUND(I360*H360,2)</f>
        <v>0</v>
      </c>
      <c r="K360" s="170" t="s">
        <v>180</v>
      </c>
      <c r="L360" s="35"/>
      <c r="M360" s="175" t="s">
        <v>1</v>
      </c>
      <c r="N360" s="176" t="s">
        <v>44</v>
      </c>
      <c r="O360" s="57"/>
      <c r="P360" s="177">
        <f>O360*H360</f>
        <v>0</v>
      </c>
      <c r="Q360" s="177">
        <v>0</v>
      </c>
      <c r="R360" s="177">
        <f>Q360*H360</f>
        <v>0</v>
      </c>
      <c r="S360" s="177">
        <v>0</v>
      </c>
      <c r="T360" s="178">
        <f>S360*H360</f>
        <v>0</v>
      </c>
      <c r="AR360" s="14" t="s">
        <v>582</v>
      </c>
      <c r="AT360" s="14" t="s">
        <v>176</v>
      </c>
      <c r="AU360" s="14" t="s">
        <v>82</v>
      </c>
      <c r="AY360" s="14" t="s">
        <v>174</v>
      </c>
      <c r="BE360" s="179">
        <f>IF(N360="základní",J360,0)</f>
        <v>0</v>
      </c>
      <c r="BF360" s="179">
        <f>IF(N360="snížená",J360,0)</f>
        <v>0</v>
      </c>
      <c r="BG360" s="179">
        <f>IF(N360="zákl. přenesená",J360,0)</f>
        <v>0</v>
      </c>
      <c r="BH360" s="179">
        <f>IF(N360="sníž. přenesená",J360,0)</f>
        <v>0</v>
      </c>
      <c r="BI360" s="179">
        <f>IF(N360="nulová",J360,0)</f>
        <v>0</v>
      </c>
      <c r="BJ360" s="14" t="s">
        <v>78</v>
      </c>
      <c r="BK360" s="179">
        <f>ROUND(I360*H360,2)</f>
        <v>0</v>
      </c>
      <c r="BL360" s="14" t="s">
        <v>582</v>
      </c>
      <c r="BM360" s="14" t="s">
        <v>617</v>
      </c>
    </row>
    <row r="361" spans="2:65" s="1" customFormat="1">
      <c r="B361" s="31"/>
      <c r="C361" s="32"/>
      <c r="D361" s="180" t="s">
        <v>183</v>
      </c>
      <c r="E361" s="32"/>
      <c r="F361" s="181" t="s">
        <v>616</v>
      </c>
      <c r="G361" s="32"/>
      <c r="H361" s="32"/>
      <c r="I361" s="96"/>
      <c r="J361" s="32"/>
      <c r="K361" s="32"/>
      <c r="L361" s="35"/>
      <c r="M361" s="182"/>
      <c r="N361" s="57"/>
      <c r="O361" s="57"/>
      <c r="P361" s="57"/>
      <c r="Q361" s="57"/>
      <c r="R361" s="57"/>
      <c r="S361" s="57"/>
      <c r="T361" s="58"/>
      <c r="AT361" s="14" t="s">
        <v>183</v>
      </c>
      <c r="AU361" s="14" t="s">
        <v>82</v>
      </c>
    </row>
    <row r="362" spans="2:65" s="10" customFormat="1" ht="22.9" customHeight="1">
      <c r="B362" s="152"/>
      <c r="C362" s="153"/>
      <c r="D362" s="154" t="s">
        <v>72</v>
      </c>
      <c r="E362" s="166" t="s">
        <v>618</v>
      </c>
      <c r="F362" s="166" t="s">
        <v>619</v>
      </c>
      <c r="G362" s="153"/>
      <c r="H362" s="153"/>
      <c r="I362" s="156"/>
      <c r="J362" s="167">
        <f>BK362</f>
        <v>0</v>
      </c>
      <c r="K362" s="153"/>
      <c r="L362" s="158"/>
      <c r="M362" s="159"/>
      <c r="N362" s="160"/>
      <c r="O362" s="160"/>
      <c r="P362" s="161">
        <f>SUM(P363:P372)</f>
        <v>0</v>
      </c>
      <c r="Q362" s="160"/>
      <c r="R362" s="161">
        <f>SUM(R363:R372)</f>
        <v>0</v>
      </c>
      <c r="S362" s="160"/>
      <c r="T362" s="162">
        <f>SUM(T363:T372)</f>
        <v>0</v>
      </c>
      <c r="AR362" s="163" t="s">
        <v>204</v>
      </c>
      <c r="AT362" s="164" t="s">
        <v>72</v>
      </c>
      <c r="AU362" s="164" t="s">
        <v>78</v>
      </c>
      <c r="AY362" s="163" t="s">
        <v>174</v>
      </c>
      <c r="BK362" s="165">
        <f>SUM(BK363:BK372)</f>
        <v>0</v>
      </c>
    </row>
    <row r="363" spans="2:65" s="1" customFormat="1" ht="16.5" customHeight="1">
      <c r="B363" s="31"/>
      <c r="C363" s="168" t="s">
        <v>620</v>
      </c>
      <c r="D363" s="168" t="s">
        <v>176</v>
      </c>
      <c r="E363" s="169" t="s">
        <v>621</v>
      </c>
      <c r="F363" s="170" t="s">
        <v>619</v>
      </c>
      <c r="G363" s="171" t="s">
        <v>595</v>
      </c>
      <c r="H363" s="172">
        <v>1</v>
      </c>
      <c r="I363" s="173"/>
      <c r="J363" s="174">
        <f>ROUND(I363*H363,2)</f>
        <v>0</v>
      </c>
      <c r="K363" s="170" t="s">
        <v>180</v>
      </c>
      <c r="L363" s="35"/>
      <c r="M363" s="175" t="s">
        <v>1</v>
      </c>
      <c r="N363" s="176" t="s">
        <v>44</v>
      </c>
      <c r="O363" s="57"/>
      <c r="P363" s="177">
        <f>O363*H363</f>
        <v>0</v>
      </c>
      <c r="Q363" s="177">
        <v>0</v>
      </c>
      <c r="R363" s="177">
        <f>Q363*H363</f>
        <v>0</v>
      </c>
      <c r="S363" s="177">
        <v>0</v>
      </c>
      <c r="T363" s="178">
        <f>S363*H363</f>
        <v>0</v>
      </c>
      <c r="AR363" s="14" t="s">
        <v>582</v>
      </c>
      <c r="AT363" s="14" t="s">
        <v>176</v>
      </c>
      <c r="AU363" s="14" t="s">
        <v>82</v>
      </c>
      <c r="AY363" s="14" t="s">
        <v>174</v>
      </c>
      <c r="BE363" s="179">
        <f>IF(N363="základní",J363,0)</f>
        <v>0</v>
      </c>
      <c r="BF363" s="179">
        <f>IF(N363="snížená",J363,0)</f>
        <v>0</v>
      </c>
      <c r="BG363" s="179">
        <f>IF(N363="zákl. přenesená",J363,0)</f>
        <v>0</v>
      </c>
      <c r="BH363" s="179">
        <f>IF(N363="sníž. přenesená",J363,0)</f>
        <v>0</v>
      </c>
      <c r="BI363" s="179">
        <f>IF(N363="nulová",J363,0)</f>
        <v>0</v>
      </c>
      <c r="BJ363" s="14" t="s">
        <v>78</v>
      </c>
      <c r="BK363" s="179">
        <f>ROUND(I363*H363,2)</f>
        <v>0</v>
      </c>
      <c r="BL363" s="14" t="s">
        <v>582</v>
      </c>
      <c r="BM363" s="14" t="s">
        <v>622</v>
      </c>
    </row>
    <row r="364" spans="2:65" s="1" customFormat="1">
      <c r="B364" s="31"/>
      <c r="C364" s="32"/>
      <c r="D364" s="180" t="s">
        <v>183</v>
      </c>
      <c r="E364" s="32"/>
      <c r="F364" s="181" t="s">
        <v>619</v>
      </c>
      <c r="G364" s="32"/>
      <c r="H364" s="32"/>
      <c r="I364" s="96"/>
      <c r="J364" s="32"/>
      <c r="K364" s="32"/>
      <c r="L364" s="35"/>
      <c r="M364" s="182"/>
      <c r="N364" s="57"/>
      <c r="O364" s="57"/>
      <c r="P364" s="57"/>
      <c r="Q364" s="57"/>
      <c r="R364" s="57"/>
      <c r="S364" s="57"/>
      <c r="T364" s="58"/>
      <c r="AT364" s="14" t="s">
        <v>183</v>
      </c>
      <c r="AU364" s="14" t="s">
        <v>82</v>
      </c>
    </row>
    <row r="365" spans="2:65" s="1" customFormat="1" ht="16.5" customHeight="1">
      <c r="B365" s="31"/>
      <c r="C365" s="168" t="s">
        <v>623</v>
      </c>
      <c r="D365" s="168" t="s">
        <v>176</v>
      </c>
      <c r="E365" s="169" t="s">
        <v>624</v>
      </c>
      <c r="F365" s="170" t="s">
        <v>625</v>
      </c>
      <c r="G365" s="171" t="s">
        <v>595</v>
      </c>
      <c r="H365" s="172">
        <v>1</v>
      </c>
      <c r="I365" s="173"/>
      <c r="J365" s="174">
        <f>ROUND(I365*H365,2)</f>
        <v>0</v>
      </c>
      <c r="K365" s="170" t="s">
        <v>180</v>
      </c>
      <c r="L365" s="35"/>
      <c r="M365" s="175" t="s">
        <v>1</v>
      </c>
      <c r="N365" s="176" t="s">
        <v>44</v>
      </c>
      <c r="O365" s="57"/>
      <c r="P365" s="177">
        <f>O365*H365</f>
        <v>0</v>
      </c>
      <c r="Q365" s="177">
        <v>0</v>
      </c>
      <c r="R365" s="177">
        <f>Q365*H365</f>
        <v>0</v>
      </c>
      <c r="S365" s="177">
        <v>0</v>
      </c>
      <c r="T365" s="178">
        <f>S365*H365</f>
        <v>0</v>
      </c>
      <c r="AR365" s="14" t="s">
        <v>582</v>
      </c>
      <c r="AT365" s="14" t="s">
        <v>176</v>
      </c>
      <c r="AU365" s="14" t="s">
        <v>82</v>
      </c>
      <c r="AY365" s="14" t="s">
        <v>174</v>
      </c>
      <c r="BE365" s="179">
        <f>IF(N365="základní",J365,0)</f>
        <v>0</v>
      </c>
      <c r="BF365" s="179">
        <f>IF(N365="snížená",J365,0)</f>
        <v>0</v>
      </c>
      <c r="BG365" s="179">
        <f>IF(N365="zákl. přenesená",J365,0)</f>
        <v>0</v>
      </c>
      <c r="BH365" s="179">
        <f>IF(N365="sníž. přenesená",J365,0)</f>
        <v>0</v>
      </c>
      <c r="BI365" s="179">
        <f>IF(N365="nulová",J365,0)</f>
        <v>0</v>
      </c>
      <c r="BJ365" s="14" t="s">
        <v>78</v>
      </c>
      <c r="BK365" s="179">
        <f>ROUND(I365*H365,2)</f>
        <v>0</v>
      </c>
      <c r="BL365" s="14" t="s">
        <v>582</v>
      </c>
      <c r="BM365" s="14" t="s">
        <v>626</v>
      </c>
    </row>
    <row r="366" spans="2:65" s="1" customFormat="1">
      <c r="B366" s="31"/>
      <c r="C366" s="32"/>
      <c r="D366" s="180" t="s">
        <v>183</v>
      </c>
      <c r="E366" s="32"/>
      <c r="F366" s="181" t="s">
        <v>625</v>
      </c>
      <c r="G366" s="32"/>
      <c r="H366" s="32"/>
      <c r="I366" s="96"/>
      <c r="J366" s="32"/>
      <c r="K366" s="32"/>
      <c r="L366" s="35"/>
      <c r="M366" s="182"/>
      <c r="N366" s="57"/>
      <c r="O366" s="57"/>
      <c r="P366" s="57"/>
      <c r="Q366" s="57"/>
      <c r="R366" s="57"/>
      <c r="S366" s="57"/>
      <c r="T366" s="58"/>
      <c r="AT366" s="14" t="s">
        <v>183</v>
      </c>
      <c r="AU366" s="14" t="s">
        <v>82</v>
      </c>
    </row>
    <row r="367" spans="2:65" s="1" customFormat="1" ht="16.5" customHeight="1">
      <c r="B367" s="31"/>
      <c r="C367" s="168" t="s">
        <v>627</v>
      </c>
      <c r="D367" s="168" t="s">
        <v>176</v>
      </c>
      <c r="E367" s="169" t="s">
        <v>628</v>
      </c>
      <c r="F367" s="170" t="s">
        <v>629</v>
      </c>
      <c r="G367" s="171" t="s">
        <v>595</v>
      </c>
      <c r="H367" s="172">
        <v>8</v>
      </c>
      <c r="I367" s="173"/>
      <c r="J367" s="174">
        <f>ROUND(I367*H367,2)</f>
        <v>0</v>
      </c>
      <c r="K367" s="170" t="s">
        <v>180</v>
      </c>
      <c r="L367" s="35"/>
      <c r="M367" s="175" t="s">
        <v>1</v>
      </c>
      <c r="N367" s="176" t="s">
        <v>44</v>
      </c>
      <c r="O367" s="57"/>
      <c r="P367" s="177">
        <f>O367*H367</f>
        <v>0</v>
      </c>
      <c r="Q367" s="177">
        <v>0</v>
      </c>
      <c r="R367" s="177">
        <f>Q367*H367</f>
        <v>0</v>
      </c>
      <c r="S367" s="177">
        <v>0</v>
      </c>
      <c r="T367" s="178">
        <f>S367*H367</f>
        <v>0</v>
      </c>
      <c r="AR367" s="14" t="s">
        <v>582</v>
      </c>
      <c r="AT367" s="14" t="s">
        <v>176</v>
      </c>
      <c r="AU367" s="14" t="s">
        <v>82</v>
      </c>
      <c r="AY367" s="14" t="s">
        <v>174</v>
      </c>
      <c r="BE367" s="179">
        <f>IF(N367="základní",J367,0)</f>
        <v>0</v>
      </c>
      <c r="BF367" s="179">
        <f>IF(N367="snížená",J367,0)</f>
        <v>0</v>
      </c>
      <c r="BG367" s="179">
        <f>IF(N367="zákl. přenesená",J367,0)</f>
        <v>0</v>
      </c>
      <c r="BH367" s="179">
        <f>IF(N367="sníž. přenesená",J367,0)</f>
        <v>0</v>
      </c>
      <c r="BI367" s="179">
        <f>IF(N367="nulová",J367,0)</f>
        <v>0</v>
      </c>
      <c r="BJ367" s="14" t="s">
        <v>78</v>
      </c>
      <c r="BK367" s="179">
        <f>ROUND(I367*H367,2)</f>
        <v>0</v>
      </c>
      <c r="BL367" s="14" t="s">
        <v>582</v>
      </c>
      <c r="BM367" s="14" t="s">
        <v>630</v>
      </c>
    </row>
    <row r="368" spans="2:65" s="1" customFormat="1">
      <c r="B368" s="31"/>
      <c r="C368" s="32"/>
      <c r="D368" s="180" t="s">
        <v>183</v>
      </c>
      <c r="E368" s="32"/>
      <c r="F368" s="181" t="s">
        <v>629</v>
      </c>
      <c r="G368" s="32"/>
      <c r="H368" s="32"/>
      <c r="I368" s="96"/>
      <c r="J368" s="32"/>
      <c r="K368" s="32"/>
      <c r="L368" s="35"/>
      <c r="M368" s="182"/>
      <c r="N368" s="57"/>
      <c r="O368" s="57"/>
      <c r="P368" s="57"/>
      <c r="Q368" s="57"/>
      <c r="R368" s="57"/>
      <c r="S368" s="57"/>
      <c r="T368" s="58"/>
      <c r="AT368" s="14" t="s">
        <v>183</v>
      </c>
      <c r="AU368" s="14" t="s">
        <v>82</v>
      </c>
    </row>
    <row r="369" spans="2:65" s="1" customFormat="1" ht="16.5" customHeight="1">
      <c r="B369" s="31"/>
      <c r="C369" s="168" t="s">
        <v>631</v>
      </c>
      <c r="D369" s="168" t="s">
        <v>176</v>
      </c>
      <c r="E369" s="169" t="s">
        <v>632</v>
      </c>
      <c r="F369" s="170" t="s">
        <v>633</v>
      </c>
      <c r="G369" s="171" t="s">
        <v>634</v>
      </c>
      <c r="H369" s="172">
        <v>9</v>
      </c>
      <c r="I369" s="173"/>
      <c r="J369" s="174">
        <f>ROUND(I369*H369,2)</f>
        <v>0</v>
      </c>
      <c r="K369" s="170" t="s">
        <v>1</v>
      </c>
      <c r="L369" s="35"/>
      <c r="M369" s="175" t="s">
        <v>1</v>
      </c>
      <c r="N369" s="176" t="s">
        <v>44</v>
      </c>
      <c r="O369" s="57"/>
      <c r="P369" s="177">
        <f>O369*H369</f>
        <v>0</v>
      </c>
      <c r="Q369" s="177">
        <v>0</v>
      </c>
      <c r="R369" s="177">
        <f>Q369*H369</f>
        <v>0</v>
      </c>
      <c r="S369" s="177">
        <v>0</v>
      </c>
      <c r="T369" s="178">
        <f>S369*H369</f>
        <v>0</v>
      </c>
      <c r="AR369" s="14" t="s">
        <v>582</v>
      </c>
      <c r="AT369" s="14" t="s">
        <v>176</v>
      </c>
      <c r="AU369" s="14" t="s">
        <v>82</v>
      </c>
      <c r="AY369" s="14" t="s">
        <v>174</v>
      </c>
      <c r="BE369" s="179">
        <f>IF(N369="základní",J369,0)</f>
        <v>0</v>
      </c>
      <c r="BF369" s="179">
        <f>IF(N369="snížená",J369,0)</f>
        <v>0</v>
      </c>
      <c r="BG369" s="179">
        <f>IF(N369="zákl. přenesená",J369,0)</f>
        <v>0</v>
      </c>
      <c r="BH369" s="179">
        <f>IF(N369="sníž. přenesená",J369,0)</f>
        <v>0</v>
      </c>
      <c r="BI369" s="179">
        <f>IF(N369="nulová",J369,0)</f>
        <v>0</v>
      </c>
      <c r="BJ369" s="14" t="s">
        <v>78</v>
      </c>
      <c r="BK369" s="179">
        <f>ROUND(I369*H369,2)</f>
        <v>0</v>
      </c>
      <c r="BL369" s="14" t="s">
        <v>582</v>
      </c>
      <c r="BM369" s="14" t="s">
        <v>635</v>
      </c>
    </row>
    <row r="370" spans="2:65" s="1" customFormat="1">
      <c r="B370" s="31"/>
      <c r="C370" s="32"/>
      <c r="D370" s="180" t="s">
        <v>183</v>
      </c>
      <c r="E370" s="32"/>
      <c r="F370" s="181" t="s">
        <v>636</v>
      </c>
      <c r="G370" s="32"/>
      <c r="H370" s="32"/>
      <c r="I370" s="96"/>
      <c r="J370" s="32"/>
      <c r="K370" s="32"/>
      <c r="L370" s="35"/>
      <c r="M370" s="182"/>
      <c r="N370" s="57"/>
      <c r="O370" s="57"/>
      <c r="P370" s="57"/>
      <c r="Q370" s="57"/>
      <c r="R370" s="57"/>
      <c r="S370" s="57"/>
      <c r="T370" s="58"/>
      <c r="AT370" s="14" t="s">
        <v>183</v>
      </c>
      <c r="AU370" s="14" t="s">
        <v>82</v>
      </c>
    </row>
    <row r="371" spans="2:65" s="1" customFormat="1" ht="16.5" customHeight="1">
      <c r="B371" s="31"/>
      <c r="C371" s="168" t="s">
        <v>637</v>
      </c>
      <c r="D371" s="168" t="s">
        <v>176</v>
      </c>
      <c r="E371" s="169" t="s">
        <v>638</v>
      </c>
      <c r="F371" s="170" t="s">
        <v>639</v>
      </c>
      <c r="G371" s="171" t="s">
        <v>595</v>
      </c>
      <c r="H371" s="172">
        <v>1</v>
      </c>
      <c r="I371" s="173"/>
      <c r="J371" s="174">
        <f>ROUND(I371*H371,2)</f>
        <v>0</v>
      </c>
      <c r="K371" s="170" t="s">
        <v>180</v>
      </c>
      <c r="L371" s="35"/>
      <c r="M371" s="175" t="s">
        <v>1</v>
      </c>
      <c r="N371" s="176" t="s">
        <v>44</v>
      </c>
      <c r="O371" s="57"/>
      <c r="P371" s="177">
        <f>O371*H371</f>
        <v>0</v>
      </c>
      <c r="Q371" s="177">
        <v>0</v>
      </c>
      <c r="R371" s="177">
        <f>Q371*H371</f>
        <v>0</v>
      </c>
      <c r="S371" s="177">
        <v>0</v>
      </c>
      <c r="T371" s="178">
        <f>S371*H371</f>
        <v>0</v>
      </c>
      <c r="AR371" s="14" t="s">
        <v>582</v>
      </c>
      <c r="AT371" s="14" t="s">
        <v>176</v>
      </c>
      <c r="AU371" s="14" t="s">
        <v>82</v>
      </c>
      <c r="AY371" s="14" t="s">
        <v>174</v>
      </c>
      <c r="BE371" s="179">
        <f>IF(N371="základní",J371,0)</f>
        <v>0</v>
      </c>
      <c r="BF371" s="179">
        <f>IF(N371="snížená",J371,0)</f>
        <v>0</v>
      </c>
      <c r="BG371" s="179">
        <f>IF(N371="zákl. přenesená",J371,0)</f>
        <v>0</v>
      </c>
      <c r="BH371" s="179">
        <f>IF(N371="sníž. přenesená",J371,0)</f>
        <v>0</v>
      </c>
      <c r="BI371" s="179">
        <f>IF(N371="nulová",J371,0)</f>
        <v>0</v>
      </c>
      <c r="BJ371" s="14" t="s">
        <v>78</v>
      </c>
      <c r="BK371" s="179">
        <f>ROUND(I371*H371,2)</f>
        <v>0</v>
      </c>
      <c r="BL371" s="14" t="s">
        <v>582</v>
      </c>
      <c r="BM371" s="14" t="s">
        <v>640</v>
      </c>
    </row>
    <row r="372" spans="2:65" s="1" customFormat="1">
      <c r="B372" s="31"/>
      <c r="C372" s="32"/>
      <c r="D372" s="180" t="s">
        <v>183</v>
      </c>
      <c r="E372" s="32"/>
      <c r="F372" s="181" t="s">
        <v>639</v>
      </c>
      <c r="G372" s="32"/>
      <c r="H372" s="32"/>
      <c r="I372" s="96"/>
      <c r="J372" s="32"/>
      <c r="K372" s="32"/>
      <c r="L372" s="35"/>
      <c r="M372" s="182"/>
      <c r="N372" s="57"/>
      <c r="O372" s="57"/>
      <c r="P372" s="57"/>
      <c r="Q372" s="57"/>
      <c r="R372" s="57"/>
      <c r="S372" s="57"/>
      <c r="T372" s="58"/>
      <c r="AT372" s="14" t="s">
        <v>183</v>
      </c>
      <c r="AU372" s="14" t="s">
        <v>82</v>
      </c>
    </row>
    <row r="373" spans="2:65" s="10" customFormat="1" ht="22.9" customHeight="1">
      <c r="B373" s="152"/>
      <c r="C373" s="153"/>
      <c r="D373" s="154" t="s">
        <v>72</v>
      </c>
      <c r="E373" s="166" t="s">
        <v>641</v>
      </c>
      <c r="F373" s="166" t="s">
        <v>642</v>
      </c>
      <c r="G373" s="153"/>
      <c r="H373" s="153"/>
      <c r="I373" s="156"/>
      <c r="J373" s="167">
        <f>BK373</f>
        <v>0</v>
      </c>
      <c r="K373" s="153"/>
      <c r="L373" s="158"/>
      <c r="M373" s="159"/>
      <c r="N373" s="160"/>
      <c r="O373" s="160"/>
      <c r="P373" s="161">
        <f>SUM(P374:P375)</f>
        <v>0</v>
      </c>
      <c r="Q373" s="160"/>
      <c r="R373" s="161">
        <f>SUM(R374:R375)</f>
        <v>0</v>
      </c>
      <c r="S373" s="160"/>
      <c r="T373" s="162">
        <f>SUM(T374:T375)</f>
        <v>0</v>
      </c>
      <c r="AR373" s="163" t="s">
        <v>204</v>
      </c>
      <c r="AT373" s="164" t="s">
        <v>72</v>
      </c>
      <c r="AU373" s="164" t="s">
        <v>78</v>
      </c>
      <c r="AY373" s="163" t="s">
        <v>174</v>
      </c>
      <c r="BK373" s="165">
        <f>SUM(BK374:BK375)</f>
        <v>0</v>
      </c>
    </row>
    <row r="374" spans="2:65" s="1" customFormat="1" ht="16.5" customHeight="1">
      <c r="B374" s="31"/>
      <c r="C374" s="168" t="s">
        <v>643</v>
      </c>
      <c r="D374" s="168" t="s">
        <v>176</v>
      </c>
      <c r="E374" s="169" t="s">
        <v>644</v>
      </c>
      <c r="F374" s="170" t="s">
        <v>645</v>
      </c>
      <c r="G374" s="171" t="s">
        <v>646</v>
      </c>
      <c r="H374" s="172">
        <v>2</v>
      </c>
      <c r="I374" s="173"/>
      <c r="J374" s="174">
        <f>ROUND(I374*H374,2)</f>
        <v>0</v>
      </c>
      <c r="K374" s="170" t="s">
        <v>1</v>
      </c>
      <c r="L374" s="35"/>
      <c r="M374" s="175" t="s">
        <v>1</v>
      </c>
      <c r="N374" s="176" t="s">
        <v>44</v>
      </c>
      <c r="O374" s="57"/>
      <c r="P374" s="177">
        <f>O374*H374</f>
        <v>0</v>
      </c>
      <c r="Q374" s="177">
        <v>0</v>
      </c>
      <c r="R374" s="177">
        <f>Q374*H374</f>
        <v>0</v>
      </c>
      <c r="S374" s="177">
        <v>0</v>
      </c>
      <c r="T374" s="178">
        <f>S374*H374</f>
        <v>0</v>
      </c>
      <c r="AR374" s="14" t="s">
        <v>582</v>
      </c>
      <c r="AT374" s="14" t="s">
        <v>176</v>
      </c>
      <c r="AU374" s="14" t="s">
        <v>82</v>
      </c>
      <c r="AY374" s="14" t="s">
        <v>174</v>
      </c>
      <c r="BE374" s="179">
        <f>IF(N374="základní",J374,0)</f>
        <v>0</v>
      </c>
      <c r="BF374" s="179">
        <f>IF(N374="snížená",J374,0)</f>
        <v>0</v>
      </c>
      <c r="BG374" s="179">
        <f>IF(N374="zákl. přenesená",J374,0)</f>
        <v>0</v>
      </c>
      <c r="BH374" s="179">
        <f>IF(N374="sníž. přenesená",J374,0)</f>
        <v>0</v>
      </c>
      <c r="BI374" s="179">
        <f>IF(N374="nulová",J374,0)</f>
        <v>0</v>
      </c>
      <c r="BJ374" s="14" t="s">
        <v>78</v>
      </c>
      <c r="BK374" s="179">
        <f>ROUND(I374*H374,2)</f>
        <v>0</v>
      </c>
      <c r="BL374" s="14" t="s">
        <v>582</v>
      </c>
      <c r="BM374" s="14" t="s">
        <v>647</v>
      </c>
    </row>
    <row r="375" spans="2:65" s="1" customFormat="1">
      <c r="B375" s="31"/>
      <c r="C375" s="32"/>
      <c r="D375" s="180" t="s">
        <v>183</v>
      </c>
      <c r="E375" s="32"/>
      <c r="F375" s="181" t="s">
        <v>648</v>
      </c>
      <c r="G375" s="32"/>
      <c r="H375" s="32"/>
      <c r="I375" s="96"/>
      <c r="J375" s="32"/>
      <c r="K375" s="32"/>
      <c r="L375" s="35"/>
      <c r="M375" s="182"/>
      <c r="N375" s="57"/>
      <c r="O375" s="57"/>
      <c r="P375" s="57"/>
      <c r="Q375" s="57"/>
      <c r="R375" s="57"/>
      <c r="S375" s="57"/>
      <c r="T375" s="58"/>
      <c r="AT375" s="14" t="s">
        <v>183</v>
      </c>
      <c r="AU375" s="14" t="s">
        <v>82</v>
      </c>
    </row>
    <row r="376" spans="2:65" s="10" customFormat="1" ht="22.9" customHeight="1">
      <c r="B376" s="152"/>
      <c r="C376" s="153"/>
      <c r="D376" s="154" t="s">
        <v>72</v>
      </c>
      <c r="E376" s="166" t="s">
        <v>649</v>
      </c>
      <c r="F376" s="166" t="s">
        <v>650</v>
      </c>
      <c r="G376" s="153"/>
      <c r="H376" s="153"/>
      <c r="I376" s="156"/>
      <c r="J376" s="167">
        <f>BK376</f>
        <v>0</v>
      </c>
      <c r="K376" s="153"/>
      <c r="L376" s="158"/>
      <c r="M376" s="159"/>
      <c r="N376" s="160"/>
      <c r="O376" s="160"/>
      <c r="P376" s="161">
        <f>SUM(P377:P378)</f>
        <v>0</v>
      </c>
      <c r="Q376" s="160"/>
      <c r="R376" s="161">
        <f>SUM(R377:R378)</f>
        <v>0</v>
      </c>
      <c r="S376" s="160"/>
      <c r="T376" s="162">
        <f>SUM(T377:T378)</f>
        <v>0</v>
      </c>
      <c r="AR376" s="163" t="s">
        <v>204</v>
      </c>
      <c r="AT376" s="164" t="s">
        <v>72</v>
      </c>
      <c r="AU376" s="164" t="s">
        <v>78</v>
      </c>
      <c r="AY376" s="163" t="s">
        <v>174</v>
      </c>
      <c r="BK376" s="165">
        <f>SUM(BK377:BK378)</f>
        <v>0</v>
      </c>
    </row>
    <row r="377" spans="2:65" s="1" customFormat="1" ht="16.5" customHeight="1">
      <c r="B377" s="31"/>
      <c r="C377" s="168" t="s">
        <v>651</v>
      </c>
      <c r="D377" s="168" t="s">
        <v>176</v>
      </c>
      <c r="E377" s="169" t="s">
        <v>652</v>
      </c>
      <c r="F377" s="170" t="s">
        <v>653</v>
      </c>
      <c r="G377" s="171" t="s">
        <v>646</v>
      </c>
      <c r="H377" s="172">
        <v>4</v>
      </c>
      <c r="I377" s="173"/>
      <c r="J377" s="174">
        <f>ROUND(I377*H377,2)</f>
        <v>0</v>
      </c>
      <c r="K377" s="170" t="s">
        <v>1</v>
      </c>
      <c r="L377" s="35"/>
      <c r="M377" s="175" t="s">
        <v>1</v>
      </c>
      <c r="N377" s="176" t="s">
        <v>44</v>
      </c>
      <c r="O377" s="57"/>
      <c r="P377" s="177">
        <f>O377*H377</f>
        <v>0</v>
      </c>
      <c r="Q377" s="177">
        <v>0</v>
      </c>
      <c r="R377" s="177">
        <f>Q377*H377</f>
        <v>0</v>
      </c>
      <c r="S377" s="177">
        <v>0</v>
      </c>
      <c r="T377" s="178">
        <f>S377*H377</f>
        <v>0</v>
      </c>
      <c r="AR377" s="14" t="s">
        <v>582</v>
      </c>
      <c r="AT377" s="14" t="s">
        <v>176</v>
      </c>
      <c r="AU377" s="14" t="s">
        <v>82</v>
      </c>
      <c r="AY377" s="14" t="s">
        <v>174</v>
      </c>
      <c r="BE377" s="179">
        <f>IF(N377="základní",J377,0)</f>
        <v>0</v>
      </c>
      <c r="BF377" s="179">
        <f>IF(N377="snížená",J377,0)</f>
        <v>0</v>
      </c>
      <c r="BG377" s="179">
        <f>IF(N377="zákl. přenesená",J377,0)</f>
        <v>0</v>
      </c>
      <c r="BH377" s="179">
        <f>IF(N377="sníž. přenesená",J377,0)</f>
        <v>0</v>
      </c>
      <c r="BI377" s="179">
        <f>IF(N377="nulová",J377,0)</f>
        <v>0</v>
      </c>
      <c r="BJ377" s="14" t="s">
        <v>78</v>
      </c>
      <c r="BK377" s="179">
        <f>ROUND(I377*H377,2)</f>
        <v>0</v>
      </c>
      <c r="BL377" s="14" t="s">
        <v>582</v>
      </c>
      <c r="BM377" s="14" t="s">
        <v>654</v>
      </c>
    </row>
    <row r="378" spans="2:65" s="1" customFormat="1">
      <c r="B378" s="31"/>
      <c r="C378" s="32"/>
      <c r="D378" s="180" t="s">
        <v>183</v>
      </c>
      <c r="E378" s="32"/>
      <c r="F378" s="181" t="s">
        <v>655</v>
      </c>
      <c r="G378" s="32"/>
      <c r="H378" s="32"/>
      <c r="I378" s="96"/>
      <c r="J378" s="32"/>
      <c r="K378" s="32"/>
      <c r="L378" s="35"/>
      <c r="M378" s="216"/>
      <c r="N378" s="217"/>
      <c r="O378" s="217"/>
      <c r="P378" s="217"/>
      <c r="Q378" s="217"/>
      <c r="R378" s="217"/>
      <c r="S378" s="217"/>
      <c r="T378" s="218"/>
      <c r="AT378" s="14" t="s">
        <v>183</v>
      </c>
      <c r="AU378" s="14" t="s">
        <v>82</v>
      </c>
    </row>
    <row r="379" spans="2:65" s="1" customFormat="1" ht="6.95" customHeight="1">
      <c r="B379" s="43"/>
      <c r="C379" s="44"/>
      <c r="D379" s="44"/>
      <c r="E379" s="44"/>
      <c r="F379" s="44"/>
      <c r="G379" s="44"/>
      <c r="H379" s="44"/>
      <c r="I379" s="119"/>
      <c r="J379" s="44"/>
      <c r="K379" s="44"/>
      <c r="L379" s="35"/>
    </row>
  </sheetData>
  <sheetProtection algorithmName="SHA-512" hashValue="T7Eg8NdN78uqCiDmi47c0RgVzo69nJdYUn6vfSWJqlIiwWbC34d5Yjn2X0TefVxVjIDtD8LCcRh0muvcn+5k0g==" saltValue="4EJUBtiHUJjhVYBIrmBWBKcnYflGY4dGI8R45roWgUUCR1oqBg8Zv0RgyUJzh7ZN10hwMBBQXBOAeWYwnqBoEA==" spinCount="100000" sheet="1" objects="1" scenarios="1" formatColumns="0" formatRows="0" autoFilter="0"/>
  <autoFilter ref="C86:K378"/>
  <mergeCells count="6">
    <mergeCell ref="E79:H79"/>
    <mergeCell ref="L2:V2"/>
    <mergeCell ref="E7:H7"/>
    <mergeCell ref="E16:H16"/>
    <mergeCell ref="E25:H25"/>
    <mergeCell ref="E46:H46"/>
  </mergeCells>
  <pageMargins left="0.39374999999999999" right="0.39374999999999999" top="0.39374999999999999" bottom="0.39374999999999999" header="0" footer="0"/>
  <pageSetup paperSize="9" scale="87"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1087_UB_07_Postov - Uhers...</vt:lpstr>
      <vt:lpstr>'1087_UB_07_Postov - Uhers...'!Názvy_tisku</vt:lpstr>
      <vt:lpstr>'Rekapitulace stavby'!Názvy_tisku</vt:lpstr>
      <vt:lpstr>'1087_UB_07_Postov - Uhers...'!Oblast_tisku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2019-03-07T06:31:13Z</cp:lastPrinted>
  <dcterms:created xsi:type="dcterms:W3CDTF">2019-03-01T09:22:33Z</dcterms:created>
  <dcterms:modified xsi:type="dcterms:W3CDTF">2019-03-07T06:37:52Z</dcterms:modified>
</cp:coreProperties>
</file>