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<sst xmlns="http://schemas.openxmlformats.org/spreadsheetml/2006/main" count="882" uniqueCount="424">
  <si>
    <t>KRYCÍ LIST ROZPOČTU</t>
  </si>
  <si>
    <t>Název stavby</t>
  </si>
  <si>
    <t>VO VYSOKÁ PEC-II</t>
  </si>
  <si>
    <t>JKSO</t>
  </si>
  <si>
    <t xml:space="preserve"> </t>
  </si>
  <si>
    <t>Kód stavby</t>
  </si>
  <si>
    <t>VO-PEC-II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</si>
  <si>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</si>
  <si>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</si>
  <si>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</si>
  <si>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</si>
  <si>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</si>
  <si>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</si>
  <si>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</si>
  <si>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</si>
  <si>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</si>
  <si>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</si>
  <si>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</si>
  <si>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</si>
  <si>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</si>
  <si>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</si>
  <si>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</si>
  <si>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</si>
  <si>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>25.04.2013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</si>
  <si>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</si>
  <si>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</si>
  <si>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</si>
  <si>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</si>
  <si>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</si>
  <si>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</si>
  <si>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</si>
  <si>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</si>
  <si>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</si>
  <si>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</si>
  <si>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</si>
  <si>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</si>
  <si>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</si>
  <si>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</si>
  <si>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</si>
  <si>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</si>
  <si>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</si>
  <si>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</si>
  <si>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</si>
  <si>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</si>
  <si>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</si>
  <si>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</si>
  <si>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</si>
  <si>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</si>
  <si>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</si>
  <si>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</si>
  <si>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</si>
  <si>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</si>
  <si>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</si>
  <si>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</si>
  <si>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</si>
  <si>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</si>
  <si>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</si>
  <si>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</si>
  <si>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</si>
  <si>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</si>
  <si>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</si>
  <si>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</si>
  <si>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</si>
  <si>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</si>
  <si>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</si>
  <si>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</si>
  <si>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</si>
  <si>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</si>
  <si>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</si>
  <si>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</si>
  <si>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</si>
  <si>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</si>
  <si>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</si>
  <si>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</si>
  <si>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</si>
  <si>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</si>
  <si>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</si>
  <si>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</si>
  <si>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</si>
  <si>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</si>
  <si>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</si>
  <si>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</si>
  <si>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</si>
  <si>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</si>
  <si>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</si>
  <si>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</si>
  <si>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</si>
  <si>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</si>
  <si>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</si>
  <si>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</si>
  <si>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</si>
  <si>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</si>
  <si>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</si>
  <si>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</si>
  <si>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</si>
  <si>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</si>
  <si>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</si>
  <si>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</si>
  <si>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</si>
  <si>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</si>
  <si>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</si>
  <si>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</si>
  <si>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</si>
  <si>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</si>
  <si>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9</t>
  </si>
  <si>
    <t>Ostatní konstrukce a práce-bourání</t>
  </si>
  <si>
    <t>1</t>
  </si>
  <si>
    <t>99</t>
  </si>
  <si>
    <t>Přesun hmot</t>
  </si>
  <si>
    <t>2</t>
  </si>
  <si>
    <t>K</t>
  </si>
  <si>
    <t>013</t>
  </si>
  <si>
    <t>997013801</t>
  </si>
  <si>
    <t>Poplatek za uložení stavebního betonového odpadu na skládce (skládkovné)</t>
  </si>
  <si>
    <t>t</t>
  </si>
  <si>
    <t>3</t>
  </si>
  <si>
    <t>Práce a dodávky PSV</t>
  </si>
  <si>
    <t>740</t>
  </si>
  <si>
    <t>Elektromontáže - zkoušky a revize</t>
  </si>
  <si>
    <t>741</t>
  </si>
  <si>
    <t>740991300</t>
  </si>
  <si>
    <t>Celková prohlídka elektrického rozvodu a zařízení do 1 milionu Kč</t>
  </si>
  <si>
    <t>kus</t>
  </si>
  <si>
    <t>740991910</t>
  </si>
  <si>
    <t>Příplatek k celkové prohlídce za každých dalších 500 000,- Kč</t>
  </si>
  <si>
    <t>742</t>
  </si>
  <si>
    <t>Elektromontáže - rozvodný systém</t>
  </si>
  <si>
    <t>4</t>
  </si>
  <si>
    <t>742111600</t>
  </si>
  <si>
    <t>Montáž rozvodnice oceloplechová nebo plastová běžná do 300 kg</t>
  </si>
  <si>
    <t>5</t>
  </si>
  <si>
    <t>742111600-D</t>
  </si>
  <si>
    <t>Demontáž rozvodnice oceloplechová nebo plastová běžná do 300 kg</t>
  </si>
  <si>
    <t>6</t>
  </si>
  <si>
    <t>742311330</t>
  </si>
  <si>
    <t>Montáž skříň pojistková pilíř pro skříň typ PRIS 3,7</t>
  </si>
  <si>
    <t>7</t>
  </si>
  <si>
    <t>742311330-D</t>
  </si>
  <si>
    <t>Demontáž skříň pojistková pilíř pro skříň typ PRIS 3,7</t>
  </si>
  <si>
    <t>8</t>
  </si>
  <si>
    <t>M</t>
  </si>
  <si>
    <t>MAT</t>
  </si>
  <si>
    <t>999100003</t>
  </si>
  <si>
    <t>Úsporný rozvaděč RVO komplet s regulací,např.ALSICO</t>
  </si>
  <si>
    <t>ks</t>
  </si>
  <si>
    <t>743</t>
  </si>
  <si>
    <t>Elektromontáže - hrubá montáž</t>
  </si>
  <si>
    <t>743612111</t>
  </si>
  <si>
    <t>Montáž vodič uzemňovací FeZn pásek průřezu do 120 mm2v městské zástavbě v zemi</t>
  </si>
  <si>
    <t>m</t>
  </si>
  <si>
    <t>10</t>
  </si>
  <si>
    <t>354420620</t>
  </si>
  <si>
    <t>páska zemnící 30 x 4 mm FeZn</t>
  </si>
  <si>
    <t>kg</t>
  </si>
  <si>
    <t>746</t>
  </si>
  <si>
    <t>Elektromontáže - soubory pro vodiče</t>
  </si>
  <si>
    <t>11</t>
  </si>
  <si>
    <t>746413150</t>
  </si>
  <si>
    <t>Ukončení kabelů 3x1,5 až 4 mm2 smršťovací záklopkou nebo páskem bez letování</t>
  </si>
  <si>
    <t>12</t>
  </si>
  <si>
    <t>746413440</t>
  </si>
  <si>
    <t>Ukončení kabelů 4x16 mm2 smršťovací záklopkou nebo páskem bez letování</t>
  </si>
  <si>
    <t>13</t>
  </si>
  <si>
    <t>354363140</t>
  </si>
  <si>
    <t>hlava rozdělovací, smršťovaná přímá do 1kV SKE-4F/1+2 4x 1,5-25</t>
  </si>
  <si>
    <t>14</t>
  </si>
  <si>
    <t>746413460</t>
  </si>
  <si>
    <t>Ukončení kabelů 4x35 mm2 smršťovací záklopkou nebo páskem bez letování</t>
  </si>
  <si>
    <t>15</t>
  </si>
  <si>
    <t>354363150</t>
  </si>
  <si>
    <t>hlava rozdělovací, smršťovaná přímá do 1kV SKE-4F/3+4 4x 35-150</t>
  </si>
  <si>
    <t>748</t>
  </si>
  <si>
    <t>Elektromontáže - osvětlovací zařízení a svítidla</t>
  </si>
  <si>
    <t>16</t>
  </si>
  <si>
    <t>748132300-D</t>
  </si>
  <si>
    <t>Demontáž svítidlo výbojkové průmyslové stropní na výložník</t>
  </si>
  <si>
    <t>17</t>
  </si>
  <si>
    <t>748719211-D</t>
  </si>
  <si>
    <t>Demontáž stožár osvětlení ostatní ocelový samostatně stojící do 12m</t>
  </si>
  <si>
    <t>18</t>
  </si>
  <si>
    <t>999100001</t>
  </si>
  <si>
    <t>Svítidlo VO SON 70W, např.ATOS 70W</t>
  </si>
  <si>
    <t>19</t>
  </si>
  <si>
    <t>999100002</t>
  </si>
  <si>
    <t>Výbojka SON 70W, např.Philips Master SON-T PIA Plus 70W</t>
  </si>
  <si>
    <t>20</t>
  </si>
  <si>
    <t>316740670</t>
  </si>
  <si>
    <t>stožár osvětlovací K 6 - 133/89/60 žárově zinkovaný - sadový</t>
  </si>
  <si>
    <t>21</t>
  </si>
  <si>
    <t>020510</t>
  </si>
  <si>
    <t>ochranná manžeta plastová, např.Kooperativa OMP133</t>
  </si>
  <si>
    <t>22</t>
  </si>
  <si>
    <t>748132300</t>
  </si>
  <si>
    <t>Montáž svítidlo výbojkové průmyslové stropní na výložník</t>
  </si>
  <si>
    <t>23</t>
  </si>
  <si>
    <t>748719211</t>
  </si>
  <si>
    <t>Montáž stožár osvětlení ostatní ocelový samostatně stojící do 12m</t>
  </si>
  <si>
    <t>783</t>
  </si>
  <si>
    <t>Dokončovací práce - nátěry</t>
  </si>
  <si>
    <t>24</t>
  </si>
  <si>
    <t>783903510</t>
  </si>
  <si>
    <t>Nátěry elektrických zařízení systémy jednosložkovými zemnicích pásků 1x krycí s proužky</t>
  </si>
  <si>
    <t>25</t>
  </si>
  <si>
    <t>246231650</t>
  </si>
  <si>
    <t>nátěr antikorozní pro výztužné oceli MAPEFER ( bal. 2kg)</t>
  </si>
  <si>
    <t>Práce a dodávky M</t>
  </si>
  <si>
    <t>21-M</t>
  </si>
  <si>
    <t>Elektromontáže</t>
  </si>
  <si>
    <t>26</t>
  </si>
  <si>
    <t>921</t>
  </si>
  <si>
    <t>210021063</t>
  </si>
  <si>
    <t>Osazení výstražné fólie z PVC</t>
  </si>
  <si>
    <t>27</t>
  </si>
  <si>
    <t>283234210</t>
  </si>
  <si>
    <t>fólie varovná PE POLYNET šíře 33 cm s potiskem</t>
  </si>
  <si>
    <t>28</t>
  </si>
  <si>
    <t>210204202</t>
  </si>
  <si>
    <t>Montáž elektrovýzbroje stožárů osvětlení 2 okruhy</t>
  </si>
  <si>
    <t>29</t>
  </si>
  <si>
    <t>94440</t>
  </si>
  <si>
    <t>stožárová svorkovnice 3xkabel do 35mm2,1*E27, např.Paul Jordán EKM 2035</t>
  </si>
  <si>
    <t>30</t>
  </si>
  <si>
    <t>210220301</t>
  </si>
  <si>
    <t>Montáž svorek hromosvodných typu SS, SR 03 se 2 šrouby</t>
  </si>
  <si>
    <t>31</t>
  </si>
  <si>
    <t>354419860</t>
  </si>
  <si>
    <t>svorka odbočovací a spojovací SR 2a pro pásek 30x4 mm    FeZn</t>
  </si>
  <si>
    <t>32</t>
  </si>
  <si>
    <t>210810006</t>
  </si>
  <si>
    <t>Montáž měděných kabelů CYKY, CYKYD, CYKYDY, NYM, NYY, YSLY 750 V 3x2,5 mm2 uložených volně</t>
  </si>
  <si>
    <t>33</t>
  </si>
  <si>
    <t>341110360</t>
  </si>
  <si>
    <t>kabel silový s Cu jádrem CYKY 3x2,5 mm2</t>
  </si>
  <si>
    <t>34</t>
  </si>
  <si>
    <t>210810014</t>
  </si>
  <si>
    <t>Montáž měděných kabelů CYKY, CYKYD, CYKYDY, NYM, NYY, YSLY 750 V 4x16mm2 uložených volně</t>
  </si>
  <si>
    <t>35</t>
  </si>
  <si>
    <t>341110800</t>
  </si>
  <si>
    <t>kabel silový s Cu jádrem CYKY 4x16 mm2</t>
  </si>
  <si>
    <t>36</t>
  </si>
  <si>
    <t>210810090</t>
  </si>
  <si>
    <t>Montáž měděných kabelů CYKY, NYM, NYY, YSLY 1 kV 3x35+25mm2 uložených volně</t>
  </si>
  <si>
    <t>37</t>
  </si>
  <si>
    <t>341116200</t>
  </si>
  <si>
    <t>kabel silový s Cu jádrem 1-CYKY 4x35 mm2</t>
  </si>
  <si>
    <t>22-M</t>
  </si>
  <si>
    <t>Montáže oznam. a zabezp. zařízení</t>
  </si>
  <si>
    <t>38</t>
  </si>
  <si>
    <t>922</t>
  </si>
  <si>
    <t>220110346</t>
  </si>
  <si>
    <t>Montáž štítku kabelového průběžného</t>
  </si>
  <si>
    <t>39</t>
  </si>
  <si>
    <t>592127150</t>
  </si>
  <si>
    <t>označník kabelový čtyřhranný ABZ 1-53 15x15x53 cm</t>
  </si>
  <si>
    <t>46-M</t>
  </si>
  <si>
    <t>Zemní práce při extr.mont.pracích</t>
  </si>
  <si>
    <t>40</t>
  </si>
  <si>
    <t>946</t>
  </si>
  <si>
    <t>460010025</t>
  </si>
  <si>
    <t>Vytyčení trasy inženýrských sítí v zastavěném prostoru</t>
  </si>
  <si>
    <t>km</t>
  </si>
  <si>
    <t>41</t>
  </si>
  <si>
    <t>42</t>
  </si>
  <si>
    <t>460030007</t>
  </si>
  <si>
    <t>Sejmutí ornice ručně v hornině třídy 2, vrstva tloušťky přes 15 cm</t>
  </si>
  <si>
    <t>m3</t>
  </si>
  <si>
    <t>43</t>
  </si>
  <si>
    <t>460030015</t>
  </si>
  <si>
    <t>Odstranění travnatého porostu, kosení a shrabávání trávy</t>
  </si>
  <si>
    <t>m2</t>
  </si>
  <si>
    <t>44</t>
  </si>
  <si>
    <t>460030021</t>
  </si>
  <si>
    <t>Odstranění dřevitého porostu z křovin a stromů měkkého středně hustého</t>
  </si>
  <si>
    <t>45</t>
  </si>
  <si>
    <t>460030028</t>
  </si>
  <si>
    <t>Ostatní práce štěpkování netěžitelného porostu s odvozem</t>
  </si>
  <si>
    <t>prms</t>
  </si>
  <si>
    <t>46</t>
  </si>
  <si>
    <t>460030061</t>
  </si>
  <si>
    <t>Rozebrání dlažeb ručně z kamene do malty spáry zalité</t>
  </si>
  <si>
    <t>47</t>
  </si>
  <si>
    <t>460030161</t>
  </si>
  <si>
    <t>Odstranění podkladu nebo krytu komunikace z betonu prostého tloušťky do 15 cm</t>
  </si>
  <si>
    <t>48</t>
  </si>
  <si>
    <t>460030192</t>
  </si>
  <si>
    <t>Řezání podkladu nebo krytu živičného tloušťky do 10 cm</t>
  </si>
  <si>
    <t>49</t>
  </si>
  <si>
    <t>460050003</t>
  </si>
  <si>
    <t>Hloubení nezapažených jam pro stožáry jednoduché délky do 8 m na rovině ručně v hornině tř 3</t>
  </si>
  <si>
    <t>50</t>
  </si>
  <si>
    <t>460080014</t>
  </si>
  <si>
    <t>Základové konstrukce z monolitického betonu C 16/20 bez bednění</t>
  </si>
  <si>
    <t>51</t>
  </si>
  <si>
    <t>286112480</t>
  </si>
  <si>
    <t>trubka KGEM s hrdlem 250X6,2X1M SN4KOEX,PVC</t>
  </si>
  <si>
    <t>52</t>
  </si>
  <si>
    <t>589325500</t>
  </si>
  <si>
    <t>potěr cementový  CP 20 kamenivo do 4 mm</t>
  </si>
  <si>
    <t>53</t>
  </si>
  <si>
    <t>583336510</t>
  </si>
  <si>
    <t>kamenivo těžené hrubé frakce 8-16 (Bratčice)</t>
  </si>
  <si>
    <t>54</t>
  </si>
  <si>
    <t>286112200</t>
  </si>
  <si>
    <t>trubka drenážní flexibilní PipeLife D 50 mm</t>
  </si>
  <si>
    <t>55</t>
  </si>
  <si>
    <t>460080112</t>
  </si>
  <si>
    <t>Bourání základu betonového se záhozem jámy sypaninou</t>
  </si>
  <si>
    <t>56</t>
  </si>
  <si>
    <t>460200173</t>
  </si>
  <si>
    <t>Hloubení kabelových nezapažených rýh ručně š 35 cm, hl 90 cm, v hornině tř 3</t>
  </si>
  <si>
    <t>57</t>
  </si>
  <si>
    <t>460200303</t>
  </si>
  <si>
    <t>Hloubení kabelových nezapažených rýh ručně š 50 cm, hl 120 cm, v hornině tř 3</t>
  </si>
  <si>
    <t>58</t>
  </si>
  <si>
    <t>460201553</t>
  </si>
  <si>
    <t>Hloubení kabelových nezapažených rýh ručně ostatních rozměrů v hornině tř 3-pro pásek 10x10cm</t>
  </si>
  <si>
    <t>59</t>
  </si>
  <si>
    <t>460421072</t>
  </si>
  <si>
    <t>Lože kabelů z písku nebo štěrkopísku tl 5 cm nad kabel, kryté plastovou deskou, š lože do 50 cm</t>
  </si>
  <si>
    <t>60</t>
  </si>
  <si>
    <t>583313450</t>
  </si>
  <si>
    <t>kamenivo těžené drobné frakce 0-4</t>
  </si>
  <si>
    <t>61</t>
  </si>
  <si>
    <t>345751050</t>
  </si>
  <si>
    <t>deska kabelová krycí DEKAB 300/2 PVC červená</t>
  </si>
  <si>
    <t>62</t>
  </si>
  <si>
    <t>460470011</t>
  </si>
  <si>
    <t>Provizorní zajištění kabelů ve výkopech při jejich křížení</t>
  </si>
  <si>
    <t>63</t>
  </si>
  <si>
    <t>460470012</t>
  </si>
  <si>
    <t>Provizorní zajištění kabelů ve výkopech při jejich souběhu</t>
  </si>
  <si>
    <t>64</t>
  </si>
  <si>
    <t>460510054</t>
  </si>
  <si>
    <t>Kabelové prostupy z trub plastových do rýhy bez obsypu, průměru do 10 cm</t>
  </si>
  <si>
    <t>65</t>
  </si>
  <si>
    <t>345713520</t>
  </si>
  <si>
    <t>trubka elektroinstalační ohebná Kopoflex, HDPE+LDPE KF 09063</t>
  </si>
  <si>
    <t>66</t>
  </si>
  <si>
    <t>460510075</t>
  </si>
  <si>
    <t>Kabelové prostupy z trub plastových do rýhy s obetonováním, průměru do 15 cm</t>
  </si>
  <si>
    <t>67</t>
  </si>
  <si>
    <t>345713550</t>
  </si>
  <si>
    <t>trubka elektroinstalační ohebná Kopoflex, HDPE+LDPE KF 09110</t>
  </si>
  <si>
    <t>68</t>
  </si>
  <si>
    <t>69</t>
  </si>
  <si>
    <t>70</t>
  </si>
  <si>
    <t>71</t>
  </si>
  <si>
    <t>72</t>
  </si>
  <si>
    <t>460560153</t>
  </si>
  <si>
    <t>Zásyp rýh ručně šířky 35 cm, hloubky 70 cm, z horniny třídy 3</t>
  </si>
  <si>
    <t>73</t>
  </si>
  <si>
    <t>460560273</t>
  </si>
  <si>
    <t>Zásyp rýh ručně šířky 50 cm, hloubky 90 cm, z horniny třídy 3</t>
  </si>
  <si>
    <t>74</t>
  </si>
  <si>
    <t>460600021</t>
  </si>
  <si>
    <t>Vodorovné přemístění horniny jakékoliv třídy do 50 m</t>
  </si>
  <si>
    <t>75</t>
  </si>
  <si>
    <t>460600061</t>
  </si>
  <si>
    <t>Odvoz suti a vybouraných hmot do 1 km</t>
  </si>
  <si>
    <t>76</t>
  </si>
  <si>
    <t>460600071</t>
  </si>
  <si>
    <t>Příplatek k odvozu suti a vybouraných hmot za každý další 1 km</t>
  </si>
  <si>
    <t>77</t>
  </si>
  <si>
    <t>460620007</t>
  </si>
  <si>
    <t>Zatravnění včetně zalití vodou na rovině</t>
  </si>
  <si>
    <t>78</t>
  </si>
  <si>
    <t>460620013</t>
  </si>
  <si>
    <t>Provizorní úprava terénu se zhutněním, v hornině tř 3</t>
  </si>
  <si>
    <t>79</t>
  </si>
  <si>
    <t>460650052</t>
  </si>
  <si>
    <t>Zřízení podkladní vrstvy vozovky a chodníku ze štěrkodrti se zhutněním tloušťky do 10 cm</t>
  </si>
  <si>
    <t>80</t>
  </si>
  <si>
    <t>460650134</t>
  </si>
  <si>
    <t>Zřízení krytu vozovky a chodníku z litého asfaltu tloušťky do 7cm</t>
  </si>
  <si>
    <t>81</t>
  </si>
  <si>
    <t>460650922</t>
  </si>
  <si>
    <t>Kladení dlažby po překopech z kostek kamenných drobných do lože z kameniva těženého</t>
  </si>
  <si>
    <t>N00</t>
  </si>
  <si>
    <t>Nepojmenované práce</t>
  </si>
  <si>
    <t>N01</t>
  </si>
  <si>
    <t>Nepojmenovaný díl</t>
  </si>
  <si>
    <t>82</t>
  </si>
  <si>
    <t>HZS4221</t>
  </si>
  <si>
    <t>Hodinová zúčtovací sazba geodet-zaměření skutečného provedení</t>
  </si>
  <si>
    <t>hod</t>
  </si>
  <si>
    <t>VRN</t>
  </si>
  <si>
    <t>Vedlejší rozpočtové náklady</t>
  </si>
  <si>
    <t>83</t>
  </si>
  <si>
    <t>000</t>
  </si>
  <si>
    <t>013254000</t>
  </si>
  <si>
    <t>Dokumentace skutečného provedení stavby</t>
  </si>
  <si>
    <t>Kč</t>
  </si>
  <si>
    <t>84</t>
  </si>
  <si>
    <t>030001000</t>
  </si>
  <si>
    <t>85</t>
  </si>
  <si>
    <t>034203000</t>
  </si>
  <si>
    <t>Oplocení staveniště</t>
  </si>
  <si>
    <t>86</t>
  </si>
  <si>
    <t>034403000</t>
  </si>
  <si>
    <t>Dopravní značení na staveništi</t>
  </si>
  <si>
    <t>87</t>
  </si>
  <si>
    <t>034703000</t>
  </si>
  <si>
    <t>Osvětlení staveniště</t>
  </si>
  <si>
    <t>88</t>
  </si>
  <si>
    <t>041103000</t>
  </si>
  <si>
    <t>Autorský dozor projektanta</t>
  </si>
  <si>
    <t>89</t>
  </si>
  <si>
    <t>041203000</t>
  </si>
  <si>
    <t>Technický dozor investora</t>
  </si>
  <si>
    <t>90</t>
  </si>
  <si>
    <t>041403000</t>
  </si>
  <si>
    <t>Koordinátor BOZP na staveništi</t>
  </si>
  <si>
    <t>91</t>
  </si>
  <si>
    <t>045002000</t>
  </si>
  <si>
    <t>Kompletační a koordinační činnost</t>
  </si>
  <si>
    <t>92</t>
  </si>
  <si>
    <t>065002000</t>
  </si>
  <si>
    <t>Mimostaveništní doprava materiálů</t>
  </si>
  <si>
    <t>93</t>
  </si>
  <si>
    <t>081002000</t>
  </si>
  <si>
    <t>Doprava zaměstnanců na staveniště</t>
  </si>
  <si>
    <t>94</t>
  </si>
  <si>
    <t>091002000</t>
  </si>
  <si>
    <t>Ostatní náklady související s objektem-smlouvy věcná břemena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</si>
</sst>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6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94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169" fontId="21" fillId="0" borderId="0" xfId="0" applyNumberFormat="1" applyFont="1" applyAlignment="1" applyProtection="1">
      <alignment horizontal="right" vertical="center"/>
      <protection/>
    </xf>
    <xf numFmtId="170" fontId="21" fillId="0" borderId="0" xfId="0" applyNumberFormat="1" applyFont="1" applyAlignment="1" applyProtection="1">
      <alignment horizontal="right" vertical="center"/>
      <protection/>
    </xf>
    <xf numFmtId="165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84" t="s">
        <v>2</v>
      </c>
      <c r="F5" s="185"/>
      <c r="G5" s="185"/>
      <c r="H5" s="185"/>
      <c r="I5" s="185"/>
      <c r="J5" s="186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87" t="s">
        <v>4</v>
      </c>
      <c r="F7" s="188"/>
      <c r="G7" s="188"/>
      <c r="H7" s="188"/>
      <c r="I7" s="188"/>
      <c r="J7" s="189"/>
      <c r="K7" s="14"/>
      <c r="L7" s="14"/>
      <c r="M7" s="14"/>
      <c r="N7" s="14"/>
      <c r="O7" s="14" t="s">
        <v>8</v>
      </c>
      <c r="P7" s="24"/>
      <c r="Q7" s="22"/>
      <c r="R7" s="20"/>
      <c r="S7" s="18"/>
    </row>
    <row r="8" spans="1:19" ht="17.25" customHeight="1" hidden="1">
      <c r="A8" s="13"/>
      <c r="B8" s="14" t="s">
        <v>9</v>
      </c>
      <c r="C8" s="14"/>
      <c r="D8" s="14"/>
      <c r="E8" s="23" t="s">
        <v>4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10</v>
      </c>
      <c r="C9" s="14"/>
      <c r="D9" s="14"/>
      <c r="E9" s="190" t="s">
        <v>4</v>
      </c>
      <c r="F9" s="191"/>
      <c r="G9" s="191"/>
      <c r="H9" s="191"/>
      <c r="I9" s="191"/>
      <c r="J9" s="192"/>
      <c r="K9" s="14"/>
      <c r="L9" s="14"/>
      <c r="M9" s="14"/>
      <c r="N9" s="14"/>
      <c r="O9" s="14" t="s">
        <v>11</v>
      </c>
      <c r="P9" s="193"/>
      <c r="Q9" s="191"/>
      <c r="R9" s="192"/>
      <c r="S9" s="18"/>
    </row>
    <row r="10" spans="1:19" ht="17.25" customHeight="1" hidden="1">
      <c r="A10" s="13"/>
      <c r="B10" s="14" t="s">
        <v>12</v>
      </c>
      <c r="C10" s="14"/>
      <c r="D10" s="14"/>
      <c r="E10" s="25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13</v>
      </c>
      <c r="C11" s="14"/>
      <c r="D11" s="14"/>
      <c r="E11" s="25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14</v>
      </c>
      <c r="C12" s="14"/>
      <c r="D12" s="14"/>
      <c r="E12" s="25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15</v>
      </c>
      <c r="P25" s="14" t="s">
        <v>16</v>
      </c>
      <c r="Q25" s="14"/>
      <c r="R25" s="14"/>
      <c r="S25" s="18"/>
    </row>
    <row r="26" spans="1:19" ht="17.25" customHeight="1">
      <c r="A26" s="13"/>
      <c r="B26" s="14" t="s">
        <v>17</v>
      </c>
      <c r="C26" s="14"/>
      <c r="D26" s="14"/>
      <c r="E26" s="15" t="s">
        <v>4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18</v>
      </c>
      <c r="C27" s="14"/>
      <c r="D27" s="14"/>
      <c r="E27" s="24"/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19</v>
      </c>
      <c r="C28" s="14"/>
      <c r="D28" s="14"/>
      <c r="E28" s="24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20</v>
      </c>
      <c r="F30" s="14"/>
      <c r="G30" s="14" t="s">
        <v>21</v>
      </c>
      <c r="H30" s="14"/>
      <c r="I30" s="14"/>
      <c r="J30" s="14"/>
      <c r="K30" s="14"/>
      <c r="L30" s="14"/>
      <c r="M30" s="14"/>
      <c r="N30" s="14"/>
      <c r="O30" s="35" t="s">
        <v>22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39" t="s">
        <v>23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24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25</v>
      </c>
      <c r="B34" s="49"/>
      <c r="C34" s="49"/>
      <c r="D34" s="50"/>
      <c r="E34" s="51" t="s">
        <v>26</v>
      </c>
      <c r="F34" s="50"/>
      <c r="G34" s="51" t="s">
        <v>27</v>
      </c>
      <c r="H34" s="49"/>
      <c r="I34" s="50"/>
      <c r="J34" s="51" t="s">
        <v>28</v>
      </c>
      <c r="K34" s="49"/>
      <c r="L34" s="51" t="s">
        <v>29</v>
      </c>
      <c r="M34" s="49"/>
      <c r="N34" s="49"/>
      <c r="O34" s="50"/>
      <c r="P34" s="51" t="s">
        <v>30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31</v>
      </c>
      <c r="F36" s="45"/>
      <c r="G36" s="45"/>
      <c r="H36" s="45"/>
      <c r="I36" s="45"/>
      <c r="J36" s="62" t="s">
        <v>32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33</v>
      </c>
      <c r="B37" s="64"/>
      <c r="C37" s="65" t="s">
        <v>34</v>
      </c>
      <c r="D37" s="66"/>
      <c r="E37" s="66"/>
      <c r="F37" s="67"/>
      <c r="G37" s="63" t="s">
        <v>35</v>
      </c>
      <c r="H37" s="68"/>
      <c r="I37" s="65" t="s">
        <v>36</v>
      </c>
      <c r="J37" s="66"/>
      <c r="K37" s="66"/>
      <c r="L37" s="63" t="s">
        <v>37</v>
      </c>
      <c r="M37" s="68"/>
      <c r="N37" s="65" t="s">
        <v>38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39</v>
      </c>
      <c r="C38" s="17"/>
      <c r="D38" s="71" t="s">
        <v>40</v>
      </c>
      <c r="E38" s="72">
        <f>SUMIF(Rozpocet!O5:O126,8,Rozpocet!I5:I126)</f>
        <v>0</v>
      </c>
      <c r="F38" s="73"/>
      <c r="G38" s="69">
        <v>8</v>
      </c>
      <c r="H38" s="74" t="s">
        <v>41</v>
      </c>
      <c r="I38" s="31"/>
      <c r="J38" s="75">
        <v>0</v>
      </c>
      <c r="K38" s="76"/>
      <c r="L38" s="69">
        <v>13</v>
      </c>
      <c r="M38" s="29" t="s">
        <v>42</v>
      </c>
      <c r="N38" s="37"/>
      <c r="O38" s="37"/>
      <c r="P38" s="77">
        <f>M49</f>
        <v>21</v>
      </c>
      <c r="Q38" s="78" t="s">
        <v>43</v>
      </c>
      <c r="R38" s="72">
        <v>0</v>
      </c>
      <c r="S38" s="73"/>
    </row>
    <row r="39" spans="1:19" ht="20.25" customHeight="1">
      <c r="A39" s="69">
        <v>2</v>
      </c>
      <c r="B39" s="79"/>
      <c r="C39" s="34"/>
      <c r="D39" s="71" t="s">
        <v>44</v>
      </c>
      <c r="E39" s="72">
        <f>SUMIF(Rozpocet!O10:O126,4,Rozpocet!I10:I126)</f>
        <v>0</v>
      </c>
      <c r="F39" s="73"/>
      <c r="G39" s="69">
        <v>9</v>
      </c>
      <c r="H39" s="14" t="s">
        <v>45</v>
      </c>
      <c r="I39" s="71"/>
      <c r="J39" s="75">
        <v>0</v>
      </c>
      <c r="K39" s="76"/>
      <c r="L39" s="69">
        <v>14</v>
      </c>
      <c r="M39" s="29" t="s">
        <v>46</v>
      </c>
      <c r="N39" s="37"/>
      <c r="O39" s="37"/>
      <c r="P39" s="77">
        <f>M49</f>
        <v>21</v>
      </c>
      <c r="Q39" s="78" t="s">
        <v>43</v>
      </c>
      <c r="R39" s="72">
        <v>0</v>
      </c>
      <c r="S39" s="73"/>
    </row>
    <row r="40" spans="1:19" ht="20.25" customHeight="1">
      <c r="A40" s="69">
        <v>3</v>
      </c>
      <c r="B40" s="70" t="s">
        <v>47</v>
      </c>
      <c r="C40" s="17"/>
      <c r="D40" s="71" t="s">
        <v>40</v>
      </c>
      <c r="E40" s="72">
        <f>SUMIF(Rozpocet!O11:O126,32,Rozpocet!I11:I126)</f>
        <v>0</v>
      </c>
      <c r="F40" s="73"/>
      <c r="G40" s="69">
        <v>10</v>
      </c>
      <c r="H40" s="74" t="s">
        <v>48</v>
      </c>
      <c r="I40" s="31"/>
      <c r="J40" s="75">
        <v>0</v>
      </c>
      <c r="K40" s="76"/>
      <c r="L40" s="69">
        <v>15</v>
      </c>
      <c r="M40" s="29" t="s">
        <v>49</v>
      </c>
      <c r="N40" s="37"/>
      <c r="O40" s="37"/>
      <c r="P40" s="77">
        <f>M49</f>
        <v>21</v>
      </c>
      <c r="Q40" s="78" t="s">
        <v>43</v>
      </c>
      <c r="R40" s="72">
        <v>0</v>
      </c>
      <c r="S40" s="73"/>
    </row>
    <row r="41" spans="1:19" ht="20.25" customHeight="1">
      <c r="A41" s="69">
        <v>4</v>
      </c>
      <c r="B41" s="79"/>
      <c r="C41" s="34"/>
      <c r="D41" s="71" t="s">
        <v>44</v>
      </c>
      <c r="E41" s="72">
        <f>SUMIF(Rozpocet!O12:O126,16,Rozpocet!I12:I126)+SUMIF(Rozpocet!O12:O126,128,Rozpocet!I12:I126)</f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50</v>
      </c>
      <c r="N41" s="37"/>
      <c r="O41" s="37"/>
      <c r="P41" s="77">
        <f>M49</f>
        <v>21</v>
      </c>
      <c r="Q41" s="78" t="s">
        <v>43</v>
      </c>
      <c r="R41" s="72">
        <v>0</v>
      </c>
      <c r="S41" s="73"/>
    </row>
    <row r="42" spans="1:19" ht="20.25" customHeight="1">
      <c r="A42" s="69">
        <v>5</v>
      </c>
      <c r="B42" s="70" t="s">
        <v>51</v>
      </c>
      <c r="C42" s="17"/>
      <c r="D42" s="71" t="s">
        <v>40</v>
      </c>
      <c r="E42" s="72">
        <f>SUMIF(Rozpocet!O13:O126,256,Rozpocet!I13:I126)</f>
        <v>0</v>
      </c>
      <c r="F42" s="73"/>
      <c r="G42" s="80"/>
      <c r="H42" s="37"/>
      <c r="I42" s="31"/>
      <c r="J42" s="81"/>
      <c r="K42" s="76"/>
      <c r="L42" s="69">
        <v>17</v>
      </c>
      <c r="M42" s="29" t="s">
        <v>52</v>
      </c>
      <c r="N42" s="37"/>
      <c r="O42" s="37"/>
      <c r="P42" s="77">
        <f>M49</f>
        <v>21</v>
      </c>
      <c r="Q42" s="78" t="s">
        <v>43</v>
      </c>
      <c r="R42" s="72">
        <v>0</v>
      </c>
      <c r="S42" s="73"/>
    </row>
    <row r="43" spans="1:19" ht="20.25" customHeight="1">
      <c r="A43" s="69">
        <v>6</v>
      </c>
      <c r="B43" s="79"/>
      <c r="C43" s="34"/>
      <c r="D43" s="71" t="s">
        <v>44</v>
      </c>
      <c r="E43" s="72">
        <f>SUMIF(Rozpocet!O14:O126,64,Rozpocet!I14:I126)</f>
        <v>0</v>
      </c>
      <c r="F43" s="73"/>
      <c r="G43" s="80"/>
      <c r="H43" s="37"/>
      <c r="I43" s="31"/>
      <c r="J43" s="81"/>
      <c r="K43" s="76"/>
      <c r="L43" s="69">
        <v>18</v>
      </c>
      <c r="M43" s="74" t="s">
        <v>53</v>
      </c>
      <c r="N43" s="37"/>
      <c r="O43" s="37"/>
      <c r="P43" s="37"/>
      <c r="Q43" s="31"/>
      <c r="R43" s="72">
        <f>SUMIF(Rozpocet!O14:O126,1024,Rozpocet!I14:I126)</f>
        <v>0</v>
      </c>
      <c r="S43" s="73"/>
    </row>
    <row r="44" spans="1:19" ht="20.25" customHeight="1">
      <c r="A44" s="69">
        <v>7</v>
      </c>
      <c r="B44" s="82" t="s">
        <v>54</v>
      </c>
      <c r="C44" s="37"/>
      <c r="D44" s="31"/>
      <c r="E44" s="83">
        <f>SUM(E38:E43)</f>
        <v>0</v>
      </c>
      <c r="F44" s="47"/>
      <c r="G44" s="69">
        <v>12</v>
      </c>
      <c r="H44" s="82" t="s">
        <v>55</v>
      </c>
      <c r="I44" s="31"/>
      <c r="J44" s="84">
        <f>SUM(J38:J41)</f>
        <v>0</v>
      </c>
      <c r="K44" s="85"/>
      <c r="L44" s="69">
        <v>19</v>
      </c>
      <c r="M44" s="70" t="s">
        <v>56</v>
      </c>
      <c r="N44" s="27"/>
      <c r="O44" s="27"/>
      <c r="P44" s="27"/>
      <c r="Q44" s="86"/>
      <c r="R44" s="83">
        <f>SUM(R38:R43)</f>
        <v>0</v>
      </c>
      <c r="S44" s="47"/>
    </row>
    <row r="45" spans="1:19" ht="20.25" customHeight="1">
      <c r="A45" s="87">
        <v>20</v>
      </c>
      <c r="B45" s="88" t="s">
        <v>57</v>
      </c>
      <c r="C45" s="89"/>
      <c r="D45" s="90"/>
      <c r="E45" s="91">
        <f>SUMIF(Rozpocet!O14:O126,512,Rozpocet!I14:I126)</f>
        <v>0</v>
      </c>
      <c r="F45" s="43"/>
      <c r="G45" s="87">
        <v>21</v>
      </c>
      <c r="H45" s="88" t="s">
        <v>58</v>
      </c>
      <c r="I45" s="90"/>
      <c r="J45" s="92">
        <v>0</v>
      </c>
      <c r="K45" s="93">
        <f>M49</f>
        <v>21</v>
      </c>
      <c r="L45" s="87">
        <v>22</v>
      </c>
      <c r="M45" s="88" t="s">
        <v>59</v>
      </c>
      <c r="N45" s="89"/>
      <c r="O45" s="89"/>
      <c r="P45" s="89"/>
      <c r="Q45" s="90"/>
      <c r="R45" s="91">
        <f>SUMIF(Rozpocet!O14:O126,"&lt;4",Rozpocet!I14:I126)+SUMIF(Rozpocet!O14:O126,"&gt;1024",Rozpocet!I14:I126)</f>
        <v>0</v>
      </c>
      <c r="S45" s="43"/>
    </row>
    <row r="46" spans="1:19" ht="20.25" customHeight="1">
      <c r="A46" s="94" t="s">
        <v>18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63" t="s">
        <v>60</v>
      </c>
      <c r="M46" s="50"/>
      <c r="N46" s="65" t="s">
        <v>61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7"/>
      <c r="H47" s="14"/>
      <c r="I47" s="14"/>
      <c r="J47" s="14"/>
      <c r="K47" s="14"/>
      <c r="L47" s="69">
        <v>23</v>
      </c>
      <c r="M47" s="74" t="s">
        <v>62</v>
      </c>
      <c r="N47" s="37"/>
      <c r="O47" s="37"/>
      <c r="P47" s="37"/>
      <c r="Q47" s="73"/>
      <c r="R47" s="83">
        <f>ROUND(E44+J44+R44+E45+J45+R45,2)</f>
        <v>0</v>
      </c>
      <c r="S47" s="98">
        <f>E44+J44+R44+E45+J45+R45</f>
        <v>0</v>
      </c>
    </row>
    <row r="48" spans="1:19" ht="20.25" customHeight="1">
      <c r="A48" s="99" t="s">
        <v>63</v>
      </c>
      <c r="B48" s="33"/>
      <c r="C48" s="33"/>
      <c r="D48" s="33"/>
      <c r="E48" s="33"/>
      <c r="F48" s="34"/>
      <c r="G48" s="100" t="s">
        <v>64</v>
      </c>
      <c r="H48" s="33"/>
      <c r="I48" s="33"/>
      <c r="J48" s="33"/>
      <c r="K48" s="33"/>
      <c r="L48" s="69">
        <v>24</v>
      </c>
      <c r="M48" s="101">
        <v>15</v>
      </c>
      <c r="N48" s="34" t="s">
        <v>43</v>
      </c>
      <c r="O48" s="102">
        <f>R47-O49</f>
        <v>0</v>
      </c>
      <c r="P48" s="37" t="s">
        <v>65</v>
      </c>
      <c r="Q48" s="31"/>
      <c r="R48" s="103">
        <f>ROUNDUP(O48*M48/100,1)</f>
        <v>0</v>
      </c>
      <c r="S48" s="104">
        <f>O48*M48/100</f>
        <v>0</v>
      </c>
    </row>
    <row r="49" spans="1:19" ht="20.25" customHeight="1">
      <c r="A49" s="105" t="s">
        <v>17</v>
      </c>
      <c r="B49" s="27"/>
      <c r="C49" s="27"/>
      <c r="D49" s="27"/>
      <c r="E49" s="27"/>
      <c r="F49" s="17"/>
      <c r="G49" s="106"/>
      <c r="H49" s="27"/>
      <c r="I49" s="27"/>
      <c r="J49" s="27"/>
      <c r="K49" s="27"/>
      <c r="L49" s="69">
        <v>25</v>
      </c>
      <c r="M49" s="107">
        <v>21</v>
      </c>
      <c r="N49" s="31" t="s">
        <v>43</v>
      </c>
      <c r="O49" s="102">
        <f>ROUND(SUMIF(Rozpocet!N14:N126,M49,Rozpocet!I14:I126)+SUMIF(P38:P42,M49,R38:R42)+IF(K45=M49,J45,0),2)</f>
        <v>0</v>
      </c>
      <c r="P49" s="37" t="s">
        <v>65</v>
      </c>
      <c r="Q49" s="31"/>
      <c r="R49" s="72">
        <f>ROUNDUP(O49*M49/100,1)</f>
        <v>0</v>
      </c>
      <c r="S49" s="108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7"/>
      <c r="H50" s="14"/>
      <c r="I50" s="14"/>
      <c r="J50" s="14"/>
      <c r="K50" s="14"/>
      <c r="L50" s="87">
        <v>26</v>
      </c>
      <c r="M50" s="109" t="s">
        <v>66</v>
      </c>
      <c r="N50" s="89"/>
      <c r="O50" s="89"/>
      <c r="P50" s="89"/>
      <c r="Q50" s="110"/>
      <c r="R50" s="111">
        <f>R47+R48+R49</f>
        <v>0</v>
      </c>
      <c r="S50" s="112"/>
    </row>
    <row r="51" spans="1:19" ht="20.25" customHeight="1">
      <c r="A51" s="99" t="s">
        <v>63</v>
      </c>
      <c r="B51" s="33"/>
      <c r="C51" s="33"/>
      <c r="D51" s="33"/>
      <c r="E51" s="33"/>
      <c r="F51" s="34"/>
      <c r="G51" s="100" t="s">
        <v>64</v>
      </c>
      <c r="H51" s="33"/>
      <c r="I51" s="33"/>
      <c r="J51" s="33"/>
      <c r="K51" s="33"/>
      <c r="L51" s="63" t="s">
        <v>67</v>
      </c>
      <c r="M51" s="50"/>
      <c r="N51" s="65" t="s">
        <v>68</v>
      </c>
      <c r="O51" s="49"/>
      <c r="P51" s="49"/>
      <c r="Q51" s="49"/>
      <c r="R51" s="113"/>
      <c r="S51" s="52"/>
    </row>
    <row r="52" spans="1:19" ht="20.25" customHeight="1">
      <c r="A52" s="105" t="s">
        <v>19</v>
      </c>
      <c r="B52" s="27"/>
      <c r="C52" s="27"/>
      <c r="D52" s="27"/>
      <c r="E52" s="27"/>
      <c r="F52" s="17"/>
      <c r="G52" s="106"/>
      <c r="H52" s="27"/>
      <c r="I52" s="27"/>
      <c r="J52" s="27"/>
      <c r="K52" s="27"/>
      <c r="L52" s="69">
        <v>27</v>
      </c>
      <c r="M52" s="74" t="s">
        <v>69</v>
      </c>
      <c r="N52" s="37"/>
      <c r="O52" s="37"/>
      <c r="P52" s="37"/>
      <c r="Q52" s="31"/>
      <c r="R52" s="72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7"/>
      <c r="H53" s="14"/>
      <c r="I53" s="14"/>
      <c r="J53" s="14"/>
      <c r="K53" s="14"/>
      <c r="L53" s="69">
        <v>28</v>
      </c>
      <c r="M53" s="74" t="s">
        <v>70</v>
      </c>
      <c r="N53" s="37"/>
      <c r="O53" s="37"/>
      <c r="P53" s="37"/>
      <c r="Q53" s="31"/>
      <c r="R53" s="72">
        <v>0</v>
      </c>
      <c r="S53" s="73"/>
    </row>
    <row r="54" spans="1:19" ht="20.25" customHeight="1">
      <c r="A54" s="114" t="s">
        <v>63</v>
      </c>
      <c r="B54" s="42"/>
      <c r="C54" s="42"/>
      <c r="D54" s="42"/>
      <c r="E54" s="42"/>
      <c r="F54" s="115"/>
      <c r="G54" s="116" t="s">
        <v>64</v>
      </c>
      <c r="H54" s="42"/>
      <c r="I54" s="42"/>
      <c r="J54" s="42"/>
      <c r="K54" s="42"/>
      <c r="L54" s="87">
        <v>29</v>
      </c>
      <c r="M54" s="88" t="s">
        <v>71</v>
      </c>
      <c r="N54" s="89"/>
      <c r="O54" s="89"/>
      <c r="P54" s="89"/>
      <c r="Q54" s="90"/>
      <c r="R54" s="56">
        <v>0</v>
      </c>
      <c r="S54" s="117"/>
    </row>
  </sheetData>
  <sheetProtection/>
  <mergeCells count="4">
    <mergeCell ref="E5:J5"/>
    <mergeCell ref="E7:J7"/>
    <mergeCell ref="E9:J9"/>
    <mergeCell ref="P9:R9"/>
  </mergeCells>
  <printOptions verticalCentered="1"/>
  <pageMargins left="0.5905511811023623" right="0.5905511811023623" top="0.9055118110236221" bottom="0.9055118110236221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8" t="s">
        <v>72</v>
      </c>
      <c r="B1" s="119"/>
      <c r="C1" s="119"/>
      <c r="D1" s="119"/>
      <c r="E1" s="119"/>
    </row>
    <row r="2" spans="1:5" ht="12" customHeight="1">
      <c r="A2" s="120" t="s">
        <v>73</v>
      </c>
      <c r="B2" s="121" t="str">
        <f>'Krycí list'!E5</f>
        <v>VO VYSOKÁ PEC-II</v>
      </c>
      <c r="C2" s="122"/>
      <c r="D2" s="122"/>
      <c r="E2" s="122"/>
    </row>
    <row r="3" spans="1:5" ht="12" customHeight="1">
      <c r="A3" s="120" t="s">
        <v>74</v>
      </c>
      <c r="B3" s="121" t="str">
        <f>'Krycí list'!E7</f>
        <v> </v>
      </c>
      <c r="C3" s="123"/>
      <c r="D3" s="121"/>
      <c r="E3" s="124"/>
    </row>
    <row r="4" spans="1:5" ht="12" customHeight="1">
      <c r="A4" s="120" t="s">
        <v>75</v>
      </c>
      <c r="B4" s="121" t="str">
        <f>'Krycí list'!E9</f>
        <v> </v>
      </c>
      <c r="C4" s="123"/>
      <c r="D4" s="121"/>
      <c r="E4" s="124"/>
    </row>
    <row r="5" spans="1:5" ht="12" customHeight="1">
      <c r="A5" s="121" t="s">
        <v>76</v>
      </c>
      <c r="B5" s="121" t="str">
        <f>'Krycí list'!P5</f>
        <v> </v>
      </c>
      <c r="C5" s="123"/>
      <c r="D5" s="121"/>
      <c r="E5" s="124"/>
    </row>
    <row r="6" spans="1:5" ht="6" customHeight="1">
      <c r="A6" s="121"/>
      <c r="B6" s="121"/>
      <c r="C6" s="123"/>
      <c r="D6" s="121"/>
      <c r="E6" s="124"/>
    </row>
    <row r="7" spans="1:5" ht="12" customHeight="1">
      <c r="A7" s="121" t="s">
        <v>77</v>
      </c>
      <c r="B7" s="121" t="str">
        <f>'Krycí list'!E26</f>
        <v> </v>
      </c>
      <c r="C7" s="123"/>
      <c r="D7" s="121"/>
      <c r="E7" s="124"/>
    </row>
    <row r="8" spans="1:5" ht="12" customHeight="1">
      <c r="A8" s="121" t="s">
        <v>78</v>
      </c>
      <c r="B8" s="121" t="str">
        <f>'Krycí list'!E28</f>
        <v> </v>
      </c>
      <c r="C8" s="123"/>
      <c r="D8" s="121"/>
      <c r="E8" s="124"/>
    </row>
    <row r="9" spans="1:5" ht="12" customHeight="1">
      <c r="A9" s="121" t="s">
        <v>79</v>
      </c>
      <c r="B9" s="121" t="s">
        <v>23</v>
      </c>
      <c r="C9" s="123"/>
      <c r="D9" s="121"/>
      <c r="E9" s="124"/>
    </row>
    <row r="10" spans="1:5" ht="6" customHeight="1">
      <c r="A10" s="119"/>
      <c r="B10" s="119"/>
      <c r="C10" s="119"/>
      <c r="D10" s="119"/>
      <c r="E10" s="119"/>
    </row>
    <row r="11" spans="1:5" ht="12" customHeight="1">
      <c r="A11" s="125" t="s">
        <v>80</v>
      </c>
      <c r="B11" s="126" t="s">
        <v>81</v>
      </c>
      <c r="C11" s="127" t="s">
        <v>82</v>
      </c>
      <c r="D11" s="128" t="s">
        <v>83</v>
      </c>
      <c r="E11" s="127" t="s">
        <v>84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36" customFormat="1" ht="12.75" customHeight="1">
      <c r="A14" s="137" t="str">
        <f>Rozpocet!D14</f>
        <v>HSV</v>
      </c>
      <c r="B14" s="138" t="str">
        <f>Rozpocet!E14</f>
        <v>Práce a dodávky HSV</v>
      </c>
      <c r="C14" s="139">
        <f>Rozpocet!I14</f>
        <v>0</v>
      </c>
      <c r="D14" s="140">
        <f>Rozpocet!K14</f>
        <v>0</v>
      </c>
      <c r="E14" s="140">
        <f>Rozpocet!M14</f>
        <v>0</v>
      </c>
    </row>
    <row r="15" spans="1:5" s="136" customFormat="1" ht="12.75" customHeight="1">
      <c r="A15" s="141" t="str">
        <f>Rozpocet!D15</f>
        <v>9</v>
      </c>
      <c r="B15" s="142" t="str">
        <f>Rozpocet!E15</f>
        <v>Ostatní konstrukce a práce-bourání</v>
      </c>
      <c r="C15" s="143">
        <f>Rozpocet!I15</f>
        <v>0</v>
      </c>
      <c r="D15" s="144">
        <f>Rozpocet!K15</f>
        <v>0</v>
      </c>
      <c r="E15" s="144">
        <f>Rozpocet!M15</f>
        <v>0</v>
      </c>
    </row>
    <row r="16" spans="1:5" s="136" customFormat="1" ht="12.75" customHeight="1">
      <c r="A16" s="145" t="str">
        <f>Rozpocet!D16</f>
        <v>99</v>
      </c>
      <c r="B16" s="146" t="str">
        <f>Rozpocet!E16</f>
        <v>Přesun hmot</v>
      </c>
      <c r="C16" s="147">
        <f>Rozpocet!I16</f>
        <v>0</v>
      </c>
      <c r="D16" s="148">
        <f>Rozpocet!K16</f>
        <v>0</v>
      </c>
      <c r="E16" s="148">
        <f>Rozpocet!M16</f>
        <v>0</v>
      </c>
    </row>
    <row r="17" spans="1:5" s="136" customFormat="1" ht="12.75" customHeight="1">
      <c r="A17" s="137" t="str">
        <f>Rozpocet!D18</f>
        <v>PSV</v>
      </c>
      <c r="B17" s="138" t="str">
        <f>Rozpocet!E18</f>
        <v>Práce a dodávky PSV</v>
      </c>
      <c r="C17" s="139">
        <f>Rozpocet!I18</f>
        <v>0</v>
      </c>
      <c r="D17" s="140">
        <f>Rozpocet!K18</f>
        <v>7.1899</v>
      </c>
      <c r="E17" s="140">
        <f>Rozpocet!M18</f>
        <v>0</v>
      </c>
    </row>
    <row r="18" spans="1:5" s="136" customFormat="1" ht="12.75" customHeight="1">
      <c r="A18" s="141" t="str">
        <f>Rozpocet!D19</f>
        <v>740</v>
      </c>
      <c r="B18" s="142" t="str">
        <f>Rozpocet!E19</f>
        <v>Elektromontáže - zkoušky a revize</v>
      </c>
      <c r="C18" s="143">
        <f>Rozpocet!I19</f>
        <v>0</v>
      </c>
      <c r="D18" s="144">
        <f>Rozpocet!K19</f>
        <v>0</v>
      </c>
      <c r="E18" s="144">
        <f>Rozpocet!M19</f>
        <v>0</v>
      </c>
    </row>
    <row r="19" spans="1:5" s="136" customFormat="1" ht="12.75" customHeight="1">
      <c r="A19" s="141" t="str">
        <f>Rozpocet!D22</f>
        <v>742</v>
      </c>
      <c r="B19" s="142" t="str">
        <f>Rozpocet!E22</f>
        <v>Elektromontáže - rozvodný systém</v>
      </c>
      <c r="C19" s="143">
        <f>Rozpocet!I22</f>
        <v>0</v>
      </c>
      <c r="D19" s="144">
        <f>Rozpocet!K22</f>
        <v>0</v>
      </c>
      <c r="E19" s="144">
        <f>Rozpocet!M22</f>
        <v>0</v>
      </c>
    </row>
    <row r="20" spans="1:5" s="136" customFormat="1" ht="12.75" customHeight="1">
      <c r="A20" s="141" t="str">
        <f>Rozpocet!D28</f>
        <v>743</v>
      </c>
      <c r="B20" s="142" t="str">
        <f>Rozpocet!E28</f>
        <v>Elektromontáže - hrubá montáž</v>
      </c>
      <c r="C20" s="143">
        <f>Rozpocet!I28</f>
        <v>0</v>
      </c>
      <c r="D20" s="144">
        <f>Rozpocet!K28</f>
        <v>2.3000000000000003</v>
      </c>
      <c r="E20" s="144">
        <f>Rozpocet!M28</f>
        <v>0</v>
      </c>
    </row>
    <row r="21" spans="1:5" s="136" customFormat="1" ht="12.75" customHeight="1">
      <c r="A21" s="141" t="str">
        <f>Rozpocet!D31</f>
        <v>746</v>
      </c>
      <c r="B21" s="142" t="str">
        <f>Rozpocet!E31</f>
        <v>Elektromontáže - soubory pro vodiče</v>
      </c>
      <c r="C21" s="143">
        <f>Rozpocet!I31</f>
        <v>0</v>
      </c>
      <c r="D21" s="144">
        <f>Rozpocet!K31</f>
        <v>0.5438999999999999</v>
      </c>
      <c r="E21" s="144">
        <f>Rozpocet!M31</f>
        <v>0</v>
      </c>
    </row>
    <row r="22" spans="1:5" s="136" customFormat="1" ht="12.75" customHeight="1">
      <c r="A22" s="141" t="str">
        <f>Rozpocet!D37</f>
        <v>748</v>
      </c>
      <c r="B22" s="142" t="str">
        <f>Rozpocet!E37</f>
        <v>Elektromontáže - osvětlovací zařízení a svítidla</v>
      </c>
      <c r="C22" s="143">
        <f>Rozpocet!I37</f>
        <v>0</v>
      </c>
      <c r="D22" s="144">
        <f>Rozpocet!K37</f>
        <v>4.34</v>
      </c>
      <c r="E22" s="144">
        <f>Rozpocet!M37</f>
        <v>0</v>
      </c>
    </row>
    <row r="23" spans="1:5" s="136" customFormat="1" ht="12.75" customHeight="1">
      <c r="A23" s="141" t="str">
        <f>Rozpocet!D46</f>
        <v>783</v>
      </c>
      <c r="B23" s="142" t="str">
        <f>Rozpocet!E46</f>
        <v>Dokončovací práce - nátěry</v>
      </c>
      <c r="C23" s="143">
        <f>Rozpocet!I46</f>
        <v>0</v>
      </c>
      <c r="D23" s="144">
        <f>Rozpocet!K46</f>
        <v>0.006</v>
      </c>
      <c r="E23" s="144">
        <f>Rozpocet!M46</f>
        <v>0</v>
      </c>
    </row>
    <row r="24" spans="1:5" s="136" customFormat="1" ht="12.75" customHeight="1">
      <c r="A24" s="137" t="str">
        <f>Rozpocet!D49</f>
        <v>M</v>
      </c>
      <c r="B24" s="138" t="str">
        <f>Rozpocet!E49</f>
        <v>Práce a dodávky M</v>
      </c>
      <c r="C24" s="139">
        <f>Rozpocet!I49</f>
        <v>0</v>
      </c>
      <c r="D24" s="140">
        <f>Rozpocet!K49</f>
        <v>564.5459999999998</v>
      </c>
      <c r="E24" s="140">
        <f>Rozpocet!M49</f>
        <v>0</v>
      </c>
    </row>
    <row r="25" spans="1:5" s="136" customFormat="1" ht="12.75" customHeight="1">
      <c r="A25" s="141" t="str">
        <f>Rozpocet!D50</f>
        <v>21-M</v>
      </c>
      <c r="B25" s="142" t="str">
        <f>Rozpocet!E50</f>
        <v>Elektromontáže</v>
      </c>
      <c r="C25" s="143">
        <f>Rozpocet!I50</f>
        <v>0</v>
      </c>
      <c r="D25" s="144">
        <f>Rozpocet!K50</f>
        <v>2.5433</v>
      </c>
      <c r="E25" s="144">
        <f>Rozpocet!M50</f>
        <v>0</v>
      </c>
    </row>
    <row r="26" spans="1:5" s="136" customFormat="1" ht="12.75" customHeight="1">
      <c r="A26" s="141" t="str">
        <f>Rozpocet!D63</f>
        <v>22-M</v>
      </c>
      <c r="B26" s="142" t="str">
        <f>Rozpocet!E63</f>
        <v>Montáže oznam. a zabezp. zařízení</v>
      </c>
      <c r="C26" s="143">
        <f>Rozpocet!I63</f>
        <v>0</v>
      </c>
      <c r="D26" s="144">
        <f>Rozpocet!K63</f>
        <v>1.9621</v>
      </c>
      <c r="E26" s="144">
        <f>Rozpocet!M63</f>
        <v>0</v>
      </c>
    </row>
    <row r="27" spans="1:5" s="136" customFormat="1" ht="12.75" customHeight="1">
      <c r="A27" s="141" t="str">
        <f>Rozpocet!D66</f>
        <v>46-M</v>
      </c>
      <c r="B27" s="142" t="str">
        <f>Rozpocet!E66</f>
        <v>Zemní práce při extr.mont.pracích</v>
      </c>
      <c r="C27" s="143">
        <f>Rozpocet!I66</f>
        <v>0</v>
      </c>
      <c r="D27" s="144">
        <f>Rozpocet!K66</f>
        <v>560.0405999999998</v>
      </c>
      <c r="E27" s="144">
        <f>Rozpocet!M66</f>
        <v>0</v>
      </c>
    </row>
    <row r="28" spans="1:5" s="136" customFormat="1" ht="12.75" customHeight="1">
      <c r="A28" s="137" t="str">
        <f>Rozpocet!D109</f>
        <v>N00</v>
      </c>
      <c r="B28" s="138" t="str">
        <f>Rozpocet!E109</f>
        <v>Nepojmenované práce</v>
      </c>
      <c r="C28" s="139">
        <f>Rozpocet!I109</f>
        <v>0</v>
      </c>
      <c r="D28" s="140">
        <f>Rozpocet!K109</f>
        <v>0</v>
      </c>
      <c r="E28" s="140">
        <f>Rozpocet!M109</f>
        <v>0</v>
      </c>
    </row>
    <row r="29" spans="1:5" s="136" customFormat="1" ht="12.75" customHeight="1">
      <c r="A29" s="141" t="str">
        <f>Rozpocet!D110</f>
        <v>N01</v>
      </c>
      <c r="B29" s="142" t="str">
        <f>Rozpocet!E110</f>
        <v>Nepojmenovaný díl</v>
      </c>
      <c r="C29" s="143">
        <f>Rozpocet!I110</f>
        <v>0</v>
      </c>
      <c r="D29" s="144">
        <f>Rozpocet!K110</f>
        <v>0</v>
      </c>
      <c r="E29" s="144">
        <f>Rozpocet!M110</f>
        <v>0</v>
      </c>
    </row>
    <row r="30" spans="1:5" s="136" customFormat="1" ht="12.75" customHeight="1">
      <c r="A30" s="137" t="str">
        <f>Rozpocet!D112</f>
        <v>VRN</v>
      </c>
      <c r="B30" s="138" t="str">
        <f>Rozpocet!E112</f>
        <v>Vedlejší rozpočtové náklady</v>
      </c>
      <c r="C30" s="139">
        <f>Rozpocet!I112</f>
        <v>0</v>
      </c>
      <c r="D30" s="140">
        <f>Rozpocet!K112</f>
        <v>0</v>
      </c>
      <c r="E30" s="140">
        <f>Rozpocet!M112</f>
        <v>0</v>
      </c>
    </row>
    <row r="31" spans="1:5" s="136" customFormat="1" ht="12.75" customHeight="1">
      <c r="A31" s="141" t="str">
        <f>Rozpocet!D113</f>
        <v>0</v>
      </c>
      <c r="B31" s="142" t="str">
        <f>Rozpocet!E113</f>
        <v>Vedlejší rozpočtové náklady</v>
      </c>
      <c r="C31" s="143">
        <f>Rozpocet!I113</f>
        <v>0</v>
      </c>
      <c r="D31" s="144">
        <f>Rozpocet!K113</f>
        <v>0</v>
      </c>
      <c r="E31" s="144">
        <f>Rozpocet!M113</f>
        <v>0</v>
      </c>
    </row>
    <row r="32" spans="2:5" s="149" customFormat="1" ht="12.75" customHeight="1">
      <c r="B32" s="150" t="s">
        <v>85</v>
      </c>
      <c r="C32" s="151">
        <f>Rozpocet!I126</f>
        <v>0</v>
      </c>
      <c r="D32" s="152">
        <f>Rozpocet!K126</f>
        <v>571.7358999999998</v>
      </c>
      <c r="E32" s="152">
        <f>Rozpocet!M126</f>
        <v>0</v>
      </c>
    </row>
  </sheetData>
  <sheetProtection/>
  <printOptions horizontalCentered="1"/>
  <pageMargins left="1.1023621559143066" right="1.1023621559143066" top="0.787401556968689" bottom="0.787401556968689" header="0" footer="0"/>
  <pageSetup fitToHeight="999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6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H17" sqref="H17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8" t="s">
        <v>86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P1" s="154"/>
      <c r="Q1" s="153"/>
      <c r="R1" s="153"/>
      <c r="S1" s="153"/>
      <c r="T1" s="153"/>
    </row>
    <row r="2" spans="1:20" ht="11.25" customHeight="1">
      <c r="A2" s="120" t="s">
        <v>73</v>
      </c>
      <c r="B2" s="121"/>
      <c r="C2" s="121" t="str">
        <f>'Krycí list'!E5</f>
        <v>VO VYSOKÁ PEC-II</v>
      </c>
      <c r="D2" s="121"/>
      <c r="E2" s="121"/>
      <c r="F2" s="121"/>
      <c r="G2" s="121"/>
      <c r="H2" s="121"/>
      <c r="I2" s="121"/>
      <c r="J2" s="121"/>
      <c r="K2" s="121"/>
      <c r="L2" s="153"/>
      <c r="M2" s="153"/>
      <c r="N2" s="153"/>
      <c r="O2" s="154"/>
      <c r="P2" s="154"/>
      <c r="Q2" s="153"/>
      <c r="R2" s="153"/>
      <c r="S2" s="153"/>
      <c r="T2" s="153"/>
    </row>
    <row r="3" spans="1:20" ht="11.25" customHeight="1">
      <c r="A3" s="120" t="s">
        <v>74</v>
      </c>
      <c r="B3" s="121"/>
      <c r="C3" s="121" t="str">
        <f>'Krycí list'!E7</f>
        <v> </v>
      </c>
      <c r="D3" s="121"/>
      <c r="E3" s="121"/>
      <c r="F3" s="121"/>
      <c r="G3" s="121"/>
      <c r="H3" s="121"/>
      <c r="I3" s="121"/>
      <c r="J3" s="121"/>
      <c r="K3" s="121"/>
      <c r="L3" s="153"/>
      <c r="M3" s="153"/>
      <c r="N3" s="153"/>
      <c r="O3" s="154"/>
      <c r="P3" s="154"/>
      <c r="Q3" s="153"/>
      <c r="R3" s="153"/>
      <c r="S3" s="153"/>
      <c r="T3" s="153"/>
    </row>
    <row r="4" spans="1:20" ht="11.25" customHeight="1">
      <c r="A4" s="120" t="s">
        <v>75</v>
      </c>
      <c r="B4" s="121"/>
      <c r="C4" s="121" t="str">
        <f>'Krycí list'!E9</f>
        <v> </v>
      </c>
      <c r="D4" s="121"/>
      <c r="E4" s="121"/>
      <c r="F4" s="121"/>
      <c r="G4" s="121"/>
      <c r="H4" s="121"/>
      <c r="I4" s="121"/>
      <c r="J4" s="121"/>
      <c r="K4" s="121"/>
      <c r="L4" s="153"/>
      <c r="M4" s="153"/>
      <c r="N4" s="153"/>
      <c r="O4" s="154"/>
      <c r="P4" s="154"/>
      <c r="Q4" s="153"/>
      <c r="R4" s="153"/>
      <c r="S4" s="153"/>
      <c r="T4" s="153"/>
    </row>
    <row r="5" spans="1:20" ht="11.25" customHeight="1">
      <c r="A5" s="121" t="s">
        <v>87</v>
      </c>
      <c r="B5" s="121"/>
      <c r="C5" s="121" t="str">
        <f>'Krycí list'!P5</f>
        <v> </v>
      </c>
      <c r="D5" s="121"/>
      <c r="E5" s="121"/>
      <c r="F5" s="121"/>
      <c r="G5" s="121"/>
      <c r="H5" s="121"/>
      <c r="I5" s="121"/>
      <c r="J5" s="121"/>
      <c r="K5" s="121"/>
      <c r="L5" s="153"/>
      <c r="M5" s="153"/>
      <c r="N5" s="153"/>
      <c r="O5" s="154"/>
      <c r="P5" s="154"/>
      <c r="Q5" s="153"/>
      <c r="R5" s="153"/>
      <c r="S5" s="153"/>
      <c r="T5" s="153"/>
    </row>
    <row r="6" spans="1:20" ht="6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53"/>
      <c r="M6" s="153"/>
      <c r="N6" s="153"/>
      <c r="O6" s="154"/>
      <c r="P6" s="154"/>
      <c r="Q6" s="153"/>
      <c r="R6" s="153"/>
      <c r="S6" s="153"/>
      <c r="T6" s="153"/>
    </row>
    <row r="7" spans="1:20" ht="11.25" customHeight="1">
      <c r="A7" s="121" t="s">
        <v>77</v>
      </c>
      <c r="B7" s="121"/>
      <c r="C7" s="121" t="str">
        <f>'Krycí list'!E26</f>
        <v> </v>
      </c>
      <c r="D7" s="121"/>
      <c r="E7" s="121"/>
      <c r="F7" s="121"/>
      <c r="G7" s="121"/>
      <c r="H7" s="121"/>
      <c r="I7" s="121"/>
      <c r="J7" s="121"/>
      <c r="K7" s="121"/>
      <c r="L7" s="153"/>
      <c r="M7" s="153"/>
      <c r="N7" s="153"/>
      <c r="O7" s="154"/>
      <c r="P7" s="154"/>
      <c r="Q7" s="153"/>
      <c r="R7" s="153"/>
      <c r="S7" s="153"/>
      <c r="T7" s="153"/>
    </row>
    <row r="8" spans="1:20" ht="11.25" customHeight="1">
      <c r="A8" s="121" t="s">
        <v>78</v>
      </c>
      <c r="B8" s="121"/>
      <c r="C8" s="121" t="str">
        <f>'Krycí list'!E28</f>
        <v> </v>
      </c>
      <c r="D8" s="121"/>
      <c r="E8" s="121"/>
      <c r="F8" s="121"/>
      <c r="G8" s="121"/>
      <c r="H8" s="121"/>
      <c r="I8" s="121"/>
      <c r="J8" s="121"/>
      <c r="K8" s="121"/>
      <c r="L8" s="153"/>
      <c r="M8" s="153"/>
      <c r="N8" s="153"/>
      <c r="O8" s="154"/>
      <c r="P8" s="154"/>
      <c r="Q8" s="153"/>
      <c r="R8" s="153"/>
      <c r="S8" s="153"/>
      <c r="T8" s="153"/>
    </row>
    <row r="9" spans="1:20" ht="11.25" customHeight="1">
      <c r="A9" s="121" t="s">
        <v>79</v>
      </c>
      <c r="B9" s="121"/>
      <c r="C9" s="121" t="s">
        <v>23</v>
      </c>
      <c r="D9" s="121"/>
      <c r="E9" s="121"/>
      <c r="F9" s="121"/>
      <c r="G9" s="121"/>
      <c r="H9" s="121"/>
      <c r="I9" s="121"/>
      <c r="J9" s="121"/>
      <c r="K9" s="121"/>
      <c r="L9" s="153"/>
      <c r="M9" s="153"/>
      <c r="N9" s="153"/>
      <c r="O9" s="154"/>
      <c r="P9" s="154"/>
      <c r="Q9" s="153"/>
      <c r="R9" s="153"/>
      <c r="S9" s="153"/>
      <c r="T9" s="153"/>
    </row>
    <row r="10" spans="1:20" ht="5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154"/>
      <c r="Q10" s="153"/>
      <c r="R10" s="153"/>
      <c r="S10" s="153"/>
      <c r="T10" s="153"/>
    </row>
    <row r="11" spans="1:21" ht="21.75" customHeight="1">
      <c r="A11" s="125" t="s">
        <v>88</v>
      </c>
      <c r="B11" s="126" t="s">
        <v>89</v>
      </c>
      <c r="C11" s="126" t="s">
        <v>90</v>
      </c>
      <c r="D11" s="126" t="s">
        <v>91</v>
      </c>
      <c r="E11" s="126" t="s">
        <v>81</v>
      </c>
      <c r="F11" s="126" t="s">
        <v>92</v>
      </c>
      <c r="G11" s="126" t="s">
        <v>93</v>
      </c>
      <c r="H11" s="126" t="s">
        <v>94</v>
      </c>
      <c r="I11" s="126" t="s">
        <v>82</v>
      </c>
      <c r="J11" s="126" t="s">
        <v>95</v>
      </c>
      <c r="K11" s="126" t="s">
        <v>83</v>
      </c>
      <c r="L11" s="126" t="s">
        <v>96</v>
      </c>
      <c r="M11" s="126" t="s">
        <v>97</v>
      </c>
      <c r="N11" s="126" t="s">
        <v>98</v>
      </c>
      <c r="O11" s="155" t="s">
        <v>99</v>
      </c>
      <c r="P11" s="156" t="s">
        <v>100</v>
      </c>
      <c r="Q11" s="126"/>
      <c r="R11" s="126"/>
      <c r="S11" s="126"/>
      <c r="T11" s="157" t="s">
        <v>101</v>
      </c>
      <c r="U11" s="158"/>
    </row>
    <row r="12" spans="1:21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0">
        <v>10</v>
      </c>
      <c r="O12" s="159">
        <v>11</v>
      </c>
      <c r="P12" s="160">
        <v>12</v>
      </c>
      <c r="Q12" s="130"/>
      <c r="R12" s="130"/>
      <c r="S12" s="130"/>
      <c r="T12" s="161">
        <v>11</v>
      </c>
      <c r="U12" s="158"/>
    </row>
    <row r="13" spans="1:20" ht="3.7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P13" s="162"/>
      <c r="Q13" s="153"/>
      <c r="R13" s="153"/>
      <c r="S13" s="153"/>
      <c r="T13" s="153"/>
    </row>
    <row r="14" spans="1:16" s="136" customFormat="1" ht="12.75" customHeight="1">
      <c r="A14" s="163"/>
      <c r="B14" s="164" t="s">
        <v>60</v>
      </c>
      <c r="C14" s="163"/>
      <c r="D14" s="163" t="s">
        <v>39</v>
      </c>
      <c r="E14" s="163" t="s">
        <v>102</v>
      </c>
      <c r="F14" s="163"/>
      <c r="G14" s="163"/>
      <c r="H14" s="163"/>
      <c r="I14" s="165">
        <f>I15</f>
        <v>0</v>
      </c>
      <c r="J14" s="163"/>
      <c r="K14" s="166">
        <f>K15</f>
        <v>0</v>
      </c>
      <c r="L14" s="163"/>
      <c r="M14" s="166">
        <f>M15</f>
        <v>0</v>
      </c>
      <c r="N14" s="163"/>
      <c r="P14" s="138" t="s">
        <v>103</v>
      </c>
    </row>
    <row r="15" spans="2:16" s="136" customFormat="1" ht="12.75" customHeight="1">
      <c r="B15" s="141" t="s">
        <v>60</v>
      </c>
      <c r="D15" s="142" t="s">
        <v>104</v>
      </c>
      <c r="E15" s="142" t="s">
        <v>105</v>
      </c>
      <c r="I15" s="143">
        <f>I16</f>
        <v>0</v>
      </c>
      <c r="K15" s="144">
        <f>K16</f>
        <v>0</v>
      </c>
      <c r="M15" s="144">
        <f>M16</f>
        <v>0</v>
      </c>
      <c r="P15" s="142" t="s">
        <v>106</v>
      </c>
    </row>
    <row r="16" spans="2:16" s="136" customFormat="1" ht="12.75" customHeight="1">
      <c r="B16" s="145" t="s">
        <v>60</v>
      </c>
      <c r="D16" s="146" t="s">
        <v>107</v>
      </c>
      <c r="E16" s="146" t="s">
        <v>108</v>
      </c>
      <c r="I16" s="147">
        <f>I17</f>
        <v>0</v>
      </c>
      <c r="K16" s="148">
        <f>K17</f>
        <v>0</v>
      </c>
      <c r="M16" s="148">
        <f>M17</f>
        <v>0</v>
      </c>
      <c r="P16" s="146" t="s">
        <v>109</v>
      </c>
    </row>
    <row r="17" spans="1:16" s="14" customFormat="1" ht="13.5" customHeight="1">
      <c r="A17" s="167" t="s">
        <v>106</v>
      </c>
      <c r="B17" s="167" t="s">
        <v>110</v>
      </c>
      <c r="C17" s="167" t="s">
        <v>111</v>
      </c>
      <c r="D17" s="168" t="s">
        <v>112</v>
      </c>
      <c r="E17" s="169" t="s">
        <v>113</v>
      </c>
      <c r="F17" s="167" t="s">
        <v>114</v>
      </c>
      <c r="G17" s="170">
        <v>300</v>
      </c>
      <c r="H17" s="171"/>
      <c r="I17" s="171">
        <f>ROUND(G17*H17,2)</f>
        <v>0</v>
      </c>
      <c r="J17" s="172">
        <v>0</v>
      </c>
      <c r="K17" s="170">
        <f>G17*J17</f>
        <v>0</v>
      </c>
      <c r="L17" s="172">
        <v>0</v>
      </c>
      <c r="M17" s="170">
        <f>G17*L17</f>
        <v>0</v>
      </c>
      <c r="N17" s="173"/>
      <c r="O17" s="174">
        <v>4</v>
      </c>
      <c r="P17" s="14" t="s">
        <v>115</v>
      </c>
    </row>
    <row r="18" spans="2:16" s="136" customFormat="1" ht="12.75" customHeight="1">
      <c r="B18" s="137" t="s">
        <v>60</v>
      </c>
      <c r="D18" s="138" t="s">
        <v>47</v>
      </c>
      <c r="E18" s="138" t="s">
        <v>116</v>
      </c>
      <c r="I18" s="139">
        <f>I19+I22+I28+I31+I37+I46</f>
        <v>0</v>
      </c>
      <c r="K18" s="140">
        <f>K19+K22+K28+K31+K37+K46</f>
        <v>7.1899</v>
      </c>
      <c r="M18" s="140">
        <f>M19+M22+M28+M31+M37+M46</f>
        <v>0</v>
      </c>
      <c r="P18" s="138" t="s">
        <v>103</v>
      </c>
    </row>
    <row r="19" spans="2:16" s="136" customFormat="1" ht="12.75" customHeight="1">
      <c r="B19" s="141" t="s">
        <v>60</v>
      </c>
      <c r="D19" s="142" t="s">
        <v>117</v>
      </c>
      <c r="E19" s="142" t="s">
        <v>118</v>
      </c>
      <c r="I19" s="143">
        <f>SUM(I20:I21)</f>
        <v>0</v>
      </c>
      <c r="K19" s="144">
        <f>SUM(K20:K21)</f>
        <v>0</v>
      </c>
      <c r="M19" s="144">
        <f>SUM(M20:M21)</f>
        <v>0</v>
      </c>
      <c r="P19" s="142" t="s">
        <v>106</v>
      </c>
    </row>
    <row r="20" spans="1:16" s="14" customFormat="1" ht="13.5" customHeight="1">
      <c r="A20" s="167" t="s">
        <v>109</v>
      </c>
      <c r="B20" s="167" t="s">
        <v>110</v>
      </c>
      <c r="C20" s="167" t="s">
        <v>119</v>
      </c>
      <c r="D20" s="168" t="s">
        <v>120</v>
      </c>
      <c r="E20" s="169" t="s">
        <v>121</v>
      </c>
      <c r="F20" s="167" t="s">
        <v>122</v>
      </c>
      <c r="G20" s="170">
        <v>1</v>
      </c>
      <c r="H20" s="171"/>
      <c r="I20" s="171">
        <f>ROUND(G20*H20,2)</f>
        <v>0</v>
      </c>
      <c r="J20" s="172">
        <v>0</v>
      </c>
      <c r="K20" s="170">
        <f>G20*J20</f>
        <v>0</v>
      </c>
      <c r="L20" s="172">
        <v>0</v>
      </c>
      <c r="M20" s="170">
        <f>G20*L20</f>
        <v>0</v>
      </c>
      <c r="N20" s="173"/>
      <c r="O20" s="174">
        <v>16</v>
      </c>
      <c r="P20" s="14" t="s">
        <v>109</v>
      </c>
    </row>
    <row r="21" spans="1:16" s="14" customFormat="1" ht="13.5" customHeight="1">
      <c r="A21" s="167" t="s">
        <v>115</v>
      </c>
      <c r="B21" s="167" t="s">
        <v>110</v>
      </c>
      <c r="C21" s="167" t="s">
        <v>119</v>
      </c>
      <c r="D21" s="168" t="s">
        <v>123</v>
      </c>
      <c r="E21" s="169" t="s">
        <v>124</v>
      </c>
      <c r="F21" s="167" t="s">
        <v>122</v>
      </c>
      <c r="G21" s="170">
        <v>4</v>
      </c>
      <c r="H21" s="171"/>
      <c r="I21" s="171">
        <f>ROUND(G21*H21,2)</f>
        <v>0</v>
      </c>
      <c r="J21" s="172">
        <v>0</v>
      </c>
      <c r="K21" s="170">
        <f>G21*J21</f>
        <v>0</v>
      </c>
      <c r="L21" s="172">
        <v>0</v>
      </c>
      <c r="M21" s="170">
        <f>G21*L21</f>
        <v>0</v>
      </c>
      <c r="N21" s="173"/>
      <c r="O21" s="174">
        <v>16</v>
      </c>
      <c r="P21" s="14" t="s">
        <v>109</v>
      </c>
    </row>
    <row r="22" spans="2:16" s="136" customFormat="1" ht="12.75" customHeight="1">
      <c r="B22" s="141" t="s">
        <v>60</v>
      </c>
      <c r="D22" s="142" t="s">
        <v>125</v>
      </c>
      <c r="E22" s="142" t="s">
        <v>126</v>
      </c>
      <c r="I22" s="143">
        <f>SUM(I23:I27)</f>
        <v>0</v>
      </c>
      <c r="K22" s="144">
        <f>SUM(K23:K27)</f>
        <v>0</v>
      </c>
      <c r="M22" s="144">
        <f>SUM(M23:M27)</f>
        <v>0</v>
      </c>
      <c r="P22" s="142" t="s">
        <v>106</v>
      </c>
    </row>
    <row r="23" spans="1:16" s="14" customFormat="1" ht="13.5" customHeight="1">
      <c r="A23" s="167" t="s">
        <v>127</v>
      </c>
      <c r="B23" s="167" t="s">
        <v>110</v>
      </c>
      <c r="C23" s="167" t="s">
        <v>119</v>
      </c>
      <c r="D23" s="168" t="s">
        <v>128</v>
      </c>
      <c r="E23" s="169" t="s">
        <v>129</v>
      </c>
      <c r="F23" s="167" t="s">
        <v>122</v>
      </c>
      <c r="G23" s="170">
        <v>1</v>
      </c>
      <c r="H23" s="171"/>
      <c r="I23" s="171">
        <f>ROUND(G23*H23,2)</f>
        <v>0</v>
      </c>
      <c r="J23" s="172">
        <v>0</v>
      </c>
      <c r="K23" s="170">
        <f>G23*J23</f>
        <v>0</v>
      </c>
      <c r="L23" s="172">
        <v>0</v>
      </c>
      <c r="M23" s="170">
        <f>G23*L23</f>
        <v>0</v>
      </c>
      <c r="N23" s="173"/>
      <c r="O23" s="174">
        <v>16</v>
      </c>
      <c r="P23" s="14" t="s">
        <v>109</v>
      </c>
    </row>
    <row r="24" spans="1:16" s="14" customFormat="1" ht="13.5" customHeight="1">
      <c r="A24" s="167" t="s">
        <v>130</v>
      </c>
      <c r="B24" s="167" t="s">
        <v>110</v>
      </c>
      <c r="C24" s="167" t="s">
        <v>119</v>
      </c>
      <c r="D24" s="168" t="s">
        <v>131</v>
      </c>
      <c r="E24" s="169" t="s">
        <v>132</v>
      </c>
      <c r="F24" s="167" t="s">
        <v>122</v>
      </c>
      <c r="G24" s="170">
        <v>1</v>
      </c>
      <c r="H24" s="171"/>
      <c r="I24" s="171">
        <f>ROUND(G24*H24,2)</f>
        <v>0</v>
      </c>
      <c r="J24" s="172">
        <v>0</v>
      </c>
      <c r="K24" s="170">
        <f>G24*J24</f>
        <v>0</v>
      </c>
      <c r="L24" s="172">
        <v>0</v>
      </c>
      <c r="M24" s="170">
        <f>G24*L24</f>
        <v>0</v>
      </c>
      <c r="N24" s="173"/>
      <c r="O24" s="174">
        <v>16</v>
      </c>
      <c r="P24" s="14" t="s">
        <v>109</v>
      </c>
    </row>
    <row r="25" spans="1:16" s="14" customFormat="1" ht="13.5" customHeight="1">
      <c r="A25" s="167" t="s">
        <v>133</v>
      </c>
      <c r="B25" s="167" t="s">
        <v>110</v>
      </c>
      <c r="C25" s="167" t="s">
        <v>119</v>
      </c>
      <c r="D25" s="168" t="s">
        <v>134</v>
      </c>
      <c r="E25" s="169" t="s">
        <v>135</v>
      </c>
      <c r="F25" s="167" t="s">
        <v>122</v>
      </c>
      <c r="G25" s="170">
        <v>1</v>
      </c>
      <c r="H25" s="171"/>
      <c r="I25" s="171">
        <f>ROUND(G25*H25,2)</f>
        <v>0</v>
      </c>
      <c r="J25" s="172">
        <v>0</v>
      </c>
      <c r="K25" s="170">
        <f>G25*J25</f>
        <v>0</v>
      </c>
      <c r="L25" s="172">
        <v>0</v>
      </c>
      <c r="M25" s="170">
        <f>G25*L25</f>
        <v>0</v>
      </c>
      <c r="N25" s="173"/>
      <c r="O25" s="174">
        <v>16</v>
      </c>
      <c r="P25" s="14" t="s">
        <v>109</v>
      </c>
    </row>
    <row r="26" spans="1:16" s="14" customFormat="1" ht="13.5" customHeight="1">
      <c r="A26" s="167" t="s">
        <v>136</v>
      </c>
      <c r="B26" s="167" t="s">
        <v>110</v>
      </c>
      <c r="C26" s="167" t="s">
        <v>119</v>
      </c>
      <c r="D26" s="168" t="s">
        <v>137</v>
      </c>
      <c r="E26" s="169" t="s">
        <v>138</v>
      </c>
      <c r="F26" s="167" t="s">
        <v>122</v>
      </c>
      <c r="G26" s="170">
        <v>1</v>
      </c>
      <c r="H26" s="171"/>
      <c r="I26" s="171">
        <f>ROUND(G26*H26,2)</f>
        <v>0</v>
      </c>
      <c r="J26" s="172">
        <v>0</v>
      </c>
      <c r="K26" s="170">
        <f>G26*J26</f>
        <v>0</v>
      </c>
      <c r="L26" s="172">
        <v>0</v>
      </c>
      <c r="M26" s="170">
        <f>G26*L26</f>
        <v>0</v>
      </c>
      <c r="N26" s="173"/>
      <c r="O26" s="174">
        <v>16</v>
      </c>
      <c r="P26" s="14" t="s">
        <v>109</v>
      </c>
    </row>
    <row r="27" spans="1:16" s="14" customFormat="1" ht="13.5" customHeight="1">
      <c r="A27" s="175" t="s">
        <v>139</v>
      </c>
      <c r="B27" s="175" t="s">
        <v>140</v>
      </c>
      <c r="C27" s="175" t="s">
        <v>141</v>
      </c>
      <c r="D27" s="176" t="s">
        <v>142</v>
      </c>
      <c r="E27" s="177" t="s">
        <v>143</v>
      </c>
      <c r="F27" s="175" t="s">
        <v>144</v>
      </c>
      <c r="G27" s="178">
        <v>1</v>
      </c>
      <c r="H27" s="179"/>
      <c r="I27" s="179">
        <f>ROUND(G27*H27,2)</f>
        <v>0</v>
      </c>
      <c r="J27" s="180">
        <v>0</v>
      </c>
      <c r="K27" s="178">
        <f>G27*J27</f>
        <v>0</v>
      </c>
      <c r="L27" s="180">
        <v>0</v>
      </c>
      <c r="M27" s="178">
        <f>G27*L27</f>
        <v>0</v>
      </c>
      <c r="N27" s="181"/>
      <c r="O27" s="182">
        <v>8</v>
      </c>
      <c r="P27" s="183" t="s">
        <v>109</v>
      </c>
    </row>
    <row r="28" spans="2:16" s="136" customFormat="1" ht="12.75" customHeight="1">
      <c r="B28" s="141" t="s">
        <v>60</v>
      </c>
      <c r="D28" s="142" t="s">
        <v>145</v>
      </c>
      <c r="E28" s="142" t="s">
        <v>146</v>
      </c>
      <c r="I28" s="143">
        <f>SUM(I29:I30)</f>
        <v>0</v>
      </c>
      <c r="K28" s="144">
        <f>SUM(K29:K30)</f>
        <v>2.3000000000000003</v>
      </c>
      <c r="M28" s="144">
        <f>SUM(M29:M30)</f>
        <v>0</v>
      </c>
      <c r="P28" s="142" t="s">
        <v>106</v>
      </c>
    </row>
    <row r="29" spans="1:16" s="14" customFormat="1" ht="24" customHeight="1">
      <c r="A29" s="167" t="s">
        <v>104</v>
      </c>
      <c r="B29" s="167" t="s">
        <v>110</v>
      </c>
      <c r="C29" s="167" t="s">
        <v>119</v>
      </c>
      <c r="D29" s="168" t="s">
        <v>147</v>
      </c>
      <c r="E29" s="169" t="s">
        <v>148</v>
      </c>
      <c r="F29" s="167" t="s">
        <v>149</v>
      </c>
      <c r="G29" s="170">
        <v>2300</v>
      </c>
      <c r="H29" s="171"/>
      <c r="I29" s="171">
        <f>ROUND(G29*H29,2)</f>
        <v>0</v>
      </c>
      <c r="J29" s="172">
        <v>0</v>
      </c>
      <c r="K29" s="170">
        <f>G29*J29</f>
        <v>0</v>
      </c>
      <c r="L29" s="172">
        <v>0</v>
      </c>
      <c r="M29" s="170">
        <f>G29*L29</f>
        <v>0</v>
      </c>
      <c r="N29" s="173"/>
      <c r="O29" s="174">
        <v>16</v>
      </c>
      <c r="P29" s="14" t="s">
        <v>109</v>
      </c>
    </row>
    <row r="30" spans="1:16" s="14" customFormat="1" ht="13.5" customHeight="1">
      <c r="A30" s="175" t="s">
        <v>150</v>
      </c>
      <c r="B30" s="175" t="s">
        <v>140</v>
      </c>
      <c r="C30" s="175" t="s">
        <v>141</v>
      </c>
      <c r="D30" s="176" t="s">
        <v>151</v>
      </c>
      <c r="E30" s="177" t="s">
        <v>152</v>
      </c>
      <c r="F30" s="175" t="s">
        <v>153</v>
      </c>
      <c r="G30" s="178">
        <v>2300</v>
      </c>
      <c r="H30" s="179"/>
      <c r="I30" s="179">
        <f>ROUND(G30*H30,2)</f>
        <v>0</v>
      </c>
      <c r="J30" s="180">
        <v>0.001</v>
      </c>
      <c r="K30" s="178">
        <f>G30*J30</f>
        <v>2.3000000000000003</v>
      </c>
      <c r="L30" s="180">
        <v>0</v>
      </c>
      <c r="M30" s="178">
        <f>G30*L30</f>
        <v>0</v>
      </c>
      <c r="N30" s="181"/>
      <c r="O30" s="182">
        <v>32</v>
      </c>
      <c r="P30" s="183" t="s">
        <v>109</v>
      </c>
    </row>
    <row r="31" spans="2:16" s="136" customFormat="1" ht="12.75" customHeight="1">
      <c r="B31" s="141" t="s">
        <v>60</v>
      </c>
      <c r="D31" s="142" t="s">
        <v>154</v>
      </c>
      <c r="E31" s="142" t="s">
        <v>155</v>
      </c>
      <c r="I31" s="143">
        <f>SUM(I32:I36)</f>
        <v>0</v>
      </c>
      <c r="K31" s="144">
        <f>SUM(K32:K36)</f>
        <v>0.5438999999999999</v>
      </c>
      <c r="M31" s="144">
        <f>SUM(M32:M36)</f>
        <v>0</v>
      </c>
      <c r="P31" s="142" t="s">
        <v>106</v>
      </c>
    </row>
    <row r="32" spans="1:16" s="14" customFormat="1" ht="24" customHeight="1">
      <c r="A32" s="167" t="s">
        <v>156</v>
      </c>
      <c r="B32" s="167" t="s">
        <v>110</v>
      </c>
      <c r="C32" s="167" t="s">
        <v>119</v>
      </c>
      <c r="D32" s="168" t="s">
        <v>157</v>
      </c>
      <c r="E32" s="169" t="s">
        <v>158</v>
      </c>
      <c r="F32" s="167" t="s">
        <v>122</v>
      </c>
      <c r="G32" s="170">
        <v>140</v>
      </c>
      <c r="H32" s="171"/>
      <c r="I32" s="171">
        <f>ROUND(G32*H32,2)</f>
        <v>0</v>
      </c>
      <c r="J32" s="172">
        <v>0</v>
      </c>
      <c r="K32" s="170">
        <f>G32*J32</f>
        <v>0</v>
      </c>
      <c r="L32" s="172">
        <v>0</v>
      </c>
      <c r="M32" s="170">
        <f>G32*L32</f>
        <v>0</v>
      </c>
      <c r="N32" s="173"/>
      <c r="O32" s="174">
        <v>16</v>
      </c>
      <c r="P32" s="14" t="s">
        <v>109</v>
      </c>
    </row>
    <row r="33" spans="1:16" s="14" customFormat="1" ht="13.5" customHeight="1">
      <c r="A33" s="167" t="s">
        <v>159</v>
      </c>
      <c r="B33" s="167" t="s">
        <v>110</v>
      </c>
      <c r="C33" s="167" t="s">
        <v>119</v>
      </c>
      <c r="D33" s="168" t="s">
        <v>160</v>
      </c>
      <c r="E33" s="169" t="s">
        <v>161</v>
      </c>
      <c r="F33" s="167" t="s">
        <v>122</v>
      </c>
      <c r="G33" s="170">
        <v>145</v>
      </c>
      <c r="H33" s="171"/>
      <c r="I33" s="171">
        <f>ROUND(G33*H33,2)</f>
        <v>0</v>
      </c>
      <c r="J33" s="172">
        <v>0</v>
      </c>
      <c r="K33" s="170">
        <f>G33*J33</f>
        <v>0</v>
      </c>
      <c r="L33" s="172">
        <v>0</v>
      </c>
      <c r="M33" s="170">
        <f>G33*L33</f>
        <v>0</v>
      </c>
      <c r="N33" s="173"/>
      <c r="O33" s="174">
        <v>16</v>
      </c>
      <c r="P33" s="14" t="s">
        <v>109</v>
      </c>
    </row>
    <row r="34" spans="1:16" s="14" customFormat="1" ht="13.5" customHeight="1">
      <c r="A34" s="175" t="s">
        <v>162</v>
      </c>
      <c r="B34" s="175" t="s">
        <v>140</v>
      </c>
      <c r="C34" s="175" t="s">
        <v>141</v>
      </c>
      <c r="D34" s="176" t="s">
        <v>163</v>
      </c>
      <c r="E34" s="177" t="s">
        <v>164</v>
      </c>
      <c r="F34" s="175" t="s">
        <v>122</v>
      </c>
      <c r="G34" s="178">
        <v>145</v>
      </c>
      <c r="H34" s="179"/>
      <c r="I34" s="179">
        <f>ROUND(G34*H34,2)</f>
        <v>0</v>
      </c>
      <c r="J34" s="180">
        <v>0.0037</v>
      </c>
      <c r="K34" s="178">
        <f>G34*J34</f>
        <v>0.5365</v>
      </c>
      <c r="L34" s="180">
        <v>0</v>
      </c>
      <c r="M34" s="178">
        <f>G34*L34</f>
        <v>0</v>
      </c>
      <c r="N34" s="181"/>
      <c r="O34" s="182">
        <v>32</v>
      </c>
      <c r="P34" s="183" t="s">
        <v>109</v>
      </c>
    </row>
    <row r="35" spans="1:16" s="14" customFormat="1" ht="13.5" customHeight="1">
      <c r="A35" s="167" t="s">
        <v>165</v>
      </c>
      <c r="B35" s="167" t="s">
        <v>110</v>
      </c>
      <c r="C35" s="167" t="s">
        <v>119</v>
      </c>
      <c r="D35" s="168" t="s">
        <v>166</v>
      </c>
      <c r="E35" s="169" t="s">
        <v>167</v>
      </c>
      <c r="F35" s="167" t="s">
        <v>122</v>
      </c>
      <c r="G35" s="170">
        <v>2</v>
      </c>
      <c r="H35" s="171"/>
      <c r="I35" s="171">
        <f>ROUND(G35*H35,2)</f>
        <v>0</v>
      </c>
      <c r="J35" s="172">
        <v>0</v>
      </c>
      <c r="K35" s="170">
        <f>G35*J35</f>
        <v>0</v>
      </c>
      <c r="L35" s="172">
        <v>0</v>
      </c>
      <c r="M35" s="170">
        <f>G35*L35</f>
        <v>0</v>
      </c>
      <c r="N35" s="173"/>
      <c r="O35" s="174">
        <v>16</v>
      </c>
      <c r="P35" s="14" t="s">
        <v>109</v>
      </c>
    </row>
    <row r="36" spans="1:16" s="14" customFormat="1" ht="13.5" customHeight="1">
      <c r="A36" s="175" t="s">
        <v>168</v>
      </c>
      <c r="B36" s="175" t="s">
        <v>140</v>
      </c>
      <c r="C36" s="175" t="s">
        <v>141</v>
      </c>
      <c r="D36" s="176" t="s">
        <v>169</v>
      </c>
      <c r="E36" s="177" t="s">
        <v>170</v>
      </c>
      <c r="F36" s="175" t="s">
        <v>122</v>
      </c>
      <c r="G36" s="178">
        <v>2</v>
      </c>
      <c r="H36" s="179"/>
      <c r="I36" s="179">
        <f>ROUND(G36*H36,2)</f>
        <v>0</v>
      </c>
      <c r="J36" s="180">
        <v>0.0037</v>
      </c>
      <c r="K36" s="178">
        <f>G36*J36</f>
        <v>0.0074</v>
      </c>
      <c r="L36" s="180">
        <v>0</v>
      </c>
      <c r="M36" s="178">
        <f>G36*L36</f>
        <v>0</v>
      </c>
      <c r="N36" s="181"/>
      <c r="O36" s="182">
        <v>32</v>
      </c>
      <c r="P36" s="183" t="s">
        <v>109</v>
      </c>
    </row>
    <row r="37" spans="2:16" s="136" customFormat="1" ht="12.75" customHeight="1">
      <c r="B37" s="141" t="s">
        <v>60</v>
      </c>
      <c r="D37" s="142" t="s">
        <v>171</v>
      </c>
      <c r="E37" s="142" t="s">
        <v>172</v>
      </c>
      <c r="I37" s="143">
        <f>SUM(I38:I45)</f>
        <v>0</v>
      </c>
      <c r="K37" s="144">
        <f>SUM(K38:K45)</f>
        <v>4.34</v>
      </c>
      <c r="M37" s="144">
        <f>SUM(M38:M45)</f>
        <v>0</v>
      </c>
      <c r="P37" s="142" t="s">
        <v>106</v>
      </c>
    </row>
    <row r="38" spans="1:16" s="14" customFormat="1" ht="13.5" customHeight="1">
      <c r="A38" s="167" t="s">
        <v>173</v>
      </c>
      <c r="B38" s="167" t="s">
        <v>110</v>
      </c>
      <c r="C38" s="167" t="s">
        <v>119</v>
      </c>
      <c r="D38" s="168" t="s">
        <v>174</v>
      </c>
      <c r="E38" s="169" t="s">
        <v>175</v>
      </c>
      <c r="F38" s="167" t="s">
        <v>122</v>
      </c>
      <c r="G38" s="170">
        <v>61</v>
      </c>
      <c r="H38" s="171"/>
      <c r="I38" s="171">
        <f aca="true" t="shared" si="0" ref="I38:I45">ROUND(G38*H38,2)</f>
        <v>0</v>
      </c>
      <c r="J38" s="172">
        <v>0</v>
      </c>
      <c r="K38" s="170">
        <f aca="true" t="shared" si="1" ref="K38:K45">G38*J38</f>
        <v>0</v>
      </c>
      <c r="L38" s="172">
        <v>0</v>
      </c>
      <c r="M38" s="170">
        <f aca="true" t="shared" si="2" ref="M38:M45">G38*L38</f>
        <v>0</v>
      </c>
      <c r="N38" s="173"/>
      <c r="O38" s="174">
        <v>16</v>
      </c>
      <c r="P38" s="14" t="s">
        <v>109</v>
      </c>
    </row>
    <row r="39" spans="1:16" s="14" customFormat="1" ht="13.5" customHeight="1">
      <c r="A39" s="167" t="s">
        <v>176</v>
      </c>
      <c r="B39" s="167" t="s">
        <v>110</v>
      </c>
      <c r="C39" s="167" t="s">
        <v>119</v>
      </c>
      <c r="D39" s="168" t="s">
        <v>177</v>
      </c>
      <c r="E39" s="169" t="s">
        <v>178</v>
      </c>
      <c r="F39" s="167" t="s">
        <v>122</v>
      </c>
      <c r="G39" s="170">
        <v>61</v>
      </c>
      <c r="H39" s="171"/>
      <c r="I39" s="171">
        <f t="shared" si="0"/>
        <v>0</v>
      </c>
      <c r="J39" s="172">
        <v>0</v>
      </c>
      <c r="K39" s="170">
        <f t="shared" si="1"/>
        <v>0</v>
      </c>
      <c r="L39" s="172">
        <v>0</v>
      </c>
      <c r="M39" s="170">
        <f t="shared" si="2"/>
        <v>0</v>
      </c>
      <c r="N39" s="173"/>
      <c r="O39" s="174">
        <v>16</v>
      </c>
      <c r="P39" s="14" t="s">
        <v>109</v>
      </c>
    </row>
    <row r="40" spans="1:16" s="14" customFormat="1" ht="13.5" customHeight="1">
      <c r="A40" s="175" t="s">
        <v>179</v>
      </c>
      <c r="B40" s="175" t="s">
        <v>140</v>
      </c>
      <c r="C40" s="175" t="s">
        <v>141</v>
      </c>
      <c r="D40" s="176" t="s">
        <v>180</v>
      </c>
      <c r="E40" s="177" t="s">
        <v>181</v>
      </c>
      <c r="F40" s="175" t="s">
        <v>144</v>
      </c>
      <c r="G40" s="178">
        <v>70</v>
      </c>
      <c r="H40" s="179"/>
      <c r="I40" s="179">
        <f t="shared" si="0"/>
        <v>0</v>
      </c>
      <c r="J40" s="180">
        <v>0</v>
      </c>
      <c r="K40" s="178">
        <f t="shared" si="1"/>
        <v>0</v>
      </c>
      <c r="L40" s="180">
        <v>0</v>
      </c>
      <c r="M40" s="178">
        <f t="shared" si="2"/>
        <v>0</v>
      </c>
      <c r="N40" s="181"/>
      <c r="O40" s="182">
        <v>8</v>
      </c>
      <c r="P40" s="183" t="s">
        <v>109</v>
      </c>
    </row>
    <row r="41" spans="1:16" s="14" customFormat="1" ht="13.5" customHeight="1">
      <c r="A41" s="175" t="s">
        <v>182</v>
      </c>
      <c r="B41" s="175" t="s">
        <v>140</v>
      </c>
      <c r="C41" s="175" t="s">
        <v>141</v>
      </c>
      <c r="D41" s="176" t="s">
        <v>183</v>
      </c>
      <c r="E41" s="177" t="s">
        <v>184</v>
      </c>
      <c r="F41" s="175" t="s">
        <v>144</v>
      </c>
      <c r="G41" s="178">
        <v>70</v>
      </c>
      <c r="H41" s="179"/>
      <c r="I41" s="179">
        <f t="shared" si="0"/>
        <v>0</v>
      </c>
      <c r="J41" s="180">
        <v>0</v>
      </c>
      <c r="K41" s="178">
        <f t="shared" si="1"/>
        <v>0</v>
      </c>
      <c r="L41" s="180">
        <v>0</v>
      </c>
      <c r="M41" s="178">
        <f t="shared" si="2"/>
        <v>0</v>
      </c>
      <c r="N41" s="181"/>
      <c r="O41" s="182">
        <v>8</v>
      </c>
      <c r="P41" s="183" t="s">
        <v>109</v>
      </c>
    </row>
    <row r="42" spans="1:16" s="14" customFormat="1" ht="13.5" customHeight="1">
      <c r="A42" s="175" t="s">
        <v>185</v>
      </c>
      <c r="B42" s="175" t="s">
        <v>140</v>
      </c>
      <c r="C42" s="175" t="s">
        <v>141</v>
      </c>
      <c r="D42" s="176" t="s">
        <v>186</v>
      </c>
      <c r="E42" s="177" t="s">
        <v>187</v>
      </c>
      <c r="F42" s="175" t="s">
        <v>122</v>
      </c>
      <c r="G42" s="178">
        <v>70</v>
      </c>
      <c r="H42" s="179"/>
      <c r="I42" s="179">
        <f t="shared" si="0"/>
        <v>0</v>
      </c>
      <c r="J42" s="180">
        <v>0.062</v>
      </c>
      <c r="K42" s="178">
        <f t="shared" si="1"/>
        <v>4.34</v>
      </c>
      <c r="L42" s="180">
        <v>0</v>
      </c>
      <c r="M42" s="178">
        <f t="shared" si="2"/>
        <v>0</v>
      </c>
      <c r="N42" s="181"/>
      <c r="O42" s="182">
        <v>8</v>
      </c>
      <c r="P42" s="183" t="s">
        <v>109</v>
      </c>
    </row>
    <row r="43" spans="1:16" s="14" customFormat="1" ht="13.5" customHeight="1">
      <c r="A43" s="175" t="s">
        <v>188</v>
      </c>
      <c r="B43" s="175" t="s">
        <v>140</v>
      </c>
      <c r="C43" s="175" t="s">
        <v>141</v>
      </c>
      <c r="D43" s="176" t="s">
        <v>189</v>
      </c>
      <c r="E43" s="177" t="s">
        <v>190</v>
      </c>
      <c r="F43" s="175" t="s">
        <v>144</v>
      </c>
      <c r="G43" s="178">
        <v>70</v>
      </c>
      <c r="H43" s="179"/>
      <c r="I43" s="179">
        <f t="shared" si="0"/>
        <v>0</v>
      </c>
      <c r="J43" s="180">
        <v>0</v>
      </c>
      <c r="K43" s="178">
        <f t="shared" si="1"/>
        <v>0</v>
      </c>
      <c r="L43" s="180">
        <v>0</v>
      </c>
      <c r="M43" s="178">
        <f t="shared" si="2"/>
        <v>0</v>
      </c>
      <c r="N43" s="181"/>
      <c r="O43" s="182">
        <v>8</v>
      </c>
      <c r="P43" s="183" t="s">
        <v>109</v>
      </c>
    </row>
    <row r="44" spans="1:16" s="14" customFormat="1" ht="13.5" customHeight="1">
      <c r="A44" s="167" t="s">
        <v>191</v>
      </c>
      <c r="B44" s="167" t="s">
        <v>110</v>
      </c>
      <c r="C44" s="167" t="s">
        <v>119</v>
      </c>
      <c r="D44" s="168" t="s">
        <v>192</v>
      </c>
      <c r="E44" s="169" t="s">
        <v>193</v>
      </c>
      <c r="F44" s="167" t="s">
        <v>122</v>
      </c>
      <c r="G44" s="170">
        <v>70</v>
      </c>
      <c r="H44" s="171"/>
      <c r="I44" s="171">
        <f t="shared" si="0"/>
        <v>0</v>
      </c>
      <c r="J44" s="172">
        <v>0</v>
      </c>
      <c r="K44" s="170">
        <f t="shared" si="1"/>
        <v>0</v>
      </c>
      <c r="L44" s="172">
        <v>0</v>
      </c>
      <c r="M44" s="170">
        <f t="shared" si="2"/>
        <v>0</v>
      </c>
      <c r="N44" s="173"/>
      <c r="O44" s="174">
        <v>16</v>
      </c>
      <c r="P44" s="14" t="s">
        <v>109</v>
      </c>
    </row>
    <row r="45" spans="1:16" s="14" customFormat="1" ht="13.5" customHeight="1">
      <c r="A45" s="167" t="s">
        <v>194</v>
      </c>
      <c r="B45" s="167" t="s">
        <v>110</v>
      </c>
      <c r="C45" s="167" t="s">
        <v>119</v>
      </c>
      <c r="D45" s="168" t="s">
        <v>195</v>
      </c>
      <c r="E45" s="169" t="s">
        <v>196</v>
      </c>
      <c r="F45" s="167" t="s">
        <v>122</v>
      </c>
      <c r="G45" s="170">
        <v>70</v>
      </c>
      <c r="H45" s="171"/>
      <c r="I45" s="171">
        <f t="shared" si="0"/>
        <v>0</v>
      </c>
      <c r="J45" s="172">
        <v>0</v>
      </c>
      <c r="K45" s="170">
        <f t="shared" si="1"/>
        <v>0</v>
      </c>
      <c r="L45" s="172">
        <v>0</v>
      </c>
      <c r="M45" s="170">
        <f t="shared" si="2"/>
        <v>0</v>
      </c>
      <c r="N45" s="173"/>
      <c r="O45" s="174">
        <v>16</v>
      </c>
      <c r="P45" s="14" t="s">
        <v>109</v>
      </c>
    </row>
    <row r="46" spans="2:16" s="136" customFormat="1" ht="12.75" customHeight="1">
      <c r="B46" s="141" t="s">
        <v>60</v>
      </c>
      <c r="D46" s="142" t="s">
        <v>197</v>
      </c>
      <c r="E46" s="142" t="s">
        <v>198</v>
      </c>
      <c r="I46" s="143">
        <f>SUM(I47:I48)</f>
        <v>0</v>
      </c>
      <c r="K46" s="144">
        <f>SUM(K47:K48)</f>
        <v>0.006</v>
      </c>
      <c r="M46" s="144">
        <f>SUM(M47:M48)</f>
        <v>0</v>
      </c>
      <c r="P46" s="142" t="s">
        <v>106</v>
      </c>
    </row>
    <row r="47" spans="1:16" s="14" customFormat="1" ht="24" customHeight="1">
      <c r="A47" s="167" t="s">
        <v>199</v>
      </c>
      <c r="B47" s="167" t="s">
        <v>110</v>
      </c>
      <c r="C47" s="167" t="s">
        <v>119</v>
      </c>
      <c r="D47" s="168" t="s">
        <v>200</v>
      </c>
      <c r="E47" s="169" t="s">
        <v>201</v>
      </c>
      <c r="F47" s="167" t="s">
        <v>149</v>
      </c>
      <c r="G47" s="170">
        <v>70</v>
      </c>
      <c r="H47" s="171"/>
      <c r="I47" s="171">
        <f>ROUND(G47*H47,2)</f>
        <v>0</v>
      </c>
      <c r="J47" s="172">
        <v>0</v>
      </c>
      <c r="K47" s="170">
        <f>G47*J47</f>
        <v>0</v>
      </c>
      <c r="L47" s="172">
        <v>0</v>
      </c>
      <c r="M47" s="170">
        <f>G47*L47</f>
        <v>0</v>
      </c>
      <c r="N47" s="173"/>
      <c r="O47" s="174">
        <v>16</v>
      </c>
      <c r="P47" s="14" t="s">
        <v>109</v>
      </c>
    </row>
    <row r="48" spans="1:16" s="14" customFormat="1" ht="13.5" customHeight="1">
      <c r="A48" s="175" t="s">
        <v>202</v>
      </c>
      <c r="B48" s="175" t="s">
        <v>140</v>
      </c>
      <c r="C48" s="175" t="s">
        <v>141</v>
      </c>
      <c r="D48" s="176" t="s">
        <v>203</v>
      </c>
      <c r="E48" s="177" t="s">
        <v>204</v>
      </c>
      <c r="F48" s="175" t="s">
        <v>153</v>
      </c>
      <c r="G48" s="178">
        <v>6</v>
      </c>
      <c r="H48" s="179"/>
      <c r="I48" s="179">
        <f>ROUND(G48*H48,2)</f>
        <v>0</v>
      </c>
      <c r="J48" s="180">
        <v>0.001</v>
      </c>
      <c r="K48" s="178">
        <f>G48*J48</f>
        <v>0.006</v>
      </c>
      <c r="L48" s="180">
        <v>0</v>
      </c>
      <c r="M48" s="178">
        <f>G48*L48</f>
        <v>0</v>
      </c>
      <c r="N48" s="181"/>
      <c r="O48" s="182">
        <v>32</v>
      </c>
      <c r="P48" s="183" t="s">
        <v>109</v>
      </c>
    </row>
    <row r="49" spans="2:16" s="136" customFormat="1" ht="12.75" customHeight="1">
      <c r="B49" s="137" t="s">
        <v>60</v>
      </c>
      <c r="D49" s="138" t="s">
        <v>140</v>
      </c>
      <c r="E49" s="138" t="s">
        <v>205</v>
      </c>
      <c r="I49" s="139">
        <f>I50+I63+I66</f>
        <v>0</v>
      </c>
      <c r="K49" s="140">
        <f>K50+K63+K66</f>
        <v>564.5459999999998</v>
      </c>
      <c r="M49" s="140">
        <f>M50+M63+M66</f>
        <v>0</v>
      </c>
      <c r="P49" s="138" t="s">
        <v>103</v>
      </c>
    </row>
    <row r="50" spans="2:16" s="136" customFormat="1" ht="12.75" customHeight="1">
      <c r="B50" s="141" t="s">
        <v>60</v>
      </c>
      <c r="D50" s="142" t="s">
        <v>206</v>
      </c>
      <c r="E50" s="142" t="s">
        <v>207</v>
      </c>
      <c r="I50" s="143">
        <f>SUM(I51:I62)</f>
        <v>0</v>
      </c>
      <c r="K50" s="144">
        <f>SUM(K51:K62)</f>
        <v>2.5433</v>
      </c>
      <c r="M50" s="144">
        <f>SUM(M51:M62)</f>
        <v>0</v>
      </c>
      <c r="P50" s="142" t="s">
        <v>106</v>
      </c>
    </row>
    <row r="51" spans="1:16" s="14" customFormat="1" ht="13.5" customHeight="1">
      <c r="A51" s="167" t="s">
        <v>208</v>
      </c>
      <c r="B51" s="167" t="s">
        <v>110</v>
      </c>
      <c r="C51" s="167" t="s">
        <v>209</v>
      </c>
      <c r="D51" s="168" t="s">
        <v>210</v>
      </c>
      <c r="E51" s="169" t="s">
        <v>211</v>
      </c>
      <c r="F51" s="167" t="s">
        <v>149</v>
      </c>
      <c r="G51" s="170">
        <v>2000</v>
      </c>
      <c r="H51" s="171"/>
      <c r="I51" s="171">
        <f aca="true" t="shared" si="3" ref="I51:I62">ROUND(G51*H51,2)</f>
        <v>0</v>
      </c>
      <c r="J51" s="172">
        <v>0</v>
      </c>
      <c r="K51" s="170">
        <f aca="true" t="shared" si="4" ref="K51:K62">G51*J51</f>
        <v>0</v>
      </c>
      <c r="L51" s="172">
        <v>0</v>
      </c>
      <c r="M51" s="170">
        <f aca="true" t="shared" si="5" ref="M51:M62">G51*L51</f>
        <v>0</v>
      </c>
      <c r="N51" s="173"/>
      <c r="O51" s="174">
        <v>64</v>
      </c>
      <c r="P51" s="14" t="s">
        <v>109</v>
      </c>
    </row>
    <row r="52" spans="1:16" s="14" customFormat="1" ht="13.5" customHeight="1">
      <c r="A52" s="175" t="s">
        <v>212</v>
      </c>
      <c r="B52" s="175" t="s">
        <v>140</v>
      </c>
      <c r="C52" s="175" t="s">
        <v>141</v>
      </c>
      <c r="D52" s="176" t="s">
        <v>213</v>
      </c>
      <c r="E52" s="177" t="s">
        <v>214</v>
      </c>
      <c r="F52" s="175" t="s">
        <v>149</v>
      </c>
      <c r="G52" s="178">
        <v>2000</v>
      </c>
      <c r="H52" s="179"/>
      <c r="I52" s="179">
        <f t="shared" si="3"/>
        <v>0</v>
      </c>
      <c r="J52" s="180">
        <v>2E-05</v>
      </c>
      <c r="K52" s="178">
        <f t="shared" si="4"/>
        <v>0.04</v>
      </c>
      <c r="L52" s="180">
        <v>0</v>
      </c>
      <c r="M52" s="178">
        <f t="shared" si="5"/>
        <v>0</v>
      </c>
      <c r="N52" s="181"/>
      <c r="O52" s="182">
        <v>256</v>
      </c>
      <c r="P52" s="183" t="s">
        <v>109</v>
      </c>
    </row>
    <row r="53" spans="1:16" s="14" customFormat="1" ht="13.5" customHeight="1">
      <c r="A53" s="167" t="s">
        <v>215</v>
      </c>
      <c r="B53" s="167" t="s">
        <v>110</v>
      </c>
      <c r="C53" s="167" t="s">
        <v>209</v>
      </c>
      <c r="D53" s="168" t="s">
        <v>216</v>
      </c>
      <c r="E53" s="169" t="s">
        <v>217</v>
      </c>
      <c r="F53" s="167" t="s">
        <v>122</v>
      </c>
      <c r="G53" s="170">
        <v>70</v>
      </c>
      <c r="H53" s="171"/>
      <c r="I53" s="171">
        <f t="shared" si="3"/>
        <v>0</v>
      </c>
      <c r="J53" s="172">
        <v>0</v>
      </c>
      <c r="K53" s="170">
        <f t="shared" si="4"/>
        <v>0</v>
      </c>
      <c r="L53" s="172">
        <v>0</v>
      </c>
      <c r="M53" s="170">
        <f t="shared" si="5"/>
        <v>0</v>
      </c>
      <c r="N53" s="173"/>
      <c r="O53" s="174">
        <v>64</v>
      </c>
      <c r="P53" s="14" t="s">
        <v>109</v>
      </c>
    </row>
    <row r="54" spans="1:16" s="14" customFormat="1" ht="13.5" customHeight="1">
      <c r="A54" s="175" t="s">
        <v>218</v>
      </c>
      <c r="B54" s="175" t="s">
        <v>140</v>
      </c>
      <c r="C54" s="175" t="s">
        <v>141</v>
      </c>
      <c r="D54" s="176" t="s">
        <v>219</v>
      </c>
      <c r="E54" s="177" t="s">
        <v>220</v>
      </c>
      <c r="F54" s="175" t="s">
        <v>144</v>
      </c>
      <c r="G54" s="178">
        <v>70</v>
      </c>
      <c r="H54" s="179"/>
      <c r="I54" s="179">
        <f t="shared" si="3"/>
        <v>0</v>
      </c>
      <c r="J54" s="180">
        <v>0</v>
      </c>
      <c r="K54" s="178">
        <f t="shared" si="4"/>
        <v>0</v>
      </c>
      <c r="L54" s="180">
        <v>0</v>
      </c>
      <c r="M54" s="178">
        <f t="shared" si="5"/>
        <v>0</v>
      </c>
      <c r="N54" s="181"/>
      <c r="O54" s="182">
        <v>8</v>
      </c>
      <c r="P54" s="183" t="s">
        <v>109</v>
      </c>
    </row>
    <row r="55" spans="1:16" s="14" customFormat="1" ht="13.5" customHeight="1">
      <c r="A55" s="167" t="s">
        <v>221</v>
      </c>
      <c r="B55" s="167" t="s">
        <v>110</v>
      </c>
      <c r="C55" s="167" t="s">
        <v>209</v>
      </c>
      <c r="D55" s="168" t="s">
        <v>222</v>
      </c>
      <c r="E55" s="169" t="s">
        <v>223</v>
      </c>
      <c r="F55" s="167" t="s">
        <v>122</v>
      </c>
      <c r="G55" s="170">
        <v>140</v>
      </c>
      <c r="H55" s="171"/>
      <c r="I55" s="171">
        <f t="shared" si="3"/>
        <v>0</v>
      </c>
      <c r="J55" s="172">
        <v>0</v>
      </c>
      <c r="K55" s="170">
        <f t="shared" si="4"/>
        <v>0</v>
      </c>
      <c r="L55" s="172">
        <v>0</v>
      </c>
      <c r="M55" s="170">
        <f t="shared" si="5"/>
        <v>0</v>
      </c>
      <c r="N55" s="173"/>
      <c r="O55" s="174">
        <v>64</v>
      </c>
      <c r="P55" s="14" t="s">
        <v>109</v>
      </c>
    </row>
    <row r="56" spans="1:16" s="14" customFormat="1" ht="13.5" customHeight="1">
      <c r="A56" s="175" t="s">
        <v>224</v>
      </c>
      <c r="B56" s="175" t="s">
        <v>140</v>
      </c>
      <c r="C56" s="175" t="s">
        <v>141</v>
      </c>
      <c r="D56" s="176" t="s">
        <v>225</v>
      </c>
      <c r="E56" s="177" t="s">
        <v>226</v>
      </c>
      <c r="F56" s="175" t="s">
        <v>122</v>
      </c>
      <c r="G56" s="178">
        <v>140</v>
      </c>
      <c r="H56" s="179"/>
      <c r="I56" s="179">
        <f t="shared" si="3"/>
        <v>0</v>
      </c>
      <c r="J56" s="180">
        <v>0.00026</v>
      </c>
      <c r="K56" s="178">
        <f t="shared" si="4"/>
        <v>0.036399999999999995</v>
      </c>
      <c r="L56" s="180">
        <v>0</v>
      </c>
      <c r="M56" s="178">
        <f t="shared" si="5"/>
        <v>0</v>
      </c>
      <c r="N56" s="181"/>
      <c r="O56" s="182">
        <v>256</v>
      </c>
      <c r="P56" s="183" t="s">
        <v>109</v>
      </c>
    </row>
    <row r="57" spans="1:16" s="14" customFormat="1" ht="24" customHeight="1">
      <c r="A57" s="167" t="s">
        <v>227</v>
      </c>
      <c r="B57" s="167" t="s">
        <v>110</v>
      </c>
      <c r="C57" s="167" t="s">
        <v>209</v>
      </c>
      <c r="D57" s="168" t="s">
        <v>228</v>
      </c>
      <c r="E57" s="169" t="s">
        <v>229</v>
      </c>
      <c r="F57" s="167" t="s">
        <v>149</v>
      </c>
      <c r="G57" s="170">
        <v>560</v>
      </c>
      <c r="H57" s="171"/>
      <c r="I57" s="171">
        <f t="shared" si="3"/>
        <v>0</v>
      </c>
      <c r="J57" s="172">
        <v>0</v>
      </c>
      <c r="K57" s="170">
        <f t="shared" si="4"/>
        <v>0</v>
      </c>
      <c r="L57" s="172">
        <v>0</v>
      </c>
      <c r="M57" s="170">
        <f t="shared" si="5"/>
        <v>0</v>
      </c>
      <c r="N57" s="173"/>
      <c r="O57" s="174">
        <v>64</v>
      </c>
      <c r="P57" s="14" t="s">
        <v>109</v>
      </c>
    </row>
    <row r="58" spans="1:16" s="14" customFormat="1" ht="13.5" customHeight="1">
      <c r="A58" s="175" t="s">
        <v>230</v>
      </c>
      <c r="B58" s="175" t="s">
        <v>140</v>
      </c>
      <c r="C58" s="175" t="s">
        <v>141</v>
      </c>
      <c r="D58" s="176" t="s">
        <v>231</v>
      </c>
      <c r="E58" s="177" t="s">
        <v>232</v>
      </c>
      <c r="F58" s="175" t="s">
        <v>149</v>
      </c>
      <c r="G58" s="178">
        <v>560</v>
      </c>
      <c r="H58" s="179"/>
      <c r="I58" s="179">
        <f t="shared" si="3"/>
        <v>0</v>
      </c>
      <c r="J58" s="180">
        <v>0.000175</v>
      </c>
      <c r="K58" s="178">
        <f t="shared" si="4"/>
        <v>0.098</v>
      </c>
      <c r="L58" s="180">
        <v>0</v>
      </c>
      <c r="M58" s="178">
        <f t="shared" si="5"/>
        <v>0</v>
      </c>
      <c r="N58" s="181"/>
      <c r="O58" s="182">
        <v>256</v>
      </c>
      <c r="P58" s="183" t="s">
        <v>109</v>
      </c>
    </row>
    <row r="59" spans="1:16" s="14" customFormat="1" ht="24" customHeight="1">
      <c r="A59" s="167" t="s">
        <v>233</v>
      </c>
      <c r="B59" s="167" t="s">
        <v>110</v>
      </c>
      <c r="C59" s="167" t="s">
        <v>209</v>
      </c>
      <c r="D59" s="168" t="s">
        <v>234</v>
      </c>
      <c r="E59" s="169" t="s">
        <v>235</v>
      </c>
      <c r="F59" s="167" t="s">
        <v>149</v>
      </c>
      <c r="G59" s="170">
        <v>2400</v>
      </c>
      <c r="H59" s="171"/>
      <c r="I59" s="171">
        <f t="shared" si="3"/>
        <v>0</v>
      </c>
      <c r="J59" s="172">
        <v>0</v>
      </c>
      <c r="K59" s="170">
        <f t="shared" si="4"/>
        <v>0</v>
      </c>
      <c r="L59" s="172">
        <v>0</v>
      </c>
      <c r="M59" s="170">
        <f t="shared" si="5"/>
        <v>0</v>
      </c>
      <c r="N59" s="173"/>
      <c r="O59" s="174">
        <v>64</v>
      </c>
      <c r="P59" s="14" t="s">
        <v>109</v>
      </c>
    </row>
    <row r="60" spans="1:16" s="14" customFormat="1" ht="13.5" customHeight="1">
      <c r="A60" s="175" t="s">
        <v>236</v>
      </c>
      <c r="B60" s="175" t="s">
        <v>140</v>
      </c>
      <c r="C60" s="175" t="s">
        <v>141</v>
      </c>
      <c r="D60" s="176" t="s">
        <v>237</v>
      </c>
      <c r="E60" s="177" t="s">
        <v>238</v>
      </c>
      <c r="F60" s="175" t="s">
        <v>149</v>
      </c>
      <c r="G60" s="178">
        <v>2400</v>
      </c>
      <c r="H60" s="179"/>
      <c r="I60" s="179">
        <f t="shared" si="3"/>
        <v>0</v>
      </c>
      <c r="J60" s="180">
        <v>0.000906</v>
      </c>
      <c r="K60" s="178">
        <f t="shared" si="4"/>
        <v>2.1744</v>
      </c>
      <c r="L60" s="180">
        <v>0</v>
      </c>
      <c r="M60" s="178">
        <f t="shared" si="5"/>
        <v>0</v>
      </c>
      <c r="N60" s="181"/>
      <c r="O60" s="182">
        <v>256</v>
      </c>
      <c r="P60" s="183" t="s">
        <v>109</v>
      </c>
    </row>
    <row r="61" spans="1:16" s="14" customFormat="1" ht="24" customHeight="1">
      <c r="A61" s="167" t="s">
        <v>239</v>
      </c>
      <c r="B61" s="167" t="s">
        <v>110</v>
      </c>
      <c r="C61" s="167" t="s">
        <v>209</v>
      </c>
      <c r="D61" s="168" t="s">
        <v>240</v>
      </c>
      <c r="E61" s="169" t="s">
        <v>241</v>
      </c>
      <c r="F61" s="167" t="s">
        <v>149</v>
      </c>
      <c r="G61" s="170">
        <v>100</v>
      </c>
      <c r="H61" s="171"/>
      <c r="I61" s="171">
        <f t="shared" si="3"/>
        <v>0</v>
      </c>
      <c r="J61" s="172">
        <v>0</v>
      </c>
      <c r="K61" s="170">
        <f t="shared" si="4"/>
        <v>0</v>
      </c>
      <c r="L61" s="172">
        <v>0</v>
      </c>
      <c r="M61" s="170">
        <f t="shared" si="5"/>
        <v>0</v>
      </c>
      <c r="N61" s="173"/>
      <c r="O61" s="174">
        <v>64</v>
      </c>
      <c r="P61" s="14" t="s">
        <v>109</v>
      </c>
    </row>
    <row r="62" spans="1:16" s="14" customFormat="1" ht="13.5" customHeight="1">
      <c r="A62" s="175" t="s">
        <v>242</v>
      </c>
      <c r="B62" s="175" t="s">
        <v>140</v>
      </c>
      <c r="C62" s="175" t="s">
        <v>141</v>
      </c>
      <c r="D62" s="176" t="s">
        <v>243</v>
      </c>
      <c r="E62" s="177" t="s">
        <v>244</v>
      </c>
      <c r="F62" s="175" t="s">
        <v>149</v>
      </c>
      <c r="G62" s="178">
        <v>100</v>
      </c>
      <c r="H62" s="179"/>
      <c r="I62" s="179">
        <f t="shared" si="3"/>
        <v>0</v>
      </c>
      <c r="J62" s="180">
        <v>0.001945</v>
      </c>
      <c r="K62" s="178">
        <f t="shared" si="4"/>
        <v>0.19449999999999998</v>
      </c>
      <c r="L62" s="180">
        <v>0</v>
      </c>
      <c r="M62" s="178">
        <f t="shared" si="5"/>
        <v>0</v>
      </c>
      <c r="N62" s="181"/>
      <c r="O62" s="182">
        <v>256</v>
      </c>
      <c r="P62" s="183" t="s">
        <v>109</v>
      </c>
    </row>
    <row r="63" spans="2:16" s="136" customFormat="1" ht="12.75" customHeight="1">
      <c r="B63" s="141" t="s">
        <v>60</v>
      </c>
      <c r="D63" s="142" t="s">
        <v>245</v>
      </c>
      <c r="E63" s="142" t="s">
        <v>246</v>
      </c>
      <c r="I63" s="143">
        <f>SUM(I64:I65)</f>
        <v>0</v>
      </c>
      <c r="K63" s="144">
        <f>SUM(K64:K65)</f>
        <v>1.9621</v>
      </c>
      <c r="M63" s="144">
        <f>SUM(M64:M65)</f>
        <v>0</v>
      </c>
      <c r="P63" s="142" t="s">
        <v>106</v>
      </c>
    </row>
    <row r="64" spans="1:16" s="14" customFormat="1" ht="13.5" customHeight="1">
      <c r="A64" s="167" t="s">
        <v>247</v>
      </c>
      <c r="B64" s="167" t="s">
        <v>110</v>
      </c>
      <c r="C64" s="167" t="s">
        <v>248</v>
      </c>
      <c r="D64" s="168" t="s">
        <v>249</v>
      </c>
      <c r="E64" s="169" t="s">
        <v>250</v>
      </c>
      <c r="F64" s="167" t="s">
        <v>122</v>
      </c>
      <c r="G64" s="170">
        <v>70</v>
      </c>
      <c r="H64" s="171"/>
      <c r="I64" s="171">
        <f>ROUND(G64*H64,2)</f>
        <v>0</v>
      </c>
      <c r="J64" s="172">
        <v>3E-05</v>
      </c>
      <c r="K64" s="170">
        <f>G64*J64</f>
        <v>0.0021</v>
      </c>
      <c r="L64" s="172">
        <v>0</v>
      </c>
      <c r="M64" s="170">
        <f>G64*L64</f>
        <v>0</v>
      </c>
      <c r="N64" s="173"/>
      <c r="O64" s="174">
        <v>64</v>
      </c>
      <c r="P64" s="14" t="s">
        <v>109</v>
      </c>
    </row>
    <row r="65" spans="1:16" s="14" customFormat="1" ht="13.5" customHeight="1">
      <c r="A65" s="175" t="s">
        <v>251</v>
      </c>
      <c r="B65" s="175" t="s">
        <v>140</v>
      </c>
      <c r="C65" s="175" t="s">
        <v>141</v>
      </c>
      <c r="D65" s="176" t="s">
        <v>252</v>
      </c>
      <c r="E65" s="177" t="s">
        <v>253</v>
      </c>
      <c r="F65" s="175" t="s">
        <v>122</v>
      </c>
      <c r="G65" s="178">
        <v>70</v>
      </c>
      <c r="H65" s="179"/>
      <c r="I65" s="179">
        <f>ROUND(G65*H65,2)</f>
        <v>0</v>
      </c>
      <c r="J65" s="180">
        <v>0.028</v>
      </c>
      <c r="K65" s="178">
        <f>G65*J65</f>
        <v>1.96</v>
      </c>
      <c r="L65" s="180">
        <v>0</v>
      </c>
      <c r="M65" s="178">
        <f>G65*L65</f>
        <v>0</v>
      </c>
      <c r="N65" s="181"/>
      <c r="O65" s="182">
        <v>256</v>
      </c>
      <c r="P65" s="183" t="s">
        <v>109</v>
      </c>
    </row>
    <row r="66" spans="2:16" s="136" customFormat="1" ht="12.75" customHeight="1">
      <c r="B66" s="141" t="s">
        <v>60</v>
      </c>
      <c r="D66" s="142" t="s">
        <v>254</v>
      </c>
      <c r="E66" s="142" t="s">
        <v>255</v>
      </c>
      <c r="I66" s="143">
        <f>SUM(I67:I108)</f>
        <v>0</v>
      </c>
      <c r="K66" s="144">
        <f>SUM(K67:K108)</f>
        <v>560.0405999999998</v>
      </c>
      <c r="M66" s="144">
        <f>SUM(M67:M108)</f>
        <v>0</v>
      </c>
      <c r="P66" s="142" t="s">
        <v>106</v>
      </c>
    </row>
    <row r="67" spans="1:16" s="14" customFormat="1" ht="13.5" customHeight="1">
      <c r="A67" s="167" t="s">
        <v>256</v>
      </c>
      <c r="B67" s="167" t="s">
        <v>110</v>
      </c>
      <c r="C67" s="167" t="s">
        <v>257</v>
      </c>
      <c r="D67" s="168" t="s">
        <v>258</v>
      </c>
      <c r="E67" s="169" t="s">
        <v>259</v>
      </c>
      <c r="F67" s="167" t="s">
        <v>260</v>
      </c>
      <c r="G67" s="170">
        <v>2</v>
      </c>
      <c r="H67" s="171"/>
      <c r="I67" s="171">
        <f aca="true" t="shared" si="6" ref="I67:I108">ROUND(G67*H67,2)</f>
        <v>0</v>
      </c>
      <c r="J67" s="172">
        <v>0.0099</v>
      </c>
      <c r="K67" s="170">
        <f aca="true" t="shared" si="7" ref="K67:K108">G67*J67</f>
        <v>0.0198</v>
      </c>
      <c r="L67" s="172">
        <v>0</v>
      </c>
      <c r="M67" s="170">
        <f aca="true" t="shared" si="8" ref="M67:M108">G67*L67</f>
        <v>0</v>
      </c>
      <c r="N67" s="173"/>
      <c r="O67" s="174">
        <v>64</v>
      </c>
      <c r="P67" s="14" t="s">
        <v>109</v>
      </c>
    </row>
    <row r="68" spans="1:16" s="14" customFormat="1" ht="13.5" customHeight="1">
      <c r="A68" s="167" t="s">
        <v>261</v>
      </c>
      <c r="B68" s="167" t="s">
        <v>110</v>
      </c>
      <c r="C68" s="167" t="s">
        <v>257</v>
      </c>
      <c r="D68" s="168" t="s">
        <v>258</v>
      </c>
      <c r="E68" s="169" t="s">
        <v>259</v>
      </c>
      <c r="F68" s="167" t="s">
        <v>260</v>
      </c>
      <c r="G68" s="170">
        <v>12</v>
      </c>
      <c r="H68" s="171"/>
      <c r="I68" s="171">
        <f t="shared" si="6"/>
        <v>0</v>
      </c>
      <c r="J68" s="172">
        <v>0.0099</v>
      </c>
      <c r="K68" s="170">
        <f t="shared" si="7"/>
        <v>0.11880000000000002</v>
      </c>
      <c r="L68" s="172">
        <v>0</v>
      </c>
      <c r="M68" s="170">
        <f t="shared" si="8"/>
        <v>0</v>
      </c>
      <c r="N68" s="173"/>
      <c r="O68" s="174">
        <v>64</v>
      </c>
      <c r="P68" s="14" t="s">
        <v>109</v>
      </c>
    </row>
    <row r="69" spans="1:16" s="14" customFormat="1" ht="13.5" customHeight="1">
      <c r="A69" s="167" t="s">
        <v>262</v>
      </c>
      <c r="B69" s="167" t="s">
        <v>110</v>
      </c>
      <c r="C69" s="167" t="s">
        <v>257</v>
      </c>
      <c r="D69" s="168" t="s">
        <v>263</v>
      </c>
      <c r="E69" s="169" t="s">
        <v>264</v>
      </c>
      <c r="F69" s="167" t="s">
        <v>265</v>
      </c>
      <c r="G69" s="170">
        <v>70</v>
      </c>
      <c r="H69" s="171"/>
      <c r="I69" s="171">
        <f t="shared" si="6"/>
        <v>0</v>
      </c>
      <c r="J69" s="172">
        <v>0</v>
      </c>
      <c r="K69" s="170">
        <f t="shared" si="7"/>
        <v>0</v>
      </c>
      <c r="L69" s="172">
        <v>0</v>
      </c>
      <c r="M69" s="170">
        <f t="shared" si="8"/>
        <v>0</v>
      </c>
      <c r="N69" s="173"/>
      <c r="O69" s="174">
        <v>64</v>
      </c>
      <c r="P69" s="14" t="s">
        <v>109</v>
      </c>
    </row>
    <row r="70" spans="1:16" s="14" customFormat="1" ht="13.5" customHeight="1">
      <c r="A70" s="167" t="s">
        <v>266</v>
      </c>
      <c r="B70" s="167" t="s">
        <v>110</v>
      </c>
      <c r="C70" s="167" t="s">
        <v>257</v>
      </c>
      <c r="D70" s="168" t="s">
        <v>267</v>
      </c>
      <c r="E70" s="169" t="s">
        <v>268</v>
      </c>
      <c r="F70" s="167" t="s">
        <v>269</v>
      </c>
      <c r="G70" s="170">
        <v>455</v>
      </c>
      <c r="H70" s="171"/>
      <c r="I70" s="171">
        <f t="shared" si="6"/>
        <v>0</v>
      </c>
      <c r="J70" s="172">
        <v>0</v>
      </c>
      <c r="K70" s="170">
        <f t="shared" si="7"/>
        <v>0</v>
      </c>
      <c r="L70" s="172">
        <v>0</v>
      </c>
      <c r="M70" s="170">
        <f t="shared" si="8"/>
        <v>0</v>
      </c>
      <c r="N70" s="173"/>
      <c r="O70" s="174">
        <v>64</v>
      </c>
      <c r="P70" s="14" t="s">
        <v>109</v>
      </c>
    </row>
    <row r="71" spans="1:16" s="14" customFormat="1" ht="13.5" customHeight="1">
      <c r="A71" s="167" t="s">
        <v>270</v>
      </c>
      <c r="B71" s="167" t="s">
        <v>110</v>
      </c>
      <c r="C71" s="167" t="s">
        <v>257</v>
      </c>
      <c r="D71" s="168" t="s">
        <v>271</v>
      </c>
      <c r="E71" s="169" t="s">
        <v>272</v>
      </c>
      <c r="F71" s="167" t="s">
        <v>269</v>
      </c>
      <c r="G71" s="170">
        <v>200</v>
      </c>
      <c r="H71" s="171"/>
      <c r="I71" s="171">
        <f t="shared" si="6"/>
        <v>0</v>
      </c>
      <c r="J71" s="172">
        <v>0</v>
      </c>
      <c r="K71" s="170">
        <f t="shared" si="7"/>
        <v>0</v>
      </c>
      <c r="L71" s="172">
        <v>0</v>
      </c>
      <c r="M71" s="170">
        <f t="shared" si="8"/>
        <v>0</v>
      </c>
      <c r="N71" s="173"/>
      <c r="O71" s="174">
        <v>64</v>
      </c>
      <c r="P71" s="14" t="s">
        <v>109</v>
      </c>
    </row>
    <row r="72" spans="1:16" s="14" customFormat="1" ht="13.5" customHeight="1">
      <c r="A72" s="167" t="s">
        <v>273</v>
      </c>
      <c r="B72" s="167" t="s">
        <v>110</v>
      </c>
      <c r="C72" s="167" t="s">
        <v>257</v>
      </c>
      <c r="D72" s="168" t="s">
        <v>274</v>
      </c>
      <c r="E72" s="169" t="s">
        <v>275</v>
      </c>
      <c r="F72" s="167" t="s">
        <v>276</v>
      </c>
      <c r="G72" s="170">
        <v>2</v>
      </c>
      <c r="H72" s="171"/>
      <c r="I72" s="171">
        <f t="shared" si="6"/>
        <v>0</v>
      </c>
      <c r="J72" s="172">
        <v>0</v>
      </c>
      <c r="K72" s="170">
        <f t="shared" si="7"/>
        <v>0</v>
      </c>
      <c r="L72" s="172">
        <v>0</v>
      </c>
      <c r="M72" s="170">
        <f t="shared" si="8"/>
        <v>0</v>
      </c>
      <c r="N72" s="173"/>
      <c r="O72" s="174">
        <v>64</v>
      </c>
      <c r="P72" s="14" t="s">
        <v>109</v>
      </c>
    </row>
    <row r="73" spans="1:16" s="14" customFormat="1" ht="13.5" customHeight="1">
      <c r="A73" s="167" t="s">
        <v>277</v>
      </c>
      <c r="B73" s="167" t="s">
        <v>110</v>
      </c>
      <c r="C73" s="167" t="s">
        <v>257</v>
      </c>
      <c r="D73" s="168" t="s">
        <v>278</v>
      </c>
      <c r="E73" s="169" t="s">
        <v>279</v>
      </c>
      <c r="F73" s="167" t="s">
        <v>269</v>
      </c>
      <c r="G73" s="170">
        <v>55</v>
      </c>
      <c r="H73" s="171"/>
      <c r="I73" s="171">
        <f t="shared" si="6"/>
        <v>0</v>
      </c>
      <c r="J73" s="172">
        <v>0</v>
      </c>
      <c r="K73" s="170">
        <f t="shared" si="7"/>
        <v>0</v>
      </c>
      <c r="L73" s="172">
        <v>0</v>
      </c>
      <c r="M73" s="170">
        <f t="shared" si="8"/>
        <v>0</v>
      </c>
      <c r="N73" s="173"/>
      <c r="O73" s="174">
        <v>64</v>
      </c>
      <c r="P73" s="14" t="s">
        <v>109</v>
      </c>
    </row>
    <row r="74" spans="1:16" s="14" customFormat="1" ht="24" customHeight="1">
      <c r="A74" s="167" t="s">
        <v>280</v>
      </c>
      <c r="B74" s="167" t="s">
        <v>110</v>
      </c>
      <c r="C74" s="167" t="s">
        <v>257</v>
      </c>
      <c r="D74" s="168" t="s">
        <v>281</v>
      </c>
      <c r="E74" s="169" t="s">
        <v>282</v>
      </c>
      <c r="F74" s="167" t="s">
        <v>269</v>
      </c>
      <c r="G74" s="170">
        <v>350</v>
      </c>
      <c r="H74" s="171"/>
      <c r="I74" s="171">
        <f t="shared" si="6"/>
        <v>0</v>
      </c>
      <c r="J74" s="172">
        <v>0</v>
      </c>
      <c r="K74" s="170">
        <f t="shared" si="7"/>
        <v>0</v>
      </c>
      <c r="L74" s="172">
        <v>0</v>
      </c>
      <c r="M74" s="170">
        <f t="shared" si="8"/>
        <v>0</v>
      </c>
      <c r="N74" s="173"/>
      <c r="O74" s="174">
        <v>64</v>
      </c>
      <c r="P74" s="14" t="s">
        <v>109</v>
      </c>
    </row>
    <row r="75" spans="1:16" s="14" customFormat="1" ht="13.5" customHeight="1">
      <c r="A75" s="167" t="s">
        <v>283</v>
      </c>
      <c r="B75" s="167" t="s">
        <v>110</v>
      </c>
      <c r="C75" s="167" t="s">
        <v>257</v>
      </c>
      <c r="D75" s="168" t="s">
        <v>284</v>
      </c>
      <c r="E75" s="169" t="s">
        <v>285</v>
      </c>
      <c r="F75" s="167" t="s">
        <v>149</v>
      </c>
      <c r="G75" s="170">
        <v>1400</v>
      </c>
      <c r="H75" s="171"/>
      <c r="I75" s="171">
        <f t="shared" si="6"/>
        <v>0</v>
      </c>
      <c r="J75" s="172">
        <v>0</v>
      </c>
      <c r="K75" s="170">
        <f t="shared" si="7"/>
        <v>0</v>
      </c>
      <c r="L75" s="172">
        <v>0</v>
      </c>
      <c r="M75" s="170">
        <f t="shared" si="8"/>
        <v>0</v>
      </c>
      <c r="N75" s="173"/>
      <c r="O75" s="174">
        <v>64</v>
      </c>
      <c r="P75" s="14" t="s">
        <v>109</v>
      </c>
    </row>
    <row r="76" spans="1:16" s="14" customFormat="1" ht="24" customHeight="1">
      <c r="A76" s="167" t="s">
        <v>286</v>
      </c>
      <c r="B76" s="167" t="s">
        <v>110</v>
      </c>
      <c r="C76" s="167" t="s">
        <v>257</v>
      </c>
      <c r="D76" s="168" t="s">
        <v>287</v>
      </c>
      <c r="E76" s="169" t="s">
        <v>288</v>
      </c>
      <c r="F76" s="167" t="s">
        <v>122</v>
      </c>
      <c r="G76" s="170">
        <v>70</v>
      </c>
      <c r="H76" s="171"/>
      <c r="I76" s="171">
        <f t="shared" si="6"/>
        <v>0</v>
      </c>
      <c r="J76" s="172">
        <v>0</v>
      </c>
      <c r="K76" s="170">
        <f t="shared" si="7"/>
        <v>0</v>
      </c>
      <c r="L76" s="172">
        <v>0</v>
      </c>
      <c r="M76" s="170">
        <f t="shared" si="8"/>
        <v>0</v>
      </c>
      <c r="N76" s="173"/>
      <c r="O76" s="174">
        <v>64</v>
      </c>
      <c r="P76" s="14" t="s">
        <v>109</v>
      </c>
    </row>
    <row r="77" spans="1:16" s="14" customFormat="1" ht="13.5" customHeight="1">
      <c r="A77" s="167" t="s">
        <v>289</v>
      </c>
      <c r="B77" s="167" t="s">
        <v>110</v>
      </c>
      <c r="C77" s="167" t="s">
        <v>257</v>
      </c>
      <c r="D77" s="168" t="s">
        <v>290</v>
      </c>
      <c r="E77" s="169" t="s">
        <v>291</v>
      </c>
      <c r="F77" s="167" t="s">
        <v>265</v>
      </c>
      <c r="G77" s="170">
        <v>20</v>
      </c>
      <c r="H77" s="171"/>
      <c r="I77" s="171">
        <f t="shared" si="6"/>
        <v>0</v>
      </c>
      <c r="J77" s="172">
        <v>2.25634</v>
      </c>
      <c r="K77" s="170">
        <f t="shared" si="7"/>
        <v>45.126799999999996</v>
      </c>
      <c r="L77" s="172">
        <v>0</v>
      </c>
      <c r="M77" s="170">
        <f t="shared" si="8"/>
        <v>0</v>
      </c>
      <c r="N77" s="173"/>
      <c r="O77" s="174">
        <v>64</v>
      </c>
      <c r="P77" s="14" t="s">
        <v>109</v>
      </c>
    </row>
    <row r="78" spans="1:16" s="14" customFormat="1" ht="13.5" customHeight="1">
      <c r="A78" s="175" t="s">
        <v>292</v>
      </c>
      <c r="B78" s="175" t="s">
        <v>140</v>
      </c>
      <c r="C78" s="175" t="s">
        <v>141</v>
      </c>
      <c r="D78" s="176" t="s">
        <v>293</v>
      </c>
      <c r="E78" s="177" t="s">
        <v>294</v>
      </c>
      <c r="F78" s="175" t="s">
        <v>122</v>
      </c>
      <c r="G78" s="178">
        <v>70</v>
      </c>
      <c r="H78" s="179"/>
      <c r="I78" s="179">
        <f t="shared" si="6"/>
        <v>0</v>
      </c>
      <c r="J78" s="180">
        <v>0.00828</v>
      </c>
      <c r="K78" s="178">
        <f t="shared" si="7"/>
        <v>0.5795999999999999</v>
      </c>
      <c r="L78" s="180">
        <v>0</v>
      </c>
      <c r="M78" s="178">
        <f t="shared" si="8"/>
        <v>0</v>
      </c>
      <c r="N78" s="181"/>
      <c r="O78" s="182">
        <v>8</v>
      </c>
      <c r="P78" s="183" t="s">
        <v>109</v>
      </c>
    </row>
    <row r="79" spans="1:16" s="14" customFormat="1" ht="13.5" customHeight="1">
      <c r="A79" s="175" t="s">
        <v>295</v>
      </c>
      <c r="B79" s="175" t="s">
        <v>140</v>
      </c>
      <c r="C79" s="175" t="s">
        <v>141</v>
      </c>
      <c r="D79" s="176" t="s">
        <v>296</v>
      </c>
      <c r="E79" s="177" t="s">
        <v>297</v>
      </c>
      <c r="F79" s="175" t="s">
        <v>265</v>
      </c>
      <c r="G79" s="178">
        <v>20</v>
      </c>
      <c r="H79" s="179"/>
      <c r="I79" s="179">
        <f t="shared" si="6"/>
        <v>0</v>
      </c>
      <c r="J79" s="180">
        <v>2.234</v>
      </c>
      <c r="K79" s="178">
        <f t="shared" si="7"/>
        <v>44.68</v>
      </c>
      <c r="L79" s="180">
        <v>0</v>
      </c>
      <c r="M79" s="178">
        <f t="shared" si="8"/>
        <v>0</v>
      </c>
      <c r="N79" s="181"/>
      <c r="O79" s="182">
        <v>8</v>
      </c>
      <c r="P79" s="183" t="s">
        <v>109</v>
      </c>
    </row>
    <row r="80" spans="1:16" s="14" customFormat="1" ht="13.5" customHeight="1">
      <c r="A80" s="175" t="s">
        <v>298</v>
      </c>
      <c r="B80" s="175" t="s">
        <v>140</v>
      </c>
      <c r="C80" s="175" t="s">
        <v>141</v>
      </c>
      <c r="D80" s="176" t="s">
        <v>299</v>
      </c>
      <c r="E80" s="177" t="s">
        <v>300</v>
      </c>
      <c r="F80" s="175" t="s">
        <v>114</v>
      </c>
      <c r="G80" s="178">
        <v>14</v>
      </c>
      <c r="H80" s="179"/>
      <c r="I80" s="179">
        <f t="shared" si="6"/>
        <v>0</v>
      </c>
      <c r="J80" s="180">
        <v>1</v>
      </c>
      <c r="K80" s="178">
        <f t="shared" si="7"/>
        <v>14</v>
      </c>
      <c r="L80" s="180">
        <v>0</v>
      </c>
      <c r="M80" s="178">
        <f t="shared" si="8"/>
        <v>0</v>
      </c>
      <c r="N80" s="181"/>
      <c r="O80" s="182">
        <v>8</v>
      </c>
      <c r="P80" s="183" t="s">
        <v>109</v>
      </c>
    </row>
    <row r="81" spans="1:16" s="14" customFormat="1" ht="13.5" customHeight="1">
      <c r="A81" s="175" t="s">
        <v>301</v>
      </c>
      <c r="B81" s="175" t="s">
        <v>140</v>
      </c>
      <c r="C81" s="175" t="s">
        <v>141</v>
      </c>
      <c r="D81" s="176" t="s">
        <v>302</v>
      </c>
      <c r="E81" s="177" t="s">
        <v>303</v>
      </c>
      <c r="F81" s="175" t="s">
        <v>149</v>
      </c>
      <c r="G81" s="178">
        <v>35</v>
      </c>
      <c r="H81" s="179"/>
      <c r="I81" s="179">
        <f t="shared" si="6"/>
        <v>0</v>
      </c>
      <c r="J81" s="180">
        <v>0.00016</v>
      </c>
      <c r="K81" s="178">
        <f t="shared" si="7"/>
        <v>0.005600000000000001</v>
      </c>
      <c r="L81" s="180">
        <v>0</v>
      </c>
      <c r="M81" s="178">
        <f t="shared" si="8"/>
        <v>0</v>
      </c>
      <c r="N81" s="181"/>
      <c r="O81" s="182">
        <v>8</v>
      </c>
      <c r="P81" s="183" t="s">
        <v>109</v>
      </c>
    </row>
    <row r="82" spans="1:16" s="14" customFormat="1" ht="13.5" customHeight="1">
      <c r="A82" s="167" t="s">
        <v>304</v>
      </c>
      <c r="B82" s="167" t="s">
        <v>110</v>
      </c>
      <c r="C82" s="167" t="s">
        <v>257</v>
      </c>
      <c r="D82" s="168" t="s">
        <v>305</v>
      </c>
      <c r="E82" s="169" t="s">
        <v>306</v>
      </c>
      <c r="F82" s="167" t="s">
        <v>265</v>
      </c>
      <c r="G82" s="170">
        <v>20</v>
      </c>
      <c r="H82" s="171"/>
      <c r="I82" s="171">
        <f t="shared" si="6"/>
        <v>0</v>
      </c>
      <c r="J82" s="172">
        <v>0</v>
      </c>
      <c r="K82" s="170">
        <f t="shared" si="7"/>
        <v>0</v>
      </c>
      <c r="L82" s="172">
        <v>0</v>
      </c>
      <c r="M82" s="170">
        <f t="shared" si="8"/>
        <v>0</v>
      </c>
      <c r="N82" s="173"/>
      <c r="O82" s="174">
        <v>64</v>
      </c>
      <c r="P82" s="14" t="s">
        <v>109</v>
      </c>
    </row>
    <row r="83" spans="1:16" s="14" customFormat="1" ht="13.5" customHeight="1">
      <c r="A83" s="167" t="s">
        <v>307</v>
      </c>
      <c r="B83" s="167" t="s">
        <v>110</v>
      </c>
      <c r="C83" s="167" t="s">
        <v>257</v>
      </c>
      <c r="D83" s="168" t="s">
        <v>308</v>
      </c>
      <c r="E83" s="169" t="s">
        <v>309</v>
      </c>
      <c r="F83" s="167" t="s">
        <v>149</v>
      </c>
      <c r="G83" s="170">
        <v>1900</v>
      </c>
      <c r="H83" s="171"/>
      <c r="I83" s="171">
        <f t="shared" si="6"/>
        <v>0</v>
      </c>
      <c r="J83" s="172">
        <v>0</v>
      </c>
      <c r="K83" s="170">
        <f t="shared" si="7"/>
        <v>0</v>
      </c>
      <c r="L83" s="172">
        <v>0</v>
      </c>
      <c r="M83" s="170">
        <f t="shared" si="8"/>
        <v>0</v>
      </c>
      <c r="N83" s="173"/>
      <c r="O83" s="174">
        <v>64</v>
      </c>
      <c r="P83" s="14" t="s">
        <v>109</v>
      </c>
    </row>
    <row r="84" spans="1:16" s="14" customFormat="1" ht="24" customHeight="1">
      <c r="A84" s="167" t="s">
        <v>310</v>
      </c>
      <c r="B84" s="167" t="s">
        <v>110</v>
      </c>
      <c r="C84" s="167" t="s">
        <v>257</v>
      </c>
      <c r="D84" s="168" t="s">
        <v>311</v>
      </c>
      <c r="E84" s="169" t="s">
        <v>312</v>
      </c>
      <c r="F84" s="167" t="s">
        <v>149</v>
      </c>
      <c r="G84" s="170">
        <v>100</v>
      </c>
      <c r="H84" s="171"/>
      <c r="I84" s="171">
        <f t="shared" si="6"/>
        <v>0</v>
      </c>
      <c r="J84" s="172">
        <v>0</v>
      </c>
      <c r="K84" s="170">
        <f t="shared" si="7"/>
        <v>0</v>
      </c>
      <c r="L84" s="172">
        <v>0</v>
      </c>
      <c r="M84" s="170">
        <f t="shared" si="8"/>
        <v>0</v>
      </c>
      <c r="N84" s="173"/>
      <c r="O84" s="174">
        <v>64</v>
      </c>
      <c r="P84" s="14" t="s">
        <v>109</v>
      </c>
    </row>
    <row r="85" spans="1:16" s="14" customFormat="1" ht="24" customHeight="1">
      <c r="A85" s="167" t="s">
        <v>313</v>
      </c>
      <c r="B85" s="167" t="s">
        <v>110</v>
      </c>
      <c r="C85" s="167" t="s">
        <v>257</v>
      </c>
      <c r="D85" s="168" t="s">
        <v>314</v>
      </c>
      <c r="E85" s="169" t="s">
        <v>315</v>
      </c>
      <c r="F85" s="167" t="s">
        <v>265</v>
      </c>
      <c r="G85" s="170">
        <v>20</v>
      </c>
      <c r="H85" s="171"/>
      <c r="I85" s="171">
        <f t="shared" si="6"/>
        <v>0</v>
      </c>
      <c r="J85" s="172">
        <v>0</v>
      </c>
      <c r="K85" s="170">
        <f t="shared" si="7"/>
        <v>0</v>
      </c>
      <c r="L85" s="172">
        <v>0</v>
      </c>
      <c r="M85" s="170">
        <f t="shared" si="8"/>
        <v>0</v>
      </c>
      <c r="N85" s="173"/>
      <c r="O85" s="174">
        <v>64</v>
      </c>
      <c r="P85" s="14" t="s">
        <v>109</v>
      </c>
    </row>
    <row r="86" spans="1:16" s="14" customFormat="1" ht="24" customHeight="1">
      <c r="A86" s="167" t="s">
        <v>316</v>
      </c>
      <c r="B86" s="167" t="s">
        <v>110</v>
      </c>
      <c r="C86" s="167" t="s">
        <v>257</v>
      </c>
      <c r="D86" s="168" t="s">
        <v>317</v>
      </c>
      <c r="E86" s="169" t="s">
        <v>318</v>
      </c>
      <c r="F86" s="167" t="s">
        <v>149</v>
      </c>
      <c r="G86" s="170">
        <v>1750</v>
      </c>
      <c r="H86" s="171"/>
      <c r="I86" s="171">
        <f t="shared" si="6"/>
        <v>0</v>
      </c>
      <c r="J86" s="172">
        <v>0.0525</v>
      </c>
      <c r="K86" s="170">
        <f t="shared" si="7"/>
        <v>91.875</v>
      </c>
      <c r="L86" s="172">
        <v>0</v>
      </c>
      <c r="M86" s="170">
        <f t="shared" si="8"/>
        <v>0</v>
      </c>
      <c r="N86" s="173"/>
      <c r="O86" s="174">
        <v>64</v>
      </c>
      <c r="P86" s="14" t="s">
        <v>109</v>
      </c>
    </row>
    <row r="87" spans="1:16" s="14" customFormat="1" ht="13.5" customHeight="1">
      <c r="A87" s="175" t="s">
        <v>319</v>
      </c>
      <c r="B87" s="175" t="s">
        <v>140</v>
      </c>
      <c r="C87" s="175" t="s">
        <v>141</v>
      </c>
      <c r="D87" s="176" t="s">
        <v>320</v>
      </c>
      <c r="E87" s="177" t="s">
        <v>321</v>
      </c>
      <c r="F87" s="175" t="s">
        <v>114</v>
      </c>
      <c r="G87" s="178">
        <v>201.923</v>
      </c>
      <c r="H87" s="179"/>
      <c r="I87" s="179">
        <f t="shared" si="6"/>
        <v>0</v>
      </c>
      <c r="J87" s="180">
        <v>1</v>
      </c>
      <c r="K87" s="178">
        <f t="shared" si="7"/>
        <v>201.923</v>
      </c>
      <c r="L87" s="180">
        <v>0</v>
      </c>
      <c r="M87" s="178">
        <f t="shared" si="8"/>
        <v>0</v>
      </c>
      <c r="N87" s="181"/>
      <c r="O87" s="182">
        <v>256</v>
      </c>
      <c r="P87" s="183" t="s">
        <v>109</v>
      </c>
    </row>
    <row r="88" spans="1:16" s="14" customFormat="1" ht="13.5" customHeight="1">
      <c r="A88" s="175" t="s">
        <v>322</v>
      </c>
      <c r="B88" s="175" t="s">
        <v>140</v>
      </c>
      <c r="C88" s="175" t="s">
        <v>141</v>
      </c>
      <c r="D88" s="176" t="s">
        <v>323</v>
      </c>
      <c r="E88" s="177" t="s">
        <v>324</v>
      </c>
      <c r="F88" s="175" t="s">
        <v>149</v>
      </c>
      <c r="G88" s="178">
        <v>1750</v>
      </c>
      <c r="H88" s="179"/>
      <c r="I88" s="179">
        <f t="shared" si="6"/>
        <v>0</v>
      </c>
      <c r="J88" s="180">
        <v>0.00078</v>
      </c>
      <c r="K88" s="178">
        <f t="shared" si="7"/>
        <v>1.365</v>
      </c>
      <c r="L88" s="180">
        <v>0</v>
      </c>
      <c r="M88" s="178">
        <f t="shared" si="8"/>
        <v>0</v>
      </c>
      <c r="N88" s="181"/>
      <c r="O88" s="182">
        <v>256</v>
      </c>
      <c r="P88" s="183" t="s">
        <v>109</v>
      </c>
    </row>
    <row r="89" spans="1:16" s="14" customFormat="1" ht="13.5" customHeight="1">
      <c r="A89" s="167" t="s">
        <v>325</v>
      </c>
      <c r="B89" s="167" t="s">
        <v>110</v>
      </c>
      <c r="C89" s="167" t="s">
        <v>257</v>
      </c>
      <c r="D89" s="168" t="s">
        <v>326</v>
      </c>
      <c r="E89" s="169" t="s">
        <v>327</v>
      </c>
      <c r="F89" s="167" t="s">
        <v>122</v>
      </c>
      <c r="G89" s="170">
        <v>50</v>
      </c>
      <c r="H89" s="171"/>
      <c r="I89" s="171">
        <f t="shared" si="6"/>
        <v>0</v>
      </c>
      <c r="J89" s="172">
        <v>0.0076</v>
      </c>
      <c r="K89" s="170">
        <f t="shared" si="7"/>
        <v>0.38</v>
      </c>
      <c r="L89" s="172">
        <v>0</v>
      </c>
      <c r="M89" s="170">
        <f t="shared" si="8"/>
        <v>0</v>
      </c>
      <c r="N89" s="173"/>
      <c r="O89" s="174">
        <v>64</v>
      </c>
      <c r="P89" s="14" t="s">
        <v>109</v>
      </c>
    </row>
    <row r="90" spans="1:16" s="14" customFormat="1" ht="13.5" customHeight="1">
      <c r="A90" s="167" t="s">
        <v>328</v>
      </c>
      <c r="B90" s="167" t="s">
        <v>110</v>
      </c>
      <c r="C90" s="167" t="s">
        <v>257</v>
      </c>
      <c r="D90" s="168" t="s">
        <v>329</v>
      </c>
      <c r="E90" s="169" t="s">
        <v>330</v>
      </c>
      <c r="F90" s="167" t="s">
        <v>149</v>
      </c>
      <c r="G90" s="170">
        <v>500</v>
      </c>
      <c r="H90" s="171"/>
      <c r="I90" s="171">
        <f t="shared" si="6"/>
        <v>0</v>
      </c>
      <c r="J90" s="172">
        <v>0.0019</v>
      </c>
      <c r="K90" s="170">
        <f t="shared" si="7"/>
        <v>0.95</v>
      </c>
      <c r="L90" s="172">
        <v>0</v>
      </c>
      <c r="M90" s="170">
        <f t="shared" si="8"/>
        <v>0</v>
      </c>
      <c r="N90" s="173"/>
      <c r="O90" s="174">
        <v>64</v>
      </c>
      <c r="P90" s="14" t="s">
        <v>109</v>
      </c>
    </row>
    <row r="91" spans="1:16" s="14" customFormat="1" ht="13.5" customHeight="1">
      <c r="A91" s="167" t="s">
        <v>331</v>
      </c>
      <c r="B91" s="167" t="s">
        <v>110</v>
      </c>
      <c r="C91" s="167" t="s">
        <v>257</v>
      </c>
      <c r="D91" s="168" t="s">
        <v>332</v>
      </c>
      <c r="E91" s="169" t="s">
        <v>333</v>
      </c>
      <c r="F91" s="167" t="s">
        <v>149</v>
      </c>
      <c r="G91" s="170">
        <v>140</v>
      </c>
      <c r="H91" s="171"/>
      <c r="I91" s="171">
        <f t="shared" si="6"/>
        <v>0</v>
      </c>
      <c r="J91" s="172">
        <v>0</v>
      </c>
      <c r="K91" s="170">
        <f t="shared" si="7"/>
        <v>0</v>
      </c>
      <c r="L91" s="172">
        <v>0</v>
      </c>
      <c r="M91" s="170">
        <f t="shared" si="8"/>
        <v>0</v>
      </c>
      <c r="N91" s="173"/>
      <c r="O91" s="174">
        <v>64</v>
      </c>
      <c r="P91" s="14" t="s">
        <v>109</v>
      </c>
    </row>
    <row r="92" spans="1:16" s="14" customFormat="1" ht="13.5" customHeight="1">
      <c r="A92" s="175" t="s">
        <v>334</v>
      </c>
      <c r="B92" s="175" t="s">
        <v>140</v>
      </c>
      <c r="C92" s="175" t="s">
        <v>141</v>
      </c>
      <c r="D92" s="176" t="s">
        <v>335</v>
      </c>
      <c r="E92" s="177" t="s">
        <v>336</v>
      </c>
      <c r="F92" s="175" t="s">
        <v>149</v>
      </c>
      <c r="G92" s="178">
        <v>140</v>
      </c>
      <c r="H92" s="179"/>
      <c r="I92" s="179">
        <f t="shared" si="6"/>
        <v>0</v>
      </c>
      <c r="J92" s="180">
        <v>0.00035</v>
      </c>
      <c r="K92" s="178">
        <f t="shared" si="7"/>
        <v>0.049</v>
      </c>
      <c r="L92" s="180">
        <v>0</v>
      </c>
      <c r="M92" s="178">
        <f t="shared" si="8"/>
        <v>0</v>
      </c>
      <c r="N92" s="181"/>
      <c r="O92" s="182">
        <v>256</v>
      </c>
      <c r="P92" s="183" t="s">
        <v>109</v>
      </c>
    </row>
    <row r="93" spans="1:16" s="14" customFormat="1" ht="24" customHeight="1">
      <c r="A93" s="167" t="s">
        <v>337</v>
      </c>
      <c r="B93" s="167" t="s">
        <v>110</v>
      </c>
      <c r="C93" s="167" t="s">
        <v>257</v>
      </c>
      <c r="D93" s="168" t="s">
        <v>338</v>
      </c>
      <c r="E93" s="169" t="s">
        <v>339</v>
      </c>
      <c r="F93" s="167" t="s">
        <v>149</v>
      </c>
      <c r="G93" s="170">
        <v>150</v>
      </c>
      <c r="H93" s="171"/>
      <c r="I93" s="171">
        <f t="shared" si="6"/>
        <v>0</v>
      </c>
      <c r="J93" s="172">
        <v>0.22563</v>
      </c>
      <c r="K93" s="170">
        <f t="shared" si="7"/>
        <v>33.8445</v>
      </c>
      <c r="L93" s="172">
        <v>0</v>
      </c>
      <c r="M93" s="170">
        <f t="shared" si="8"/>
        <v>0</v>
      </c>
      <c r="N93" s="173"/>
      <c r="O93" s="174">
        <v>64</v>
      </c>
      <c r="P93" s="14" t="s">
        <v>109</v>
      </c>
    </row>
    <row r="94" spans="1:16" s="14" customFormat="1" ht="13.5" customHeight="1">
      <c r="A94" s="175" t="s">
        <v>340</v>
      </c>
      <c r="B94" s="175" t="s">
        <v>140</v>
      </c>
      <c r="C94" s="175" t="s">
        <v>141</v>
      </c>
      <c r="D94" s="176" t="s">
        <v>341</v>
      </c>
      <c r="E94" s="177" t="s">
        <v>342</v>
      </c>
      <c r="F94" s="175" t="s">
        <v>149</v>
      </c>
      <c r="G94" s="178">
        <v>150</v>
      </c>
      <c r="H94" s="179"/>
      <c r="I94" s="179">
        <f t="shared" si="6"/>
        <v>0</v>
      </c>
      <c r="J94" s="180">
        <v>0.00069</v>
      </c>
      <c r="K94" s="178">
        <f t="shared" si="7"/>
        <v>0.1035</v>
      </c>
      <c r="L94" s="180">
        <v>0</v>
      </c>
      <c r="M94" s="178">
        <f t="shared" si="8"/>
        <v>0</v>
      </c>
      <c r="N94" s="181"/>
      <c r="O94" s="182">
        <v>256</v>
      </c>
      <c r="P94" s="183" t="s">
        <v>109</v>
      </c>
    </row>
    <row r="95" spans="1:16" s="14" customFormat="1" ht="13.5" customHeight="1">
      <c r="A95" s="175" t="s">
        <v>343</v>
      </c>
      <c r="B95" s="175" t="s">
        <v>140</v>
      </c>
      <c r="C95" s="175" t="s">
        <v>141</v>
      </c>
      <c r="D95" s="176" t="s">
        <v>320</v>
      </c>
      <c r="E95" s="177" t="s">
        <v>321</v>
      </c>
      <c r="F95" s="175" t="s">
        <v>114</v>
      </c>
      <c r="G95" s="178">
        <v>18</v>
      </c>
      <c r="H95" s="179"/>
      <c r="I95" s="179">
        <f t="shared" si="6"/>
        <v>0</v>
      </c>
      <c r="J95" s="180">
        <v>1</v>
      </c>
      <c r="K95" s="178">
        <f t="shared" si="7"/>
        <v>18</v>
      </c>
      <c r="L95" s="180">
        <v>0</v>
      </c>
      <c r="M95" s="178">
        <f t="shared" si="8"/>
        <v>0</v>
      </c>
      <c r="N95" s="181"/>
      <c r="O95" s="182">
        <v>256</v>
      </c>
      <c r="P95" s="183" t="s">
        <v>109</v>
      </c>
    </row>
    <row r="96" spans="1:16" s="14" customFormat="1" ht="24" customHeight="1">
      <c r="A96" s="167" t="s">
        <v>344</v>
      </c>
      <c r="B96" s="167" t="s">
        <v>110</v>
      </c>
      <c r="C96" s="167" t="s">
        <v>257</v>
      </c>
      <c r="D96" s="168" t="s">
        <v>338</v>
      </c>
      <c r="E96" s="169" t="s">
        <v>339</v>
      </c>
      <c r="F96" s="167" t="s">
        <v>149</v>
      </c>
      <c r="G96" s="170">
        <v>150</v>
      </c>
      <c r="H96" s="171"/>
      <c r="I96" s="171">
        <f t="shared" si="6"/>
        <v>0</v>
      </c>
      <c r="J96" s="172">
        <v>0.22563</v>
      </c>
      <c r="K96" s="170">
        <f t="shared" si="7"/>
        <v>33.8445</v>
      </c>
      <c r="L96" s="172">
        <v>0</v>
      </c>
      <c r="M96" s="170">
        <f t="shared" si="8"/>
        <v>0</v>
      </c>
      <c r="N96" s="173"/>
      <c r="O96" s="174">
        <v>64</v>
      </c>
      <c r="P96" s="14" t="s">
        <v>109</v>
      </c>
    </row>
    <row r="97" spans="1:16" s="14" customFormat="1" ht="13.5" customHeight="1">
      <c r="A97" s="175" t="s">
        <v>345</v>
      </c>
      <c r="B97" s="175" t="s">
        <v>140</v>
      </c>
      <c r="C97" s="175" t="s">
        <v>141</v>
      </c>
      <c r="D97" s="176" t="s">
        <v>341</v>
      </c>
      <c r="E97" s="177" t="s">
        <v>342</v>
      </c>
      <c r="F97" s="175" t="s">
        <v>149</v>
      </c>
      <c r="G97" s="178">
        <v>150</v>
      </c>
      <c r="H97" s="179"/>
      <c r="I97" s="179">
        <f t="shared" si="6"/>
        <v>0</v>
      </c>
      <c r="J97" s="180">
        <v>0.00069</v>
      </c>
      <c r="K97" s="178">
        <f t="shared" si="7"/>
        <v>0.1035</v>
      </c>
      <c r="L97" s="180">
        <v>0</v>
      </c>
      <c r="M97" s="178">
        <f t="shared" si="8"/>
        <v>0</v>
      </c>
      <c r="N97" s="181"/>
      <c r="O97" s="182">
        <v>256</v>
      </c>
      <c r="P97" s="183" t="s">
        <v>109</v>
      </c>
    </row>
    <row r="98" spans="1:16" s="14" customFormat="1" ht="13.5" customHeight="1">
      <c r="A98" s="175" t="s">
        <v>346</v>
      </c>
      <c r="B98" s="175" t="s">
        <v>140</v>
      </c>
      <c r="C98" s="175" t="s">
        <v>141</v>
      </c>
      <c r="D98" s="176" t="s">
        <v>296</v>
      </c>
      <c r="E98" s="177" t="s">
        <v>297</v>
      </c>
      <c r="F98" s="175" t="s">
        <v>265</v>
      </c>
      <c r="G98" s="178">
        <v>20</v>
      </c>
      <c r="H98" s="179"/>
      <c r="I98" s="179">
        <f t="shared" si="6"/>
        <v>0</v>
      </c>
      <c r="J98" s="180">
        <v>2.234</v>
      </c>
      <c r="K98" s="178">
        <f t="shared" si="7"/>
        <v>44.68</v>
      </c>
      <c r="L98" s="180">
        <v>0</v>
      </c>
      <c r="M98" s="178">
        <f t="shared" si="8"/>
        <v>0</v>
      </c>
      <c r="N98" s="181"/>
      <c r="O98" s="182">
        <v>8</v>
      </c>
      <c r="P98" s="183" t="s">
        <v>109</v>
      </c>
    </row>
    <row r="99" spans="1:16" s="14" customFormat="1" ht="13.5" customHeight="1">
      <c r="A99" s="167" t="s">
        <v>347</v>
      </c>
      <c r="B99" s="167" t="s">
        <v>110</v>
      </c>
      <c r="C99" s="167" t="s">
        <v>257</v>
      </c>
      <c r="D99" s="168" t="s">
        <v>348</v>
      </c>
      <c r="E99" s="169" t="s">
        <v>349</v>
      </c>
      <c r="F99" s="167" t="s">
        <v>149</v>
      </c>
      <c r="G99" s="170">
        <v>1900</v>
      </c>
      <c r="H99" s="171"/>
      <c r="I99" s="171">
        <f t="shared" si="6"/>
        <v>0</v>
      </c>
      <c r="J99" s="172">
        <v>0</v>
      </c>
      <c r="K99" s="170">
        <f t="shared" si="7"/>
        <v>0</v>
      </c>
      <c r="L99" s="172">
        <v>0</v>
      </c>
      <c r="M99" s="170">
        <f t="shared" si="8"/>
        <v>0</v>
      </c>
      <c r="N99" s="173"/>
      <c r="O99" s="174">
        <v>64</v>
      </c>
      <c r="P99" s="14" t="s">
        <v>109</v>
      </c>
    </row>
    <row r="100" spans="1:16" s="14" customFormat="1" ht="13.5" customHeight="1">
      <c r="A100" s="167" t="s">
        <v>350</v>
      </c>
      <c r="B100" s="167" t="s">
        <v>110</v>
      </c>
      <c r="C100" s="167" t="s">
        <v>257</v>
      </c>
      <c r="D100" s="168" t="s">
        <v>351</v>
      </c>
      <c r="E100" s="169" t="s">
        <v>352</v>
      </c>
      <c r="F100" s="167" t="s">
        <v>149</v>
      </c>
      <c r="G100" s="170">
        <v>100</v>
      </c>
      <c r="H100" s="171"/>
      <c r="I100" s="171">
        <f t="shared" si="6"/>
        <v>0</v>
      </c>
      <c r="J100" s="172">
        <v>0</v>
      </c>
      <c r="K100" s="170">
        <f t="shared" si="7"/>
        <v>0</v>
      </c>
      <c r="L100" s="172">
        <v>0</v>
      </c>
      <c r="M100" s="170">
        <f t="shared" si="8"/>
        <v>0</v>
      </c>
      <c r="N100" s="173"/>
      <c r="O100" s="174">
        <v>64</v>
      </c>
      <c r="P100" s="14" t="s">
        <v>109</v>
      </c>
    </row>
    <row r="101" spans="1:16" s="14" customFormat="1" ht="13.5" customHeight="1">
      <c r="A101" s="167" t="s">
        <v>353</v>
      </c>
      <c r="B101" s="167" t="s">
        <v>110</v>
      </c>
      <c r="C101" s="167" t="s">
        <v>257</v>
      </c>
      <c r="D101" s="168" t="s">
        <v>354</v>
      </c>
      <c r="E101" s="169" t="s">
        <v>355</v>
      </c>
      <c r="F101" s="167" t="s">
        <v>265</v>
      </c>
      <c r="G101" s="170">
        <v>200</v>
      </c>
      <c r="H101" s="171"/>
      <c r="I101" s="171">
        <f t="shared" si="6"/>
        <v>0</v>
      </c>
      <c r="J101" s="172">
        <v>0</v>
      </c>
      <c r="K101" s="170">
        <f t="shared" si="7"/>
        <v>0</v>
      </c>
      <c r="L101" s="172">
        <v>0</v>
      </c>
      <c r="M101" s="170">
        <f t="shared" si="8"/>
        <v>0</v>
      </c>
      <c r="N101" s="173"/>
      <c r="O101" s="174">
        <v>64</v>
      </c>
      <c r="P101" s="14" t="s">
        <v>109</v>
      </c>
    </row>
    <row r="102" spans="1:16" s="14" customFormat="1" ht="13.5" customHeight="1">
      <c r="A102" s="167" t="s">
        <v>356</v>
      </c>
      <c r="B102" s="167" t="s">
        <v>110</v>
      </c>
      <c r="C102" s="167" t="s">
        <v>257</v>
      </c>
      <c r="D102" s="168" t="s">
        <v>357</v>
      </c>
      <c r="E102" s="169" t="s">
        <v>358</v>
      </c>
      <c r="F102" s="167" t="s">
        <v>114</v>
      </c>
      <c r="G102" s="170">
        <v>300</v>
      </c>
      <c r="H102" s="171"/>
      <c r="I102" s="171">
        <f t="shared" si="6"/>
        <v>0</v>
      </c>
      <c r="J102" s="172">
        <v>0</v>
      </c>
      <c r="K102" s="170">
        <f t="shared" si="7"/>
        <v>0</v>
      </c>
      <c r="L102" s="172">
        <v>0</v>
      </c>
      <c r="M102" s="170">
        <f t="shared" si="8"/>
        <v>0</v>
      </c>
      <c r="N102" s="173"/>
      <c r="O102" s="174">
        <v>64</v>
      </c>
      <c r="P102" s="14" t="s">
        <v>109</v>
      </c>
    </row>
    <row r="103" spans="1:16" s="14" customFormat="1" ht="13.5" customHeight="1">
      <c r="A103" s="167" t="s">
        <v>359</v>
      </c>
      <c r="B103" s="167" t="s">
        <v>110</v>
      </c>
      <c r="C103" s="167" t="s">
        <v>257</v>
      </c>
      <c r="D103" s="168" t="s">
        <v>360</v>
      </c>
      <c r="E103" s="169" t="s">
        <v>361</v>
      </c>
      <c r="F103" s="167" t="s">
        <v>114</v>
      </c>
      <c r="G103" s="170">
        <v>3000</v>
      </c>
      <c r="H103" s="171"/>
      <c r="I103" s="171">
        <f t="shared" si="6"/>
        <v>0</v>
      </c>
      <c r="J103" s="172">
        <v>0</v>
      </c>
      <c r="K103" s="170">
        <f t="shared" si="7"/>
        <v>0</v>
      </c>
      <c r="L103" s="172">
        <v>0</v>
      </c>
      <c r="M103" s="170">
        <f t="shared" si="8"/>
        <v>0</v>
      </c>
      <c r="N103" s="173"/>
      <c r="O103" s="174">
        <v>64</v>
      </c>
      <c r="P103" s="14" t="s">
        <v>109</v>
      </c>
    </row>
    <row r="104" spans="1:16" s="14" customFormat="1" ht="13.5" customHeight="1">
      <c r="A104" s="167" t="s">
        <v>362</v>
      </c>
      <c r="B104" s="167" t="s">
        <v>110</v>
      </c>
      <c r="C104" s="167" t="s">
        <v>257</v>
      </c>
      <c r="D104" s="168" t="s">
        <v>363</v>
      </c>
      <c r="E104" s="169" t="s">
        <v>364</v>
      </c>
      <c r="F104" s="167" t="s">
        <v>269</v>
      </c>
      <c r="G104" s="170">
        <v>455</v>
      </c>
      <c r="H104" s="171"/>
      <c r="I104" s="171">
        <f t="shared" si="6"/>
        <v>0</v>
      </c>
      <c r="J104" s="172">
        <v>3E-05</v>
      </c>
      <c r="K104" s="170">
        <f t="shared" si="7"/>
        <v>0.01365</v>
      </c>
      <c r="L104" s="172">
        <v>0</v>
      </c>
      <c r="M104" s="170">
        <f t="shared" si="8"/>
        <v>0</v>
      </c>
      <c r="N104" s="173"/>
      <c r="O104" s="174">
        <v>64</v>
      </c>
      <c r="P104" s="14" t="s">
        <v>109</v>
      </c>
    </row>
    <row r="105" spans="1:16" s="14" customFormat="1" ht="13.5" customHeight="1">
      <c r="A105" s="167" t="s">
        <v>365</v>
      </c>
      <c r="B105" s="167" t="s">
        <v>110</v>
      </c>
      <c r="C105" s="167" t="s">
        <v>257</v>
      </c>
      <c r="D105" s="168" t="s">
        <v>366</v>
      </c>
      <c r="E105" s="169" t="s">
        <v>367</v>
      </c>
      <c r="F105" s="167" t="s">
        <v>269</v>
      </c>
      <c r="G105" s="170">
        <v>210</v>
      </c>
      <c r="H105" s="171"/>
      <c r="I105" s="171">
        <f t="shared" si="6"/>
        <v>0</v>
      </c>
      <c r="J105" s="172">
        <v>0</v>
      </c>
      <c r="K105" s="170">
        <f t="shared" si="7"/>
        <v>0</v>
      </c>
      <c r="L105" s="172">
        <v>0</v>
      </c>
      <c r="M105" s="170">
        <f t="shared" si="8"/>
        <v>0</v>
      </c>
      <c r="N105" s="173"/>
      <c r="O105" s="174">
        <v>64</v>
      </c>
      <c r="P105" s="14" t="s">
        <v>109</v>
      </c>
    </row>
    <row r="106" spans="1:16" s="14" customFormat="1" ht="24" customHeight="1">
      <c r="A106" s="167" t="s">
        <v>368</v>
      </c>
      <c r="B106" s="167" t="s">
        <v>110</v>
      </c>
      <c r="C106" s="167" t="s">
        <v>257</v>
      </c>
      <c r="D106" s="168" t="s">
        <v>369</v>
      </c>
      <c r="E106" s="169" t="s">
        <v>370</v>
      </c>
      <c r="F106" s="167" t="s">
        <v>269</v>
      </c>
      <c r="G106" s="170">
        <v>50</v>
      </c>
      <c r="H106" s="171"/>
      <c r="I106" s="171">
        <f t="shared" si="6"/>
        <v>0</v>
      </c>
      <c r="J106" s="172">
        <v>0.18907</v>
      </c>
      <c r="K106" s="170">
        <f t="shared" si="7"/>
        <v>9.4535</v>
      </c>
      <c r="L106" s="172">
        <v>0</v>
      </c>
      <c r="M106" s="170">
        <f t="shared" si="8"/>
        <v>0</v>
      </c>
      <c r="N106" s="173"/>
      <c r="O106" s="174">
        <v>64</v>
      </c>
      <c r="P106" s="14" t="s">
        <v>109</v>
      </c>
    </row>
    <row r="107" spans="1:16" s="14" customFormat="1" ht="13.5" customHeight="1">
      <c r="A107" s="167" t="s">
        <v>371</v>
      </c>
      <c r="B107" s="167" t="s">
        <v>110</v>
      </c>
      <c r="C107" s="167" t="s">
        <v>257</v>
      </c>
      <c r="D107" s="168" t="s">
        <v>372</v>
      </c>
      <c r="E107" s="169" t="s">
        <v>373</v>
      </c>
      <c r="F107" s="167" t="s">
        <v>269</v>
      </c>
      <c r="G107" s="170">
        <v>50</v>
      </c>
      <c r="H107" s="171"/>
      <c r="I107" s="171">
        <f t="shared" si="6"/>
        <v>0</v>
      </c>
      <c r="J107" s="172">
        <v>0.15622</v>
      </c>
      <c r="K107" s="170">
        <f t="shared" si="7"/>
        <v>7.811</v>
      </c>
      <c r="L107" s="172">
        <v>0</v>
      </c>
      <c r="M107" s="170">
        <f t="shared" si="8"/>
        <v>0</v>
      </c>
      <c r="N107" s="173"/>
      <c r="O107" s="174">
        <v>64</v>
      </c>
      <c r="P107" s="14" t="s">
        <v>109</v>
      </c>
    </row>
    <row r="108" spans="1:16" s="14" customFormat="1" ht="24" customHeight="1">
      <c r="A108" s="167" t="s">
        <v>374</v>
      </c>
      <c r="B108" s="167" t="s">
        <v>110</v>
      </c>
      <c r="C108" s="167" t="s">
        <v>257</v>
      </c>
      <c r="D108" s="168" t="s">
        <v>375</v>
      </c>
      <c r="E108" s="169" t="s">
        <v>376</v>
      </c>
      <c r="F108" s="167" t="s">
        <v>269</v>
      </c>
      <c r="G108" s="170">
        <v>55</v>
      </c>
      <c r="H108" s="171"/>
      <c r="I108" s="171">
        <f t="shared" si="6"/>
        <v>0</v>
      </c>
      <c r="J108" s="172">
        <v>0.20207</v>
      </c>
      <c r="K108" s="170">
        <f t="shared" si="7"/>
        <v>11.11385</v>
      </c>
      <c r="L108" s="172">
        <v>0</v>
      </c>
      <c r="M108" s="170">
        <f t="shared" si="8"/>
        <v>0</v>
      </c>
      <c r="N108" s="173"/>
      <c r="O108" s="174">
        <v>64</v>
      </c>
      <c r="P108" s="14" t="s">
        <v>109</v>
      </c>
    </row>
    <row r="109" spans="2:16" s="136" customFormat="1" ht="12.75" customHeight="1">
      <c r="B109" s="137" t="s">
        <v>60</v>
      </c>
      <c r="D109" s="138" t="s">
        <v>377</v>
      </c>
      <c r="E109" s="138" t="s">
        <v>378</v>
      </c>
      <c r="I109" s="139">
        <f>I110</f>
        <v>0</v>
      </c>
      <c r="K109" s="140">
        <f>K110</f>
        <v>0</v>
      </c>
      <c r="M109" s="140">
        <f>M110</f>
        <v>0</v>
      </c>
      <c r="P109" s="138" t="s">
        <v>103</v>
      </c>
    </row>
    <row r="110" spans="2:16" s="136" customFormat="1" ht="12.75" customHeight="1">
      <c r="B110" s="141" t="s">
        <v>60</v>
      </c>
      <c r="D110" s="142" t="s">
        <v>379</v>
      </c>
      <c r="E110" s="142" t="s">
        <v>380</v>
      </c>
      <c r="I110" s="143">
        <f>I111</f>
        <v>0</v>
      </c>
      <c r="K110" s="144">
        <f>K111</f>
        <v>0</v>
      </c>
      <c r="M110" s="144">
        <f>M111</f>
        <v>0</v>
      </c>
      <c r="P110" s="142" t="s">
        <v>106</v>
      </c>
    </row>
    <row r="111" spans="1:16" s="14" customFormat="1" ht="13.5" customHeight="1">
      <c r="A111" s="167" t="s">
        <v>381</v>
      </c>
      <c r="B111" s="167" t="s">
        <v>110</v>
      </c>
      <c r="C111" s="167" t="s">
        <v>57</v>
      </c>
      <c r="D111" s="168" t="s">
        <v>382</v>
      </c>
      <c r="E111" s="169" t="s">
        <v>383</v>
      </c>
      <c r="F111" s="167" t="s">
        <v>384</v>
      </c>
      <c r="G111" s="170">
        <v>80</v>
      </c>
      <c r="H111" s="171"/>
      <c r="I111" s="171">
        <f>ROUND(G111*H111,2)</f>
        <v>0</v>
      </c>
      <c r="J111" s="172">
        <v>0</v>
      </c>
      <c r="K111" s="170">
        <f>G111*J111</f>
        <v>0</v>
      </c>
      <c r="L111" s="172">
        <v>0</v>
      </c>
      <c r="M111" s="170">
        <f>G111*L111</f>
        <v>0</v>
      </c>
      <c r="N111" s="173"/>
      <c r="O111" s="174">
        <v>512</v>
      </c>
      <c r="P111" s="14" t="s">
        <v>109</v>
      </c>
    </row>
    <row r="112" spans="2:16" s="136" customFormat="1" ht="12.75" customHeight="1">
      <c r="B112" s="137" t="s">
        <v>60</v>
      </c>
      <c r="D112" s="138" t="s">
        <v>385</v>
      </c>
      <c r="E112" s="138" t="s">
        <v>386</v>
      </c>
      <c r="I112" s="139">
        <f>I113</f>
        <v>0</v>
      </c>
      <c r="K112" s="140">
        <f>K113</f>
        <v>0</v>
      </c>
      <c r="M112" s="140">
        <f>M113</f>
        <v>0</v>
      </c>
      <c r="P112" s="138" t="s">
        <v>103</v>
      </c>
    </row>
    <row r="113" spans="2:16" s="136" customFormat="1" ht="12.75" customHeight="1">
      <c r="B113" s="141" t="s">
        <v>60</v>
      </c>
      <c r="D113" s="142" t="s">
        <v>103</v>
      </c>
      <c r="E113" s="142" t="s">
        <v>386</v>
      </c>
      <c r="I113" s="143">
        <f>SUM(I114:I125)</f>
        <v>0</v>
      </c>
      <c r="K113" s="144">
        <f>SUM(K114:K125)</f>
        <v>0</v>
      </c>
      <c r="M113" s="144">
        <f>SUM(M114:M125)</f>
        <v>0</v>
      </c>
      <c r="P113" s="142" t="s">
        <v>106</v>
      </c>
    </row>
    <row r="114" spans="1:16" s="14" customFormat="1" ht="13.5" customHeight="1">
      <c r="A114" s="167" t="s">
        <v>387</v>
      </c>
      <c r="B114" s="167" t="s">
        <v>110</v>
      </c>
      <c r="C114" s="167" t="s">
        <v>388</v>
      </c>
      <c r="D114" s="168" t="s">
        <v>389</v>
      </c>
      <c r="E114" s="169" t="s">
        <v>390</v>
      </c>
      <c r="F114" s="167" t="s">
        <v>391</v>
      </c>
      <c r="G114" s="170">
        <v>1</v>
      </c>
      <c r="H114" s="171"/>
      <c r="I114" s="171">
        <f aca="true" t="shared" si="9" ref="I114:I125">ROUND(G114*H114,2)</f>
        <v>0</v>
      </c>
      <c r="J114" s="172">
        <v>0</v>
      </c>
      <c r="K114" s="170">
        <f aca="true" t="shared" si="10" ref="K114:K125">G114*J114</f>
        <v>0</v>
      </c>
      <c r="L114" s="172">
        <v>0</v>
      </c>
      <c r="M114" s="170">
        <f aca="true" t="shared" si="11" ref="M114:M125">G114*L114</f>
        <v>0</v>
      </c>
      <c r="N114" s="173"/>
      <c r="O114" s="174">
        <v>8192</v>
      </c>
      <c r="P114" s="14" t="s">
        <v>109</v>
      </c>
    </row>
    <row r="115" spans="1:16" s="14" customFormat="1" ht="13.5" customHeight="1">
      <c r="A115" s="167" t="s">
        <v>392</v>
      </c>
      <c r="B115" s="167" t="s">
        <v>110</v>
      </c>
      <c r="C115" s="167" t="s">
        <v>388</v>
      </c>
      <c r="D115" s="168" t="s">
        <v>393</v>
      </c>
      <c r="E115" s="169" t="s">
        <v>42</v>
      </c>
      <c r="F115" s="167" t="s">
        <v>391</v>
      </c>
      <c r="G115" s="170">
        <v>1</v>
      </c>
      <c r="H115" s="171"/>
      <c r="I115" s="171">
        <f t="shared" si="9"/>
        <v>0</v>
      </c>
      <c r="J115" s="172">
        <v>0</v>
      </c>
      <c r="K115" s="170">
        <f t="shared" si="10"/>
        <v>0</v>
      </c>
      <c r="L115" s="172">
        <v>0</v>
      </c>
      <c r="M115" s="170">
        <f t="shared" si="11"/>
        <v>0</v>
      </c>
      <c r="N115" s="173"/>
      <c r="O115" s="174">
        <v>131072</v>
      </c>
      <c r="P115" s="14" t="s">
        <v>109</v>
      </c>
    </row>
    <row r="116" spans="1:16" s="14" customFormat="1" ht="13.5" customHeight="1">
      <c r="A116" s="167" t="s">
        <v>394</v>
      </c>
      <c r="B116" s="167" t="s">
        <v>110</v>
      </c>
      <c r="C116" s="167" t="s">
        <v>388</v>
      </c>
      <c r="D116" s="168" t="s">
        <v>395</v>
      </c>
      <c r="E116" s="169" t="s">
        <v>396</v>
      </c>
      <c r="F116" s="167" t="s">
        <v>391</v>
      </c>
      <c r="G116" s="170">
        <v>1</v>
      </c>
      <c r="H116" s="171"/>
      <c r="I116" s="171">
        <f t="shared" si="9"/>
        <v>0</v>
      </c>
      <c r="J116" s="172">
        <v>0</v>
      </c>
      <c r="K116" s="170">
        <f t="shared" si="10"/>
        <v>0</v>
      </c>
      <c r="L116" s="172">
        <v>0</v>
      </c>
      <c r="M116" s="170">
        <f t="shared" si="11"/>
        <v>0</v>
      </c>
      <c r="N116" s="173"/>
      <c r="O116" s="174">
        <v>131072</v>
      </c>
      <c r="P116" s="14" t="s">
        <v>109</v>
      </c>
    </row>
    <row r="117" spans="1:16" s="14" customFormat="1" ht="13.5" customHeight="1">
      <c r="A117" s="167" t="s">
        <v>397</v>
      </c>
      <c r="B117" s="167" t="s">
        <v>110</v>
      </c>
      <c r="C117" s="167" t="s">
        <v>388</v>
      </c>
      <c r="D117" s="168" t="s">
        <v>398</v>
      </c>
      <c r="E117" s="169" t="s">
        <v>399</v>
      </c>
      <c r="F117" s="167" t="s">
        <v>391</v>
      </c>
      <c r="G117" s="170">
        <v>1</v>
      </c>
      <c r="H117" s="171"/>
      <c r="I117" s="171">
        <f t="shared" si="9"/>
        <v>0</v>
      </c>
      <c r="J117" s="172">
        <v>0</v>
      </c>
      <c r="K117" s="170">
        <f t="shared" si="10"/>
        <v>0</v>
      </c>
      <c r="L117" s="172">
        <v>0</v>
      </c>
      <c r="M117" s="170">
        <f t="shared" si="11"/>
        <v>0</v>
      </c>
      <c r="N117" s="173"/>
      <c r="O117" s="174">
        <v>131072</v>
      </c>
      <c r="P117" s="14" t="s">
        <v>109</v>
      </c>
    </row>
    <row r="118" spans="1:16" s="14" customFormat="1" ht="13.5" customHeight="1">
      <c r="A118" s="167" t="s">
        <v>400</v>
      </c>
      <c r="B118" s="167" t="s">
        <v>110</v>
      </c>
      <c r="C118" s="167" t="s">
        <v>388</v>
      </c>
      <c r="D118" s="168" t="s">
        <v>401</v>
      </c>
      <c r="E118" s="169" t="s">
        <v>402</v>
      </c>
      <c r="F118" s="167" t="s">
        <v>391</v>
      </c>
      <c r="G118" s="170">
        <v>1</v>
      </c>
      <c r="H118" s="171"/>
      <c r="I118" s="171">
        <f t="shared" si="9"/>
        <v>0</v>
      </c>
      <c r="J118" s="172">
        <v>0</v>
      </c>
      <c r="K118" s="170">
        <f t="shared" si="10"/>
        <v>0</v>
      </c>
      <c r="L118" s="172">
        <v>0</v>
      </c>
      <c r="M118" s="170">
        <f t="shared" si="11"/>
        <v>0</v>
      </c>
      <c r="N118" s="173"/>
      <c r="O118" s="174">
        <v>131072</v>
      </c>
      <c r="P118" s="14" t="s">
        <v>109</v>
      </c>
    </row>
    <row r="119" spans="1:16" s="14" customFormat="1" ht="13.5" customHeight="1">
      <c r="A119" s="167" t="s">
        <v>403</v>
      </c>
      <c r="B119" s="167" t="s">
        <v>110</v>
      </c>
      <c r="C119" s="167" t="s">
        <v>388</v>
      </c>
      <c r="D119" s="168" t="s">
        <v>404</v>
      </c>
      <c r="E119" s="169" t="s">
        <v>405</v>
      </c>
      <c r="F119" s="167" t="s">
        <v>391</v>
      </c>
      <c r="G119" s="170">
        <v>1</v>
      </c>
      <c r="H119" s="171"/>
      <c r="I119" s="171">
        <f t="shared" si="9"/>
        <v>0</v>
      </c>
      <c r="J119" s="172">
        <v>0</v>
      </c>
      <c r="K119" s="170">
        <f t="shared" si="10"/>
        <v>0</v>
      </c>
      <c r="L119" s="172">
        <v>0</v>
      </c>
      <c r="M119" s="170">
        <f t="shared" si="11"/>
        <v>0</v>
      </c>
      <c r="N119" s="173"/>
      <c r="O119" s="174">
        <v>131072</v>
      </c>
      <c r="P119" s="14" t="s">
        <v>109</v>
      </c>
    </row>
    <row r="120" spans="1:16" s="14" customFormat="1" ht="13.5" customHeight="1">
      <c r="A120" s="167" t="s">
        <v>406</v>
      </c>
      <c r="B120" s="167" t="s">
        <v>110</v>
      </c>
      <c r="C120" s="167" t="s">
        <v>388</v>
      </c>
      <c r="D120" s="168" t="s">
        <v>407</v>
      </c>
      <c r="E120" s="169" t="s">
        <v>408</v>
      </c>
      <c r="F120" s="167" t="s">
        <v>391</v>
      </c>
      <c r="G120" s="170">
        <v>1</v>
      </c>
      <c r="H120" s="171"/>
      <c r="I120" s="171">
        <f t="shared" si="9"/>
        <v>0</v>
      </c>
      <c r="J120" s="172">
        <v>0</v>
      </c>
      <c r="K120" s="170">
        <f t="shared" si="10"/>
        <v>0</v>
      </c>
      <c r="L120" s="172">
        <v>0</v>
      </c>
      <c r="M120" s="170">
        <f t="shared" si="11"/>
        <v>0</v>
      </c>
      <c r="N120" s="173"/>
      <c r="O120" s="174">
        <v>131072</v>
      </c>
      <c r="P120" s="14" t="s">
        <v>109</v>
      </c>
    </row>
    <row r="121" spans="1:16" s="14" customFormat="1" ht="13.5" customHeight="1">
      <c r="A121" s="167" t="s">
        <v>409</v>
      </c>
      <c r="B121" s="167" t="s">
        <v>110</v>
      </c>
      <c r="C121" s="167" t="s">
        <v>388</v>
      </c>
      <c r="D121" s="168" t="s">
        <v>410</v>
      </c>
      <c r="E121" s="169" t="s">
        <v>411</v>
      </c>
      <c r="F121" s="167" t="s">
        <v>391</v>
      </c>
      <c r="G121" s="170">
        <v>1</v>
      </c>
      <c r="H121" s="171"/>
      <c r="I121" s="171">
        <f t="shared" si="9"/>
        <v>0</v>
      </c>
      <c r="J121" s="172">
        <v>0</v>
      </c>
      <c r="K121" s="170">
        <f t="shared" si="10"/>
        <v>0</v>
      </c>
      <c r="L121" s="172">
        <v>0</v>
      </c>
      <c r="M121" s="170">
        <f t="shared" si="11"/>
        <v>0</v>
      </c>
      <c r="N121" s="173"/>
      <c r="O121" s="174">
        <v>131072</v>
      </c>
      <c r="P121" s="14" t="s">
        <v>109</v>
      </c>
    </row>
    <row r="122" spans="1:16" s="14" customFormat="1" ht="13.5" customHeight="1">
      <c r="A122" s="167" t="s">
        <v>412</v>
      </c>
      <c r="B122" s="167" t="s">
        <v>110</v>
      </c>
      <c r="C122" s="167" t="s">
        <v>388</v>
      </c>
      <c r="D122" s="168" t="s">
        <v>413</v>
      </c>
      <c r="E122" s="169" t="s">
        <v>414</v>
      </c>
      <c r="F122" s="167" t="s">
        <v>391</v>
      </c>
      <c r="G122" s="170">
        <v>1</v>
      </c>
      <c r="H122" s="171"/>
      <c r="I122" s="171">
        <f t="shared" si="9"/>
        <v>0</v>
      </c>
      <c r="J122" s="172">
        <v>0</v>
      </c>
      <c r="K122" s="170">
        <f t="shared" si="10"/>
        <v>0</v>
      </c>
      <c r="L122" s="172">
        <v>0</v>
      </c>
      <c r="M122" s="170">
        <f t="shared" si="11"/>
        <v>0</v>
      </c>
      <c r="N122" s="173"/>
      <c r="O122" s="174">
        <v>131072</v>
      </c>
      <c r="P122" s="14" t="s">
        <v>109</v>
      </c>
    </row>
    <row r="123" spans="1:16" s="14" customFormat="1" ht="13.5" customHeight="1">
      <c r="A123" s="167" t="s">
        <v>415</v>
      </c>
      <c r="B123" s="167" t="s">
        <v>110</v>
      </c>
      <c r="C123" s="167" t="s">
        <v>388</v>
      </c>
      <c r="D123" s="168" t="s">
        <v>416</v>
      </c>
      <c r="E123" s="169" t="s">
        <v>417</v>
      </c>
      <c r="F123" s="167" t="s">
        <v>391</v>
      </c>
      <c r="G123" s="170">
        <v>1</v>
      </c>
      <c r="H123" s="171"/>
      <c r="I123" s="171">
        <f t="shared" si="9"/>
        <v>0</v>
      </c>
      <c r="J123" s="172">
        <v>0</v>
      </c>
      <c r="K123" s="170">
        <f t="shared" si="10"/>
        <v>0</v>
      </c>
      <c r="L123" s="172">
        <v>0</v>
      </c>
      <c r="M123" s="170">
        <f t="shared" si="11"/>
        <v>0</v>
      </c>
      <c r="N123" s="173"/>
      <c r="O123" s="174">
        <v>131072</v>
      </c>
      <c r="P123" s="14" t="s">
        <v>109</v>
      </c>
    </row>
    <row r="124" spans="1:16" s="14" customFormat="1" ht="13.5" customHeight="1">
      <c r="A124" s="167" t="s">
        <v>418</v>
      </c>
      <c r="B124" s="167" t="s">
        <v>110</v>
      </c>
      <c r="C124" s="167" t="s">
        <v>388</v>
      </c>
      <c r="D124" s="168" t="s">
        <v>419</v>
      </c>
      <c r="E124" s="169" t="s">
        <v>420</v>
      </c>
      <c r="F124" s="167" t="s">
        <v>391</v>
      </c>
      <c r="G124" s="170">
        <v>1</v>
      </c>
      <c r="H124" s="171"/>
      <c r="I124" s="171">
        <f t="shared" si="9"/>
        <v>0</v>
      </c>
      <c r="J124" s="172">
        <v>0</v>
      </c>
      <c r="K124" s="170">
        <f t="shared" si="10"/>
        <v>0</v>
      </c>
      <c r="L124" s="172">
        <v>0</v>
      </c>
      <c r="M124" s="170">
        <f t="shared" si="11"/>
        <v>0</v>
      </c>
      <c r="N124" s="173"/>
      <c r="O124" s="174">
        <v>2048</v>
      </c>
      <c r="P124" s="14" t="s">
        <v>109</v>
      </c>
    </row>
    <row r="125" spans="1:16" s="14" customFormat="1" ht="13.5" customHeight="1">
      <c r="A125" s="167" t="s">
        <v>421</v>
      </c>
      <c r="B125" s="167" t="s">
        <v>110</v>
      </c>
      <c r="C125" s="167" t="s">
        <v>388</v>
      </c>
      <c r="D125" s="168" t="s">
        <v>422</v>
      </c>
      <c r="E125" s="169" t="s">
        <v>423</v>
      </c>
      <c r="F125" s="167" t="s">
        <v>391</v>
      </c>
      <c r="G125" s="170">
        <v>2</v>
      </c>
      <c r="H125" s="171"/>
      <c r="I125" s="171">
        <f t="shared" si="9"/>
        <v>0</v>
      </c>
      <c r="J125" s="172">
        <v>0</v>
      </c>
      <c r="K125" s="170">
        <f t="shared" si="10"/>
        <v>0</v>
      </c>
      <c r="L125" s="172">
        <v>0</v>
      </c>
      <c r="M125" s="170">
        <f t="shared" si="11"/>
        <v>0</v>
      </c>
      <c r="N125" s="173"/>
      <c r="O125" s="174">
        <v>262144</v>
      </c>
      <c r="P125" s="14" t="s">
        <v>109</v>
      </c>
    </row>
    <row r="126" spans="5:13" s="149" customFormat="1" ht="12.75" customHeight="1">
      <c r="E126" s="150" t="s">
        <v>85</v>
      </c>
      <c r="I126" s="151">
        <f>I14+I18+I49+I109+I112</f>
        <v>0</v>
      </c>
      <c r="K126" s="152">
        <f>K14+K18+K49+K109+K112</f>
        <v>571.7358999999998</v>
      </c>
      <c r="M126" s="152">
        <f>M14+M18+M49+M109+M112</f>
        <v>0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uzivatel</cp:lastModifiedBy>
  <cp:lastPrinted>2013-04-29T07:27:15Z</cp:lastPrinted>
  <dcterms:modified xsi:type="dcterms:W3CDTF">2013-04-29T09:36:57Z</dcterms:modified>
  <cp:category/>
  <cp:version/>
  <cp:contentType/>
  <cp:contentStatus/>
</cp:coreProperties>
</file>