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825" windowWidth="13035" windowHeight="8895" activeTab="0"/>
  </bookViews>
  <sheets>
    <sheet name="Rekapitulace stavby" sheetId="1" r:id="rId1"/>
    <sheet name="SO 02-Úpravy komunikací" sheetId="2" r:id="rId2"/>
    <sheet name="SO 03-Přípojka vodovodu" sheetId="3" r:id="rId3"/>
    <sheet name="SO 04-Dešťová kanalizace" sheetId="4" r:id="rId4"/>
    <sheet name="Pokyny pro vyplnění" sheetId="5" r:id="rId5"/>
  </sheets>
  <definedNames>
    <definedName name="_xlnm.Print_Titles" localSheetId="0">'Rekapitulace stavby'!$48:$48</definedName>
    <definedName name="_xlnm.Print_Titles" localSheetId="1">'SO 02-Úpravy komunikací'!$79:$79</definedName>
    <definedName name="_xlnm.Print_Titles" localSheetId="2">'SO 03-Přípojka vodovodu'!$81:$81</definedName>
    <definedName name="_xlnm.Print_Titles" localSheetId="3">'SO 04-Dešťová kanalizace'!$79:$79</definedName>
    <definedName name="_xlnm.Print_Area" localSheetId="4">'Pokyny pro vyplnění'!$B$2:$K$69,'Pokyny pro vyplnění'!$B$72:$K$116,'Pokyny pro vyplnění'!$B$119:$K$184,'Pokyny pro vyplnění'!$B$187:$K$207</definedName>
    <definedName name="_xlnm.Print_Area" localSheetId="0">'Rekapitulace stavby'!$D$4:$AO$32,'Rekapitulace stavby'!$C$38:$AQ$54</definedName>
    <definedName name="_xlnm.Print_Area" localSheetId="1">'SO 02-Úpravy komunikací'!$C$4:$P$33,'SO 02-Úpravy komunikací'!$C$39:$Q$63,'SO 02-Úpravy komunikací'!$C$69:$R$344</definedName>
    <definedName name="_xlnm.Print_Area" localSheetId="2">'SO 03-Přípojka vodovodu'!$C$4:$P$33,'SO 03-Přípojka vodovodu'!$C$39:$Q$65,'SO 03-Přípojka vodovodu'!$C$71:$R$218</definedName>
    <definedName name="_xlnm.Print_Area" localSheetId="3">'SO 04-Dešťová kanalizace'!$C$4:$P$33,'SO 04-Dešťová kanalizace'!$C$39:$Q$63,'SO 04-Dešťová kanalizace'!$C$69:$R$365</definedName>
  </definedNames>
  <calcPr fullCalcOnLoad="1"/>
</workbook>
</file>

<file path=xl/sharedStrings.xml><?xml version="1.0" encoding="utf-8"?>
<sst xmlns="http://schemas.openxmlformats.org/spreadsheetml/2006/main" count="6321" uniqueCount="1260">
  <si>
    <t>Export VZ</t>
  </si>
  <si>
    <t>List obsahuje:</t>
  </si>
  <si>
    <t>2.0</t>
  </si>
  <si>
    <t>False</t>
  </si>
  <si>
    <t>{64F9099B-DB2E-4193-9B73-10214EDC0A3D}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</si>
  <si>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</si>
  <si>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</si>
  <si>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</si>
  <si>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</si>
  <si>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</si>
  <si>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</si>
  <si>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</si>
  <si>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</si>
  <si>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</si>
  <si>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</si>
  <si>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</si>
  <si>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</si>
  <si>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Revitalizace obce Pyšná</t>
  </si>
  <si>
    <t>0,1</t>
  </si>
  <si>
    <t>KSO:</t>
  </si>
  <si>
    <t>CC-CZ:</t>
  </si>
  <si>
    <t>1</t>
  </si>
  <si>
    <t>Místo:</t>
  </si>
  <si>
    <t>Pyšná</t>
  </si>
  <si>
    <t>Datum:</t>
  </si>
  <si>
    <t>10</t>
  </si>
  <si>
    <t>100</t>
  </si>
  <si>
    <t>Zadavatel:</t>
  </si>
  <si>
    <t>IČ:</t>
  </si>
  <si>
    <t>obec Vysoká Pec</t>
  </si>
  <si>
    <t>DIČ:</t>
  </si>
  <si>
    <t>Uchazeč:</t>
  </si>
  <si>
    <t>Vyplň údaj</t>
  </si>
  <si>
    <t>Projektant:</t>
  </si>
  <si>
    <t xml:space="preserve"> 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</si>
  <si>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</si>
  <si>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</si>
  <si>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</si>
  <si>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</si>
  <si>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</si>
  <si>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</si>
  <si>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</si>
  <si>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</si>
  <si>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</si>
  <si>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</si>
  <si>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</si>
  <si>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</si>
  <si>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</si>
  <si>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</si>
  <si>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</si>
  <si>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</si>
  <si>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</si>
  <si>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</si>
  <si>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</si>
  <si>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</si>
  <si>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</si>
  <si>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</si>
  <si>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</si>
  <si>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</si>
  <si>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</si>
  <si>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</si>
  <si>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</si>
  <si>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</si>
  <si>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</si>
  <si>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</si>
  <si>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</si>
  <si>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</si>
  <si>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</si>
  <si>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</si>
  <si>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</si>
  <si>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</si>
  <si>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</si>
  <si>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STA</t>
  </si>
  <si>
    <t>2</t>
  </si>
  <si>
    <t>SO 02 - Úpravy komunikací</t>
  </si>
  <si>
    <t>{4615E351-4877-403A-900B-36BF81C4E29E}</t>
  </si>
  <si>
    <t>SO 04 - Dešťová kanalizace</t>
  </si>
  <si>
    <t>{A8B2A775-6482-4021-9DBD-657DDAA3F98C}</t>
  </si>
  <si>
    <t>827 29</t>
  </si>
  <si>
    <t>SO 03 - Přípojka vodovodu</t>
  </si>
  <si>
    <t>{26CF7ED6-48DF-43F6-9F34-9B8E144EEF26}</t>
  </si>
  <si>
    <t>827 11</t>
  </si>
  <si>
    <t>Zpět na list:</t>
  </si>
  <si>
    <t>KRYCÍ LIST SOUPISU</t>
  </si>
  <si>
    <t>Objekt:</t>
  </si>
  <si>
    <t>126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</si>
  <si>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</si>
  <si>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</si>
  <si>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</si>
  <si>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</si>
  <si>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</si>
  <si>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</si>
  <si>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</si>
  <si>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</si>
  <si>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</si>
  <si>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</si>
  <si>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</si>
  <si>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9 - Ostatní konstrukce a práce-bourání</t>
  </si>
  <si>
    <t xml:space="preserve">      99 - Přesun hmot</t>
  </si>
  <si>
    <t>PSV - Práce a dodávky PSV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</si>
  <si>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</si>
  <si>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</si>
  <si>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</si>
  <si>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</si>
  <si>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</si>
  <si>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</si>
  <si>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</si>
  <si>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</si>
  <si>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</si>
  <si>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</si>
  <si>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</si>
  <si>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</si>
  <si>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</si>
  <si>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</si>
  <si>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</si>
  <si>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</si>
  <si>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</si>
  <si>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m3</t>
  </si>
  <si>
    <t>4</t>
  </si>
  <si>
    <t>VV</t>
  </si>
  <si>
    <t>Součet</t>
  </si>
  <si>
    <t>m2</t>
  </si>
  <si>
    <t>5</t>
  </si>
  <si>
    <t>11</t>
  </si>
  <si>
    <t>7</t>
  </si>
  <si>
    <t>t</t>
  </si>
  <si>
    <t>12</t>
  </si>
  <si>
    <t>13</t>
  </si>
  <si>
    <t>8</t>
  </si>
  <si>
    <t>"odhad"</t>
  </si>
  <si>
    <t>6</t>
  </si>
  <si>
    <t>14</t>
  </si>
  <si>
    <t>9</t>
  </si>
  <si>
    <t>3</t>
  </si>
  <si>
    <t>30</t>
  </si>
  <si>
    <t>31</t>
  </si>
  <si>
    <t>m</t>
  </si>
  <si>
    <t>32</t>
  </si>
  <si>
    <t>kus</t>
  </si>
  <si>
    <t>16</t>
  </si>
  <si>
    <t>17</t>
  </si>
  <si>
    <t>18</t>
  </si>
  <si>
    <t>19</t>
  </si>
  <si>
    <t>22</t>
  </si>
  <si>
    <t>M</t>
  </si>
  <si>
    <t>20</t>
  </si>
  <si>
    <t>46</t>
  </si>
  <si>
    <t>27</t>
  </si>
  <si>
    <t>28</t>
  </si>
  <si>
    <t>42</t>
  </si>
  <si>
    <t>43</t>
  </si>
  <si>
    <t>44</t>
  </si>
  <si>
    <t>45</t>
  </si>
  <si>
    <t>36</t>
  </si>
  <si>
    <t>37</t>
  </si>
  <si>
    <t>38</t>
  </si>
  <si>
    <t>39</t>
  </si>
  <si>
    <t>33</t>
  </si>
  <si>
    <t>34</t>
  </si>
  <si>
    <t>35</t>
  </si>
  <si>
    <t>564851111</t>
  </si>
  <si>
    <t>Podklad ze štěrkodrtě ŠD tl 150 mm</t>
  </si>
  <si>
    <t>kpl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</si>
  <si>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</si>
  <si>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</si>
  <si>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</si>
  <si>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</si>
  <si>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</si>
  <si>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</si>
  <si>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</si>
  <si>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</si>
  <si>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</si>
  <si>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23</t>
  </si>
  <si>
    <t>24</t>
  </si>
  <si>
    <t>29</t>
  </si>
  <si>
    <t>25</t>
  </si>
  <si>
    <t>70</t>
  </si>
  <si>
    <t>71</t>
  </si>
  <si>
    <t>72</t>
  </si>
  <si>
    <t>73</t>
  </si>
  <si>
    <t>26</t>
  </si>
  <si>
    <t>56</t>
  </si>
  <si>
    <t>57</t>
  </si>
  <si>
    <t>60</t>
  </si>
  <si>
    <t>64</t>
  </si>
  <si>
    <t>61</t>
  </si>
  <si>
    <t>58</t>
  </si>
  <si>
    <t>40</t>
  </si>
  <si>
    <t>41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</si>
  <si>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</si>
  <si>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</si>
  <si>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</si>
  <si>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</si>
  <si>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</si>
  <si>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</si>
  <si>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</si>
  <si>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</si>
  <si>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</si>
  <si>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</si>
  <si>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</si>
  <si>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74</t>
  </si>
  <si>
    <t>75</t>
  </si>
  <si>
    <t>76</t>
  </si>
  <si>
    <t>93</t>
  </si>
  <si>
    <t>94</t>
  </si>
  <si>
    <t>91</t>
  </si>
  <si>
    <t>92</t>
  </si>
  <si>
    <t>66</t>
  </si>
  <si>
    <t>67</t>
  </si>
  <si>
    <t>68</t>
  </si>
  <si>
    <t>69</t>
  </si>
  <si>
    <t>79</t>
  </si>
  <si>
    <t>96</t>
  </si>
  <si>
    <t>99</t>
  </si>
  <si>
    <t>97</t>
  </si>
  <si>
    <t>kg</t>
  </si>
  <si>
    <t>lože</t>
  </si>
  <si>
    <t>obsyp</t>
  </si>
  <si>
    <t>rýha</t>
  </si>
  <si>
    <t>zásyp</t>
  </si>
  <si>
    <t xml:space="preserve">    8 - Trubní vedení</t>
  </si>
  <si>
    <t xml:space="preserve">    722 - Zdravotechnika - vnitřní vodovod</t>
  </si>
  <si>
    <t>132201201</t>
  </si>
  <si>
    <t>Hloubení rýh š do 2000 mm v hornině tř. 3 objemu do 100 m3</t>
  </si>
  <si>
    <t>zásyp*2</t>
  </si>
  <si>
    <t>-zásyp</t>
  </si>
  <si>
    <t>174101101</t>
  </si>
  <si>
    <t>Zásyp jam, šachet rýh nebo kolem objektů sypaninou se zhutněním</t>
  </si>
  <si>
    <t>-obsyp</t>
  </si>
  <si>
    <t>-lože</t>
  </si>
  <si>
    <t>175101101</t>
  </si>
  <si>
    <t>Obsypání potrubí bez prohození sypaniny z hornin tř. 1 až 4 uloženým do 3 m od kraje výkopu</t>
  </si>
  <si>
    <t>451573111</t>
  </si>
  <si>
    <t>Lože pod potrubí otevřený výkop ze štěrkopísku</t>
  </si>
  <si>
    <t>63</t>
  </si>
  <si>
    <t>R89381216</t>
  </si>
  <si>
    <t>65</t>
  </si>
  <si>
    <t>722219191</t>
  </si>
  <si>
    <t>Montáž zemních souprav ostatní typ</t>
  </si>
  <si>
    <t>62</t>
  </si>
  <si>
    <t>59</t>
  </si>
  <si>
    <t>odkop</t>
  </si>
  <si>
    <t>1251,81</t>
  </si>
  <si>
    <t>194,4198</t>
  </si>
  <si>
    <t>75,3024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</si>
  <si>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</si>
  <si>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</si>
  <si>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</si>
  <si>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VRN8 - Přesun stavebních kapacit</t>
  </si>
  <si>
    <t>111101102</t>
  </si>
  <si>
    <t>Odstranění travin z celkové plochy do 1 ha</t>
  </si>
  <si>
    <t>ha</t>
  </si>
  <si>
    <t>CS ÚRS 2013 02</t>
  </si>
  <si>
    <t>-46581820</t>
  </si>
  <si>
    <t>Odstranění travin a rákosu travin, při celkové ploše přes 0,1 do 1 ha</t>
  </si>
  <si>
    <t>PP</t>
  </si>
  <si>
    <t>((353+290+128+272+366+26+1,3*770+265+55)-(20+80+45+83))*0,0001</t>
  </si>
  <si>
    <t>112101102</t>
  </si>
  <si>
    <t>Kácení stromů listnatých D kmene do 500 mm</t>
  </si>
  <si>
    <t>-1666178686</t>
  </si>
  <si>
    <t>Kácení stromů s odřezáním kmene a s odvětvením listnatých, průměru kmene přes 300 do 500 mm</t>
  </si>
  <si>
    <t>112201102</t>
  </si>
  <si>
    <t>Odstranění pařezů D do 500 mm</t>
  </si>
  <si>
    <t>96639728</t>
  </si>
  <si>
    <t>Odstranění pařezů s jejich vykopáním, vytrháním nebo odstřelením, s přesekáním kořenů průměru přes 300 do 500 mm</t>
  </si>
  <si>
    <t>113106123</t>
  </si>
  <si>
    <t>Rozebrání dlažeb komunikací pro pěší ze zámkových dlaždic</t>
  </si>
  <si>
    <t>227587305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</si>
  <si>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</si>
  <si>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113107122</t>
  </si>
  <si>
    <t>Odstranění podkladu pl do 50 m2 z kameniva drceného tl 200 mm</t>
  </si>
  <si>
    <t>1743170464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</si>
  <si>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</si>
  <si>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80+45+20</t>
  </si>
  <si>
    <t>113107131</t>
  </si>
  <si>
    <t>Odstranění podkladu pl do 50 m2 z betonu prostého tl 150 mm</t>
  </si>
  <si>
    <t>1383389267</t>
  </si>
  <si>
    <t>Odstranění podkladů nebo krytů s přemístěním hmot na skládku na vzdálenost do 3 m nebo s naložením na dopravní prostředek v ploše jednotlivě do 50 m2 z betonu prostého, o tl. vrstvy přes 100 do 150 mm</t>
  </si>
  <si>
    <t>51+29</t>
  </si>
  <si>
    <t>113107144</t>
  </si>
  <si>
    <t>Odstranění podkladu pl do 50 m2 živičných tl 200 mm</t>
  </si>
  <si>
    <t>364234479</t>
  </si>
  <si>
    <t>Odstranění podkladů nebo krytů s přemístěním hmot na skládku na vzdálenost do 3 m nebo s naložením na dopravní prostředek v ploše jednotlivě do 50 m2 živičných, o tl. vrstvy přes 150 do 200 mm</t>
  </si>
  <si>
    <t>20+25</t>
  </si>
  <si>
    <t>113107162</t>
  </si>
  <si>
    <t>Odstranění podkladu pl přes 50 do 200 m2 z kameniva drceného tl 200 mm</t>
  </si>
  <si>
    <t>-1598276742</t>
  </si>
  <si>
    <t>Odstranění podkladů nebo krytů s přemístěním hmot na skládku na vzdálenost do 20 m nebo s naložením na dopravní prostředek v ploše jednotlivě přes 50 m2 do 200 m2 z kameniva hrubého drceného, o tl. vrstvy přes 100 do 200 mm</t>
  </si>
  <si>
    <t>113107184</t>
  </si>
  <si>
    <t>Odstranění podkladu pl přes 50 do 200 m2 živičných tl 200 mm</t>
  </si>
  <si>
    <t>-1544478248</t>
  </si>
  <si>
    <t>Odstranění podkladů nebo krytů s přemístěním hmot na skládku na vzdálenost do 20 m nebo s naložením na dopravní prostředek v ploše jednotlivě přes 50 m2 do 200 m2 živičných, o tl. vrstvy přes 150 do 200 mm</t>
  </si>
  <si>
    <t>113154353</t>
  </si>
  <si>
    <t>Frézování živičného krytu tl 50 mm pruh š 1 m pl do 10000 m2 s překážkami v trase</t>
  </si>
  <si>
    <t>1624358344</t>
  </si>
  <si>
    <t>Frézování živičného podkladu nebo krytu s naložením na dopravní prostředek plochy přes 1 000 do 10 000 m2 s překážkami v trase pruhu šířky do 1 m, tloušťky vrstvy 50 mm</t>
  </si>
  <si>
    <t>113204111</t>
  </si>
  <si>
    <t>Vytrhání obrub záhonových</t>
  </si>
  <si>
    <t>1787963544</t>
  </si>
  <si>
    <t>Vytrhání obrub s vybouráním lože, s přemístěním hmot na skládku na vzdálenost do 3 m nebo s naložením na dopravní prostředek záhonových</t>
  </si>
  <si>
    <t>122201103</t>
  </si>
  <si>
    <t>Odkopávky a prokopávky nezapažené v hornině tř. 3 objem do 5000 m3</t>
  </si>
  <si>
    <t>154506276</t>
  </si>
  <si>
    <t>Odkopávky a prokopávky nezapažené s přehozením výkopku na vzdálenost do 3 m nebo s naložením na dopravní prostředek v hornině tř. 3 přes 1 000 do 5 000 m3</t>
  </si>
  <si>
    <t>353*0,53</t>
  </si>
  <si>
    <t>290*0,53</t>
  </si>
  <si>
    <t>(128-51)*0,36</t>
  </si>
  <si>
    <t>272*0,53</t>
  </si>
  <si>
    <t>(366-20-20)*0,53</t>
  </si>
  <si>
    <t>26*0,43</t>
  </si>
  <si>
    <t>1,3*770*0,43</t>
  </si>
  <si>
    <t>265*0,45</t>
  </si>
  <si>
    <t>55*0,1</t>
  </si>
  <si>
    <t>132201102</t>
  </si>
  <si>
    <t>Hloubení rýh š do 600 mm v hornině tř. 3 objemu přes 100 m3</t>
  </si>
  <si>
    <t>-1979391757</t>
  </si>
  <si>
    <t>Hloubení zapažených i nezapažených rýh šířky do 600 mm s urovnáním dna do předepsaného profilu a spádu v hornině tř. 3 přes 100 m3</t>
  </si>
  <si>
    <t>"pro obrubníky tl. 20 cm a krajnici"</t>
  </si>
  <si>
    <t>0,4*(1352,54+39-136,5)*0,3</t>
  </si>
  <si>
    <t>43,815</t>
  </si>
  <si>
    <t>162301101</t>
  </si>
  <si>
    <t>Vodorovné přemístění do 500 m výkopku/sypaniny z horniny tř. 1 až 4</t>
  </si>
  <si>
    <t>-1837145383</t>
  </si>
  <si>
    <t>Vodorovné přemístění výkopku nebo sypaniny po suchu na obvyklém dopravním prostředku, bez naložení výkopku, avšak se složením bez rozhrnutí z horniny tř. 1 až 4 na vzdálenost přes 50 do 500 m</t>
  </si>
  <si>
    <t>-554786120</t>
  </si>
  <si>
    <t>162301402</t>
  </si>
  <si>
    <t>Vodorovné přemístění větví stromů listnatých do 5 km D kmene do 500 mm</t>
  </si>
  <si>
    <t>568745632</t>
  </si>
  <si>
    <t>Vodorovné přemístění větví, kmenů nebo pařezů s naložením, složením a dopravou do 5000 m větví stromů listnatých, průměru kmene přes 300 do 500 mm</t>
  </si>
  <si>
    <t>162301412</t>
  </si>
  <si>
    <t>Vodorovné přemístění kmenů stromů listnatých do 5 km D kmene do 500 mm</t>
  </si>
  <si>
    <t>-2088267070</t>
  </si>
  <si>
    <t>Vodorovné přemístění větví, kmenů nebo pařezů s naložením, složením a dopravou do 5000 m kmenů stromů listnatých, průměru přes 300 do 500 mm</t>
  </si>
  <si>
    <t>162301422</t>
  </si>
  <si>
    <t>Vodorovné přemístění pařezů do 5 km D do 500 mm</t>
  </si>
  <si>
    <t>1365915701</t>
  </si>
  <si>
    <t>Vodorovné přemístění větví, kmenů nebo pařezů s naložením, složením a dopravou do 5000 m pařezů kmenů, průměru přes 300 do 500 mm</t>
  </si>
  <si>
    <t>77</t>
  </si>
  <si>
    <t>167101101</t>
  </si>
  <si>
    <t>Nakládání výkopku z hornin tř. 1 až 4 do 100 m3</t>
  </si>
  <si>
    <t>-1965365627</t>
  </si>
  <si>
    <t>Nakládání, skládání a překládání neulehlého výkopku nebo sypaniny nakládání, množství do 100 m3, z hornin tř. 1 až 4</t>
  </si>
  <si>
    <t>-1086855580</t>
  </si>
  <si>
    <t>Zásyp sypaninou z jakékoliv horniny s uložením výkopku ve vrstvách se zhutněním jam, šachet, rýh nebo kolem objektů v těchto vykopávkách</t>
  </si>
  <si>
    <t>"kolem obrubníků tl. 20 cm"</t>
  </si>
  <si>
    <t>0,2*0,3*(1352,54-136,5+39)</t>
  </si>
  <si>
    <t>181411131</t>
  </si>
  <si>
    <t>Založení parkového trávníku výsevem plochy do 1000 m2 v rovině a ve svahu do 1:5</t>
  </si>
  <si>
    <t>-313878868</t>
  </si>
  <si>
    <t>Založení trávníku na půdě předem připravené plochy do 1000 m2 výsevem včetně utažení parkového v rovině nebo na svahu do 1:5</t>
  </si>
  <si>
    <t>745</t>
  </si>
  <si>
    <t>005724100</t>
  </si>
  <si>
    <t>osivo směs travní parková</t>
  </si>
  <si>
    <t>1052755951</t>
  </si>
  <si>
    <t>osiva pícnin směsi travní balení obvykle 25 kg parková</t>
  </si>
  <si>
    <t>181951102</t>
  </si>
  <si>
    <t>Úprava pláně v hornině tř. 1 až 4 se zhutněním</t>
  </si>
  <si>
    <t>648466875</t>
  </si>
  <si>
    <t>Úprava pláně vyrovnáním výškových rozdílů v hornině tř. 1 až 4 se zhutněním</t>
  </si>
  <si>
    <t>353+290+128+272+366+26+770*1,3+265</t>
  </si>
  <si>
    <t>271572211</t>
  </si>
  <si>
    <t>Podsyp pod základové konstrukce se zhutněním z netříděného štěrkopísku</t>
  </si>
  <si>
    <t>746990284</t>
  </si>
  <si>
    <t>Násyp pod základové konstrukce se zhutněním a urovnáním povrchu ze štěrkopísku netříděného</t>
  </si>
  <si>
    <t>"pod kamenné zdi"</t>
  </si>
  <si>
    <t>(32,5+18,5+16,3)*0,75*0,4</t>
  </si>
  <si>
    <t>327215211</t>
  </si>
  <si>
    <t>Zdivo nadzákladové z kamene lomařsky upraveného na sucho jednostranně lícované</t>
  </si>
  <si>
    <t>18070045</t>
  </si>
  <si>
    <t>Zdivo nadzákladové opěrných zdí a valů z kamene na sucho, z lomového kamene lomařsky upraveného rovinné i zakřivené s vyklínováním spár a dutin, pro jakoukoliv tloušťku zdiva jednostranně lícované</t>
  </si>
  <si>
    <t>564831111</t>
  </si>
  <si>
    <t>Podklad ze štěrkodrtě ŠD tl 100 mm</t>
  </si>
  <si>
    <t>-811376563</t>
  </si>
  <si>
    <t>Podklad ze štěrkodrti ŠD s rozprostřením a zhutněním, po zhutnění tl. 100 mm</t>
  </si>
  <si>
    <t>128+26+265</t>
  </si>
  <si>
    <t>770*1,3</t>
  </si>
  <si>
    <t>-1769117822</t>
  </si>
  <si>
    <t>Podklad ze štěrkodrti ŠD s rozprostřením a zhutněním, po zhutnění tl. 150 mm</t>
  </si>
  <si>
    <t>128+265</t>
  </si>
  <si>
    <t>564851114</t>
  </si>
  <si>
    <t>Podklad ze štěrkodrtě ŠD tl 180 mm</t>
  </si>
  <si>
    <t>1325512634</t>
  </si>
  <si>
    <t>Podklad ze štěrkodrti ŠD s rozprostřením a zhutněním, po zhutnění tl. 180 mm</t>
  </si>
  <si>
    <t>353+290+272+366</t>
  </si>
  <si>
    <t>564861111</t>
  </si>
  <si>
    <t>Podklad ze štěrkodrtě ŠD tl 200 mm</t>
  </si>
  <si>
    <t>-702100474</t>
  </si>
  <si>
    <t>Podklad ze štěrkodrti ŠD s rozprostřením a zhutněním, po zhutnění tl. 200 mm</t>
  </si>
  <si>
    <t>591211111</t>
  </si>
  <si>
    <t>Kladení dlažby z kostek drobných z kamene do lože z kameniva těženého tl 50 mm</t>
  </si>
  <si>
    <t>1330735433</t>
  </si>
  <si>
    <t>Kladení dlažby z kostek s provedením lože do tl. 50 mm, s vyplněním spár, s dvojím beraněním a se smetením přebytečného materiálu na krajnici drobných z kamene, do lože z kameniva těženého</t>
  </si>
  <si>
    <t>26+366</t>
  </si>
  <si>
    <t>M58380120</t>
  </si>
  <si>
    <t>kostka dlažební drobná, žula velikost 10/10 cm</t>
  </si>
  <si>
    <t>-1209510705</t>
  </si>
  <si>
    <t>Poznámka k položce:
1t = cca 5 m2</t>
  </si>
  <si>
    <t>P</t>
  </si>
  <si>
    <t>(26+366)/5*1,1</t>
  </si>
  <si>
    <t>974889154</t>
  </si>
  <si>
    <t>"pod obrubníky"</t>
  </si>
  <si>
    <t>0,3*1352,54</t>
  </si>
  <si>
    <t>0,2*868,9</t>
  </si>
  <si>
    <t>0,3*33,2</t>
  </si>
  <si>
    <t>564861113</t>
  </si>
  <si>
    <t>Podklad ze štěrkodrtě ŠD tl 220 mm</t>
  </si>
  <si>
    <t>-1498726200</t>
  </si>
  <si>
    <t>Podklad ze štěrkodrti ŠD s rozprostřením a zhutněním, po zhutnění tl. 220 mm</t>
  </si>
  <si>
    <t>R56491141</t>
  </si>
  <si>
    <t>M+D Kryt z asfaltového recyklátu tl 50 mm R-mat RS 0/16 A</t>
  </si>
  <si>
    <t>-1401201451</t>
  </si>
  <si>
    <t>128*2</t>
  </si>
  <si>
    <t>565165121</t>
  </si>
  <si>
    <t>Asfaltový beton vrstva podkladní ACP 16 (obalované kamenivo OKS) tl 80 mm š přes 3 m</t>
  </si>
  <si>
    <t>646986213</t>
  </si>
  <si>
    <t>Asfaltový beton vrstva podkladní ACP 16 (obalované kamenivo střednězrnné - OKS) s rozprostřením a zhutněním v pruhu šířky přes 3 m, po zhutnění tl. 80 mm</t>
  </si>
  <si>
    <t>R56516512</t>
  </si>
  <si>
    <t>1321797573</t>
  </si>
  <si>
    <t>569903321</t>
  </si>
  <si>
    <t>Zřízení zemních krajnic bez zhutnění</t>
  </si>
  <si>
    <t>2034973142</t>
  </si>
  <si>
    <t>Zřízení zemních krajnic z hornin jakékoliv třídy bez zhutnění</t>
  </si>
  <si>
    <t>0,5*0,3*(46+17+30+28+21+6,2+25+3+25+81+5,2+1,5+3,2)</t>
  </si>
  <si>
    <t>R57190811</t>
  </si>
  <si>
    <t>M+D Kryt vymývaným dekoračním kamenivem (kačírkem) tl 100 mm</t>
  </si>
  <si>
    <t>2027793014</t>
  </si>
  <si>
    <t>R57323111</t>
  </si>
  <si>
    <t>M+D Spojovací pásek mezi stávající a nový živičný koberec</t>
  </si>
  <si>
    <t>1844044197</t>
  </si>
  <si>
    <t>573231111</t>
  </si>
  <si>
    <t>Postřik živičný spojovací ze silniční emulze v množství do 0,7 kg/m2</t>
  </si>
  <si>
    <t>-1487049187</t>
  </si>
  <si>
    <t>Postřik živičný spojovací bez posypu kamenivem ze silniční emulze, v množství od 0,50 do 0,80 kg/m2</t>
  </si>
  <si>
    <t>2674</t>
  </si>
  <si>
    <t>573411112</t>
  </si>
  <si>
    <t>Nátěr živičný uzavírací nebo udržovací s posypem z asfaltu v množství 1 kg/m2</t>
  </si>
  <si>
    <t>-939620465</t>
  </si>
  <si>
    <t>Nátěr živičný uzavírací nebo udržovací s posypem kamenivem a se zaválcováním kameniva z asfaltu silničního, v množství 1,00 kg/m2</t>
  </si>
  <si>
    <t>577143121</t>
  </si>
  <si>
    <t>Asfaltový beton vrstva obrusná ACO 8 (ABJ) tl 50 mm š přes 3 m z nemodifikovaného asfaltu</t>
  </si>
  <si>
    <t>-400403081</t>
  </si>
  <si>
    <t>Asfaltový beton vrstva obrusná ACO 8 (ABJ) s rozprostřením a se zhutněním z nemodifikovaného asfaltu v pruhu šířky přes 3 m, po zhutnění tl. 50 mm</t>
  </si>
  <si>
    <t>577144141</t>
  </si>
  <si>
    <t>Asfaltový beton vrstva obrusná ACO 11 (ABS) tř. I tl 50 mm š přes 3 m z modifikovaného asfaltu</t>
  </si>
  <si>
    <t>641368872</t>
  </si>
  <si>
    <t>Asfaltový beton vrstva obrusná ACO 11 (ABS) s rozprostřením a se zhutněním z modifikovaného asfaltu v pruhu šířky přes 3 m tl. 50 mm</t>
  </si>
  <si>
    <t>353+2674</t>
  </si>
  <si>
    <t>R59121111</t>
  </si>
  <si>
    <t>Kladení dlažby z kostek a obdélníčků drobných z kamene do lože z kameniva těženého tl 50 mm s mezerami vyplněnými zeminou a trávním semenem - "D"</t>
  </si>
  <si>
    <t>1166455693</t>
  </si>
  <si>
    <t>272</t>
  </si>
  <si>
    <t>R59411111</t>
  </si>
  <si>
    <t>M+D štětová dlažba s provedením lože z kameniva těženého, výplní spár štěrkem 1-4 mm a zhutněním</t>
  </si>
  <si>
    <t>842267393</t>
  </si>
  <si>
    <t>265</t>
  </si>
  <si>
    <t>597661111</t>
  </si>
  <si>
    <t>Rigol dlážděný do lože z betonu tl 100 mm z dlažebních kostek drobných</t>
  </si>
  <si>
    <t>-862260646</t>
  </si>
  <si>
    <t>Rigol dlážděný do lože z betonu prostého tl. 100 mm, s vyplněním a zatřením spár cementovou maltou z dlažebních kostek drobných</t>
  </si>
  <si>
    <t>"žlábek na hřišti"</t>
  </si>
  <si>
    <t>597661121</t>
  </si>
  <si>
    <t>Rigol dlážděný z dlažebních kostek drobných do lože ze štěrkopísku tl 100 mm</t>
  </si>
  <si>
    <t>1240559595</t>
  </si>
  <si>
    <t>Rigol dlážděný do lože ze štěrkopísku tl. 100 mm, s vyplněním a zatřením spár cementovou maltou z dlažebních kostek drobných</t>
  </si>
  <si>
    <t>"rigol"</t>
  </si>
  <si>
    <t>0,75*770</t>
  </si>
  <si>
    <t>914111111</t>
  </si>
  <si>
    <t>Montáž svislé dopravní značky do velikosti 1 m2 objímkami na sloupek nebo konzolu</t>
  </si>
  <si>
    <t>-1665405963</t>
  </si>
  <si>
    <t>Montáž svislé dopravní značky základní velikosti do 1 m2 objímkami na sloupky nebo konzoly</t>
  </si>
  <si>
    <t>404442580</t>
  </si>
  <si>
    <t>značka svislá reflexní AL- 3M 500 x 700 mm</t>
  </si>
  <si>
    <t>-1420418853</t>
  </si>
  <si>
    <t>výrobky a tabule orientační pro návěstí a zabezpečovací zařízení silniční značky dopravní svislé FeZn  plech FeZn AL     plech Al NK, 3M   povrchová úprava reflexní fólií tř.1 obdélníkové značky IP8,IP9,IP11,IP12, IP13,IS15, IJ1-15, E2,E12 500x700 mm AL- 3M  reflexní tř.1</t>
  </si>
  <si>
    <t>404442320</t>
  </si>
  <si>
    <t>značka svislá reflexní AL- 3M 500 x 500 mm</t>
  </si>
  <si>
    <t>1508712828</t>
  </si>
  <si>
    <t>výrobky a tabule orientační pro návěstí a zabezpečovací zařízení silniční značky dopravní svislé FeZn  plech FeZn AL     plech Al NK, 3M   povrchová úprava reflexní fólií tř.1 čtvercové značky P2, P3, P8, IP1-7,IP10,E1,E2,E6,E9,E10,E12,IJ4 500 x 500 mm AL- 3M  reflexní tř.1</t>
  </si>
  <si>
    <t>914511111</t>
  </si>
  <si>
    <t>Montáž sloupku dopravních značek délky do 3,5 m s betonovým základem</t>
  </si>
  <si>
    <t>-831016920</t>
  </si>
  <si>
    <t>Montáž sloupku dopravních značek délky do 3,5 m do betonového základu</t>
  </si>
  <si>
    <t>404452250</t>
  </si>
  <si>
    <t>sloupek Zn 60 - 350</t>
  </si>
  <si>
    <t>1673500043</t>
  </si>
  <si>
    <t>výrobky a tabule orientační pro návěstí a zabezpečovací zařízení silniční značky dopravní svislé sloupky Zn 60 - 350</t>
  </si>
  <si>
    <t>404452530</t>
  </si>
  <si>
    <t>víčko plastové na sloupek 60</t>
  </si>
  <si>
    <t>-1914832906</t>
  </si>
  <si>
    <t>915111112</t>
  </si>
  <si>
    <t>Vodorovné dopravní značení šířky 125 mm retroreflexní bílou barvou dělící čáry souvislé</t>
  </si>
  <si>
    <t>-720949495</t>
  </si>
  <si>
    <t>Vodorovné dopravní značení stříkané barvou dělící čára šířky 125 mm souvislá bílá retroreflexní</t>
  </si>
  <si>
    <t>13,55+5*6</t>
  </si>
  <si>
    <t>915111122</t>
  </si>
  <si>
    <t>Vodorovné dopravní značení šířky 125 mm retroreflexní bílou barvou dělící čáry přerušované</t>
  </si>
  <si>
    <t>2128850750</t>
  </si>
  <si>
    <t>Vodorovné dopravní značení stříkané barvou dělící čára šířky 125 mm přerušovaná bílá retroreflexní</t>
  </si>
  <si>
    <t>5*2</t>
  </si>
  <si>
    <t>915131111</t>
  </si>
  <si>
    <t>Vodorovné dopravní značení bílou barvou přechody pro chodce, šipky, symboly</t>
  </si>
  <si>
    <t>1269270579</t>
  </si>
  <si>
    <t>Vodorovné dopravní značení stříkané barvou přechody pro chodce, šipky, symboly bílé základní</t>
  </si>
  <si>
    <t>915611111</t>
  </si>
  <si>
    <t>Předznačení vodorovného liniového značení</t>
  </si>
  <si>
    <t>1960147306</t>
  </si>
  <si>
    <t>Předznačení pro vodorovné značení stříkané barvou nebo prováděné z nátěrových hmot liniové dělicí čáry, vodicí proužky</t>
  </si>
  <si>
    <t>10,000+43,55</t>
  </si>
  <si>
    <t>915621111</t>
  </si>
  <si>
    <t>Předznačení vodorovného plošného značení</t>
  </si>
  <si>
    <t>890089074</t>
  </si>
  <si>
    <t>Předznačení pro vodorovné značení stříkané barvou nebo prováděné z nátěrových hmot plošné šipky, symboly, nápisy</t>
  </si>
  <si>
    <t>916111113</t>
  </si>
  <si>
    <t>Osazení obruby z velkých kostek s boční opěrou do lože z betonu prostého</t>
  </si>
  <si>
    <t>308145581</t>
  </si>
  <si>
    <t>Osazení silniční obruby z dlažebních kostek v jedné řadě s ložem tl. přes 50 do 100 mm, s vyplněním a zatřením spár cementovou maltou z velkých kostek s boční opěrou z betonu prostého tř. C 12/15, do lože z betonu prostého téže značky</t>
  </si>
  <si>
    <t>"u parkoviště"</t>
  </si>
  <si>
    <t>39/0,2*0,2</t>
  </si>
  <si>
    <t>M58380159</t>
  </si>
  <si>
    <t>kostka dlažební velká, žula velikost 20/20 třída I</t>
  </si>
  <si>
    <t>1250323093</t>
  </si>
  <si>
    <t>39*0,075*1,1</t>
  </si>
  <si>
    <t>916241213</t>
  </si>
  <si>
    <t>Osazení obrubníku kamenného stojatého s boční opěrou do lože z betonu prostého</t>
  </si>
  <si>
    <t>-2090078693</t>
  </si>
  <si>
    <t>Osazení obrubníku kamenného se zřízením lože, s vyplněním a zatřením spár cementovou maltou stojatého s boční opěrou z betonu prostého tř. C 12/15, do lože z betonu prostého téže značky</t>
  </si>
  <si>
    <t>"tl. 20 cm"</t>
  </si>
  <si>
    <t>(6,84+0,7+74+3+94+18+74+57+4,3+1,8+7+3+9,4+28+43+12)+(49+156+157+16+56+18+164+164)+(39/0,2*0,7)</t>
  </si>
  <si>
    <t>"tl. 10 cm"</t>
  </si>
  <si>
    <t>48+10,2+49+289+1+1,5+15+21+3,5+18+4,3*2+53+10,3+173+163+4,8</t>
  </si>
  <si>
    <t>583803430</t>
  </si>
  <si>
    <t>obrubník kamenný přímý, žula, OP4 20x25</t>
  </si>
  <si>
    <t>473717353</t>
  </si>
  <si>
    <t>výrobky lomařské a kamenické pro komunikace (kostky dlažební, krajníky a obrubníky) obrubníky kamenné ČSN 72 1850 žula (skupina mat. I/2) přímé OP 4  20 x 25</t>
  </si>
  <si>
    <t>1352,54*1,1</t>
  </si>
  <si>
    <t>M58380343</t>
  </si>
  <si>
    <t>obrubník kamenný přímý, materiálová skupina I/2 OP4 10x25</t>
  </si>
  <si>
    <t>-1639068458</t>
  </si>
  <si>
    <t>868,9*1,1</t>
  </si>
  <si>
    <t>919794441</t>
  </si>
  <si>
    <t>Úprava ploch kolem hydrantů, šoupat, poklopů a mříží nebo sloupů v živičných krytech pl do 2 m2</t>
  </si>
  <si>
    <t>-1329971218</t>
  </si>
  <si>
    <t>Úprava ploch kolem hydrantů, šoupat, kanalizačních poklopů a mříží, sloupů apod. v živičných krytech jakékoliv tloušťky, jednotlivě v půdorysné ploše do 2 m2</t>
  </si>
  <si>
    <t>919735114</t>
  </si>
  <si>
    <t>Řezání stávajícího živičného krytu hl do 200 mm</t>
  </si>
  <si>
    <t>889635026</t>
  </si>
  <si>
    <t>Řezání stávajícího živičného krytu nebo podkladu hloubky přes 150 do 200 mm</t>
  </si>
  <si>
    <t>2*(770+5,6+30+11+3)</t>
  </si>
  <si>
    <t>938909311</t>
  </si>
  <si>
    <t>Odstranění bláta a hlinitého nánosu z povrchu podkladu nebo krytu betonového nebo živičného</t>
  </si>
  <si>
    <t>-901236201</t>
  </si>
  <si>
    <t>Odstranění bláta, prachu nebo hlinitého nánosu z povrchu podkladu nebo krytu s odklizením na hromady na vzdálenost do 20 m betonového nebo živičného</t>
  </si>
  <si>
    <t>R91562002</t>
  </si>
  <si>
    <t>-2073669796</t>
  </si>
  <si>
    <t>R91562003</t>
  </si>
  <si>
    <t>M+D odstranitelných sloupků na hřiště pro hrací síť</t>
  </si>
  <si>
    <t>ks</t>
  </si>
  <si>
    <t>824220351</t>
  </si>
  <si>
    <t>78</t>
  </si>
  <si>
    <t>R91562005</t>
  </si>
  <si>
    <t>M+D uložení kabelů do chráničky s obetonováním</t>
  </si>
  <si>
    <t>-2043402720</t>
  </si>
  <si>
    <t>R91562006</t>
  </si>
  <si>
    <t>M+D M03 - přístřešek - dle popisu v projektu - vč. zemních prací a základů</t>
  </si>
  <si>
    <t>-1163329175</t>
  </si>
  <si>
    <t>R91562007</t>
  </si>
  <si>
    <t>M+D M04 - lavice velká - dle popisu v projektu - vč. zemních prací a základů</t>
  </si>
  <si>
    <t>-1098424689</t>
  </si>
  <si>
    <t>R91562008</t>
  </si>
  <si>
    <t>M+D M05 - lavice malá - dle popisu v projektu - vč. zemních prací a základů</t>
  </si>
  <si>
    <t>1802030915</t>
  </si>
  <si>
    <t>R91562009</t>
  </si>
  <si>
    <t>M+D M09 - stojan pro 7 kol - dle popisu v projektu - vč. zemních prací a základů</t>
  </si>
  <si>
    <t>-146873466</t>
  </si>
  <si>
    <t>R91562010</t>
  </si>
  <si>
    <t>M+D M10 - tabule vývěsní - dle popisu v projektu - vč. zemních prací a základů</t>
  </si>
  <si>
    <t>148865701</t>
  </si>
  <si>
    <t>R91562011</t>
  </si>
  <si>
    <t>M+D M11 - rozcestník - dle popisu v projektu - vč. zemních prací a základů</t>
  </si>
  <si>
    <t>1389547997</t>
  </si>
  <si>
    <t>R91562012</t>
  </si>
  <si>
    <t>M+D lavice ve svahu u hřiště z masivního dřeva, impregnováno a lazurováno, vč. zemních prací</t>
  </si>
  <si>
    <t>1349710597</t>
  </si>
  <si>
    <t>997221551</t>
  </si>
  <si>
    <t>Vodorovná doprava suti ze sypkých materiálů do 1 km</t>
  </si>
  <si>
    <t>-1419290266</t>
  </si>
  <si>
    <t>Vodorovná doprava suti bez naložení, ale se složením a s hrubým urovnáním ze sypkých materiálů, na vzdálenost do 1 km</t>
  </si>
  <si>
    <t>18+34,075+19,505+20,25+37,35+342,272</t>
  </si>
  <si>
    <t>997221559</t>
  </si>
  <si>
    <t>Příplatek ZKD 1 km u vodorovné dopravy suti ze sypkých materiálů</t>
  </si>
  <si>
    <t>-1107636757</t>
  </si>
  <si>
    <t>Vodorovná doprava suti bez naložení, ale se složením a s hrubým urovnáním Příplatek k ceně za každý další i započatý 1 km přes 1 km</t>
  </si>
  <si>
    <t>471,452</t>
  </si>
  <si>
    <t>471,452*9 'Přepočtené koeficientem množství</t>
  </si>
  <si>
    <t>997221561</t>
  </si>
  <si>
    <t>Vodorovná doprava suti z kusových materiálů do 1 km</t>
  </si>
  <si>
    <t>1776880636</t>
  </si>
  <si>
    <t>Vodorovná doprava suti bez naložení, ale se složením a s hrubým urovnáním z kusových materiálů, na vzdálenost do 1 km</t>
  </si>
  <si>
    <t>5,2+0,32</t>
  </si>
  <si>
    <t>997221569</t>
  </si>
  <si>
    <t>Příplatek ZKD 1 km u vodorovné dopravy suti z kusových materiálů</t>
  </si>
  <si>
    <t>-1291221098</t>
  </si>
  <si>
    <t>5,52</t>
  </si>
  <si>
    <t>5,52*9 'Přepočtené koeficientem množství</t>
  </si>
  <si>
    <t>997221815</t>
  </si>
  <si>
    <t>Poplatek za uložení betonového odpadu na skládce (skládkovné)</t>
  </si>
  <si>
    <t>-1657137893</t>
  </si>
  <si>
    <t>Poplatek za uložení stavebního odpadu na skládce (skládkovné) betonového</t>
  </si>
  <si>
    <t>5,2+18+0,32</t>
  </si>
  <si>
    <t>997221845</t>
  </si>
  <si>
    <t>Poplatek za uložení odpadu z asfaltových povrchů na skládce (skládkovné)</t>
  </si>
  <si>
    <t>-184673976</t>
  </si>
  <si>
    <t>Poplatek za uložení stavebního odpadu na skládce (skládkovné) z asfaltových povrchů</t>
  </si>
  <si>
    <t>20,25+37,35+342,272</t>
  </si>
  <si>
    <t>997221855</t>
  </si>
  <si>
    <t>Poplatek za uložení odpadu z kameniva na skládce (skládkovné)</t>
  </si>
  <si>
    <t>1111429927</t>
  </si>
  <si>
    <t>Poplatek za uložení stavebního odpadu na skládce (skládkovné) z kameniva</t>
  </si>
  <si>
    <t>34,075+19,505</t>
  </si>
  <si>
    <t>998223011</t>
  </si>
  <si>
    <t>Přesun hmot pro pozemní komunikace s krytem dlážděným</t>
  </si>
  <si>
    <t>518853045</t>
  </si>
  <si>
    <t>Přesun hmot pro pozemní komunikace s krytem dlážděným dopravní vzdálenost do 200 m jakékoliv délky objektu</t>
  </si>
  <si>
    <t>030001000</t>
  </si>
  <si>
    <t>Zařízení staveniště</t>
  </si>
  <si>
    <t>Kč</t>
  </si>
  <si>
    <t>1024</t>
  </si>
  <si>
    <t>249975755</t>
  </si>
  <si>
    <t>Základní rozdělení průvodních činností a nákladů zařízení staveniště</t>
  </si>
  <si>
    <t>040001000</t>
  </si>
  <si>
    <t>Inženýrská činnost</t>
  </si>
  <si>
    <t>1073748987</t>
  </si>
  <si>
    <t>Základní rozdělení průvodních činností a nákladů inženýrská činnost</t>
  </si>
  <si>
    <t>080001000</t>
  </si>
  <si>
    <t>Přesun stavebních kapacit</t>
  </si>
  <si>
    <t>1591319783</t>
  </si>
  <si>
    <t>Základní rozdělení průvodních činností a nákladů přesun stavebních kapacit</t>
  </si>
  <si>
    <t>62,6925</t>
  </si>
  <si>
    <t>242,36075</t>
  </si>
  <si>
    <t>odvoz</t>
  </si>
  <si>
    <t>352,4321310625</t>
  </si>
  <si>
    <t>rýha_ručně</t>
  </si>
  <si>
    <t>137,3145</t>
  </si>
  <si>
    <t>rýha_strojně</t>
  </si>
  <si>
    <t>679,2065</t>
  </si>
  <si>
    <t>šachta_ručně</t>
  </si>
  <si>
    <t>7,5625</t>
  </si>
  <si>
    <t>šachta_strojně</t>
  </si>
  <si>
    <t>80,526875</t>
  </si>
  <si>
    <t>22231</t>
  </si>
  <si>
    <t>552,1782439375</t>
  </si>
  <si>
    <t>113107124</t>
  </si>
  <si>
    <t>Odstranění podkladu pl do 50 m2 z kameniva drceného tl 400 mm</t>
  </si>
  <si>
    <t>-656629655</t>
  </si>
  <si>
    <t>Odstranění podkladů nebo krytů s přemístěním hmot na skládku na vzdálenost do 3 m nebo s naložením na dopravní prostředek v ploše jednotlivě do 50 m2 z kameniva hrubého drceného, o tl. vrstvy přes 300 do 400 mm</t>
  </si>
  <si>
    <t>113107142</t>
  </si>
  <si>
    <t>Odstranění podkladu pl do 50 m2 živičných tl 100 mm</t>
  </si>
  <si>
    <t>284227851</t>
  </si>
  <si>
    <t>Odstranění podkladů nebo krytů s přemístěním hmot na skládku na vzdálenost do 3 m nebo s naložením na dopravní prostředek v ploše jednotlivě do 50 m2 živičných, o tl. vrstvy přes 50 do 100 mm</t>
  </si>
  <si>
    <t>1,25*(6,2+5+45,3)</t>
  </si>
  <si>
    <t>1*(6,2+4,2+9,5+7,4*2+8,3+9,2+6,1)</t>
  </si>
  <si>
    <t>119001401</t>
  </si>
  <si>
    <t>Dočasné zajištění potrubí ocelového nebo litinového DN do 200</t>
  </si>
  <si>
    <t>1713801669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</si>
  <si>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</si>
  <si>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1*3</t>
  </si>
  <si>
    <t>1,25*2</t>
  </si>
  <si>
    <t>119001421</t>
  </si>
  <si>
    <t>Dočasné zajištění kabelů a kabelových tratí ze 3 volně ložených kabelů</t>
  </si>
  <si>
    <t>845206577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</si>
  <si>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</si>
  <si>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1*2</t>
  </si>
  <si>
    <t>1,25*5</t>
  </si>
  <si>
    <t>120001101</t>
  </si>
  <si>
    <t>Příplatek za ztížení vykopávky v blízkosti podzemního vedení</t>
  </si>
  <si>
    <t>2031185901</t>
  </si>
  <si>
    <t>Příplatek k cenám vykopávek za ztížení vykopávky v blízkosti podzemního vedení nebo výbušnin v horninách jakékoliv třídy</t>
  </si>
  <si>
    <t>132201202</t>
  </si>
  <si>
    <t>Hloubení rýh š do 2000 mm v hornině tř. 3 objemu do 1000 m3</t>
  </si>
  <si>
    <t>1528894416</t>
  </si>
  <si>
    <t>Hloubení zapažených i nezapažených rýh šířky přes 600 do 2 000 mm s urovnáním dna do předepsaného profilu a spádu v hornině tř. 3 přes 100 do 1 000 m3</t>
  </si>
  <si>
    <t>1,25*214,6*1,9</t>
  </si>
  <si>
    <t>1*23,4*1,945</t>
  </si>
  <si>
    <t>1*3,7*2,29</t>
  </si>
  <si>
    <t>1*1,3*2,255</t>
  </si>
  <si>
    <t>1*2,9*2,295</t>
  </si>
  <si>
    <t>1*8,3*2,18</t>
  </si>
  <si>
    <t>1*7,4*2,185</t>
  </si>
  <si>
    <t>1*7,4*2,635</t>
  </si>
  <si>
    <t>1*9,5*2,285</t>
  </si>
  <si>
    <t>1*6,2*1,95</t>
  </si>
  <si>
    <t>1*1,5*1,33</t>
  </si>
  <si>
    <t>1*4,2*2,07</t>
  </si>
  <si>
    <t>1*6*1,285</t>
  </si>
  <si>
    <t>132202201</t>
  </si>
  <si>
    <t>Hloubení rýh š přes 600 do 2000 mm ručním nebo pneum nářadím v soudržných horninách tř. 3</t>
  </si>
  <si>
    <t>1797587275</t>
  </si>
  <si>
    <t>Hloubení zapažených i nezapažených rýh šířky přes 600 do 2 000 mm ručním nebo pneumatickým nářadím s urovnáním dna do předepsaného profilu a spádu v horninách tř. 3 soudržných</t>
  </si>
  <si>
    <t>1,25*6*(1,5+1,6+1,8+2,4)</t>
  </si>
  <si>
    <t>1,25*7,5*1,7</t>
  </si>
  <si>
    <t>1,25*4,75*(2,45+2,35)</t>
  </si>
  <si>
    <t>1*4,2*2,255</t>
  </si>
  <si>
    <t>1*4,8*2,265</t>
  </si>
  <si>
    <t>1*6,3*1,92</t>
  </si>
  <si>
    <t>1*3,6*1,58</t>
  </si>
  <si>
    <t>133201101</t>
  </si>
  <si>
    <t>Hloubení šachet v hornině tř. 3 objemu do 100 m3</t>
  </si>
  <si>
    <t>-897050636</t>
  </si>
  <si>
    <t>Hloubení zapažených i nezapažených šachet s případným nutným přemístěním výkopku ve výkopišti v hornině tř. 3 do 100 m3</t>
  </si>
  <si>
    <t>1,25*1,25*(1,96+2,63+2,94+1,98+2,96+2,14+2,06+2,44+2,05+2,15)</t>
  </si>
  <si>
    <t>1*1*(2,61+2,13+2,17+2,16+2,39+2,44+2+2,19+2,01*2+2,58*7+2,3+1,635)</t>
  </si>
  <si>
    <t>133202011</t>
  </si>
  <si>
    <t>Hloubení šachet ručním nebo pneum nářadím v soudržných horninách tř. 3, plocha výkopu do 4 m2</t>
  </si>
  <si>
    <t>565761782</t>
  </si>
  <si>
    <t>Hloubení zapažených i nezapažených šachet plocha výkopu do 20 m2 ručním nebo pneumatickým nářadím s případným nutným přemístěním výkopku ve výkopišti v horninách soudržných tř. 3, plocha výkopu do 4 m2</t>
  </si>
  <si>
    <t>1,25*1,25*(2,46+2,38)</t>
  </si>
  <si>
    <t>151101101</t>
  </si>
  <si>
    <t>Zřízení příložného pažení a rozepření stěn rýh hl do 2 m</t>
  </si>
  <si>
    <t>-1960643158</t>
  </si>
  <si>
    <t>Zřízení pažení a rozepření stěn rýh pro podzemní vedení pro všechny šířky rýhy příložné pro jakoukoliv mezerovitost, hloubky do 2 m</t>
  </si>
  <si>
    <t>214,6*1,9*2</t>
  </si>
  <si>
    <t>6*1,5*2</t>
  </si>
  <si>
    <t>6*1,6*2</t>
  </si>
  <si>
    <t>7,5*1,7*2</t>
  </si>
  <si>
    <t>6*1,8*2</t>
  </si>
  <si>
    <t>1,25*(1,96+1,98)*2</t>
  </si>
  <si>
    <t>1*1,635*2</t>
  </si>
  <si>
    <t>23,4*1,945*2</t>
  </si>
  <si>
    <t>6,3*1,92*2</t>
  </si>
  <si>
    <t>6,2*1,95*2</t>
  </si>
  <si>
    <t>3,6*1,58*2</t>
  </si>
  <si>
    <t>1,5*1,33*2</t>
  </si>
  <si>
    <t>151101102</t>
  </si>
  <si>
    <t>Zřízení příložného pažení a rozepření stěn rýh hl do 4 m</t>
  </si>
  <si>
    <t>233348308</t>
  </si>
  <si>
    <t>Zřízení pažení a rozepření stěn rýh pro podzemní vedení pro všechny šířky rýhy příložné pro jakoukoliv mezerovitost, hloubky do 4 m</t>
  </si>
  <si>
    <t>4,75*2,45*2</t>
  </si>
  <si>
    <t>6*2,4*2</t>
  </si>
  <si>
    <t>4,75*2,35*2</t>
  </si>
  <si>
    <t>1,25*(2,63+2,94+2,96+2,14+2,06+2,46+2,44+2,38+2,05+2,15)*2</t>
  </si>
  <si>
    <t>1*(2,61+2,13+2,17+2,16+2,39+2,44+2+2,19+2,01+2,58*7+2,01+2,3)*2</t>
  </si>
  <si>
    <t>4,2*2,255*2</t>
  </si>
  <si>
    <t>3,7*2,29*2</t>
  </si>
  <si>
    <t>4,8*2,265*2</t>
  </si>
  <si>
    <t>1,3*2,255*2</t>
  </si>
  <si>
    <t>2,9*2,295*2</t>
  </si>
  <si>
    <t>8,3*2,18*2</t>
  </si>
  <si>
    <t>7,4*2,185*2</t>
  </si>
  <si>
    <t>7,4*2,635*2</t>
  </si>
  <si>
    <t>9,5*2,285*2</t>
  </si>
  <si>
    <t>4,2*2,07*2</t>
  </si>
  <si>
    <t>151101111</t>
  </si>
  <si>
    <t>Odstranění příložného pažení a rozepření stěn rýh hl do 2 m</t>
  </si>
  <si>
    <t>-2001179497</t>
  </si>
  <si>
    <t>Odstranění pažení a rozepření stěn rýh pro podzemní vedení s uložením materiálu na vzdálenost do 3 m od kraje výkopu příložné, hloubky do 2 m</t>
  </si>
  <si>
    <t>151101112</t>
  </si>
  <si>
    <t>Odstranění příložného pažení a rozepření stěn rýh hl do 4 m</t>
  </si>
  <si>
    <t>1673332658</t>
  </si>
  <si>
    <t>Odstranění pažení a rozepření stěn rýh pro podzemní vedení s uložením materiálu na vzdálenost do 3 m od kraje výkopu příložné, hloubky přes 2 do 4 m</t>
  </si>
  <si>
    <t>161101101</t>
  </si>
  <si>
    <t>Svislé přemístění výkopku z horniny tř. 1 až 4 hl výkopu do 2,5 m</t>
  </si>
  <si>
    <t>2135484731</t>
  </si>
  <si>
    <t>Svislé přemístění výkopku bez naložení do dopravní nádoby avšak s vyprázdněním dopravní nádoby na hromadu nebo do dopravního prostředku z horniny tř. 1 až 4, při hloubce výkopu přes 1 do 2,5 m</t>
  </si>
  <si>
    <t>rýha_ručně*0,5</t>
  </si>
  <si>
    <t>1,25*214,6*1,9*0,5</t>
  </si>
  <si>
    <t>1*23,4*1,945*0,5</t>
  </si>
  <si>
    <t>1*3,7*2,29*0,5</t>
  </si>
  <si>
    <t>1*1,3*2,255*0,5</t>
  </si>
  <si>
    <t>1*2,9*2,295*0,5</t>
  </si>
  <si>
    <t>1*8,3*2,18*0,5</t>
  </si>
  <si>
    <t>1*7,4*2,185*0,5</t>
  </si>
  <si>
    <t>1*9,5*2,285*0,5</t>
  </si>
  <si>
    <t>1*6,2*1,95*0,5</t>
  </si>
  <si>
    <t>1*1,5*1,33*0,5</t>
  </si>
  <si>
    <t>1*4,2*2,07*0,5</t>
  </si>
  <si>
    <t>1*6*1,285*0,5</t>
  </si>
  <si>
    <t>161101102</t>
  </si>
  <si>
    <t>Svislé přemístění výkopku z horniny tř. 1 až 4 hl výkopu do 4 m</t>
  </si>
  <si>
    <t>1023157613</t>
  </si>
  <si>
    <t>Svislé přemístění výkopku bez naložení do dopravní nádoby avšak s vyprázdněním dopravní nádoby na hromadu nebo do dopravního prostředku z horniny tř. 1 až 4, při hloubce výkopu přes 2,5 do 4 m</t>
  </si>
  <si>
    <t>1*7,4*2,635*0,55</t>
  </si>
  <si>
    <t>-74387871</t>
  </si>
  <si>
    <t>-1705121380</t>
  </si>
  <si>
    <t>167101102</t>
  </si>
  <si>
    <t>Nakládání výkopku z hornin tř. 1 až 4 přes 100 m3</t>
  </si>
  <si>
    <t>-1328958588</t>
  </si>
  <si>
    <t>Nakládání, skládání a překládání neulehlého výkopku nebo sypaniny nakládání, množství přes 100 m3, z hornin tř. 1 až 4</t>
  </si>
  <si>
    <t>-2108832108</t>
  </si>
  <si>
    <t>-3,14*0,15*0,15*258,6</t>
  </si>
  <si>
    <t>-3,14*0,225*0,225*(2,61+2,13+2,17+2,16+2,39+2,44+2+2,19+2,01*2+2,58*7+2,3+1,635)</t>
  </si>
  <si>
    <t>-3,14*0,5*0,5*(1,96+2,63+2,94+1,98+2,96+2,14+2,06+2,46+2,44+2,38+2,05+2,15)</t>
  </si>
  <si>
    <t>823051758</t>
  </si>
  <si>
    <t>Obsypání potrubí sypaninou z vhodných hornin tř. 1 až 4 nebo materiálem připraveným podél výkopu ve vzdálenosti do 3 m od jeho kraje, pro jakoukoliv hloubku výkopu a míru zhutnění bez prohození sypaniny</t>
  </si>
  <si>
    <t>1,25*258,6*0,615</t>
  </si>
  <si>
    <t>1*94,7*0,46</t>
  </si>
  <si>
    <t>583373030</t>
  </si>
  <si>
    <t>štěrkopísek frakce 0-8</t>
  </si>
  <si>
    <t>-1704332431</t>
  </si>
  <si>
    <t>kamenivo přírodní těžené pro stavební účely  PTK  (drobné, hrubé, štěrkopísky) štěrkopísky ČSN 72  1511-2 frakce   0-8</t>
  </si>
  <si>
    <t>obsyp*2</t>
  </si>
  <si>
    <t>-1653707223</t>
  </si>
  <si>
    <t>Lože pod potrubí, stoky a drobné objekty v otevřeném výkopu z písku a štěrkopísku do 63 mm</t>
  </si>
  <si>
    <t>1,25*258,6*0,15</t>
  </si>
  <si>
    <t>1*94,7*0,15</t>
  </si>
  <si>
    <t>853760185</t>
  </si>
  <si>
    <t>128,925</t>
  </si>
  <si>
    <t>2080860991</t>
  </si>
  <si>
    <t>565165111</t>
  </si>
  <si>
    <t>Asfaltový beton vrstva podkladní ACP 16 (obalované kamenivo OKS) tl 80 mm š do 3 m</t>
  </si>
  <si>
    <t>-766797568</t>
  </si>
  <si>
    <t>Asfaltový beton vrstva podkladní ACP 16 (obalované kamenivo střednězrnné - OKS) s rozprostřením a zhutněním v pruhu šířky do 3 m, po zhutnění tl. 80 mm</t>
  </si>
  <si>
    <t>R56690311</t>
  </si>
  <si>
    <t>Natavení spojovacího pásku mezi nový a stávající živičný koberec</t>
  </si>
  <si>
    <t>-699408996</t>
  </si>
  <si>
    <t>229,6</t>
  </si>
  <si>
    <t>871315221</t>
  </si>
  <si>
    <t>Kanalizační potrubí z tvrdého PVC-systém KG tuhost třídy SN8 DN150</t>
  </si>
  <si>
    <t>-2083589004</t>
  </si>
  <si>
    <t>Kanalizační potrubí z tvrdého PVC systém KG v otevřeném výkopu ve sklonu do 20 %, tuhost třídy SN 8 DN 150</t>
  </si>
  <si>
    <t>94,7</t>
  </si>
  <si>
    <t>871375221</t>
  </si>
  <si>
    <t>Kanalizační potrubí z tvrdého PVC-systém KG tuhost třídy SN8 DN300</t>
  </si>
  <si>
    <t>-6051083</t>
  </si>
  <si>
    <t>Kanalizační potrubí z tvrdého PVC systém KG v otevřeném výkopu ve sklonu do 20 %, tuhost třídy SN 8 DN 300</t>
  </si>
  <si>
    <t>877315211</t>
  </si>
  <si>
    <t>Montáž tvarovek z tvrdého PVC-systém KG nebo z polypropylenu-systém KG 2000 jednoosé DN 150</t>
  </si>
  <si>
    <t>1731736093</t>
  </si>
  <si>
    <t>Montáž tvarovek na kanalizačním potrubí z trub z plastu z tvrdého PVC systém KG nebo z polypropylenu systém KG 2000 v otevřeném výkopu jednoosých DN 150</t>
  </si>
  <si>
    <t>286113610</t>
  </si>
  <si>
    <t>koleno kanalizace plastové KGB 150x45°</t>
  </si>
  <si>
    <t>1055327837</t>
  </si>
  <si>
    <t>trubky z polyvinylchloridu kanalizace domovní a uliční KG - Systém (PVC) kolena KGB KGB 150x45°</t>
  </si>
  <si>
    <t>8*1,015 'Přepočtené koeficientem množství</t>
  </si>
  <si>
    <t>877375221</t>
  </si>
  <si>
    <t>Montáž tvarovek z tvrdého PVC-systém KG nebo z polypropylenu-systém KG 2000 dvouosé DN 300</t>
  </si>
  <si>
    <t>1819608558</t>
  </si>
  <si>
    <t>Montáž tvarovek na kanalizačním potrubí z trub z plastu z tvrdého PVC systém KG nebo z polypropylenu systém KG 2000 v otevřeném výkopu dvouosých DN 300</t>
  </si>
  <si>
    <t>6+7</t>
  </si>
  <si>
    <t>286114040</t>
  </si>
  <si>
    <t>odbočka kanalizační plastová s hrdlem KGEA-300/150/45°</t>
  </si>
  <si>
    <t>-1112175128</t>
  </si>
  <si>
    <t>trubky z polyvinylchloridu kanalizace domovní a uliční KG - Systém (PVC) odbočky KGEA 45° KGEA-300/150/45°</t>
  </si>
  <si>
    <t>6*1,015</t>
  </si>
  <si>
    <t>286114410</t>
  </si>
  <si>
    <t>odbočka kanalizační plastová s hrdlem KGEA-315/160/87°</t>
  </si>
  <si>
    <t>104591869</t>
  </si>
  <si>
    <t>trubky z polyvinylchloridu kanalizace domovní a uliční KG - Systém (PVC) odbočky KGEA 87° KGEA-315/160/87°</t>
  </si>
  <si>
    <t>7*1,015</t>
  </si>
  <si>
    <t>892351111</t>
  </si>
  <si>
    <t>Tlaková zkouška vodou potrubí DN 150 nebo 200</t>
  </si>
  <si>
    <t>-1680065546</t>
  </si>
  <si>
    <t>Tlakové zkoušky vodou na potrubí DN 150 nebo 200</t>
  </si>
  <si>
    <t>892381111</t>
  </si>
  <si>
    <t>Tlaková zkouška vodou potrubí DN 250, DN 300 nebo 350</t>
  </si>
  <si>
    <t>-1737534248</t>
  </si>
  <si>
    <t>Tlakové zkoušky vodou na potrubí DN 250, 300 nebo 350</t>
  </si>
  <si>
    <t>894118001</t>
  </si>
  <si>
    <t>Příplatek ZKD 0,60 m výšky vstupu na potrubí</t>
  </si>
  <si>
    <t>770654878</t>
  </si>
  <si>
    <t>Šachty kanalizační zděné Příplatek k cenám za každých dalších 0,60 m výšky vstupu</t>
  </si>
  <si>
    <t>(28,15-1,5*12)/0,6</t>
  </si>
  <si>
    <t>894411121</t>
  </si>
  <si>
    <t>Zřízení šachet kanalizačních z betonových dílců na potrubí DN nad 200 do 300 dno beton tř. C 25/30</t>
  </si>
  <si>
    <t>2073375345</t>
  </si>
  <si>
    <t>Zřízení šachet kanalizačních z betonových dílců výšky vstupu do 1,50 m s obložením dna betonem tř. C 25/30, na potrubí DN přes 200 do 300</t>
  </si>
  <si>
    <t>592243370</t>
  </si>
  <si>
    <t>dno betonové šachty kanalizační přímé TBZ-Q.1 100/60 V max. 40 100/60x40 cm</t>
  </si>
  <si>
    <t>799046710</t>
  </si>
  <si>
    <t>prefabrikáty pro vstupní šachty a drenážní šachtice (betonové a železobetonové) šachty pro odpadní kanály a potrubí uložená v zemi dno šachty kanalizační přímé V - průměr odtoku TBZ-Q.1  100/60 V max.40    100 / 60 x 40</t>
  </si>
  <si>
    <t>12*1,01</t>
  </si>
  <si>
    <t>592243120</t>
  </si>
  <si>
    <t>konus šachetní betonový TBR-Q.1 100-63/58/12 KPS 100x62,5x58 cm</t>
  </si>
  <si>
    <t>-1054638532</t>
  </si>
  <si>
    <t>prefabrikáty pro vstupní šachty a drenážní šachtice (betonové a železobetonové) šachty pro odpadní kanály a potrubí uložená v zemi konus šachetní (síla stěny 12 cm) KPS - kapsové plastové stupadlo TBR-Q.1 100-63/58/12 KPS     100 x 62,5 x 58</t>
  </si>
  <si>
    <t>592243050</t>
  </si>
  <si>
    <t>skruž betonová šachetní TBS-Q.1 100/25 D100x25x12 cm</t>
  </si>
  <si>
    <t>-1721562922</t>
  </si>
  <si>
    <t>prefabrikáty pro vstupní šachty a drenážní šachtice (betonové a železobetonové) šachty pro odpadní kanály a potrubí uložená v zemi skruže šachetní TBS-Q.1 100/25    D 100 x  25 x 12</t>
  </si>
  <si>
    <t>9*1,01</t>
  </si>
  <si>
    <t>592243060</t>
  </si>
  <si>
    <t>skruž betonová šachetní TBS-Q.1 100/50 D100x50x12 cm</t>
  </si>
  <si>
    <t>-731346329</t>
  </si>
  <si>
    <t>prefabrikáty pro vstupní šachty a drenážní šachtice (betonové a železobetonové) šachty pro odpadní kanály a potrubí uložená v zemi skruže šachetní TBS-Q.1 100/50    D 100 x  50 x 12</t>
  </si>
  <si>
    <t>6*1,01</t>
  </si>
  <si>
    <t>592243070</t>
  </si>
  <si>
    <t>skruž betonová šachetní TBS-Q.1 100/100 D100x100x12 cm</t>
  </si>
  <si>
    <t>126429478</t>
  </si>
  <si>
    <t>prefabrikáty pro vstupní šachty a drenážní šachtice (betonové a železobetonové) šachty pro odpadní kanály a potrubí uložená v zemi skruže šachetní TBS-Q.1 100/100  D 100 x 100 x 12</t>
  </si>
  <si>
    <t>8*1,01</t>
  </si>
  <si>
    <t>592243200</t>
  </si>
  <si>
    <t>prstenec šachetní betonový vyrovnávací TBW-Q.1 63/6 62,5 x 12 x 6 cm</t>
  </si>
  <si>
    <t>1699972141</t>
  </si>
  <si>
    <t>prefabrikáty pro vstupní šachty a drenážní šachtice (betonové a železobetonové) šachty pro odpadní kanály a potrubí uložená v zemi vyrovnávací prstence TBW-Q.1 63/6    62,5 x 12 x 6</t>
  </si>
  <si>
    <t>592243230</t>
  </si>
  <si>
    <t>prstenec šachetní betonový vyrovnávací TBW-Q.1 63/10 62,5 x 12 x 10 cm</t>
  </si>
  <si>
    <t>1270647121</t>
  </si>
  <si>
    <t>prefabrikáty pro vstupní šachty a drenážní šachtice (betonové a železobetonové) šachty pro odpadní kanály a potrubí uložená v zemi vyrovnávací prstence TBW-Q.1 63/10  62,5 x 12 x 10</t>
  </si>
  <si>
    <t>4*1,01</t>
  </si>
  <si>
    <t>592243480</t>
  </si>
  <si>
    <t>těsnění elastomerové pro spojení šachetních dílů EMT DN 1000</t>
  </si>
  <si>
    <t>1653027011</t>
  </si>
  <si>
    <t>prefabrikáty pro vstupní šachty a drenážní šachtice (betonové a železobetonové) šachty pro odpadní kanály a potrubí uložená v zemi těsnění elastomerové pro spojení šachetních dílů EMT DN 1000</t>
  </si>
  <si>
    <t>(2+5+4+3+3+5+2+4+4+4+5+4)*1,01</t>
  </si>
  <si>
    <t>895941111</t>
  </si>
  <si>
    <t>Zřízení vpusti kanalizační uliční z betonových dílců typ UV-50 normální</t>
  </si>
  <si>
    <t>1426463144</t>
  </si>
  <si>
    <t>592238520</t>
  </si>
  <si>
    <t>dno betonové pro uliční vpusť s kalovou prohlubní TBV-Q 2a 45x30x5 cm</t>
  </si>
  <si>
    <t>2024775800</t>
  </si>
  <si>
    <t>prefabrikáty pro uliční vpusti dílce betonové pro uliční vpusti dno s kalovou prohlubní TBV-Q 450/300/2a       45 x 30 x 5</t>
  </si>
  <si>
    <t>11*1,01</t>
  </si>
  <si>
    <t>592238500</t>
  </si>
  <si>
    <t>dno betonové pro uliční vpusť s výtokovým otvorem TBV-Q 450/330/1a 45x33x5 cm</t>
  </si>
  <si>
    <t>-32364944</t>
  </si>
  <si>
    <t>prefabrikáty pro uliční vpusti dílce betonové pro uliční vpusti dno s výtokovým otvorem TBV-Q 450/330/1a      45 x 33 x 5</t>
  </si>
  <si>
    <t>8*1,01 'Přepočtené koeficientem množství</t>
  </si>
  <si>
    <t>592238540</t>
  </si>
  <si>
    <t>skruž betonová pro uliční vpusťs výtokovým otvorem PVC TBV-Q 450/350/3a, 45x35x5 cm</t>
  </si>
  <si>
    <t>-1627536452</t>
  </si>
  <si>
    <t>prefabrikáty pro uliční vpusti dílce betonové pro uliční vpusti skruž s  otvorem PVC TBV-Q 450/350/3a PVC  45 x 35 x 5</t>
  </si>
  <si>
    <t>592238560</t>
  </si>
  <si>
    <t>skruž betonová pro uliční vpusť horní TBV-Q 450/195/5c, 45x20x5 cm</t>
  </si>
  <si>
    <t>-361006396</t>
  </si>
  <si>
    <t>prefabrikáty pro uliční vpusti dílce betonové pro uliční vpusti skruže horní TBV-Q 450/195/5c         45 x 20 x 5</t>
  </si>
  <si>
    <t>1*1,01</t>
  </si>
  <si>
    <t>592238580</t>
  </si>
  <si>
    <t>skruž betonová pro uliční vpusť horní TBV-Q 450/555/5d, 45x55x5 cm</t>
  </si>
  <si>
    <t>873266514</t>
  </si>
  <si>
    <t>prefabrikáty pro uliční vpusti dílce betonové pro uliční vpusti skruže horní TBV-Q 450/555/5d         45 x 57 x 5</t>
  </si>
  <si>
    <t>45*1,01</t>
  </si>
  <si>
    <t>592238600</t>
  </si>
  <si>
    <t>skruž betonová pro uliční vpusť středová TBV-Q 450/195/6b, 45x20x5 cm</t>
  </si>
  <si>
    <t>407606590</t>
  </si>
  <si>
    <t>prefabrikáty pro uliční vpusti dílce betonové pro uliční vpusti skruže středové TBV-Q 450/195/6b        45 x 20 x 5</t>
  </si>
  <si>
    <t>18*1,01</t>
  </si>
  <si>
    <t>592238640</t>
  </si>
  <si>
    <t>prstenec betonový pro uliční vpusť vyrovnávací TBV-Q 390/60/10a, 39x6x5 cm</t>
  </si>
  <si>
    <t>-1192265231</t>
  </si>
  <si>
    <t>prefabrikáty pro uliční vpusti dílce betonové pro uliční vpusti prstenec vyrovnávací TBV-Q 390/60/10a       39 x 6 x 5</t>
  </si>
  <si>
    <t>19*1,01</t>
  </si>
  <si>
    <t>899101111</t>
  </si>
  <si>
    <t>Osazení poklopů litinových nebo ocelových včetně rámů hmotnosti do 50 kg</t>
  </si>
  <si>
    <t>567984120</t>
  </si>
  <si>
    <t>Osazení poklopů litinových a ocelových včetně rámů hmotnosti jednotlivě do 50 kg</t>
  </si>
  <si>
    <t>286619350</t>
  </si>
  <si>
    <t>2081347566</t>
  </si>
  <si>
    <t>899201111</t>
  </si>
  <si>
    <t>Osazení mříží litinových včetně rámů a košů na bahno hmotnosti do 50 kg</t>
  </si>
  <si>
    <t>-521127239</t>
  </si>
  <si>
    <t>Osazení mříží litinových včetně rámů a košů na bahno hmotnosti jednotlivě do 50 kg</t>
  </si>
  <si>
    <t>286619380</t>
  </si>
  <si>
    <t>707545970</t>
  </si>
  <si>
    <t>977151129</t>
  </si>
  <si>
    <t>Jádrové vrty diamantovými korunkami do D 350 mm do stavebních materiálů</t>
  </si>
  <si>
    <t>1892528313</t>
  </si>
  <si>
    <t>Jádrové vrty diamantovými korunkami do stavebních materiálů (železobetonu, betonu, cihel, obkladů, dlažeb, kamene) průměru přes 300 do 350 mm</t>
  </si>
  <si>
    <t>998276101</t>
  </si>
  <si>
    <t>Přesun hmot pro trubní vedení z trub z plastických hmot otevřený výkop</t>
  </si>
  <si>
    <t>-63945138</t>
  </si>
  <si>
    <t>Přesun hmot pro trubní vedení hloubené z trub z plastických hmot nebo sklolaminátových pro vodovody nebo kanalizace v otevřeném výkopu dopravní vzdálenost do 15 m</t>
  </si>
  <si>
    <t>919735113</t>
  </si>
  <si>
    <t>Řezání stávajícího živičného krytu hl do 150 mm</t>
  </si>
  <si>
    <t>464830156</t>
  </si>
  <si>
    <t>Řezání stávajícího živičného krytu nebo podkladu hloubky přes 100 do 150 mm</t>
  </si>
  <si>
    <t>2*(6,2+5+45,3+6,2+4,2+9,5+7,4*2+8,3+9,2+6,1)*2</t>
  </si>
  <si>
    <t>679315868</t>
  </si>
  <si>
    <t>-1296323031</t>
  </si>
  <si>
    <t>95,591*9 'Přepočtené koeficientem množství</t>
  </si>
  <si>
    <t>-1465006188</t>
  </si>
  <si>
    <t>-946857404</t>
  </si>
  <si>
    <t>1334420358</t>
  </si>
  <si>
    <t>-673318152</t>
  </si>
  <si>
    <t>1944141802</t>
  </si>
  <si>
    <t>-1595233319</t>
  </si>
  <si>
    <t>4,905</t>
  </si>
  <si>
    <t>10,8564</t>
  </si>
  <si>
    <t>17,8494</t>
  </si>
  <si>
    <t>29,565</t>
  </si>
  <si>
    <t>14,379</t>
  </si>
  <si>
    <t>26,0946</t>
  </si>
  <si>
    <t>22221</t>
  </si>
  <si>
    <t>-2008171160</t>
  </si>
  <si>
    <t>-683602417</t>
  </si>
  <si>
    <t>1*(5+6,5)</t>
  </si>
  <si>
    <t>-283253828</t>
  </si>
  <si>
    <t>1572392629</t>
  </si>
  <si>
    <t>-120726803</t>
  </si>
  <si>
    <t>464714565</t>
  </si>
  <si>
    <t>Hloubení zapažených i nezapažených rýh šířky přes 600 do 2 000 mm s urovnáním dna do předepsaného profilu a spádu v hornině tř. 3 do 100 m3</t>
  </si>
  <si>
    <t>1*6,4*1,635</t>
  </si>
  <si>
    <t>1,5*1,5*1,74</t>
  </si>
  <si>
    <t>98769476</t>
  </si>
  <si>
    <t>1*6*1,765</t>
  </si>
  <si>
    <t>1*11,5*1,65</t>
  </si>
  <si>
    <t>-559211217</t>
  </si>
  <si>
    <t>1,635*6*2</t>
  </si>
  <si>
    <t>6*1,765*2</t>
  </si>
  <si>
    <t>11,5*1,65*2</t>
  </si>
  <si>
    <t>1,5*1,74*2</t>
  </si>
  <si>
    <t>-212751012</t>
  </si>
  <si>
    <t>-1413618328</t>
  </si>
  <si>
    <t>-1092392950</t>
  </si>
  <si>
    <t>1694912719</t>
  </si>
  <si>
    <t>-929104344</t>
  </si>
  <si>
    <t>-1991725875</t>
  </si>
  <si>
    <t>-1*1,2*1,74</t>
  </si>
  <si>
    <t>1746151510</t>
  </si>
  <si>
    <t>1*32,7*0,332</t>
  </si>
  <si>
    <t>1799125081</t>
  </si>
  <si>
    <t>-2052106864</t>
  </si>
  <si>
    <t>1*32,7*0,15</t>
  </si>
  <si>
    <t>1449394619</t>
  </si>
  <si>
    <t>11,5</t>
  </si>
  <si>
    <t>-515808591</t>
  </si>
  <si>
    <t>-625833037</t>
  </si>
  <si>
    <t>-640609665</t>
  </si>
  <si>
    <t>2*11,5</t>
  </si>
  <si>
    <t>871171121</t>
  </si>
  <si>
    <t>Montáž potrubí z trubek z tlakového polyetylénu otevřený výkop svařovaných vnější průměr 40 mm</t>
  </si>
  <si>
    <t>-2048558060</t>
  </si>
  <si>
    <t>Montáž potrubí z plastických hmot v otevřeném výkopu, z tlakových trubek polyetylenových PE svařených vnějšího průměru 40 mm</t>
  </si>
  <si>
    <t>286131240</t>
  </si>
  <si>
    <t>potrubí vodovodní PE100 PN10 SDR17 6 m, 100 m, 32 x 2,0 mm</t>
  </si>
  <si>
    <t>-1379423082</t>
  </si>
  <si>
    <t>trubky z polyetylénu vodovodní potrubí PE100  SDR 17 PN10 tyče 6 m, 12 m, návin 100 m 32 x 2,0 mm, tyče + návin</t>
  </si>
  <si>
    <t>35*1,015</t>
  </si>
  <si>
    <t>891181111</t>
  </si>
  <si>
    <t>Montáž vodovodních šoupátek otevřený výkop DN 40</t>
  </si>
  <si>
    <t>1465397839</t>
  </si>
  <si>
    <t>Montáž vodovodních armatur na potrubí šoupátek v otevřeném výkopu nebo v šachtách s osazením zemní soupravy (bez poklopů) DN 40</t>
  </si>
  <si>
    <t>M42223620</t>
  </si>
  <si>
    <t>šoupátko pro domovní přípojky DN 32</t>
  </si>
  <si>
    <t>1781793280</t>
  </si>
  <si>
    <t>892233121</t>
  </si>
  <si>
    <t>Proplach a desinfekce vodovodního potrubí DN od 40 do 70</t>
  </si>
  <si>
    <t>-506678595</t>
  </si>
  <si>
    <t>892241111</t>
  </si>
  <si>
    <t>Tlaková zkouška vodou potrubí do 80</t>
  </si>
  <si>
    <t>720827130</t>
  </si>
  <si>
    <t>Tlakové zkoušky vodou na potrubí DN do 80</t>
  </si>
  <si>
    <t>M+D vodoměrné šachty plastové oválné 1000x1200 mm, vč. uzamykatelného poklopu, vodoměrné sestavy, hl. cca 1,74 m</t>
  </si>
  <si>
    <t>-578439450</t>
  </si>
  <si>
    <t>R89381219</t>
  </si>
  <si>
    <t>M+D navrtávacího pasu na ocelové potrubí DN 70/plast DN 32, výstup vnitřní závit</t>
  </si>
  <si>
    <t>1458228782</t>
  </si>
  <si>
    <t>-1669113571</t>
  </si>
  <si>
    <t>11,5*2*2</t>
  </si>
  <si>
    <t>R92000001</t>
  </si>
  <si>
    <t>M+D nerez fontánky s tlačným spouštěcím ventilem, v. 1010 mm, rozměr základny 300x300 mm, vč. vpusti s mříží</t>
  </si>
  <si>
    <t>-547945450</t>
  </si>
  <si>
    <t>-1347024022</t>
  </si>
  <si>
    <t>767876448</t>
  </si>
  <si>
    <t>8,522*9 'Přepočtené koeficientem množství</t>
  </si>
  <si>
    <t>1388562208</t>
  </si>
  <si>
    <t>-1306018115</t>
  </si>
  <si>
    <t>2063109887</t>
  </si>
  <si>
    <t>-633810871</t>
  </si>
  <si>
    <t>Armatury přírubové montáž zemních souprav ostatních typů</t>
  </si>
  <si>
    <t>M42291051</t>
  </si>
  <si>
    <t>souprava zemní teleskopická pro domovní šoupátko DN 32, délka cca 1,65 m, vč. výškově natavitelného poklopu pro domovní armatury</t>
  </si>
  <si>
    <t>2061435879</t>
  </si>
  <si>
    <t>998722201</t>
  </si>
  <si>
    <t>Přesun hmot procentní pro vnitřní vodovod v objektech v do 6 m</t>
  </si>
  <si>
    <t>%</t>
  </si>
  <si>
    <t>-1956915161</t>
  </si>
  <si>
    <t>Přesun hmot pro vnitřní vodovod stanovený procentní sazbou z ceny vodorovná dopravní vzdálenost do 50 m v objektech výšky do 6 m</t>
  </si>
  <si>
    <t>1200292565</t>
  </si>
  <si>
    <t>-132518896</t>
  </si>
  <si>
    <t>2096073164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</si>
  <si>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</si>
  <si>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</si>
  <si>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</si>
  <si>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</si>
  <si>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</si>
  <si>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</si>
  <si>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</si>
  <si>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</si>
  <si>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</si>
  <si>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</si>
  <si>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</si>
  <si>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</si>
  <si>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</si>
  <si>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</si>
  <si>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</si>
  <si>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</si>
  <si>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</si>
  <si>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</si>
  <si>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</si>
  <si>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</si>
  <si>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</si>
  <si>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</si>
  <si>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</si>
  <si>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</si>
  <si>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</si>
  <si>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</si>
  <si>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</si>
  <si>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</si>
  <si>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</si>
  <si>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</si>
  <si>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</si>
  <si>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</si>
  <si>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</si>
  <si>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</si>
  <si>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</si>
  <si>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</si>
  <si>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</si>
  <si>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</si>
  <si>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</si>
  <si>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</si>
  <si>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</si>
  <si>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</si>
  <si>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</si>
  <si>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</si>
  <si>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</si>
  <si>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</si>
  <si>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</si>
  <si>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</si>
  <si>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</si>
  <si>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</si>
  <si>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</si>
  <si>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</si>
  <si>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</si>
  <si>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</si>
  <si>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</si>
  <si>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</si>
  <si>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</si>
  <si>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</si>
  <si>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</si>
  <si>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</si>
  <si>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</si>
  <si>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</si>
  <si>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</si>
  <si>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</si>
  <si>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</si>
  <si>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</si>
  <si>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</si>
  <si>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</si>
  <si>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</si>
  <si>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</si>
  <si>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</si>
  <si>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</si>
  <si>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</si>
  <si>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</si>
  <si>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</si>
  <si>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</si>
  <si>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</si>
  <si>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</si>
  <si>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</si>
  <si>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</si>
  <si>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</si>
  <si>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</si>
  <si>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</si>
  <si>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</si>
  <si>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</si>
  <si>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</si>
  <si>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</si>
  <si>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</si>
  <si>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</si>
  <si>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</si>
  <si>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</si>
  <si>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</si>
  <si>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</si>
  <si>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</si>
  <si>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</si>
  <si>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</si>
  <si>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</si>
  <si>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</si>
  <si>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</si>
  <si>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</si>
  <si>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</si>
  <si>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</si>
  <si>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</si>
  <si>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</si>
  <si>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</si>
  <si>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</si>
  <si>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</si>
  <si>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</si>
  <si>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</si>
  <si>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</si>
  <si>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</si>
  <si>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</si>
  <si>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</si>
  <si>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</si>
  <si>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</si>
  <si>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</si>
  <si>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</si>
  <si>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</si>
  <si>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</si>
  <si>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</si>
  <si>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</si>
  <si>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</si>
  <si>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</si>
  <si>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</si>
  <si>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</si>
  <si>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</si>
  <si>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</si>
  <si>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</si>
  <si>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</si>
  <si>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</si>
  <si>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</si>
  <si>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</si>
  <si>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</si>
  <si>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</si>
  <si>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</si>
  <si>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</si>
  <si>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</si>
  <si>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</si>
  <si>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</si>
  <si>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</si>
  <si>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</si>
  <si>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</si>
  <si>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</si>
  <si>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</si>
  <si>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</si>
  <si>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</si>
  <si>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</si>
  <si>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</si>
  <si>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</si>
  <si>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</si>
  <si>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</si>
  <si>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</si>
  <si>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</si>
  <si>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</si>
  <si>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</si>
  <si>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</si>
  <si>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</si>
  <si>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</si>
  <si>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</si>
  <si>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</si>
  <si>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</si>
  <si>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</si>
  <si>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</si>
  <si>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</si>
  <si>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</si>
  <si>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</si>
  <si>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</si>
  <si>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</si>
  <si>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</si>
  <si>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</si>
  <si>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</si>
  <si>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</si>
  <si>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822 26</t>
  </si>
  <si>
    <t>SM - PROJEKT spol. s.r.o., Blatenská 2306, 430 03 Chomutov</t>
  </si>
  <si>
    <t>poklop litinový 600 D400</t>
  </si>
  <si>
    <t>revizní šachty a dvorní vpusti- kanalizační šachty revizní šachty DN 600 poklop litinový 600 D400</t>
  </si>
  <si>
    <t>mříž litinová  600, 600/40T, 420X620 D400</t>
  </si>
  <si>
    <t>revizní šachty a dvorní vpusti - kanalizační šachty revizní šachty DN 600 mříž litinová 600 600/40T, 420X620 D400</t>
  </si>
  <si>
    <t>171201211</t>
  </si>
  <si>
    <t>Poplatek za uložení odpadu z výkopku/sypaniny na skládce (skládkovné)</t>
  </si>
  <si>
    <t>"objemová hmotnost 1300 Kg/m3</t>
  </si>
  <si>
    <t>1,3*17,849</t>
  </si>
  <si>
    <t>1,3*352,432</t>
  </si>
  <si>
    <t>1,3*1370,927</t>
  </si>
  <si>
    <t>Vodorovné přemístění do 7000 m výkopku/sypaniny z horniny tř. 1 až 4</t>
  </si>
  <si>
    <t>162701102</t>
  </si>
  <si>
    <t>Vodorovné přemístění výkopku nebo sypaniny po suchu na obvyklém dopravním prostředku, bez naložení výkopku, avšak se složením bez rozhrnutí z horniny tř. 1 až 4 na vzdálenost přes 6 000 do 7000 m</t>
  </si>
  <si>
    <t xml:space="preserve"> - zásyp</t>
  </si>
  <si>
    <t>56486111</t>
  </si>
  <si>
    <t>M+D Podklad ze štěrkodrtě ŠD tl 200 mm fce 0-63</t>
  </si>
  <si>
    <t>M+D lajnování hřiště s živičným povrchem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</si>
</sst>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_ ;\-#,##0.00\ "/>
  </numFmts>
  <fonts count="7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20"/>
      <name val="Trebuchet MS"/>
      <family val="0"/>
    </font>
    <font>
      <i/>
      <sz val="8"/>
      <color indexed="12"/>
      <name val="Trebuchet MS"/>
      <family val="0"/>
    </font>
    <font>
      <sz val="7"/>
      <name val="Trebuchet MS"/>
      <family val="0"/>
    </font>
    <font>
      <i/>
      <sz val="7"/>
      <color indexed="55"/>
      <name val="Trebuchet MS"/>
      <family val="0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rebuchet MS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/>
      <bottom style="hair">
        <color indexed="55"/>
      </bottom>
    </border>
    <border>
      <left style="hair">
        <color indexed="55"/>
      </left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55"/>
      </top>
      <bottom style="hair">
        <color indexed="55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0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35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167" fontId="25" fillId="0" borderId="22" xfId="0" applyNumberFormat="1" applyFont="1" applyBorder="1" applyAlignment="1">
      <alignment horizontal="right"/>
    </xf>
    <xf numFmtId="167" fontId="25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24" xfId="0" applyFont="1" applyBorder="1" applyAlignment="1">
      <alignment horizontal="left"/>
    </xf>
    <xf numFmtId="167" fontId="22" fillId="0" borderId="0" xfId="0" applyNumberFormat="1" applyFont="1" applyAlignment="1">
      <alignment horizontal="right"/>
    </xf>
    <xf numFmtId="167" fontId="22" fillId="0" borderId="25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1" xfId="0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168" fontId="0" fillId="0" borderId="31" xfId="0" applyNumberFormat="1" applyFont="1" applyBorder="1" applyAlignment="1">
      <alignment horizontal="right" vertical="center"/>
    </xf>
    <xf numFmtId="0" fontId="11" fillId="34" borderId="3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168" fontId="27" fillId="0" borderId="0" xfId="0" applyNumberFormat="1" applyFont="1" applyAlignment="1">
      <alignment horizontal="right" vertical="center"/>
    </xf>
    <xf numFmtId="0" fontId="27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68" fontId="28" fillId="0" borderId="0" xfId="0" applyNumberFormat="1" applyFont="1" applyAlignment="1">
      <alignment horizontal="right" vertical="center"/>
    </xf>
    <xf numFmtId="0" fontId="28" fillId="0" borderId="24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30" fillId="0" borderId="31" xfId="0" applyFont="1" applyBorder="1" applyAlignment="1">
      <alignment horizontal="center" vertical="center" wrapText="1"/>
    </xf>
    <xf numFmtId="49" fontId="30" fillId="0" borderId="31" xfId="0" applyNumberFormat="1" applyFont="1" applyBorder="1" applyAlignment="1">
      <alignment horizontal="left" vertical="center" wrapText="1"/>
    </xf>
    <xf numFmtId="168" fontId="30" fillId="0" borderId="31" xfId="0" applyNumberFormat="1" applyFont="1" applyBorder="1" applyAlignment="1">
      <alignment horizontal="right" vertical="center"/>
    </xf>
    <xf numFmtId="0" fontId="3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168" fontId="0" fillId="34" borderId="31" xfId="0" applyNumberFormat="1" applyFont="1" applyFill="1" applyBorder="1" applyAlignment="1">
      <alignment horizontal="right" vertical="center"/>
    </xf>
    <xf numFmtId="0" fontId="58" fillId="33" borderId="0" xfId="36" applyFill="1" applyAlignment="1">
      <alignment horizontal="left" vertical="top"/>
    </xf>
    <xf numFmtId="0" fontId="74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5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1" xfId="0" applyFont="1" applyBorder="1" applyAlignment="1">
      <alignment horizontal="left"/>
    </xf>
    <xf numFmtId="0" fontId="16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14" fontId="7" fillId="34" borderId="0" xfId="0" applyNumberFormat="1" applyFont="1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164" fontId="24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31" fillId="0" borderId="0" xfId="0" applyFont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164" fontId="0" fillId="34" borderId="31" xfId="0" applyNumberFormat="1" applyFont="1" applyFill="1" applyBorder="1" applyAlignment="1">
      <alignment horizontal="right" vertical="center"/>
    </xf>
    <xf numFmtId="0" fontId="75" fillId="33" borderId="0" xfId="36" applyFont="1" applyFill="1" applyAlignment="1" applyProtection="1">
      <alignment horizontal="center" vertical="center"/>
      <protection/>
    </xf>
    <xf numFmtId="164" fontId="0" fillId="0" borderId="31" xfId="0" applyNumberFormat="1" applyFont="1" applyBorder="1" applyAlignment="1">
      <alignment horizontal="right" vertical="center"/>
    </xf>
    <xf numFmtId="164" fontId="14" fillId="0" borderId="0" xfId="0" applyNumberFormat="1" applyFont="1" applyAlignment="1">
      <alignment horizontal="right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164" fontId="30" fillId="0" borderId="31" xfId="0" applyNumberFormat="1" applyFont="1" applyBorder="1" applyAlignment="1">
      <alignment horizontal="right" vertical="center"/>
    </xf>
    <xf numFmtId="0" fontId="30" fillId="0" borderId="31" xfId="0" applyFont="1" applyBorder="1" applyAlignment="1">
      <alignment horizontal="left" vertical="center" wrapText="1"/>
    </xf>
    <xf numFmtId="0" fontId="30" fillId="0" borderId="31" xfId="0" applyFont="1" applyBorder="1" applyAlignment="1">
      <alignment horizontal="left" vertical="center"/>
    </xf>
    <xf numFmtId="164" fontId="30" fillId="34" borderId="31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164" fontId="24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7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4" fontId="24" fillId="0" borderId="32" xfId="0" applyNumberFormat="1" applyFont="1" applyBorder="1" applyAlignment="1">
      <alignment horizontal="right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164" fontId="0" fillId="34" borderId="27" xfId="0" applyNumberFormat="1" applyFont="1" applyFill="1" applyBorder="1" applyAlignment="1">
      <alignment horizontal="right" vertical="center"/>
    </xf>
    <xf numFmtId="164" fontId="0" fillId="34" borderId="29" xfId="0" applyNumberFormat="1" applyFont="1" applyFill="1" applyBorder="1" applyAlignment="1">
      <alignment horizontal="right" vertical="center"/>
    </xf>
    <xf numFmtId="164" fontId="0" fillId="0" borderId="27" xfId="0" applyNumberFormat="1" applyFont="1" applyBorder="1" applyAlignment="1">
      <alignment horizontal="right" vertical="center"/>
    </xf>
    <xf numFmtId="164" fontId="0" fillId="0" borderId="28" xfId="0" applyNumberFormat="1" applyFont="1" applyBorder="1" applyAlignment="1">
      <alignment horizontal="right" vertical="center"/>
    </xf>
    <xf numFmtId="164" fontId="0" fillId="0" borderId="29" xfId="0" applyNumberFormat="1" applyFont="1" applyBorder="1" applyAlignment="1">
      <alignment horizontal="right" vertical="center"/>
    </xf>
    <xf numFmtId="0" fontId="27" fillId="0" borderId="22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43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31" fillId="0" borderId="44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wrapText="1"/>
    </xf>
    <xf numFmtId="49" fontId="0" fillId="0" borderId="31" xfId="0" applyNumberFormat="1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577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2F8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FA5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919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B577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82F8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1FA5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8919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R53" sqref="AR53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34" t="s">
        <v>0</v>
      </c>
      <c r="B1" s="135"/>
      <c r="C1" s="135"/>
      <c r="D1" s="136" t="s">
        <v>1</v>
      </c>
      <c r="E1" s="135"/>
      <c r="F1" s="135"/>
      <c r="G1" s="135"/>
      <c r="H1" s="135"/>
      <c r="I1" s="135"/>
      <c r="J1" s="135"/>
      <c r="K1" s="137" t="s">
        <v>1069</v>
      </c>
      <c r="L1" s="137"/>
      <c r="M1" s="137"/>
      <c r="N1" s="137"/>
      <c r="O1" s="137"/>
      <c r="P1" s="137"/>
      <c r="Q1" s="137"/>
      <c r="R1" s="137"/>
      <c r="S1" s="137"/>
      <c r="T1" s="135"/>
      <c r="U1" s="135"/>
      <c r="V1" s="135"/>
      <c r="W1" s="137" t="s">
        <v>1070</v>
      </c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41" t="s">
        <v>5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5" t="s">
        <v>6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230" t="s">
        <v>10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42"/>
      <c r="AS4" s="12" t="s">
        <v>11</v>
      </c>
      <c r="BE4" s="13" t="s">
        <v>12</v>
      </c>
      <c r="BS4" s="6" t="s">
        <v>13</v>
      </c>
    </row>
    <row r="5" spans="2:71" s="2" customFormat="1" ht="15" customHeight="1">
      <c r="B5" s="10"/>
      <c r="D5" s="14" t="s">
        <v>14</v>
      </c>
      <c r="K5" s="233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Q5" s="11"/>
      <c r="BE5" s="243" t="s">
        <v>15</v>
      </c>
      <c r="BS5" s="6" t="s">
        <v>7</v>
      </c>
    </row>
    <row r="6" spans="2:71" s="2" customFormat="1" ht="37.5" customHeight="1">
      <c r="B6" s="10"/>
      <c r="D6" s="16" t="s">
        <v>16</v>
      </c>
      <c r="K6" s="244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Q6" s="11"/>
      <c r="BE6" s="216"/>
      <c r="BS6" s="6" t="s">
        <v>18</v>
      </c>
    </row>
    <row r="7" spans="2:71" s="2" customFormat="1" ht="15" customHeight="1">
      <c r="B7" s="10"/>
      <c r="D7" s="17" t="s">
        <v>19</v>
      </c>
      <c r="K7" s="15"/>
      <c r="AK7" s="17" t="s">
        <v>20</v>
      </c>
      <c r="AN7" s="15"/>
      <c r="AQ7" s="11"/>
      <c r="BE7" s="216"/>
      <c r="BS7" s="6" t="s">
        <v>21</v>
      </c>
    </row>
    <row r="8" spans="2:71" s="2" customFormat="1" ht="15" customHeight="1">
      <c r="B8" s="10"/>
      <c r="D8" s="17" t="s">
        <v>22</v>
      </c>
      <c r="K8" s="15" t="s">
        <v>23</v>
      </c>
      <c r="AK8" s="17" t="s">
        <v>24</v>
      </c>
      <c r="AN8" s="214">
        <v>41617</v>
      </c>
      <c r="AQ8" s="11"/>
      <c r="BE8" s="216"/>
      <c r="BS8" s="6" t="s">
        <v>25</v>
      </c>
    </row>
    <row r="9" spans="2:71" s="2" customFormat="1" ht="15" customHeight="1">
      <c r="B9" s="10"/>
      <c r="AQ9" s="11"/>
      <c r="BE9" s="216"/>
      <c r="BS9" s="6" t="s">
        <v>26</v>
      </c>
    </row>
    <row r="10" spans="2:71" s="2" customFormat="1" ht="15" customHeight="1">
      <c r="B10" s="10"/>
      <c r="D10" s="17" t="s">
        <v>27</v>
      </c>
      <c r="AK10" s="17" t="s">
        <v>28</v>
      </c>
      <c r="AN10" s="15"/>
      <c r="AQ10" s="11"/>
      <c r="BE10" s="216"/>
      <c r="BS10" s="6" t="s">
        <v>18</v>
      </c>
    </row>
    <row r="11" spans="2:71" s="2" customFormat="1" ht="19.5" customHeight="1">
      <c r="B11" s="10"/>
      <c r="E11" s="15" t="s">
        <v>29</v>
      </c>
      <c r="AK11" s="17" t="s">
        <v>30</v>
      </c>
      <c r="AN11" s="15"/>
      <c r="AQ11" s="11"/>
      <c r="BE11" s="216"/>
      <c r="BS11" s="6" t="s">
        <v>18</v>
      </c>
    </row>
    <row r="12" spans="2:71" s="2" customFormat="1" ht="7.5" customHeight="1">
      <c r="B12" s="10"/>
      <c r="AQ12" s="11"/>
      <c r="BE12" s="216"/>
      <c r="BS12" s="6" t="s">
        <v>18</v>
      </c>
    </row>
    <row r="13" spans="2:71" s="2" customFormat="1" ht="15" customHeight="1">
      <c r="B13" s="10"/>
      <c r="D13" s="17" t="s">
        <v>31</v>
      </c>
      <c r="AK13" s="17" t="s">
        <v>28</v>
      </c>
      <c r="AN13" s="18" t="s">
        <v>32</v>
      </c>
      <c r="AQ13" s="11"/>
      <c r="BE13" s="216"/>
      <c r="BS13" s="6" t="s">
        <v>18</v>
      </c>
    </row>
    <row r="14" spans="2:71" s="2" customFormat="1" ht="15.75" customHeight="1">
      <c r="B14" s="10"/>
      <c r="E14" s="245" t="s">
        <v>32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17" t="s">
        <v>30</v>
      </c>
      <c r="AN14" s="18" t="s">
        <v>32</v>
      </c>
      <c r="AQ14" s="11"/>
      <c r="BE14" s="216"/>
      <c r="BS14" s="6" t="s">
        <v>18</v>
      </c>
    </row>
    <row r="15" spans="2:71" s="2" customFormat="1" ht="7.5" customHeight="1">
      <c r="B15" s="10"/>
      <c r="AQ15" s="11"/>
      <c r="BE15" s="216"/>
      <c r="BS15" s="6" t="s">
        <v>3</v>
      </c>
    </row>
    <row r="16" spans="2:71" s="2" customFormat="1" ht="15" customHeight="1">
      <c r="B16" s="10"/>
      <c r="D16" s="17" t="s">
        <v>33</v>
      </c>
      <c r="AK16" s="17" t="s">
        <v>28</v>
      </c>
      <c r="AN16" s="15"/>
      <c r="AQ16" s="11"/>
      <c r="BE16" s="216"/>
      <c r="BS16" s="6" t="s">
        <v>3</v>
      </c>
    </row>
    <row r="17" spans="2:71" s="2" customFormat="1" ht="19.5" customHeight="1">
      <c r="B17" s="10"/>
      <c r="E17" s="15" t="s">
        <v>1242</v>
      </c>
      <c r="AK17" s="17" t="s">
        <v>30</v>
      </c>
      <c r="AN17" s="15"/>
      <c r="AQ17" s="11"/>
      <c r="BE17" s="216"/>
      <c r="BS17" s="6" t="s">
        <v>3</v>
      </c>
    </row>
    <row r="18" spans="2:71" s="2" customFormat="1" ht="7.5" customHeight="1">
      <c r="B18" s="10"/>
      <c r="AQ18" s="11"/>
      <c r="BE18" s="216"/>
      <c r="BS18" s="6" t="s">
        <v>7</v>
      </c>
    </row>
    <row r="19" spans="2:71" s="2" customFormat="1" ht="15" customHeight="1">
      <c r="B19" s="10"/>
      <c r="D19" s="17" t="s">
        <v>35</v>
      </c>
      <c r="AQ19" s="11"/>
      <c r="BE19" s="216"/>
      <c r="BS19" s="6" t="s">
        <v>18</v>
      </c>
    </row>
    <row r="20" spans="2:71" s="2" customFormat="1" ht="15.75" customHeight="1">
      <c r="B20" s="10"/>
      <c r="E20" s="24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Q20" s="11"/>
      <c r="BE20" s="216"/>
      <c r="BS20" s="6" t="s">
        <v>3</v>
      </c>
    </row>
    <row r="21" spans="2:57" s="2" customFormat="1" ht="7.5" customHeight="1">
      <c r="B21" s="10"/>
      <c r="AQ21" s="11"/>
      <c r="BE21" s="216"/>
    </row>
    <row r="22" spans="2:57" s="2" customFormat="1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216"/>
    </row>
    <row r="23" spans="2:57" s="6" customFormat="1" ht="27" customHeight="1">
      <c r="B23" s="20"/>
      <c r="D23" s="21" t="s">
        <v>36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47">
        <f>ROUNDUP($AG$50,2)</f>
        <v>0</v>
      </c>
      <c r="AL23" s="248"/>
      <c r="AM23" s="248"/>
      <c r="AN23" s="248"/>
      <c r="AO23" s="248"/>
      <c r="AQ23" s="23"/>
      <c r="BE23" s="231"/>
    </row>
    <row r="24" spans="2:57" s="6" customFormat="1" ht="7.5" customHeight="1">
      <c r="B24" s="20"/>
      <c r="AQ24" s="23"/>
      <c r="BE24" s="231"/>
    </row>
    <row r="25" spans="2:57" s="6" customFormat="1" ht="15" customHeight="1">
      <c r="B25" s="24"/>
      <c r="D25" s="25" t="s">
        <v>37</v>
      </c>
      <c r="F25" s="25" t="s">
        <v>38</v>
      </c>
      <c r="L25" s="238">
        <v>0.21</v>
      </c>
      <c r="M25" s="239"/>
      <c r="N25" s="239"/>
      <c r="O25" s="239"/>
      <c r="T25" s="27" t="s">
        <v>39</v>
      </c>
      <c r="W25" s="240">
        <f>AK23</f>
        <v>0</v>
      </c>
      <c r="X25" s="239"/>
      <c r="Y25" s="239"/>
      <c r="Z25" s="239"/>
      <c r="AA25" s="239"/>
      <c r="AB25" s="239"/>
      <c r="AC25" s="239"/>
      <c r="AD25" s="239"/>
      <c r="AE25" s="239"/>
      <c r="AK25" s="240">
        <f>W25*1.21</f>
        <v>0</v>
      </c>
      <c r="AL25" s="239"/>
      <c r="AM25" s="239"/>
      <c r="AN25" s="239"/>
      <c r="AO25" s="239"/>
      <c r="AQ25" s="28"/>
      <c r="BE25" s="239"/>
    </row>
    <row r="26" spans="2:57" s="6" customFormat="1" ht="15" customHeight="1">
      <c r="B26" s="24"/>
      <c r="F26" s="25" t="s">
        <v>40</v>
      </c>
      <c r="L26" s="238">
        <v>0.15</v>
      </c>
      <c r="M26" s="239"/>
      <c r="N26" s="239"/>
      <c r="O26" s="239"/>
      <c r="T26" s="27" t="s">
        <v>39</v>
      </c>
      <c r="W26" s="240">
        <f>ROUNDUP($BA$50,2)</f>
        <v>0</v>
      </c>
      <c r="X26" s="239"/>
      <c r="Y26" s="239"/>
      <c r="Z26" s="239"/>
      <c r="AA26" s="239"/>
      <c r="AB26" s="239"/>
      <c r="AC26" s="239"/>
      <c r="AD26" s="239"/>
      <c r="AE26" s="239"/>
      <c r="AK26" s="240">
        <f>ROUNDUP($AW$50,1)</f>
        <v>0</v>
      </c>
      <c r="AL26" s="239"/>
      <c r="AM26" s="239"/>
      <c r="AN26" s="239"/>
      <c r="AO26" s="239"/>
      <c r="AQ26" s="28"/>
      <c r="BE26" s="239"/>
    </row>
    <row r="27" spans="2:57" s="6" customFormat="1" ht="15" customHeight="1" hidden="1">
      <c r="B27" s="24"/>
      <c r="F27" s="25" t="s">
        <v>41</v>
      </c>
      <c r="L27" s="238">
        <v>0.21</v>
      </c>
      <c r="M27" s="239"/>
      <c r="N27" s="239"/>
      <c r="O27" s="239"/>
      <c r="T27" s="27" t="s">
        <v>39</v>
      </c>
      <c r="W27" s="240">
        <f>ROUNDUP($BB$50,2)</f>
        <v>0</v>
      </c>
      <c r="X27" s="239"/>
      <c r="Y27" s="239"/>
      <c r="Z27" s="239"/>
      <c r="AA27" s="239"/>
      <c r="AB27" s="239"/>
      <c r="AC27" s="239"/>
      <c r="AD27" s="239"/>
      <c r="AE27" s="239"/>
      <c r="AK27" s="240">
        <v>0</v>
      </c>
      <c r="AL27" s="239"/>
      <c r="AM27" s="239"/>
      <c r="AN27" s="239"/>
      <c r="AO27" s="239"/>
      <c r="AQ27" s="28"/>
      <c r="BE27" s="239"/>
    </row>
    <row r="28" spans="2:57" s="6" customFormat="1" ht="15" customHeight="1" hidden="1">
      <c r="B28" s="24"/>
      <c r="F28" s="25" t="s">
        <v>42</v>
      </c>
      <c r="L28" s="238">
        <v>0.15</v>
      </c>
      <c r="M28" s="239"/>
      <c r="N28" s="239"/>
      <c r="O28" s="239"/>
      <c r="T28" s="27" t="s">
        <v>39</v>
      </c>
      <c r="W28" s="240">
        <f>ROUNDUP($BC$50,2)</f>
        <v>0</v>
      </c>
      <c r="X28" s="239"/>
      <c r="Y28" s="239"/>
      <c r="Z28" s="239"/>
      <c r="AA28" s="239"/>
      <c r="AB28" s="239"/>
      <c r="AC28" s="239"/>
      <c r="AD28" s="239"/>
      <c r="AE28" s="239"/>
      <c r="AK28" s="240">
        <v>0</v>
      </c>
      <c r="AL28" s="239"/>
      <c r="AM28" s="239"/>
      <c r="AN28" s="239"/>
      <c r="AO28" s="239"/>
      <c r="AQ28" s="28"/>
      <c r="BE28" s="239"/>
    </row>
    <row r="29" spans="2:57" s="6" customFormat="1" ht="15" customHeight="1" hidden="1">
      <c r="B29" s="24"/>
      <c r="F29" s="25" t="s">
        <v>43</v>
      </c>
      <c r="L29" s="238">
        <v>0</v>
      </c>
      <c r="M29" s="239"/>
      <c r="N29" s="239"/>
      <c r="O29" s="239"/>
      <c r="T29" s="27" t="s">
        <v>39</v>
      </c>
      <c r="W29" s="240">
        <f>ROUNDUP($BD$50,2)</f>
        <v>0</v>
      </c>
      <c r="X29" s="239"/>
      <c r="Y29" s="239"/>
      <c r="Z29" s="239"/>
      <c r="AA29" s="239"/>
      <c r="AB29" s="239"/>
      <c r="AC29" s="239"/>
      <c r="AD29" s="239"/>
      <c r="AE29" s="239"/>
      <c r="AK29" s="240">
        <v>0</v>
      </c>
      <c r="AL29" s="239"/>
      <c r="AM29" s="239"/>
      <c r="AN29" s="239"/>
      <c r="AO29" s="239"/>
      <c r="AQ29" s="28"/>
      <c r="BE29" s="239"/>
    </row>
    <row r="30" spans="2:57" s="6" customFormat="1" ht="7.5" customHeight="1">
      <c r="B30" s="20"/>
      <c r="AQ30" s="23"/>
      <c r="BE30" s="231"/>
    </row>
    <row r="31" spans="2:57" s="6" customFormat="1" ht="27" customHeight="1">
      <c r="B31" s="20"/>
      <c r="C31" s="29"/>
      <c r="D31" s="30" t="s">
        <v>44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 t="s">
        <v>45</v>
      </c>
      <c r="U31" s="31"/>
      <c r="V31" s="31"/>
      <c r="W31" s="31"/>
      <c r="X31" s="227" t="s">
        <v>46</v>
      </c>
      <c r="Y31" s="224"/>
      <c r="Z31" s="224"/>
      <c r="AA31" s="224"/>
      <c r="AB31" s="224"/>
      <c r="AC31" s="31"/>
      <c r="AD31" s="31"/>
      <c r="AE31" s="31"/>
      <c r="AF31" s="31"/>
      <c r="AG31" s="31"/>
      <c r="AH31" s="31"/>
      <c r="AI31" s="31"/>
      <c r="AJ31" s="31"/>
      <c r="AK31" s="228">
        <f>AK23*1.21</f>
        <v>0</v>
      </c>
      <c r="AL31" s="224"/>
      <c r="AM31" s="224"/>
      <c r="AN31" s="224"/>
      <c r="AO31" s="229"/>
      <c r="AP31" s="29"/>
      <c r="AQ31" s="33"/>
      <c r="BE31" s="231"/>
    </row>
    <row r="32" spans="2:57" s="6" customFormat="1" ht="7.5" customHeight="1">
      <c r="B32" s="20"/>
      <c r="AQ32" s="23"/>
      <c r="BE32" s="231"/>
    </row>
    <row r="33" spans="2:43" s="6" customFormat="1" ht="7.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6"/>
    </row>
    <row r="37" spans="2:44" s="6" customFormat="1" ht="7.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0"/>
    </row>
    <row r="38" spans="2:44" s="6" customFormat="1" ht="37.5" customHeight="1">
      <c r="B38" s="20"/>
      <c r="C38" s="230" t="s">
        <v>47</v>
      </c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0"/>
    </row>
    <row r="39" spans="2:44" s="6" customFormat="1" ht="7.5" customHeight="1">
      <c r="B39" s="20"/>
      <c r="AR39" s="20"/>
    </row>
    <row r="40" spans="2:44" s="15" customFormat="1" ht="15" customHeight="1">
      <c r="B40" s="39"/>
      <c r="C40" s="17" t="s">
        <v>14</v>
      </c>
      <c r="L40" s="15">
        <f>$K$5</f>
        <v>0</v>
      </c>
      <c r="AR40" s="39"/>
    </row>
    <row r="41" spans="2:44" s="40" customFormat="1" ht="37.5" customHeight="1">
      <c r="B41" s="41"/>
      <c r="C41" s="40" t="s">
        <v>16</v>
      </c>
      <c r="L41" s="232" t="str">
        <f>$K$6</f>
        <v>Revitalizace obce Pyšná</v>
      </c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R41" s="41"/>
    </row>
    <row r="42" spans="2:44" s="6" customFormat="1" ht="7.5" customHeight="1">
      <c r="B42" s="20"/>
      <c r="AR42" s="20"/>
    </row>
    <row r="43" spans="2:44" s="6" customFormat="1" ht="15.75" customHeight="1">
      <c r="B43" s="20"/>
      <c r="C43" s="17" t="s">
        <v>22</v>
      </c>
      <c r="L43" s="42" t="str">
        <f>IF($K$8="","",$K$8)</f>
        <v>Pyšná</v>
      </c>
      <c r="AI43" s="17" t="s">
        <v>24</v>
      </c>
      <c r="AM43" s="237">
        <f>IF($AN$8="","",$AN$8)</f>
        <v>41617</v>
      </c>
      <c r="AN43" s="237"/>
      <c r="AR43" s="20"/>
    </row>
    <row r="44" spans="2:44" s="6" customFormat="1" ht="7.5" customHeight="1">
      <c r="B44" s="20"/>
      <c r="AR44" s="20"/>
    </row>
    <row r="45" spans="2:56" s="6" customFormat="1" ht="18.75" customHeight="1">
      <c r="B45" s="20"/>
      <c r="C45" s="17" t="s">
        <v>27</v>
      </c>
      <c r="L45" s="15" t="str">
        <f>IF($E$11="","",$E$11)</f>
        <v>obec Vysoká Pec</v>
      </c>
      <c r="AI45" s="17" t="s">
        <v>33</v>
      </c>
      <c r="AM45" s="233" t="str">
        <f>IF($E$17="","",$E$17)</f>
        <v>SM - PROJEKT spol. s.r.o., Blatenská 2306, 430 03 Chomutov</v>
      </c>
      <c r="AN45" s="231"/>
      <c r="AO45" s="231"/>
      <c r="AP45" s="231"/>
      <c r="AR45" s="20"/>
      <c r="AS45" s="234" t="s">
        <v>48</v>
      </c>
      <c r="AT45" s="235"/>
      <c r="AU45" s="43"/>
      <c r="AV45" s="43"/>
      <c r="AW45" s="43"/>
      <c r="AX45" s="43"/>
      <c r="AY45" s="43"/>
      <c r="AZ45" s="43"/>
      <c r="BA45" s="43"/>
      <c r="BB45" s="43"/>
      <c r="BC45" s="43"/>
      <c r="BD45" s="44"/>
    </row>
    <row r="46" spans="2:56" s="6" customFormat="1" ht="15.75" customHeight="1">
      <c r="B46" s="20"/>
      <c r="C46" s="17" t="s">
        <v>31</v>
      </c>
      <c r="L46" s="15">
        <f>IF($E$14="Vyplň údaj","",$E$14)</f>
      </c>
      <c r="AR46" s="20"/>
      <c r="AS46" s="236"/>
      <c r="AT46" s="231"/>
      <c r="BD46" s="46"/>
    </row>
    <row r="47" spans="2:56" s="6" customFormat="1" ht="12" customHeight="1">
      <c r="B47" s="20"/>
      <c r="AR47" s="20"/>
      <c r="AS47" s="236"/>
      <c r="AT47" s="231"/>
      <c r="BD47" s="46"/>
    </row>
    <row r="48" spans="2:57" s="6" customFormat="1" ht="30" customHeight="1">
      <c r="B48" s="20"/>
      <c r="C48" s="223" t="s">
        <v>49</v>
      </c>
      <c r="D48" s="224"/>
      <c r="E48" s="224"/>
      <c r="F48" s="224"/>
      <c r="G48" s="224"/>
      <c r="H48" s="31"/>
      <c r="I48" s="225" t="s">
        <v>50</v>
      </c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6" t="s">
        <v>51</v>
      </c>
      <c r="AH48" s="224"/>
      <c r="AI48" s="224"/>
      <c r="AJ48" s="224"/>
      <c r="AK48" s="224"/>
      <c r="AL48" s="224"/>
      <c r="AM48" s="224"/>
      <c r="AN48" s="225" t="s">
        <v>52</v>
      </c>
      <c r="AO48" s="224"/>
      <c r="AP48" s="224"/>
      <c r="AQ48" s="47" t="s">
        <v>53</v>
      </c>
      <c r="AR48" s="20"/>
      <c r="AS48" s="48" t="s">
        <v>54</v>
      </c>
      <c r="AT48" s="49" t="s">
        <v>55</v>
      </c>
      <c r="AU48" s="49" t="s">
        <v>56</v>
      </c>
      <c r="AV48" s="49" t="s">
        <v>57</v>
      </c>
      <c r="AW48" s="49" t="s">
        <v>58</v>
      </c>
      <c r="AX48" s="49" t="s">
        <v>59</v>
      </c>
      <c r="AY48" s="49" t="s">
        <v>60</v>
      </c>
      <c r="AZ48" s="49" t="s">
        <v>61</v>
      </c>
      <c r="BA48" s="49" t="s">
        <v>62</v>
      </c>
      <c r="BB48" s="49" t="s">
        <v>63</v>
      </c>
      <c r="BC48" s="49" t="s">
        <v>64</v>
      </c>
      <c r="BD48" s="50" t="s">
        <v>65</v>
      </c>
      <c r="BE48" s="51"/>
    </row>
    <row r="49" spans="2:56" s="6" customFormat="1" ht="12" customHeight="1">
      <c r="B49" s="20"/>
      <c r="AR49" s="20"/>
      <c r="AS49" s="52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4"/>
    </row>
    <row r="50" spans="2:76" s="40" customFormat="1" ht="33" customHeight="1">
      <c r="B50" s="41"/>
      <c r="C50" s="53" t="s">
        <v>66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217">
        <f>ROUNDUP(SUM($AG$51:$AG$53),2)</f>
        <v>0</v>
      </c>
      <c r="AH50" s="218"/>
      <c r="AI50" s="218"/>
      <c r="AJ50" s="218"/>
      <c r="AK50" s="218"/>
      <c r="AL50" s="218"/>
      <c r="AM50" s="218"/>
      <c r="AN50" s="217">
        <f>AG50*1.21</f>
        <v>0</v>
      </c>
      <c r="AO50" s="218"/>
      <c r="AP50" s="218"/>
      <c r="AQ50" s="54"/>
      <c r="AR50" s="41"/>
      <c r="AS50" s="55">
        <f>ROUNDUP(SUM($AS$51:$AS$53),2)</f>
        <v>0</v>
      </c>
      <c r="AT50" s="56">
        <f>ROUNDUP(SUM($AV$50:$AW$50),1)</f>
        <v>0</v>
      </c>
      <c r="AU50" s="57">
        <f>ROUNDUP(SUM($AU$51:$AU$53),5)</f>
        <v>0</v>
      </c>
      <c r="AV50" s="56">
        <f>ROUNDUP($AZ$50*$L$25,2)</f>
        <v>0</v>
      </c>
      <c r="AW50" s="56">
        <f>ROUNDUP($BA$50*$L$26,2)</f>
        <v>0</v>
      </c>
      <c r="AX50" s="56">
        <f>ROUNDUP($BB$50*$L$25,2)</f>
        <v>0</v>
      </c>
      <c r="AY50" s="56">
        <f>ROUNDUP($BC$50*$L$26,2)</f>
        <v>0</v>
      </c>
      <c r="AZ50" s="56">
        <f>ROUNDUP(SUM($AZ$51:$AZ$53),2)</f>
        <v>0</v>
      </c>
      <c r="BA50" s="56">
        <f>ROUNDUP(SUM($BA$51:$BA$53),2)</f>
        <v>0</v>
      </c>
      <c r="BB50" s="56">
        <f>ROUNDUP(SUM($BB$51:$BB$53),2)</f>
        <v>0</v>
      </c>
      <c r="BC50" s="56">
        <f>ROUNDUP(SUM($BC$51:$BC$53),2)</f>
        <v>0</v>
      </c>
      <c r="BD50" s="58">
        <f>ROUNDUP(SUM($BD$51:$BD$53),2)</f>
        <v>0</v>
      </c>
      <c r="BS50" s="40" t="s">
        <v>67</v>
      </c>
      <c r="BT50" s="40" t="s">
        <v>68</v>
      </c>
      <c r="BU50" s="59" t="s">
        <v>69</v>
      </c>
      <c r="BV50" s="40" t="s">
        <v>70</v>
      </c>
      <c r="BW50" s="40" t="s">
        <v>4</v>
      </c>
      <c r="BX50" s="40" t="s">
        <v>71</v>
      </c>
    </row>
    <row r="51" spans="1:91" s="60" customFormat="1" ht="28.5" customHeight="1">
      <c r="A51" s="133" t="s">
        <v>1071</v>
      </c>
      <c r="B51" s="61"/>
      <c r="C51" s="62"/>
      <c r="D51" s="221"/>
      <c r="E51" s="222"/>
      <c r="F51" s="222"/>
      <c r="G51" s="222"/>
      <c r="H51" s="222"/>
      <c r="I51" s="62"/>
      <c r="J51" s="221" t="s">
        <v>74</v>
      </c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19">
        <f>'SO 02-Úpravy komunikací'!$M$25</f>
        <v>0</v>
      </c>
      <c r="AH51" s="220"/>
      <c r="AI51" s="220"/>
      <c r="AJ51" s="220"/>
      <c r="AK51" s="220"/>
      <c r="AL51" s="220"/>
      <c r="AM51" s="220"/>
      <c r="AN51" s="219">
        <f>AG51*1.21</f>
        <v>0</v>
      </c>
      <c r="AO51" s="220"/>
      <c r="AP51" s="220"/>
      <c r="AQ51" s="63" t="s">
        <v>72</v>
      </c>
      <c r="AR51" s="61"/>
      <c r="AS51" s="64">
        <v>0</v>
      </c>
      <c r="AT51" s="65">
        <f>ROUNDUP(SUM($AV$51:$AW$51),1)</f>
        <v>0</v>
      </c>
      <c r="AU51" s="66">
        <f>'SO 02-Úpravy komunikací'!$W$80</f>
        <v>0</v>
      </c>
      <c r="AV51" s="65">
        <f>'SO 02-Úpravy komunikací'!$M$27</f>
        <v>0</v>
      </c>
      <c r="AW51" s="65">
        <f>'SO 02-Úpravy komunikací'!$M$28</f>
        <v>0</v>
      </c>
      <c r="AX51" s="65">
        <f>'SO 02-Úpravy komunikací'!$M$29</f>
        <v>0</v>
      </c>
      <c r="AY51" s="65">
        <f>'SO 02-Úpravy komunikací'!$M$30</f>
        <v>0</v>
      </c>
      <c r="AZ51" s="65">
        <f>'SO 02-Úpravy komunikací'!$H$27</f>
        <v>0</v>
      </c>
      <c r="BA51" s="65">
        <f>'SO 02-Úpravy komunikací'!$H$28</f>
        <v>0</v>
      </c>
      <c r="BB51" s="65">
        <f>'SO 02-Úpravy komunikací'!$H$29</f>
        <v>0</v>
      </c>
      <c r="BC51" s="65">
        <f>'SO 02-Úpravy komunikací'!$H$30</f>
        <v>0</v>
      </c>
      <c r="BD51" s="67">
        <f>'SO 02-Úpravy komunikací'!$H$31</f>
        <v>0</v>
      </c>
      <c r="BT51" s="60" t="s">
        <v>21</v>
      </c>
      <c r="BV51" s="60" t="s">
        <v>70</v>
      </c>
      <c r="BW51" s="60" t="s">
        <v>75</v>
      </c>
      <c r="BX51" s="60" t="s">
        <v>4</v>
      </c>
      <c r="CM51" s="60" t="s">
        <v>73</v>
      </c>
    </row>
    <row r="52" spans="1:91" s="60" customFormat="1" ht="28.5" customHeight="1">
      <c r="A52" s="133" t="s">
        <v>1071</v>
      </c>
      <c r="B52" s="61"/>
      <c r="C52" s="62"/>
      <c r="D52" s="221"/>
      <c r="E52" s="222"/>
      <c r="F52" s="222"/>
      <c r="G52" s="222"/>
      <c r="H52" s="222"/>
      <c r="I52" s="62"/>
      <c r="J52" s="221" t="s">
        <v>79</v>
      </c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19">
        <f>'SO 03-Přípojka vodovodu'!$M$25</f>
        <v>0</v>
      </c>
      <c r="AH52" s="220"/>
      <c r="AI52" s="220"/>
      <c r="AJ52" s="220"/>
      <c r="AK52" s="220"/>
      <c r="AL52" s="220"/>
      <c r="AM52" s="220"/>
      <c r="AN52" s="219">
        <f>AG52*1.21</f>
        <v>0</v>
      </c>
      <c r="AO52" s="220"/>
      <c r="AP52" s="220"/>
      <c r="AQ52" s="63" t="s">
        <v>72</v>
      </c>
      <c r="AR52" s="61"/>
      <c r="AS52" s="64">
        <v>0</v>
      </c>
      <c r="AT52" s="65">
        <f>ROUNDUP(SUM($AV$52:$AW$52),1)</f>
        <v>0</v>
      </c>
      <c r="AU52" s="66">
        <f>'SO 03-Přípojka vodovodu'!$W$82</f>
        <v>0</v>
      </c>
      <c r="AV52" s="65">
        <f>'SO 03-Přípojka vodovodu'!$M$27</f>
        <v>0</v>
      </c>
      <c r="AW52" s="65">
        <f>'SO 03-Přípojka vodovodu'!$M$28</f>
        <v>0</v>
      </c>
      <c r="AX52" s="65">
        <f>'SO 03-Přípojka vodovodu'!$M$29</f>
        <v>0</v>
      </c>
      <c r="AY52" s="65">
        <f>'SO 03-Přípojka vodovodu'!$M$30</f>
        <v>0</v>
      </c>
      <c r="AZ52" s="65">
        <f>'SO 03-Přípojka vodovodu'!$H$27</f>
        <v>0</v>
      </c>
      <c r="BA52" s="65">
        <f>'SO 03-Přípojka vodovodu'!$H$28</f>
        <v>0</v>
      </c>
      <c r="BB52" s="65">
        <f>'SO 03-Přípojka vodovodu'!$H$29</f>
        <v>0</v>
      </c>
      <c r="BC52" s="65">
        <f>'SO 03-Přípojka vodovodu'!$H$30</f>
        <v>0</v>
      </c>
      <c r="BD52" s="67">
        <f>'SO 03-Přípojka vodovodu'!$H$31</f>
        <v>0</v>
      </c>
      <c r="BT52" s="60" t="s">
        <v>21</v>
      </c>
      <c r="BV52" s="60" t="s">
        <v>70</v>
      </c>
      <c r="BW52" s="60" t="s">
        <v>80</v>
      </c>
      <c r="BX52" s="60" t="s">
        <v>4</v>
      </c>
      <c r="CL52" s="60" t="s">
        <v>81</v>
      </c>
      <c r="CM52" s="60" t="s">
        <v>73</v>
      </c>
    </row>
    <row r="53" spans="1:91" s="60" customFormat="1" ht="28.5" customHeight="1">
      <c r="A53" s="133" t="s">
        <v>1071</v>
      </c>
      <c r="B53" s="61"/>
      <c r="C53" s="62"/>
      <c r="D53" s="221"/>
      <c r="E53" s="222"/>
      <c r="F53" s="222"/>
      <c r="G53" s="222"/>
      <c r="H53" s="222"/>
      <c r="I53" s="62"/>
      <c r="J53" s="221" t="s">
        <v>76</v>
      </c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19">
        <f>'SO 04-Dešťová kanalizace'!$M$25</f>
        <v>0</v>
      </c>
      <c r="AH53" s="220"/>
      <c r="AI53" s="220"/>
      <c r="AJ53" s="220"/>
      <c r="AK53" s="220"/>
      <c r="AL53" s="220"/>
      <c r="AM53" s="220"/>
      <c r="AN53" s="219">
        <f>AG53*1.21</f>
        <v>0</v>
      </c>
      <c r="AO53" s="220"/>
      <c r="AP53" s="220"/>
      <c r="AQ53" s="63" t="s">
        <v>72</v>
      </c>
      <c r="AR53" s="61"/>
      <c r="AS53" s="64">
        <v>0</v>
      </c>
      <c r="AT53" s="65">
        <f>ROUNDUP(SUM($AV$53:$AW$53),1)</f>
        <v>0</v>
      </c>
      <c r="AU53" s="66">
        <f>'SO 04-Dešťová kanalizace'!$W$80</f>
        <v>0</v>
      </c>
      <c r="AV53" s="65">
        <f>'SO 04-Dešťová kanalizace'!$M$27</f>
        <v>0</v>
      </c>
      <c r="AW53" s="65">
        <f>'SO 04-Dešťová kanalizace'!$M$28</f>
        <v>0</v>
      </c>
      <c r="AX53" s="65">
        <f>'SO 04-Dešťová kanalizace'!$M$29</f>
        <v>0</v>
      </c>
      <c r="AY53" s="65">
        <f>'SO 04-Dešťová kanalizace'!$M$30</f>
        <v>0</v>
      </c>
      <c r="AZ53" s="65">
        <f>'SO 04-Dešťová kanalizace'!$H$27</f>
        <v>0</v>
      </c>
      <c r="BA53" s="65">
        <f>'SO 04-Dešťová kanalizace'!$H$28</f>
        <v>0</v>
      </c>
      <c r="BB53" s="65">
        <f>'SO 04-Dešťová kanalizace'!$H$29</f>
        <v>0</v>
      </c>
      <c r="BC53" s="65">
        <f>'SO 04-Dešťová kanalizace'!$H$30</f>
        <v>0</v>
      </c>
      <c r="BD53" s="67">
        <f>'SO 04-Dešťová kanalizace'!$H$31</f>
        <v>0</v>
      </c>
      <c r="BT53" s="60" t="s">
        <v>21</v>
      </c>
      <c r="BV53" s="60" t="s">
        <v>70</v>
      </c>
      <c r="BW53" s="60" t="s">
        <v>77</v>
      </c>
      <c r="BX53" s="60" t="s">
        <v>4</v>
      </c>
      <c r="CL53" s="60" t="s">
        <v>78</v>
      </c>
      <c r="CM53" s="60" t="s">
        <v>73</v>
      </c>
    </row>
    <row r="54" spans="2:44" s="6" customFormat="1" ht="30.75" customHeight="1">
      <c r="B54" s="20"/>
      <c r="AR54" s="20"/>
    </row>
    <row r="55" spans="2:44" s="6" customFormat="1" ht="7.5" customHeight="1"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20"/>
    </row>
  </sheetData>
  <sheetProtection/>
  <mergeCells count="49">
    <mergeCell ref="C2:AQ2"/>
    <mergeCell ref="C4:AQ4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X31:AB31"/>
    <mergeCell ref="AK31:AO31"/>
    <mergeCell ref="C38:AQ38"/>
    <mergeCell ref="L41:AO41"/>
    <mergeCell ref="AM45:AP45"/>
    <mergeCell ref="AS45:AT47"/>
    <mergeCell ref="AM43:AN43"/>
    <mergeCell ref="J52:AF52"/>
    <mergeCell ref="AN51:AP51"/>
    <mergeCell ref="AG51:AM51"/>
    <mergeCell ref="D51:H51"/>
    <mergeCell ref="J51:AF51"/>
    <mergeCell ref="C48:G48"/>
    <mergeCell ref="I48:AF48"/>
    <mergeCell ref="AG48:AM48"/>
    <mergeCell ref="AN48:AP48"/>
    <mergeCell ref="AR2:BE2"/>
    <mergeCell ref="AG50:AM50"/>
    <mergeCell ref="AN50:AP50"/>
    <mergeCell ref="AN53:AP53"/>
    <mergeCell ref="AG53:AM53"/>
    <mergeCell ref="D53:H53"/>
    <mergeCell ref="J53:AF53"/>
    <mergeCell ref="AN52:AP52"/>
    <mergeCell ref="AG52:AM52"/>
    <mergeCell ref="D52:H52"/>
  </mergeCells>
  <hyperlinks>
    <hyperlink ref="K1:S1" location="C2" tooltip="Rekapitulace stavby" display="1) Rekapitulace stavby"/>
    <hyperlink ref="W1:AI1" location="C50" tooltip="Rekapitulace objektů stavby a soupisů prací" display="2) Rekapitulace objektů stavby a soupisů prací"/>
    <hyperlink ref="A51" location="'PYSNA_KOMUNIKACE - SO 02 ...'!C2" tooltip="PYSNA_KOMUNIKACE - SO 02 ..." display="/"/>
    <hyperlink ref="A53" location="'PYSNA_KANALIZACE - SO 04 ...'!C2" tooltip="PYSNA_KANALIZACE - SO 04 ..." display="/"/>
    <hyperlink ref="A52" location="'PYSNA_VODOVOD - SO 03 - P...'!C2" tooltip="PYSNA_VODOVOD - SO 03 - P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5"/>
  <sheetViews>
    <sheetView showGridLines="0" zoomScalePageLayoutView="0" workbookViewId="0" topLeftCell="C1">
      <pane ySplit="1" topLeftCell="A2" activePane="bottomLeft" state="frozen"/>
      <selection pane="topLeft" activeCell="A1" sqref="A1"/>
      <selection pane="bottomLeft" activeCell="AD300" sqref="AD30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38"/>
      <c r="B1" s="135"/>
      <c r="C1" s="135"/>
      <c r="D1" s="136" t="s">
        <v>1</v>
      </c>
      <c r="E1" s="135"/>
      <c r="F1" s="137" t="s">
        <v>1072</v>
      </c>
      <c r="G1" s="137"/>
      <c r="H1" s="260" t="s">
        <v>1073</v>
      </c>
      <c r="I1" s="260"/>
      <c r="J1" s="260"/>
      <c r="K1" s="260"/>
      <c r="L1" s="137" t="s">
        <v>1074</v>
      </c>
      <c r="M1" s="137"/>
      <c r="N1" s="135"/>
      <c r="O1" s="136" t="s">
        <v>82</v>
      </c>
      <c r="P1" s="135"/>
      <c r="Q1" s="135"/>
      <c r="R1" s="135"/>
      <c r="S1" s="137" t="s">
        <v>1075</v>
      </c>
      <c r="T1" s="137"/>
      <c r="U1" s="138"/>
      <c r="V1" s="13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41" t="s">
        <v>5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5" t="s">
        <v>6</v>
      </c>
      <c r="T2" s="216"/>
      <c r="U2" s="216"/>
      <c r="V2" s="216"/>
      <c r="W2" s="216"/>
      <c r="X2" s="216"/>
      <c r="Y2" s="216"/>
      <c r="Z2" s="216"/>
      <c r="AA2" s="216"/>
      <c r="AB2" s="216"/>
      <c r="AC2" s="216"/>
      <c r="AT2" s="2" t="s">
        <v>75</v>
      </c>
      <c r="AZ2" s="6" t="s">
        <v>241</v>
      </c>
      <c r="BA2" s="6" t="s">
        <v>34</v>
      </c>
      <c r="BB2" s="6" t="s">
        <v>34</v>
      </c>
      <c r="BC2" s="6" t="s">
        <v>242</v>
      </c>
      <c r="BD2" s="6" t="s">
        <v>73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73</v>
      </c>
      <c r="AZ3" s="6" t="s">
        <v>218</v>
      </c>
      <c r="BA3" s="6" t="s">
        <v>34</v>
      </c>
      <c r="BB3" s="6" t="s">
        <v>34</v>
      </c>
      <c r="BC3" s="6" t="s">
        <v>243</v>
      </c>
      <c r="BD3" s="6" t="s">
        <v>73</v>
      </c>
    </row>
    <row r="4" spans="2:56" s="2" customFormat="1" ht="37.5" customHeight="1">
      <c r="B4" s="10"/>
      <c r="C4" s="230" t="s">
        <v>83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42"/>
      <c r="T4" s="12" t="s">
        <v>11</v>
      </c>
      <c r="AT4" s="2" t="s">
        <v>3</v>
      </c>
      <c r="AZ4" s="6" t="s">
        <v>219</v>
      </c>
      <c r="BA4" s="6" t="s">
        <v>34</v>
      </c>
      <c r="BB4" s="6" t="s">
        <v>34</v>
      </c>
      <c r="BC4" s="6" t="s">
        <v>244</v>
      </c>
      <c r="BD4" s="6" t="s">
        <v>73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16</v>
      </c>
      <c r="F6" s="270" t="str">
        <f>'Rekapitulace stavby'!$K$6</f>
        <v>Revitalizace obce Pyšná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11"/>
    </row>
    <row r="7" spans="2:18" s="6" customFormat="1" ht="37.5" customHeight="1">
      <c r="B7" s="20"/>
      <c r="D7" s="40" t="s">
        <v>84</v>
      </c>
      <c r="F7" s="232" t="s">
        <v>74</v>
      </c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"/>
    </row>
    <row r="8" spans="2:18" s="6" customFormat="1" ht="14.25" customHeight="1">
      <c r="B8" s="20"/>
      <c r="R8" s="23"/>
    </row>
    <row r="9" spans="2:18" s="6" customFormat="1" ht="15" customHeight="1">
      <c r="B9" s="20"/>
      <c r="D9" s="17" t="s">
        <v>19</v>
      </c>
      <c r="F9" s="15" t="s">
        <v>1241</v>
      </c>
      <c r="M9" s="17" t="s">
        <v>20</v>
      </c>
      <c r="O9" s="15" t="s">
        <v>85</v>
      </c>
      <c r="R9" s="23"/>
    </row>
    <row r="10" spans="2:18" s="6" customFormat="1" ht="15" customHeight="1">
      <c r="B10" s="20"/>
      <c r="D10" s="17" t="s">
        <v>22</v>
      </c>
      <c r="F10" s="15" t="s">
        <v>23</v>
      </c>
      <c r="M10" s="17" t="s">
        <v>24</v>
      </c>
      <c r="O10" s="237">
        <f>'Rekapitulace stavby'!$AN$8</f>
        <v>41617</v>
      </c>
      <c r="P10" s="231"/>
      <c r="R10" s="23"/>
    </row>
    <row r="11" spans="2:18" s="6" customFormat="1" ht="12" customHeight="1">
      <c r="B11" s="20"/>
      <c r="R11" s="23"/>
    </row>
    <row r="12" spans="2:18" s="6" customFormat="1" ht="15" customHeight="1">
      <c r="B12" s="20"/>
      <c r="D12" s="17" t="s">
        <v>27</v>
      </c>
      <c r="M12" s="17" t="s">
        <v>28</v>
      </c>
      <c r="O12" s="233"/>
      <c r="P12" s="231"/>
      <c r="R12" s="23"/>
    </row>
    <row r="13" spans="2:18" s="6" customFormat="1" ht="18.75" customHeight="1">
      <c r="B13" s="20"/>
      <c r="E13" s="15" t="s">
        <v>29</v>
      </c>
      <c r="M13" s="17" t="s">
        <v>30</v>
      </c>
      <c r="O13" s="233"/>
      <c r="P13" s="231"/>
      <c r="R13" s="23"/>
    </row>
    <row r="14" spans="2:18" s="6" customFormat="1" ht="7.5" customHeight="1">
      <c r="B14" s="20"/>
      <c r="R14" s="23"/>
    </row>
    <row r="15" spans="2:18" s="6" customFormat="1" ht="15" customHeight="1">
      <c r="B15" s="20"/>
      <c r="D15" s="17" t="s">
        <v>31</v>
      </c>
      <c r="M15" s="17" t="s">
        <v>28</v>
      </c>
      <c r="O15" s="233" t="str">
        <f>IF('Rekapitulace stavby'!$AN$13="","",'Rekapitulace stavby'!$AN$13)</f>
        <v>Vyplň údaj</v>
      </c>
      <c r="P15" s="231"/>
      <c r="R15" s="23"/>
    </row>
    <row r="16" spans="2:18" s="6" customFormat="1" ht="18.75" customHeight="1">
      <c r="B16" s="20"/>
      <c r="E16" s="15" t="str">
        <f>IF('Rekapitulace stavby'!$E$14="","",'Rekapitulace stavby'!$E$14)</f>
        <v>Vyplň údaj</v>
      </c>
      <c r="M16" s="17" t="s">
        <v>30</v>
      </c>
      <c r="O16" s="233" t="str">
        <f>IF('Rekapitulace stavby'!$AN$14="","",'Rekapitulace stavby'!$AN$14)</f>
        <v>Vyplň údaj</v>
      </c>
      <c r="P16" s="231"/>
      <c r="R16" s="23"/>
    </row>
    <row r="17" spans="2:18" s="6" customFormat="1" ht="7.5" customHeight="1">
      <c r="B17" s="20"/>
      <c r="R17" s="23"/>
    </row>
    <row r="18" spans="2:18" s="6" customFormat="1" ht="15" customHeight="1">
      <c r="B18" s="20"/>
      <c r="D18" s="17" t="s">
        <v>33</v>
      </c>
      <c r="M18" s="17" t="s">
        <v>28</v>
      </c>
      <c r="O18" s="233">
        <f>IF('Rekapitulace stavby'!$AN$16="","",'Rekapitulace stavby'!$AN$16)</f>
      </c>
      <c r="P18" s="231"/>
      <c r="R18" s="23"/>
    </row>
    <row r="19" spans="2:18" s="6" customFormat="1" ht="18.75" customHeight="1">
      <c r="B19" s="20"/>
      <c r="E19" s="15" t="str">
        <f>IF('Rekapitulace stavby'!$E$17="","",'Rekapitulace stavby'!$E$17)</f>
        <v>SM - PROJEKT spol. s.r.o., Blatenská 2306, 430 03 Chomutov</v>
      </c>
      <c r="M19" s="17" t="s">
        <v>30</v>
      </c>
      <c r="O19" s="233">
        <f>IF('Rekapitulace stavby'!$AN$17="","",'Rekapitulace stavby'!$AN$17)</f>
      </c>
      <c r="P19" s="231"/>
      <c r="R19" s="23"/>
    </row>
    <row r="20" spans="2:18" s="6" customFormat="1" ht="7.5" customHeight="1">
      <c r="B20" s="20"/>
      <c r="R20" s="23"/>
    </row>
    <row r="21" spans="2:18" s="6" customFormat="1" ht="15" customHeight="1">
      <c r="B21" s="20"/>
      <c r="D21" s="17" t="s">
        <v>35</v>
      </c>
      <c r="R21" s="23"/>
    </row>
    <row r="22" spans="2:18" s="68" customFormat="1" ht="15.75" customHeight="1">
      <c r="B22" s="69"/>
      <c r="E22" s="246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R22" s="70"/>
    </row>
    <row r="23" spans="2:18" s="6" customFormat="1" ht="7.5" customHeight="1">
      <c r="B23" s="20"/>
      <c r="R23" s="23"/>
    </row>
    <row r="24" spans="2:18" s="6" customFormat="1" ht="7.5" customHeight="1">
      <c r="B24" s="20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R24" s="23"/>
    </row>
    <row r="25" spans="2:18" s="6" customFormat="1" ht="26.25" customHeight="1">
      <c r="B25" s="20"/>
      <c r="D25" s="71" t="s">
        <v>36</v>
      </c>
      <c r="M25" s="217">
        <f>ROUNDUP($N$80,2)</f>
        <v>0</v>
      </c>
      <c r="N25" s="231"/>
      <c r="O25" s="231"/>
      <c r="P25" s="231"/>
      <c r="R25" s="23"/>
    </row>
    <row r="26" spans="2:18" s="6" customFormat="1" ht="7.5" customHeight="1">
      <c r="B26" s="2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R26" s="23"/>
    </row>
    <row r="27" spans="2:18" s="6" customFormat="1" ht="15" customHeight="1">
      <c r="B27" s="20"/>
      <c r="D27" s="25" t="s">
        <v>37</v>
      </c>
      <c r="E27" s="25" t="s">
        <v>38</v>
      </c>
      <c r="F27" s="26">
        <v>0.21</v>
      </c>
      <c r="G27" s="72" t="s">
        <v>39</v>
      </c>
      <c r="H27" s="278">
        <f>M25</f>
        <v>0</v>
      </c>
      <c r="I27" s="231"/>
      <c r="J27" s="231"/>
      <c r="M27" s="278">
        <f>H27*1.21</f>
        <v>0</v>
      </c>
      <c r="N27" s="231"/>
      <c r="O27" s="231"/>
      <c r="P27" s="231"/>
      <c r="R27" s="23"/>
    </row>
    <row r="28" spans="2:18" s="6" customFormat="1" ht="15" customHeight="1">
      <c r="B28" s="20"/>
      <c r="E28" s="25" t="s">
        <v>40</v>
      </c>
      <c r="F28" s="26">
        <v>0.15</v>
      </c>
      <c r="G28" s="72" t="s">
        <v>39</v>
      </c>
      <c r="H28" s="278">
        <f>SUM($BF$80:$BF$344)</f>
        <v>0</v>
      </c>
      <c r="I28" s="231"/>
      <c r="J28" s="231"/>
      <c r="M28" s="278">
        <f>SUM($BF$80:$BF$344)*$F$28</f>
        <v>0</v>
      </c>
      <c r="N28" s="231"/>
      <c r="O28" s="231"/>
      <c r="P28" s="231"/>
      <c r="R28" s="23"/>
    </row>
    <row r="29" spans="2:18" s="6" customFormat="1" ht="15" customHeight="1" hidden="1">
      <c r="B29" s="20"/>
      <c r="E29" s="25" t="s">
        <v>41</v>
      </c>
      <c r="F29" s="26">
        <v>0.21</v>
      </c>
      <c r="G29" s="72" t="s">
        <v>39</v>
      </c>
      <c r="H29" s="278">
        <f>SUM($BG$80:$BG$344)</f>
        <v>0</v>
      </c>
      <c r="I29" s="231"/>
      <c r="J29" s="231"/>
      <c r="M29" s="278">
        <v>0</v>
      </c>
      <c r="N29" s="231"/>
      <c r="O29" s="231"/>
      <c r="P29" s="231"/>
      <c r="R29" s="23"/>
    </row>
    <row r="30" spans="2:18" s="6" customFormat="1" ht="15" customHeight="1" hidden="1">
      <c r="B30" s="20"/>
      <c r="E30" s="25" t="s">
        <v>42</v>
      </c>
      <c r="F30" s="26">
        <v>0.15</v>
      </c>
      <c r="G30" s="72" t="s">
        <v>39</v>
      </c>
      <c r="H30" s="278">
        <f>SUM($BH$80:$BH$344)</f>
        <v>0</v>
      </c>
      <c r="I30" s="231"/>
      <c r="J30" s="231"/>
      <c r="M30" s="278">
        <v>0</v>
      </c>
      <c r="N30" s="231"/>
      <c r="O30" s="231"/>
      <c r="P30" s="231"/>
      <c r="R30" s="23"/>
    </row>
    <row r="31" spans="2:18" s="6" customFormat="1" ht="15" customHeight="1" hidden="1">
      <c r="B31" s="20"/>
      <c r="E31" s="25" t="s">
        <v>43</v>
      </c>
      <c r="F31" s="26">
        <v>0</v>
      </c>
      <c r="G31" s="72" t="s">
        <v>39</v>
      </c>
      <c r="H31" s="278">
        <f>SUM($BI$80:$BI$344)</f>
        <v>0</v>
      </c>
      <c r="I31" s="231"/>
      <c r="J31" s="231"/>
      <c r="M31" s="278">
        <v>0</v>
      </c>
      <c r="N31" s="231"/>
      <c r="O31" s="231"/>
      <c r="P31" s="231"/>
      <c r="R31" s="23"/>
    </row>
    <row r="32" spans="2:18" s="6" customFormat="1" ht="7.5" customHeight="1">
      <c r="B32" s="20"/>
      <c r="R32" s="23"/>
    </row>
    <row r="33" spans="2:18" s="6" customFormat="1" ht="26.25" customHeight="1">
      <c r="B33" s="20"/>
      <c r="C33" s="29"/>
      <c r="D33" s="30" t="s">
        <v>44</v>
      </c>
      <c r="E33" s="31"/>
      <c r="F33" s="31"/>
      <c r="G33" s="73" t="s">
        <v>45</v>
      </c>
      <c r="H33" s="32" t="s">
        <v>46</v>
      </c>
      <c r="I33" s="31"/>
      <c r="J33" s="31"/>
      <c r="K33" s="31"/>
      <c r="L33" s="228">
        <f>M25*1.21</f>
        <v>0</v>
      </c>
      <c r="M33" s="224"/>
      <c r="N33" s="224"/>
      <c r="O33" s="224"/>
      <c r="P33" s="229"/>
      <c r="Q33" s="29"/>
      <c r="R33" s="33"/>
    </row>
    <row r="34" spans="2:18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4"/>
    </row>
    <row r="39" spans="2:18" s="6" customFormat="1" ht="37.5" customHeight="1">
      <c r="B39" s="20"/>
      <c r="C39" s="230" t="s">
        <v>86</v>
      </c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79"/>
    </row>
    <row r="40" spans="2:18" s="6" customFormat="1" ht="7.5" customHeight="1">
      <c r="B40" s="20"/>
      <c r="R40" s="23"/>
    </row>
    <row r="41" spans="2:18" s="6" customFormat="1" ht="30.75" customHeight="1">
      <c r="B41" s="20"/>
      <c r="C41" s="17" t="s">
        <v>16</v>
      </c>
      <c r="F41" s="270" t="str">
        <f>$F$6</f>
        <v>Revitalizace obce Pyšná</v>
      </c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"/>
    </row>
    <row r="42" spans="2:18" s="6" customFormat="1" ht="37.5" customHeight="1">
      <c r="B42" s="20"/>
      <c r="C42" s="40" t="s">
        <v>84</v>
      </c>
      <c r="F42" s="232" t="str">
        <f>$F$7</f>
        <v>SO 02 - Úpravy komunikací</v>
      </c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"/>
    </row>
    <row r="43" spans="2:18" s="6" customFormat="1" ht="7.5" customHeight="1">
      <c r="B43" s="20"/>
      <c r="R43" s="23"/>
    </row>
    <row r="44" spans="2:18" s="6" customFormat="1" ht="18.75" customHeight="1">
      <c r="B44" s="20"/>
      <c r="C44" s="17" t="s">
        <v>22</v>
      </c>
      <c r="F44" s="15" t="str">
        <f>$F$10</f>
        <v>Pyšná</v>
      </c>
      <c r="K44" s="17" t="s">
        <v>24</v>
      </c>
      <c r="M44" s="237">
        <f>IF($O$10="","",$O$10)</f>
        <v>41617</v>
      </c>
      <c r="N44" s="231"/>
      <c r="O44" s="231"/>
      <c r="P44" s="231"/>
      <c r="R44" s="23"/>
    </row>
    <row r="45" spans="2:18" s="6" customFormat="1" ht="7.5" customHeight="1">
      <c r="B45" s="20"/>
      <c r="R45" s="23"/>
    </row>
    <row r="46" spans="2:18" s="6" customFormat="1" ht="15.75" customHeight="1">
      <c r="B46" s="20"/>
      <c r="C46" s="17" t="s">
        <v>27</v>
      </c>
      <c r="F46" s="15" t="str">
        <f>$E$13</f>
        <v>obec Vysoká Pec</v>
      </c>
      <c r="K46" s="17" t="s">
        <v>33</v>
      </c>
      <c r="M46" s="233" t="str">
        <f>$E$19</f>
        <v>SM - PROJEKT spol. s.r.o., Blatenská 2306, 430 03 Chomutov</v>
      </c>
      <c r="N46" s="231"/>
      <c r="O46" s="231"/>
      <c r="P46" s="231"/>
      <c r="Q46" s="231"/>
      <c r="R46" s="23"/>
    </row>
    <row r="47" spans="2:18" s="6" customFormat="1" ht="15" customHeight="1">
      <c r="B47" s="20"/>
      <c r="C47" s="17" t="s">
        <v>31</v>
      </c>
      <c r="F47" s="15" t="str">
        <f>IF($E$16="","",$E$16)</f>
        <v>Vyplň údaj</v>
      </c>
      <c r="R47" s="23"/>
    </row>
    <row r="48" spans="2:18" s="6" customFormat="1" ht="11.25" customHeight="1">
      <c r="B48" s="20"/>
      <c r="R48" s="23"/>
    </row>
    <row r="49" spans="2:18" s="6" customFormat="1" ht="30" customHeight="1">
      <c r="B49" s="20"/>
      <c r="C49" s="276" t="s">
        <v>87</v>
      </c>
      <c r="D49" s="277"/>
      <c r="E49" s="277"/>
      <c r="F49" s="277"/>
      <c r="G49" s="277"/>
      <c r="H49" s="29"/>
      <c r="I49" s="29"/>
      <c r="J49" s="29"/>
      <c r="K49" s="29"/>
      <c r="L49" s="29"/>
      <c r="M49" s="29"/>
      <c r="N49" s="276" t="s">
        <v>88</v>
      </c>
      <c r="O49" s="277"/>
      <c r="P49" s="277"/>
      <c r="Q49" s="277"/>
      <c r="R49" s="33"/>
    </row>
    <row r="50" spans="2:18" s="6" customFormat="1" ht="11.25" customHeight="1">
      <c r="B50" s="20"/>
      <c r="R50" s="23"/>
    </row>
    <row r="51" spans="2:47" s="6" customFormat="1" ht="30" customHeight="1">
      <c r="B51" s="20"/>
      <c r="C51" s="53" t="s">
        <v>89</v>
      </c>
      <c r="N51" s="217">
        <f>ROUNDUP($N$80,2)</f>
        <v>0</v>
      </c>
      <c r="O51" s="231"/>
      <c r="P51" s="231"/>
      <c r="Q51" s="231"/>
      <c r="R51" s="23"/>
      <c r="AU51" s="6" t="s">
        <v>90</v>
      </c>
    </row>
    <row r="52" spans="2:18" s="59" customFormat="1" ht="25.5" customHeight="1">
      <c r="B52" s="75"/>
      <c r="D52" s="76" t="s">
        <v>91</v>
      </c>
      <c r="N52" s="275">
        <f>ROUNDUP($N$81,2)</f>
        <v>0</v>
      </c>
      <c r="O52" s="274"/>
      <c r="P52" s="274"/>
      <c r="Q52" s="274"/>
      <c r="R52" s="77"/>
    </row>
    <row r="53" spans="2:18" s="78" customFormat="1" ht="21" customHeight="1">
      <c r="B53" s="79"/>
      <c r="D53" s="80" t="s">
        <v>92</v>
      </c>
      <c r="N53" s="273">
        <f>ROUNDUP($N$82,2)</f>
        <v>0</v>
      </c>
      <c r="O53" s="274"/>
      <c r="P53" s="274"/>
      <c r="Q53" s="274"/>
      <c r="R53" s="81"/>
    </row>
    <row r="54" spans="2:18" s="78" customFormat="1" ht="21" customHeight="1">
      <c r="B54" s="79"/>
      <c r="D54" s="80" t="s">
        <v>93</v>
      </c>
      <c r="N54" s="273">
        <f>ROUNDUP($N$164,2)</f>
        <v>0</v>
      </c>
      <c r="O54" s="274"/>
      <c r="P54" s="274"/>
      <c r="Q54" s="274"/>
      <c r="R54" s="81"/>
    </row>
    <row r="55" spans="2:18" s="78" customFormat="1" ht="21" customHeight="1">
      <c r="B55" s="79"/>
      <c r="D55" s="80" t="s">
        <v>94</v>
      </c>
      <c r="N55" s="273">
        <f>ROUNDUP($N$170,2)</f>
        <v>0</v>
      </c>
      <c r="O55" s="274"/>
      <c r="P55" s="274"/>
      <c r="Q55" s="274"/>
      <c r="R55" s="81"/>
    </row>
    <row r="56" spans="2:18" s="78" customFormat="1" ht="21" customHeight="1">
      <c r="B56" s="79"/>
      <c r="D56" s="80" t="s">
        <v>96</v>
      </c>
      <c r="N56" s="273">
        <f>ROUNDUP($N$176,2)</f>
        <v>0</v>
      </c>
      <c r="O56" s="274"/>
      <c r="P56" s="274"/>
      <c r="Q56" s="274"/>
      <c r="R56" s="81"/>
    </row>
    <row r="57" spans="2:18" s="78" customFormat="1" ht="21" customHeight="1">
      <c r="B57" s="79"/>
      <c r="D57" s="80" t="s">
        <v>97</v>
      </c>
      <c r="N57" s="273">
        <f>ROUNDUP($N$243,2)</f>
        <v>0</v>
      </c>
      <c r="O57" s="274"/>
      <c r="P57" s="274"/>
      <c r="Q57" s="274"/>
      <c r="R57" s="81"/>
    </row>
    <row r="58" spans="2:18" s="78" customFormat="1" ht="15.75" customHeight="1">
      <c r="B58" s="79"/>
      <c r="D58" s="80" t="s">
        <v>98</v>
      </c>
      <c r="N58" s="273">
        <f>ROUNDUP($N$309,2)</f>
        <v>0</v>
      </c>
      <c r="O58" s="274"/>
      <c r="P58" s="274"/>
      <c r="Q58" s="274"/>
      <c r="R58" s="81"/>
    </row>
    <row r="59" spans="2:18" s="59" customFormat="1" ht="25.5" customHeight="1">
      <c r="B59" s="75"/>
      <c r="D59" s="76" t="s">
        <v>245</v>
      </c>
      <c r="N59" s="275">
        <f>ROUNDUP($N$335,2)</f>
        <v>0</v>
      </c>
      <c r="O59" s="274"/>
      <c r="P59" s="274"/>
      <c r="Q59" s="274"/>
      <c r="R59" s="77"/>
    </row>
    <row r="60" spans="2:18" s="78" customFormat="1" ht="21" customHeight="1">
      <c r="B60" s="79"/>
      <c r="D60" s="80" t="s">
        <v>246</v>
      </c>
      <c r="N60" s="273">
        <f>ROUNDUP($N$336,2)</f>
        <v>0</v>
      </c>
      <c r="O60" s="274"/>
      <c r="P60" s="274"/>
      <c r="Q60" s="274"/>
      <c r="R60" s="81"/>
    </row>
    <row r="61" spans="2:18" s="78" customFormat="1" ht="21" customHeight="1">
      <c r="B61" s="79"/>
      <c r="D61" s="80" t="s">
        <v>247</v>
      </c>
      <c r="N61" s="273">
        <f>ROUNDUP($N$339,2)</f>
        <v>0</v>
      </c>
      <c r="O61" s="274"/>
      <c r="P61" s="274"/>
      <c r="Q61" s="274"/>
      <c r="R61" s="81"/>
    </row>
    <row r="62" spans="2:18" s="78" customFormat="1" ht="21" customHeight="1">
      <c r="B62" s="79"/>
      <c r="D62" s="80" t="s">
        <v>248</v>
      </c>
      <c r="N62" s="273">
        <f>ROUNDUP($N$342,2)</f>
        <v>0</v>
      </c>
      <c r="O62" s="274"/>
      <c r="P62" s="274"/>
      <c r="Q62" s="274"/>
      <c r="R62" s="81"/>
    </row>
    <row r="63" spans="2:18" s="6" customFormat="1" ht="22.5" customHeight="1">
      <c r="B63" s="20"/>
      <c r="R63" s="23"/>
    </row>
    <row r="64" spans="2:18" s="6" customFormat="1" ht="7.5" customHeight="1"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6"/>
    </row>
    <row r="68" spans="2:19" s="6" customFormat="1" ht="7.5" customHeight="1"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20"/>
    </row>
    <row r="69" spans="2:19" s="6" customFormat="1" ht="37.5" customHeight="1">
      <c r="B69" s="20"/>
      <c r="C69" s="230" t="s">
        <v>100</v>
      </c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0"/>
    </row>
    <row r="70" spans="2:19" s="6" customFormat="1" ht="7.5" customHeight="1">
      <c r="B70" s="20"/>
      <c r="S70" s="20"/>
    </row>
    <row r="71" spans="2:19" s="6" customFormat="1" ht="30.75" customHeight="1">
      <c r="B71" s="20"/>
      <c r="C71" s="17" t="s">
        <v>16</v>
      </c>
      <c r="F71" s="270" t="str">
        <f>$F$6</f>
        <v>Revitalizace obce Pyšná</v>
      </c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S71" s="20"/>
    </row>
    <row r="72" spans="2:19" s="6" customFormat="1" ht="37.5" customHeight="1">
      <c r="B72" s="20"/>
      <c r="C72" s="40" t="s">
        <v>84</v>
      </c>
      <c r="F72" s="232" t="str">
        <f>$F$7</f>
        <v>SO 02 - Úpravy komunikací</v>
      </c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S72" s="20"/>
    </row>
    <row r="73" spans="2:19" s="6" customFormat="1" ht="7.5" customHeight="1">
      <c r="B73" s="20"/>
      <c r="S73" s="20"/>
    </row>
    <row r="74" spans="2:19" s="6" customFormat="1" ht="18.75" customHeight="1">
      <c r="B74" s="20"/>
      <c r="C74" s="17" t="s">
        <v>22</v>
      </c>
      <c r="F74" s="15" t="str">
        <f>$F$10</f>
        <v>Pyšná</v>
      </c>
      <c r="K74" s="17" t="s">
        <v>24</v>
      </c>
      <c r="M74" s="237">
        <f>IF($O$10="","",$O$10)</f>
        <v>41617</v>
      </c>
      <c r="N74" s="231"/>
      <c r="O74" s="231"/>
      <c r="P74" s="231"/>
      <c r="S74" s="20"/>
    </row>
    <row r="75" spans="2:19" s="6" customFormat="1" ht="7.5" customHeight="1">
      <c r="B75" s="20"/>
      <c r="S75" s="20"/>
    </row>
    <row r="76" spans="2:19" s="6" customFormat="1" ht="15.75" customHeight="1">
      <c r="B76" s="20"/>
      <c r="C76" s="17" t="s">
        <v>27</v>
      </c>
      <c r="F76" s="15" t="str">
        <f>$E$13</f>
        <v>obec Vysoká Pec</v>
      </c>
      <c r="K76" s="17" t="s">
        <v>33</v>
      </c>
      <c r="M76" s="233" t="str">
        <f>$E$19</f>
        <v>SM - PROJEKT spol. s.r.o., Blatenská 2306, 430 03 Chomutov</v>
      </c>
      <c r="N76" s="231"/>
      <c r="O76" s="231"/>
      <c r="P76" s="231"/>
      <c r="Q76" s="231"/>
      <c r="S76" s="20"/>
    </row>
    <row r="77" spans="2:19" s="6" customFormat="1" ht="15" customHeight="1">
      <c r="B77" s="20"/>
      <c r="C77" s="17" t="s">
        <v>31</v>
      </c>
      <c r="F77" s="15" t="str">
        <f>IF($E$16="","",$E$16)</f>
        <v>Vyplň údaj</v>
      </c>
      <c r="S77" s="20"/>
    </row>
    <row r="78" spans="2:19" s="6" customFormat="1" ht="11.25" customHeight="1">
      <c r="B78" s="20"/>
      <c r="S78" s="20"/>
    </row>
    <row r="79" spans="2:27" s="82" customFormat="1" ht="30" customHeight="1">
      <c r="B79" s="83"/>
      <c r="C79" s="84" t="s">
        <v>101</v>
      </c>
      <c r="D79" s="85" t="s">
        <v>53</v>
      </c>
      <c r="E79" s="85" t="s">
        <v>49</v>
      </c>
      <c r="F79" s="271" t="s">
        <v>102</v>
      </c>
      <c r="G79" s="272"/>
      <c r="H79" s="272"/>
      <c r="I79" s="272"/>
      <c r="J79" s="85" t="s">
        <v>103</v>
      </c>
      <c r="K79" s="85" t="s">
        <v>104</v>
      </c>
      <c r="L79" s="271" t="s">
        <v>105</v>
      </c>
      <c r="M79" s="272"/>
      <c r="N79" s="271" t="s">
        <v>106</v>
      </c>
      <c r="O79" s="272"/>
      <c r="P79" s="272"/>
      <c r="Q79" s="272"/>
      <c r="R79" s="86" t="s">
        <v>107</v>
      </c>
      <c r="S79" s="83"/>
      <c r="T79" s="48" t="s">
        <v>108</v>
      </c>
      <c r="U79" s="49" t="s">
        <v>37</v>
      </c>
      <c r="V79" s="49" t="s">
        <v>109</v>
      </c>
      <c r="W79" s="49" t="s">
        <v>110</v>
      </c>
      <c r="X79" s="49" t="s">
        <v>111</v>
      </c>
      <c r="Y79" s="49" t="s">
        <v>112</v>
      </c>
      <c r="Z79" s="49" t="s">
        <v>113</v>
      </c>
      <c r="AA79" s="50" t="s">
        <v>114</v>
      </c>
    </row>
    <row r="80" spans="2:63" s="6" customFormat="1" ht="30" customHeight="1">
      <c r="B80" s="20"/>
      <c r="C80" s="53" t="s">
        <v>89</v>
      </c>
      <c r="N80" s="262">
        <f>$BK$80+N160</f>
        <v>0</v>
      </c>
      <c r="O80" s="231"/>
      <c r="P80" s="231"/>
      <c r="Q80" s="231"/>
      <c r="S80" s="20"/>
      <c r="T80" s="52"/>
      <c r="U80" s="43"/>
      <c r="V80" s="43"/>
      <c r="W80" s="87">
        <f>$W$81+$W$335</f>
        <v>0</v>
      </c>
      <c r="X80" s="43"/>
      <c r="Y80" s="87">
        <f>$Y$81+$Y$335</f>
        <v>3355.2664694177</v>
      </c>
      <c r="Z80" s="43"/>
      <c r="AA80" s="88">
        <f>$AA$81+$AA$335</f>
        <v>476.972</v>
      </c>
      <c r="AT80" s="6" t="s">
        <v>67</v>
      </c>
      <c r="AU80" s="6" t="s">
        <v>90</v>
      </c>
      <c r="BK80" s="89">
        <f>$BK$81+$BK$335</f>
        <v>0</v>
      </c>
    </row>
    <row r="81" spans="2:63" s="90" customFormat="1" ht="37.5" customHeight="1">
      <c r="B81" s="91"/>
      <c r="D81" s="92" t="s">
        <v>91</v>
      </c>
      <c r="N81" s="255">
        <f>$BK$81+N160</f>
        <v>0</v>
      </c>
      <c r="O81" s="254"/>
      <c r="P81" s="254"/>
      <c r="Q81" s="254"/>
      <c r="S81" s="91"/>
      <c r="T81" s="94"/>
      <c r="W81" s="95">
        <f>$W$82+$W$164+$W$170+$W$176+$W$243</f>
        <v>0</v>
      </c>
      <c r="Y81" s="95">
        <f>$Y$82+$Y$164+$Y$170+$Y$176+$Y$243</f>
        <v>3355.2664694177</v>
      </c>
      <c r="AA81" s="96">
        <f>$AA$82+$AA$164+$AA$170+$AA$176+$AA$243</f>
        <v>476.972</v>
      </c>
      <c r="AR81" s="93" t="s">
        <v>21</v>
      </c>
      <c r="AT81" s="93" t="s">
        <v>67</v>
      </c>
      <c r="AU81" s="93" t="s">
        <v>68</v>
      </c>
      <c r="AY81" s="93" t="s">
        <v>115</v>
      </c>
      <c r="BK81" s="97">
        <f>$BK$82+$BK$164+$BK$170+$BK$176+$BK$243</f>
        <v>0</v>
      </c>
    </row>
    <row r="82" spans="2:63" s="90" customFormat="1" ht="21" customHeight="1">
      <c r="B82" s="91"/>
      <c r="D82" s="98" t="s">
        <v>92</v>
      </c>
      <c r="N82" s="253">
        <f>$BK$82+N160</f>
        <v>0</v>
      </c>
      <c r="O82" s="254"/>
      <c r="P82" s="254"/>
      <c r="Q82" s="254"/>
      <c r="S82" s="91"/>
      <c r="T82" s="94"/>
      <c r="W82" s="95">
        <f>SUM($W$83:$W$159)</f>
        <v>0</v>
      </c>
      <c r="Y82" s="95">
        <f>SUM($Y$83:$Y$159)</f>
        <v>0.17924081599999997</v>
      </c>
      <c r="AA82" s="96">
        <f>SUM($AA$83:$AA$159)</f>
        <v>476.972</v>
      </c>
      <c r="AR82" s="93" t="s">
        <v>21</v>
      </c>
      <c r="AT82" s="93" t="s">
        <v>67</v>
      </c>
      <c r="AU82" s="93" t="s">
        <v>21</v>
      </c>
      <c r="AY82" s="93" t="s">
        <v>115</v>
      </c>
      <c r="BK82" s="97">
        <f>SUM($BK$83:$BK$159)</f>
        <v>0</v>
      </c>
    </row>
    <row r="83" spans="2:65" s="6" customFormat="1" ht="15.75" customHeight="1">
      <c r="B83" s="20"/>
      <c r="C83" s="99" t="s">
        <v>213</v>
      </c>
      <c r="D83" s="99" t="s">
        <v>116</v>
      </c>
      <c r="E83" s="100" t="s">
        <v>249</v>
      </c>
      <c r="F83" s="257" t="s">
        <v>250</v>
      </c>
      <c r="G83" s="258"/>
      <c r="H83" s="258"/>
      <c r="I83" s="258"/>
      <c r="J83" s="102" t="s">
        <v>251</v>
      </c>
      <c r="K83" s="103">
        <v>0.253</v>
      </c>
      <c r="L83" s="259"/>
      <c r="M83" s="258"/>
      <c r="N83" s="261">
        <f>ROUND($L$83*$K$83,2)</f>
        <v>0</v>
      </c>
      <c r="O83" s="258"/>
      <c r="P83" s="258"/>
      <c r="Q83" s="258"/>
      <c r="R83" s="101" t="s">
        <v>252</v>
      </c>
      <c r="S83" s="20"/>
      <c r="T83" s="104"/>
      <c r="U83" s="105" t="s">
        <v>38</v>
      </c>
      <c r="X83" s="106">
        <v>0</v>
      </c>
      <c r="Y83" s="106">
        <f>$X$83*$K$83</f>
        <v>0</v>
      </c>
      <c r="Z83" s="106">
        <v>0</v>
      </c>
      <c r="AA83" s="107">
        <f>$Z$83*$K$83</f>
        <v>0</v>
      </c>
      <c r="AR83" s="68" t="s">
        <v>118</v>
      </c>
      <c r="AT83" s="68" t="s">
        <v>116</v>
      </c>
      <c r="AU83" s="68" t="s">
        <v>73</v>
      </c>
      <c r="AY83" s="6" t="s">
        <v>115</v>
      </c>
      <c r="BE83" s="108">
        <f>IF($U$83="základní",$N$83,0)</f>
        <v>0</v>
      </c>
      <c r="BF83" s="108">
        <f>IF($U$83="snížená",$N$83,0)</f>
        <v>0</v>
      </c>
      <c r="BG83" s="108">
        <f>IF($U$83="zákl. přenesená",$N$83,0)</f>
        <v>0</v>
      </c>
      <c r="BH83" s="108">
        <f>IF($U$83="sníž. přenesená",$N$83,0)</f>
        <v>0</v>
      </c>
      <c r="BI83" s="108">
        <f>IF($U$83="nulová",$N$83,0)</f>
        <v>0</v>
      </c>
      <c r="BJ83" s="68" t="s">
        <v>21</v>
      </c>
      <c r="BK83" s="108">
        <f>ROUND($L$83*$K$83,2)</f>
        <v>0</v>
      </c>
      <c r="BL83" s="68" t="s">
        <v>118</v>
      </c>
      <c r="BM83" s="68" t="s">
        <v>253</v>
      </c>
    </row>
    <row r="84" spans="2:47" s="6" customFormat="1" ht="16.5" customHeight="1">
      <c r="B84" s="20"/>
      <c r="F84" s="256" t="s">
        <v>254</v>
      </c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0"/>
      <c r="T84" s="45"/>
      <c r="AA84" s="46"/>
      <c r="AT84" s="6" t="s">
        <v>255</v>
      </c>
      <c r="AU84" s="6" t="s">
        <v>73</v>
      </c>
    </row>
    <row r="85" spans="2:51" s="6" customFormat="1" ht="27" customHeight="1">
      <c r="B85" s="109"/>
      <c r="E85" s="111"/>
      <c r="F85" s="251" t="s">
        <v>256</v>
      </c>
      <c r="G85" s="252"/>
      <c r="H85" s="252"/>
      <c r="I85" s="252"/>
      <c r="K85" s="112">
        <v>0.2528</v>
      </c>
      <c r="S85" s="109"/>
      <c r="T85" s="113"/>
      <c r="AA85" s="114"/>
      <c r="AT85" s="111" t="s">
        <v>119</v>
      </c>
      <c r="AU85" s="111" t="s">
        <v>73</v>
      </c>
      <c r="AV85" s="111" t="s">
        <v>73</v>
      </c>
      <c r="AW85" s="111" t="s">
        <v>90</v>
      </c>
      <c r="AX85" s="111" t="s">
        <v>68</v>
      </c>
      <c r="AY85" s="111" t="s">
        <v>115</v>
      </c>
    </row>
    <row r="86" spans="2:51" s="6" customFormat="1" ht="15.75" customHeight="1">
      <c r="B86" s="115"/>
      <c r="E86" s="116"/>
      <c r="F86" s="263" t="s">
        <v>120</v>
      </c>
      <c r="G86" s="264"/>
      <c r="H86" s="264"/>
      <c r="I86" s="264"/>
      <c r="K86" s="117">
        <v>0.2528</v>
      </c>
      <c r="S86" s="115"/>
      <c r="T86" s="118"/>
      <c r="AA86" s="119"/>
      <c r="AT86" s="116" t="s">
        <v>119</v>
      </c>
      <c r="AU86" s="116" t="s">
        <v>73</v>
      </c>
      <c r="AV86" s="116" t="s">
        <v>118</v>
      </c>
      <c r="AW86" s="116" t="s">
        <v>90</v>
      </c>
      <c r="AX86" s="116" t="s">
        <v>21</v>
      </c>
      <c r="AY86" s="116" t="s">
        <v>115</v>
      </c>
    </row>
    <row r="87" spans="2:65" s="6" customFormat="1" ht="15.75" customHeight="1">
      <c r="B87" s="20"/>
      <c r="C87" s="99" t="s">
        <v>156</v>
      </c>
      <c r="D87" s="99" t="s">
        <v>116</v>
      </c>
      <c r="E87" s="100" t="s">
        <v>257</v>
      </c>
      <c r="F87" s="257" t="s">
        <v>258</v>
      </c>
      <c r="G87" s="258"/>
      <c r="H87" s="258"/>
      <c r="I87" s="258"/>
      <c r="J87" s="102" t="s">
        <v>138</v>
      </c>
      <c r="K87" s="103">
        <v>2</v>
      </c>
      <c r="L87" s="259"/>
      <c r="M87" s="258"/>
      <c r="N87" s="261">
        <f>ROUND($L$87*$K$87,2)</f>
        <v>0</v>
      </c>
      <c r="O87" s="258"/>
      <c r="P87" s="258"/>
      <c r="Q87" s="258"/>
      <c r="R87" s="101" t="s">
        <v>252</v>
      </c>
      <c r="S87" s="20"/>
      <c r="T87" s="104"/>
      <c r="U87" s="105" t="s">
        <v>38</v>
      </c>
      <c r="X87" s="106">
        <v>0</v>
      </c>
      <c r="Y87" s="106">
        <f>$X$87*$K$87</f>
        <v>0</v>
      </c>
      <c r="Z87" s="106">
        <v>0</v>
      </c>
      <c r="AA87" s="107">
        <f>$Z$87*$K$87</f>
        <v>0</v>
      </c>
      <c r="AR87" s="68" t="s">
        <v>118</v>
      </c>
      <c r="AT87" s="68" t="s">
        <v>116</v>
      </c>
      <c r="AU87" s="68" t="s">
        <v>73</v>
      </c>
      <c r="AY87" s="6" t="s">
        <v>115</v>
      </c>
      <c r="BE87" s="108">
        <f>IF($U$87="základní",$N$87,0)</f>
        <v>0</v>
      </c>
      <c r="BF87" s="108">
        <f>IF($U$87="snížená",$N$87,0)</f>
        <v>0</v>
      </c>
      <c r="BG87" s="108">
        <f>IF($U$87="zákl. přenesená",$N$87,0)</f>
        <v>0</v>
      </c>
      <c r="BH87" s="108">
        <f>IF($U$87="sníž. přenesená",$N$87,0)</f>
        <v>0</v>
      </c>
      <c r="BI87" s="108">
        <f>IF($U$87="nulová",$N$87,0)</f>
        <v>0</v>
      </c>
      <c r="BJ87" s="68" t="s">
        <v>21</v>
      </c>
      <c r="BK87" s="108">
        <f>ROUND($L$87*$K$87,2)</f>
        <v>0</v>
      </c>
      <c r="BL87" s="68" t="s">
        <v>118</v>
      </c>
      <c r="BM87" s="68" t="s">
        <v>259</v>
      </c>
    </row>
    <row r="88" spans="2:47" s="6" customFormat="1" ht="16.5" customHeight="1">
      <c r="B88" s="20"/>
      <c r="F88" s="256" t="s">
        <v>260</v>
      </c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0"/>
      <c r="T88" s="45"/>
      <c r="AA88" s="46"/>
      <c r="AT88" s="6" t="s">
        <v>255</v>
      </c>
      <c r="AU88" s="6" t="s">
        <v>73</v>
      </c>
    </row>
    <row r="89" spans="2:65" s="6" customFormat="1" ht="15.75" customHeight="1">
      <c r="B89" s="20"/>
      <c r="C89" s="99" t="s">
        <v>187</v>
      </c>
      <c r="D89" s="99" t="s">
        <v>116</v>
      </c>
      <c r="E89" s="100" t="s">
        <v>261</v>
      </c>
      <c r="F89" s="257" t="s">
        <v>262</v>
      </c>
      <c r="G89" s="258"/>
      <c r="H89" s="258"/>
      <c r="I89" s="258"/>
      <c r="J89" s="102" t="s">
        <v>138</v>
      </c>
      <c r="K89" s="103">
        <v>2</v>
      </c>
      <c r="L89" s="259"/>
      <c r="M89" s="258"/>
      <c r="N89" s="261">
        <f>ROUND($L$89*$K$89,2)</f>
        <v>0</v>
      </c>
      <c r="O89" s="258"/>
      <c r="P89" s="258"/>
      <c r="Q89" s="258"/>
      <c r="R89" s="101" t="s">
        <v>252</v>
      </c>
      <c r="S89" s="20"/>
      <c r="T89" s="104"/>
      <c r="U89" s="105" t="s">
        <v>38</v>
      </c>
      <c r="X89" s="106">
        <v>8.2788E-05</v>
      </c>
      <c r="Y89" s="106">
        <f>$X$89*$K$89</f>
        <v>0.000165576</v>
      </c>
      <c r="Z89" s="106">
        <v>0</v>
      </c>
      <c r="AA89" s="107">
        <f>$Z$89*$K$89</f>
        <v>0</v>
      </c>
      <c r="AR89" s="68" t="s">
        <v>118</v>
      </c>
      <c r="AT89" s="68" t="s">
        <v>116</v>
      </c>
      <c r="AU89" s="68" t="s">
        <v>73</v>
      </c>
      <c r="AY89" s="6" t="s">
        <v>115</v>
      </c>
      <c r="BE89" s="108">
        <f>IF($U$89="základní",$N$89,0)</f>
        <v>0</v>
      </c>
      <c r="BF89" s="108">
        <f>IF($U$89="snížená",$N$89,0)</f>
        <v>0</v>
      </c>
      <c r="BG89" s="108">
        <f>IF($U$89="zákl. přenesená",$N$89,0)</f>
        <v>0</v>
      </c>
      <c r="BH89" s="108">
        <f>IF($U$89="sníž. přenesená",$N$89,0)</f>
        <v>0</v>
      </c>
      <c r="BI89" s="108">
        <f>IF($U$89="nulová",$N$89,0)</f>
        <v>0</v>
      </c>
      <c r="BJ89" s="68" t="s">
        <v>21</v>
      </c>
      <c r="BK89" s="108">
        <f>ROUND($L$89*$K$89,2)</f>
        <v>0</v>
      </c>
      <c r="BL89" s="68" t="s">
        <v>118</v>
      </c>
      <c r="BM89" s="68" t="s">
        <v>263</v>
      </c>
    </row>
    <row r="90" spans="2:47" s="6" customFormat="1" ht="16.5" customHeight="1">
      <c r="B90" s="20"/>
      <c r="F90" s="256" t="s">
        <v>264</v>
      </c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0"/>
      <c r="T90" s="45"/>
      <c r="AA90" s="46"/>
      <c r="AT90" s="6" t="s">
        <v>255</v>
      </c>
      <c r="AU90" s="6" t="s">
        <v>73</v>
      </c>
    </row>
    <row r="91" spans="2:65" s="6" customFormat="1" ht="27" customHeight="1">
      <c r="B91" s="20"/>
      <c r="C91" s="99" t="s">
        <v>172</v>
      </c>
      <c r="D91" s="99" t="s">
        <v>116</v>
      </c>
      <c r="E91" s="100" t="s">
        <v>265</v>
      </c>
      <c r="F91" s="257" t="s">
        <v>266</v>
      </c>
      <c r="G91" s="258"/>
      <c r="H91" s="258"/>
      <c r="I91" s="258"/>
      <c r="J91" s="102" t="s">
        <v>121</v>
      </c>
      <c r="K91" s="103">
        <v>20</v>
      </c>
      <c r="L91" s="259"/>
      <c r="M91" s="258"/>
      <c r="N91" s="261">
        <f>ROUND($L$91*$K$91,2)</f>
        <v>0</v>
      </c>
      <c r="O91" s="258"/>
      <c r="P91" s="258"/>
      <c r="Q91" s="258"/>
      <c r="R91" s="101" t="s">
        <v>252</v>
      </c>
      <c r="S91" s="20"/>
      <c r="T91" s="104"/>
      <c r="U91" s="105" t="s">
        <v>38</v>
      </c>
      <c r="X91" s="106">
        <v>0</v>
      </c>
      <c r="Y91" s="106">
        <f>$X$91*$K$91</f>
        <v>0</v>
      </c>
      <c r="Z91" s="106">
        <v>0.26</v>
      </c>
      <c r="AA91" s="107">
        <f>$Z$91*$K$91</f>
        <v>5.2</v>
      </c>
      <c r="AR91" s="68" t="s">
        <v>118</v>
      </c>
      <c r="AT91" s="68" t="s">
        <v>116</v>
      </c>
      <c r="AU91" s="68" t="s">
        <v>73</v>
      </c>
      <c r="AY91" s="6" t="s">
        <v>115</v>
      </c>
      <c r="BE91" s="108">
        <f>IF($U$91="základní",$N$91,0)</f>
        <v>0</v>
      </c>
      <c r="BF91" s="108">
        <f>IF($U$91="snížená",$N$91,0)</f>
        <v>0</v>
      </c>
      <c r="BG91" s="108">
        <f>IF($U$91="zákl. přenesená",$N$91,0)</f>
        <v>0</v>
      </c>
      <c r="BH91" s="108">
        <f>IF($U$91="sníž. přenesená",$N$91,0)</f>
        <v>0</v>
      </c>
      <c r="BI91" s="108">
        <f>IF($U$91="nulová",$N$91,0)</f>
        <v>0</v>
      </c>
      <c r="BJ91" s="68" t="s">
        <v>21</v>
      </c>
      <c r="BK91" s="108">
        <f>ROUND($L$91*$K$91,2)</f>
        <v>0</v>
      </c>
      <c r="BL91" s="68" t="s">
        <v>118</v>
      </c>
      <c r="BM91" s="68" t="s">
        <v>267</v>
      </c>
    </row>
    <row r="92" spans="2:47" s="6" customFormat="1" ht="27" customHeight="1">
      <c r="B92" s="20"/>
      <c r="F92" s="256" t="s">
        <v>268</v>
      </c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0"/>
      <c r="T92" s="45"/>
      <c r="AA92" s="46"/>
      <c r="AT92" s="6" t="s">
        <v>255</v>
      </c>
      <c r="AU92" s="6" t="s">
        <v>73</v>
      </c>
    </row>
    <row r="93" spans="2:65" s="6" customFormat="1" ht="27" customHeight="1">
      <c r="B93" s="20"/>
      <c r="C93" s="99" t="s">
        <v>147</v>
      </c>
      <c r="D93" s="99" t="s">
        <v>116</v>
      </c>
      <c r="E93" s="100" t="s">
        <v>269</v>
      </c>
      <c r="F93" s="257" t="s">
        <v>270</v>
      </c>
      <c r="G93" s="258"/>
      <c r="H93" s="258"/>
      <c r="I93" s="258"/>
      <c r="J93" s="102" t="s">
        <v>121</v>
      </c>
      <c r="K93" s="103">
        <v>145</v>
      </c>
      <c r="L93" s="259"/>
      <c r="M93" s="258"/>
      <c r="N93" s="261">
        <f>ROUND($L$93*$K$93,2)</f>
        <v>0</v>
      </c>
      <c r="O93" s="258"/>
      <c r="P93" s="258"/>
      <c r="Q93" s="258"/>
      <c r="R93" s="101" t="s">
        <v>252</v>
      </c>
      <c r="S93" s="20"/>
      <c r="T93" s="104"/>
      <c r="U93" s="105" t="s">
        <v>38</v>
      </c>
      <c r="X93" s="106">
        <v>0</v>
      </c>
      <c r="Y93" s="106">
        <f>$X$93*$K$93</f>
        <v>0</v>
      </c>
      <c r="Z93" s="106">
        <v>0.235</v>
      </c>
      <c r="AA93" s="107">
        <f>$Z$93*$K$93</f>
        <v>34.074999999999996</v>
      </c>
      <c r="AR93" s="68" t="s">
        <v>118</v>
      </c>
      <c r="AT93" s="68" t="s">
        <v>116</v>
      </c>
      <c r="AU93" s="68" t="s">
        <v>73</v>
      </c>
      <c r="AY93" s="6" t="s">
        <v>115</v>
      </c>
      <c r="BE93" s="108">
        <f>IF($U$93="základní",$N$93,0)</f>
        <v>0</v>
      </c>
      <c r="BF93" s="108">
        <f>IF($U$93="snížená",$N$93,0)</f>
        <v>0</v>
      </c>
      <c r="BG93" s="108">
        <f>IF($U$93="zákl. přenesená",$N$93,0)</f>
        <v>0</v>
      </c>
      <c r="BH93" s="108">
        <f>IF($U$93="sníž. přenesená",$N$93,0)</f>
        <v>0</v>
      </c>
      <c r="BI93" s="108">
        <f>IF($U$93="nulová",$N$93,0)</f>
        <v>0</v>
      </c>
      <c r="BJ93" s="68" t="s">
        <v>21</v>
      </c>
      <c r="BK93" s="108">
        <f>ROUND($L$93*$K$93,2)</f>
        <v>0</v>
      </c>
      <c r="BL93" s="68" t="s">
        <v>118</v>
      </c>
      <c r="BM93" s="68" t="s">
        <v>271</v>
      </c>
    </row>
    <row r="94" spans="2:47" s="6" customFormat="1" ht="27" customHeight="1">
      <c r="B94" s="20"/>
      <c r="F94" s="256" t="s">
        <v>272</v>
      </c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0"/>
      <c r="T94" s="45"/>
      <c r="AA94" s="46"/>
      <c r="AT94" s="6" t="s">
        <v>255</v>
      </c>
      <c r="AU94" s="6" t="s">
        <v>73</v>
      </c>
    </row>
    <row r="95" spans="2:51" s="6" customFormat="1" ht="15.75" customHeight="1">
      <c r="B95" s="109"/>
      <c r="E95" s="111"/>
      <c r="F95" s="251" t="s">
        <v>273</v>
      </c>
      <c r="G95" s="252"/>
      <c r="H95" s="252"/>
      <c r="I95" s="252"/>
      <c r="K95" s="112">
        <v>145</v>
      </c>
      <c r="S95" s="109"/>
      <c r="T95" s="113"/>
      <c r="AA95" s="114"/>
      <c r="AT95" s="111" t="s">
        <v>119</v>
      </c>
      <c r="AU95" s="111" t="s">
        <v>73</v>
      </c>
      <c r="AV95" s="111" t="s">
        <v>73</v>
      </c>
      <c r="AW95" s="111" t="s">
        <v>90</v>
      </c>
      <c r="AX95" s="111" t="s">
        <v>21</v>
      </c>
      <c r="AY95" s="111" t="s">
        <v>115</v>
      </c>
    </row>
    <row r="96" spans="2:65" s="6" customFormat="1" ht="27" customHeight="1">
      <c r="B96" s="20"/>
      <c r="C96" s="99" t="s">
        <v>173</v>
      </c>
      <c r="D96" s="99" t="s">
        <v>116</v>
      </c>
      <c r="E96" s="100" t="s">
        <v>274</v>
      </c>
      <c r="F96" s="257" t="s">
        <v>275</v>
      </c>
      <c r="G96" s="258"/>
      <c r="H96" s="258"/>
      <c r="I96" s="258"/>
      <c r="J96" s="102" t="s">
        <v>121</v>
      </c>
      <c r="K96" s="103">
        <v>80</v>
      </c>
      <c r="L96" s="259"/>
      <c r="M96" s="258"/>
      <c r="N96" s="261">
        <f>ROUND($L$96*$K$96,2)</f>
        <v>0</v>
      </c>
      <c r="O96" s="258"/>
      <c r="P96" s="258"/>
      <c r="Q96" s="258"/>
      <c r="R96" s="101" t="s">
        <v>252</v>
      </c>
      <c r="S96" s="20"/>
      <c r="T96" s="104"/>
      <c r="U96" s="105" t="s">
        <v>38</v>
      </c>
      <c r="X96" s="106">
        <v>0</v>
      </c>
      <c r="Y96" s="106">
        <f>$X$96*$K$96</f>
        <v>0</v>
      </c>
      <c r="Z96" s="106">
        <v>0.225</v>
      </c>
      <c r="AA96" s="107">
        <f>$Z$96*$K$96</f>
        <v>18</v>
      </c>
      <c r="AR96" s="68" t="s">
        <v>118</v>
      </c>
      <c r="AT96" s="68" t="s">
        <v>116</v>
      </c>
      <c r="AU96" s="68" t="s">
        <v>73</v>
      </c>
      <c r="AY96" s="6" t="s">
        <v>115</v>
      </c>
      <c r="BE96" s="108">
        <f>IF($U$96="základní",$N$96,0)</f>
        <v>0</v>
      </c>
      <c r="BF96" s="108">
        <f>IF($U$96="snížená",$N$96,0)</f>
        <v>0</v>
      </c>
      <c r="BG96" s="108">
        <f>IF($U$96="zákl. přenesená",$N$96,0)</f>
        <v>0</v>
      </c>
      <c r="BH96" s="108">
        <f>IF($U$96="sníž. přenesená",$N$96,0)</f>
        <v>0</v>
      </c>
      <c r="BI96" s="108">
        <f>IF($U$96="nulová",$N$96,0)</f>
        <v>0</v>
      </c>
      <c r="BJ96" s="68" t="s">
        <v>21</v>
      </c>
      <c r="BK96" s="108">
        <f>ROUND($L$96*$K$96,2)</f>
        <v>0</v>
      </c>
      <c r="BL96" s="68" t="s">
        <v>118</v>
      </c>
      <c r="BM96" s="68" t="s">
        <v>276</v>
      </c>
    </row>
    <row r="97" spans="2:47" s="6" customFormat="1" ht="27" customHeight="1">
      <c r="B97" s="20"/>
      <c r="F97" s="256" t="s">
        <v>277</v>
      </c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0"/>
      <c r="T97" s="45"/>
      <c r="AA97" s="46"/>
      <c r="AT97" s="6" t="s">
        <v>255</v>
      </c>
      <c r="AU97" s="6" t="s">
        <v>73</v>
      </c>
    </row>
    <row r="98" spans="2:51" s="6" customFormat="1" ht="15.75" customHeight="1">
      <c r="B98" s="109"/>
      <c r="E98" s="111"/>
      <c r="F98" s="251" t="s">
        <v>278</v>
      </c>
      <c r="G98" s="252"/>
      <c r="H98" s="252"/>
      <c r="I98" s="252"/>
      <c r="K98" s="112">
        <v>80</v>
      </c>
      <c r="S98" s="109"/>
      <c r="T98" s="113"/>
      <c r="AA98" s="114"/>
      <c r="AT98" s="111" t="s">
        <v>119</v>
      </c>
      <c r="AU98" s="111" t="s">
        <v>73</v>
      </c>
      <c r="AV98" s="111" t="s">
        <v>73</v>
      </c>
      <c r="AW98" s="111" t="s">
        <v>90</v>
      </c>
      <c r="AX98" s="111" t="s">
        <v>21</v>
      </c>
      <c r="AY98" s="111" t="s">
        <v>115</v>
      </c>
    </row>
    <row r="99" spans="2:65" s="6" customFormat="1" ht="27" customHeight="1">
      <c r="B99" s="20"/>
      <c r="C99" s="99" t="s">
        <v>175</v>
      </c>
      <c r="D99" s="99" t="s">
        <v>116</v>
      </c>
      <c r="E99" s="100" t="s">
        <v>279</v>
      </c>
      <c r="F99" s="257" t="s">
        <v>280</v>
      </c>
      <c r="G99" s="258"/>
      <c r="H99" s="258"/>
      <c r="I99" s="258"/>
      <c r="J99" s="102" t="s">
        <v>121</v>
      </c>
      <c r="K99" s="103">
        <v>45</v>
      </c>
      <c r="L99" s="259"/>
      <c r="M99" s="258"/>
      <c r="N99" s="261">
        <f>ROUND($L$99*$K$99,2)</f>
        <v>0</v>
      </c>
      <c r="O99" s="258"/>
      <c r="P99" s="258"/>
      <c r="Q99" s="258"/>
      <c r="R99" s="101" t="s">
        <v>252</v>
      </c>
      <c r="S99" s="20"/>
      <c r="T99" s="104"/>
      <c r="U99" s="105" t="s">
        <v>38</v>
      </c>
      <c r="X99" s="106">
        <v>0</v>
      </c>
      <c r="Y99" s="106">
        <f>$X$99*$K$99</f>
        <v>0</v>
      </c>
      <c r="Z99" s="106">
        <v>0.45</v>
      </c>
      <c r="AA99" s="107">
        <f>$Z$99*$K$99</f>
        <v>20.25</v>
      </c>
      <c r="AR99" s="68" t="s">
        <v>118</v>
      </c>
      <c r="AT99" s="68" t="s">
        <v>116</v>
      </c>
      <c r="AU99" s="68" t="s">
        <v>73</v>
      </c>
      <c r="AY99" s="6" t="s">
        <v>115</v>
      </c>
      <c r="BE99" s="108">
        <f>IF($U$99="základní",$N$99,0)</f>
        <v>0</v>
      </c>
      <c r="BF99" s="108">
        <f>IF($U$99="snížená",$N$99,0)</f>
        <v>0</v>
      </c>
      <c r="BG99" s="108">
        <f>IF($U$99="zákl. přenesená",$N$99,0)</f>
        <v>0</v>
      </c>
      <c r="BH99" s="108">
        <f>IF($U$99="sníž. přenesená",$N$99,0)</f>
        <v>0</v>
      </c>
      <c r="BI99" s="108">
        <f>IF($U$99="nulová",$N$99,0)</f>
        <v>0</v>
      </c>
      <c r="BJ99" s="68" t="s">
        <v>21</v>
      </c>
      <c r="BK99" s="108">
        <f>ROUND($L$99*$K$99,2)</f>
        <v>0</v>
      </c>
      <c r="BL99" s="68" t="s">
        <v>118</v>
      </c>
      <c r="BM99" s="68" t="s">
        <v>281</v>
      </c>
    </row>
    <row r="100" spans="2:47" s="6" customFormat="1" ht="27" customHeight="1">
      <c r="B100" s="20"/>
      <c r="F100" s="256" t="s">
        <v>282</v>
      </c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0"/>
      <c r="T100" s="45"/>
      <c r="AA100" s="46"/>
      <c r="AT100" s="6" t="s">
        <v>255</v>
      </c>
      <c r="AU100" s="6" t="s">
        <v>73</v>
      </c>
    </row>
    <row r="101" spans="2:51" s="6" customFormat="1" ht="15.75" customHeight="1">
      <c r="B101" s="109"/>
      <c r="E101" s="111"/>
      <c r="F101" s="251" t="s">
        <v>283</v>
      </c>
      <c r="G101" s="252"/>
      <c r="H101" s="252"/>
      <c r="I101" s="252"/>
      <c r="K101" s="112">
        <v>45</v>
      </c>
      <c r="S101" s="109"/>
      <c r="T101" s="113"/>
      <c r="AA101" s="114"/>
      <c r="AT101" s="111" t="s">
        <v>119</v>
      </c>
      <c r="AU101" s="111" t="s">
        <v>73</v>
      </c>
      <c r="AV101" s="111" t="s">
        <v>73</v>
      </c>
      <c r="AW101" s="111" t="s">
        <v>90</v>
      </c>
      <c r="AX101" s="111" t="s">
        <v>21</v>
      </c>
      <c r="AY101" s="111" t="s">
        <v>115</v>
      </c>
    </row>
    <row r="102" spans="2:65" s="6" customFormat="1" ht="27" customHeight="1">
      <c r="B102" s="20"/>
      <c r="C102" s="99" t="s">
        <v>148</v>
      </c>
      <c r="D102" s="99" t="s">
        <v>116</v>
      </c>
      <c r="E102" s="100" t="s">
        <v>284</v>
      </c>
      <c r="F102" s="257" t="s">
        <v>285</v>
      </c>
      <c r="G102" s="258"/>
      <c r="H102" s="258"/>
      <c r="I102" s="258"/>
      <c r="J102" s="102" t="s">
        <v>121</v>
      </c>
      <c r="K102" s="103">
        <v>83</v>
      </c>
      <c r="L102" s="259"/>
      <c r="M102" s="258"/>
      <c r="N102" s="261">
        <f>ROUND($L$102*$K$102,2)</f>
        <v>0</v>
      </c>
      <c r="O102" s="258"/>
      <c r="P102" s="258"/>
      <c r="Q102" s="258"/>
      <c r="R102" s="101" t="s">
        <v>252</v>
      </c>
      <c r="S102" s="20"/>
      <c r="T102" s="104"/>
      <c r="U102" s="105" t="s">
        <v>38</v>
      </c>
      <c r="X102" s="106">
        <v>0</v>
      </c>
      <c r="Y102" s="106">
        <f>$X$102*$K$102</f>
        <v>0</v>
      </c>
      <c r="Z102" s="106">
        <v>0.235</v>
      </c>
      <c r="AA102" s="107">
        <f>$Z$102*$K$102</f>
        <v>19.505</v>
      </c>
      <c r="AR102" s="68" t="s">
        <v>118</v>
      </c>
      <c r="AT102" s="68" t="s">
        <v>116</v>
      </c>
      <c r="AU102" s="68" t="s">
        <v>73</v>
      </c>
      <c r="AY102" s="6" t="s">
        <v>115</v>
      </c>
      <c r="BE102" s="108">
        <f>IF($U$102="základní",$N$102,0)</f>
        <v>0</v>
      </c>
      <c r="BF102" s="108">
        <f>IF($U$102="snížená",$N$102,0)</f>
        <v>0</v>
      </c>
      <c r="BG102" s="108">
        <f>IF($U$102="zákl. přenesená",$N$102,0)</f>
        <v>0</v>
      </c>
      <c r="BH102" s="108">
        <f>IF($U$102="sníž. přenesená",$N$102,0)</f>
        <v>0</v>
      </c>
      <c r="BI102" s="108">
        <f>IF($U$102="nulová",$N$102,0)</f>
        <v>0</v>
      </c>
      <c r="BJ102" s="68" t="s">
        <v>21</v>
      </c>
      <c r="BK102" s="108">
        <f>ROUND($L$102*$K$102,2)</f>
        <v>0</v>
      </c>
      <c r="BL102" s="68" t="s">
        <v>118</v>
      </c>
      <c r="BM102" s="68" t="s">
        <v>286</v>
      </c>
    </row>
    <row r="103" spans="2:47" s="6" customFormat="1" ht="27" customHeight="1">
      <c r="B103" s="20"/>
      <c r="F103" s="256" t="s">
        <v>287</v>
      </c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0"/>
      <c r="T103" s="45"/>
      <c r="AA103" s="46"/>
      <c r="AT103" s="6" t="s">
        <v>255</v>
      </c>
      <c r="AU103" s="6" t="s">
        <v>73</v>
      </c>
    </row>
    <row r="104" spans="2:65" s="6" customFormat="1" ht="27" customHeight="1">
      <c r="B104" s="20"/>
      <c r="C104" s="99" t="s">
        <v>180</v>
      </c>
      <c r="D104" s="99" t="s">
        <v>116</v>
      </c>
      <c r="E104" s="100" t="s">
        <v>288</v>
      </c>
      <c r="F104" s="257" t="s">
        <v>289</v>
      </c>
      <c r="G104" s="258"/>
      <c r="H104" s="258"/>
      <c r="I104" s="258"/>
      <c r="J104" s="102" t="s">
        <v>121</v>
      </c>
      <c r="K104" s="103">
        <v>83</v>
      </c>
      <c r="L104" s="259"/>
      <c r="M104" s="258"/>
      <c r="N104" s="261">
        <f>ROUND($L$104*$K$104,2)</f>
        <v>0</v>
      </c>
      <c r="O104" s="258"/>
      <c r="P104" s="258"/>
      <c r="Q104" s="258"/>
      <c r="R104" s="101" t="s">
        <v>252</v>
      </c>
      <c r="S104" s="20"/>
      <c r="T104" s="104"/>
      <c r="U104" s="105" t="s">
        <v>38</v>
      </c>
      <c r="X104" s="106">
        <v>0</v>
      </c>
      <c r="Y104" s="106">
        <f>$X$104*$K$104</f>
        <v>0</v>
      </c>
      <c r="Z104" s="106">
        <v>0.45</v>
      </c>
      <c r="AA104" s="107">
        <f>$Z$104*$K$104</f>
        <v>37.35</v>
      </c>
      <c r="AR104" s="68" t="s">
        <v>118</v>
      </c>
      <c r="AT104" s="68" t="s">
        <v>116</v>
      </c>
      <c r="AU104" s="68" t="s">
        <v>73</v>
      </c>
      <c r="AY104" s="6" t="s">
        <v>115</v>
      </c>
      <c r="BE104" s="108">
        <f>IF($U$104="základní",$N$104,0)</f>
        <v>0</v>
      </c>
      <c r="BF104" s="108">
        <f>IF($U$104="snížená",$N$104,0)</f>
        <v>0</v>
      </c>
      <c r="BG104" s="108">
        <f>IF($U$104="zákl. přenesená",$N$104,0)</f>
        <v>0</v>
      </c>
      <c r="BH104" s="108">
        <f>IF($U$104="sníž. přenesená",$N$104,0)</f>
        <v>0</v>
      </c>
      <c r="BI104" s="108">
        <f>IF($U$104="nulová",$N$104,0)</f>
        <v>0</v>
      </c>
      <c r="BJ104" s="68" t="s">
        <v>21</v>
      </c>
      <c r="BK104" s="108">
        <f>ROUND($L$104*$K$104,2)</f>
        <v>0</v>
      </c>
      <c r="BL104" s="68" t="s">
        <v>118</v>
      </c>
      <c r="BM104" s="68" t="s">
        <v>290</v>
      </c>
    </row>
    <row r="105" spans="2:47" s="6" customFormat="1" ht="27" customHeight="1">
      <c r="B105" s="20"/>
      <c r="F105" s="256" t="s">
        <v>291</v>
      </c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0"/>
      <c r="T105" s="45"/>
      <c r="AA105" s="46"/>
      <c r="AT105" s="6" t="s">
        <v>255</v>
      </c>
      <c r="AU105" s="6" t="s">
        <v>73</v>
      </c>
    </row>
    <row r="106" spans="2:65" s="6" customFormat="1" ht="27" customHeight="1">
      <c r="B106" s="20"/>
      <c r="C106" s="99" t="s">
        <v>239</v>
      </c>
      <c r="D106" s="99" t="s">
        <v>116</v>
      </c>
      <c r="E106" s="100" t="s">
        <v>292</v>
      </c>
      <c r="F106" s="257" t="s">
        <v>293</v>
      </c>
      <c r="G106" s="258"/>
      <c r="H106" s="258"/>
      <c r="I106" s="258"/>
      <c r="J106" s="102" t="s">
        <v>121</v>
      </c>
      <c r="K106" s="103">
        <v>2674</v>
      </c>
      <c r="L106" s="259"/>
      <c r="M106" s="258"/>
      <c r="N106" s="261">
        <f>ROUND($L$106*$K$106,2)</f>
        <v>0</v>
      </c>
      <c r="O106" s="258"/>
      <c r="P106" s="258"/>
      <c r="Q106" s="258"/>
      <c r="R106" s="101" t="s">
        <v>252</v>
      </c>
      <c r="S106" s="20"/>
      <c r="T106" s="104"/>
      <c r="U106" s="105" t="s">
        <v>38</v>
      </c>
      <c r="X106" s="106">
        <v>5.976E-05</v>
      </c>
      <c r="Y106" s="106">
        <f>$X$106*$K$106</f>
        <v>0.15979823999999998</v>
      </c>
      <c r="Z106" s="106">
        <v>0.128</v>
      </c>
      <c r="AA106" s="107">
        <f>$Z$106*$K$106</f>
        <v>342.272</v>
      </c>
      <c r="AR106" s="68" t="s">
        <v>118</v>
      </c>
      <c r="AT106" s="68" t="s">
        <v>116</v>
      </c>
      <c r="AU106" s="68" t="s">
        <v>73</v>
      </c>
      <c r="AY106" s="6" t="s">
        <v>115</v>
      </c>
      <c r="BE106" s="108">
        <f>IF($U$106="základní",$N$106,0)</f>
        <v>0</v>
      </c>
      <c r="BF106" s="108">
        <f>IF($U$106="snížená",$N$106,0)</f>
        <v>0</v>
      </c>
      <c r="BG106" s="108">
        <f>IF($U$106="zákl. přenesená",$N$106,0)</f>
        <v>0</v>
      </c>
      <c r="BH106" s="108">
        <f>IF($U$106="sníž. přenesená",$N$106,0)</f>
        <v>0</v>
      </c>
      <c r="BI106" s="108">
        <f>IF($U$106="nulová",$N$106,0)</f>
        <v>0</v>
      </c>
      <c r="BJ106" s="68" t="s">
        <v>21</v>
      </c>
      <c r="BK106" s="108">
        <f>ROUND($L$106*$K$106,2)</f>
        <v>0</v>
      </c>
      <c r="BL106" s="68" t="s">
        <v>118</v>
      </c>
      <c r="BM106" s="68" t="s">
        <v>294</v>
      </c>
    </row>
    <row r="107" spans="2:47" s="6" customFormat="1" ht="27" customHeight="1">
      <c r="B107" s="20"/>
      <c r="F107" s="256" t="s">
        <v>295</v>
      </c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0"/>
      <c r="T107" s="45"/>
      <c r="AA107" s="46"/>
      <c r="AT107" s="6" t="s">
        <v>255</v>
      </c>
      <c r="AU107" s="6" t="s">
        <v>73</v>
      </c>
    </row>
    <row r="108" spans="2:65" s="6" customFormat="1" ht="15.75" customHeight="1">
      <c r="B108" s="20"/>
      <c r="C108" s="99" t="s">
        <v>197</v>
      </c>
      <c r="D108" s="99" t="s">
        <v>116</v>
      </c>
      <c r="E108" s="100" t="s">
        <v>296</v>
      </c>
      <c r="F108" s="257" t="s">
        <v>297</v>
      </c>
      <c r="G108" s="258"/>
      <c r="H108" s="258"/>
      <c r="I108" s="258"/>
      <c r="J108" s="102" t="s">
        <v>136</v>
      </c>
      <c r="K108" s="103">
        <v>8</v>
      </c>
      <c r="L108" s="259"/>
      <c r="M108" s="258"/>
      <c r="N108" s="261">
        <f>ROUND($L$108*$K$108,2)</f>
        <v>0</v>
      </c>
      <c r="O108" s="258"/>
      <c r="P108" s="258"/>
      <c r="Q108" s="258"/>
      <c r="R108" s="101" t="s">
        <v>252</v>
      </c>
      <c r="S108" s="20"/>
      <c r="T108" s="104"/>
      <c r="U108" s="105" t="s">
        <v>38</v>
      </c>
      <c r="X108" s="106">
        <v>0</v>
      </c>
      <c r="Y108" s="106">
        <f>$X$108*$K$108</f>
        <v>0</v>
      </c>
      <c r="Z108" s="106">
        <v>0.04</v>
      </c>
      <c r="AA108" s="107">
        <f>$Z$108*$K$108</f>
        <v>0.32</v>
      </c>
      <c r="AR108" s="68" t="s">
        <v>118</v>
      </c>
      <c r="AT108" s="68" t="s">
        <v>116</v>
      </c>
      <c r="AU108" s="68" t="s">
        <v>73</v>
      </c>
      <c r="AY108" s="6" t="s">
        <v>115</v>
      </c>
      <c r="BE108" s="108">
        <f>IF($U$108="základní",$N$108,0)</f>
        <v>0</v>
      </c>
      <c r="BF108" s="108">
        <f>IF($U$108="snížená",$N$108,0)</f>
        <v>0</v>
      </c>
      <c r="BG108" s="108">
        <f>IF($U$108="zákl. přenesená",$N$108,0)</f>
        <v>0</v>
      </c>
      <c r="BH108" s="108">
        <f>IF($U$108="sníž. přenesená",$N$108,0)</f>
        <v>0</v>
      </c>
      <c r="BI108" s="108">
        <f>IF($U$108="nulová",$N$108,0)</f>
        <v>0</v>
      </c>
      <c r="BJ108" s="68" t="s">
        <v>21</v>
      </c>
      <c r="BK108" s="108">
        <f>ROUND($L$108*$K$108,2)</f>
        <v>0</v>
      </c>
      <c r="BL108" s="68" t="s">
        <v>118</v>
      </c>
      <c r="BM108" s="68" t="s">
        <v>298</v>
      </c>
    </row>
    <row r="109" spans="2:47" s="6" customFormat="1" ht="16.5" customHeight="1">
      <c r="B109" s="20"/>
      <c r="F109" s="256" t="s">
        <v>299</v>
      </c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0"/>
      <c r="T109" s="45"/>
      <c r="AA109" s="46"/>
      <c r="AT109" s="6" t="s">
        <v>255</v>
      </c>
      <c r="AU109" s="6" t="s">
        <v>73</v>
      </c>
    </row>
    <row r="110" spans="2:65" s="6" customFormat="1" ht="27" customHeight="1">
      <c r="B110" s="20"/>
      <c r="C110" s="99" t="s">
        <v>158</v>
      </c>
      <c r="D110" s="99" t="s">
        <v>116</v>
      </c>
      <c r="E110" s="100" t="s">
        <v>300</v>
      </c>
      <c r="F110" s="257" t="s">
        <v>301</v>
      </c>
      <c r="G110" s="258"/>
      <c r="H110" s="258"/>
      <c r="I110" s="258"/>
      <c r="J110" s="102" t="s">
        <v>117</v>
      </c>
      <c r="K110" s="103">
        <v>1251.81</v>
      </c>
      <c r="L110" s="259"/>
      <c r="M110" s="258"/>
      <c r="N110" s="261">
        <f>ROUND($L$110*$K$110,2)</f>
        <v>0</v>
      </c>
      <c r="O110" s="258"/>
      <c r="P110" s="258"/>
      <c r="Q110" s="258"/>
      <c r="R110" s="101" t="s">
        <v>252</v>
      </c>
      <c r="S110" s="20"/>
      <c r="T110" s="104"/>
      <c r="U110" s="105" t="s">
        <v>38</v>
      </c>
      <c r="X110" s="106">
        <v>0</v>
      </c>
      <c r="Y110" s="106">
        <f>$X$110*$K$110</f>
        <v>0</v>
      </c>
      <c r="Z110" s="106">
        <v>0</v>
      </c>
      <c r="AA110" s="107">
        <f>$Z$110*$K$110</f>
        <v>0</v>
      </c>
      <c r="AR110" s="68" t="s">
        <v>118</v>
      </c>
      <c r="AT110" s="68" t="s">
        <v>116</v>
      </c>
      <c r="AU110" s="68" t="s">
        <v>73</v>
      </c>
      <c r="AY110" s="6" t="s">
        <v>115</v>
      </c>
      <c r="BE110" s="108">
        <f>IF($U$110="základní",$N$110,0)</f>
        <v>0</v>
      </c>
      <c r="BF110" s="108">
        <f>IF($U$110="snížená",$N$110,0)</f>
        <v>0</v>
      </c>
      <c r="BG110" s="108">
        <f>IF($U$110="zákl. přenesená",$N$110,0)</f>
        <v>0</v>
      </c>
      <c r="BH110" s="108">
        <f>IF($U$110="sníž. přenesená",$N$110,0)</f>
        <v>0</v>
      </c>
      <c r="BI110" s="108">
        <f>IF($U$110="nulová",$N$110,0)</f>
        <v>0</v>
      </c>
      <c r="BJ110" s="68" t="s">
        <v>21</v>
      </c>
      <c r="BK110" s="108">
        <f>ROUND($L$110*$K$110,2)</f>
        <v>0</v>
      </c>
      <c r="BL110" s="68" t="s">
        <v>118</v>
      </c>
      <c r="BM110" s="68" t="s">
        <v>302</v>
      </c>
    </row>
    <row r="111" spans="2:47" s="6" customFormat="1" ht="29.25" customHeight="1">
      <c r="B111" s="20"/>
      <c r="F111" s="256" t="s">
        <v>303</v>
      </c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0"/>
      <c r="T111" s="45"/>
      <c r="AA111" s="46"/>
      <c r="AT111" s="6" t="s">
        <v>255</v>
      </c>
      <c r="AU111" s="6" t="s">
        <v>73</v>
      </c>
    </row>
    <row r="112" spans="2:51" s="6" customFormat="1" ht="15.75" customHeight="1">
      <c r="B112" s="109"/>
      <c r="E112" s="111"/>
      <c r="F112" s="251" t="s">
        <v>304</v>
      </c>
      <c r="G112" s="252"/>
      <c r="H112" s="252"/>
      <c r="I112" s="252"/>
      <c r="K112" s="112">
        <v>187.09</v>
      </c>
      <c r="S112" s="109"/>
      <c r="T112" s="113"/>
      <c r="AA112" s="114"/>
      <c r="AT112" s="111" t="s">
        <v>119</v>
      </c>
      <c r="AU112" s="111" t="s">
        <v>73</v>
      </c>
      <c r="AV112" s="111" t="s">
        <v>73</v>
      </c>
      <c r="AW112" s="111" t="s">
        <v>90</v>
      </c>
      <c r="AX112" s="111" t="s">
        <v>68</v>
      </c>
      <c r="AY112" s="111" t="s">
        <v>115</v>
      </c>
    </row>
    <row r="113" spans="2:51" s="6" customFormat="1" ht="15.75" customHeight="1">
      <c r="B113" s="109"/>
      <c r="E113" s="111"/>
      <c r="F113" s="251" t="s">
        <v>305</v>
      </c>
      <c r="G113" s="252"/>
      <c r="H113" s="252"/>
      <c r="I113" s="252"/>
      <c r="K113" s="112">
        <v>153.7</v>
      </c>
      <c r="S113" s="109"/>
      <c r="T113" s="113"/>
      <c r="AA113" s="114"/>
      <c r="AT113" s="111" t="s">
        <v>119</v>
      </c>
      <c r="AU113" s="111" t="s">
        <v>73</v>
      </c>
      <c r="AV113" s="111" t="s">
        <v>73</v>
      </c>
      <c r="AW113" s="111" t="s">
        <v>90</v>
      </c>
      <c r="AX113" s="111" t="s">
        <v>68</v>
      </c>
      <c r="AY113" s="111" t="s">
        <v>115</v>
      </c>
    </row>
    <row r="114" spans="2:51" s="6" customFormat="1" ht="15.75" customHeight="1">
      <c r="B114" s="109"/>
      <c r="E114" s="111"/>
      <c r="F114" s="251" t="s">
        <v>306</v>
      </c>
      <c r="G114" s="252"/>
      <c r="H114" s="252"/>
      <c r="I114" s="252"/>
      <c r="K114" s="112">
        <v>27.72</v>
      </c>
      <c r="S114" s="109"/>
      <c r="T114" s="113"/>
      <c r="AA114" s="114"/>
      <c r="AT114" s="111" t="s">
        <v>119</v>
      </c>
      <c r="AU114" s="111" t="s">
        <v>73</v>
      </c>
      <c r="AV114" s="111" t="s">
        <v>73</v>
      </c>
      <c r="AW114" s="111" t="s">
        <v>90</v>
      </c>
      <c r="AX114" s="111" t="s">
        <v>68</v>
      </c>
      <c r="AY114" s="111" t="s">
        <v>115</v>
      </c>
    </row>
    <row r="115" spans="2:51" s="6" customFormat="1" ht="15.75" customHeight="1">
      <c r="B115" s="109"/>
      <c r="E115" s="111"/>
      <c r="F115" s="251" t="s">
        <v>307</v>
      </c>
      <c r="G115" s="252"/>
      <c r="H115" s="252"/>
      <c r="I115" s="252"/>
      <c r="K115" s="112">
        <v>144.16</v>
      </c>
      <c r="S115" s="109"/>
      <c r="T115" s="113"/>
      <c r="AA115" s="114"/>
      <c r="AT115" s="111" t="s">
        <v>119</v>
      </c>
      <c r="AU115" s="111" t="s">
        <v>73</v>
      </c>
      <c r="AV115" s="111" t="s">
        <v>73</v>
      </c>
      <c r="AW115" s="111" t="s">
        <v>90</v>
      </c>
      <c r="AX115" s="111" t="s">
        <v>68</v>
      </c>
      <c r="AY115" s="111" t="s">
        <v>115</v>
      </c>
    </row>
    <row r="116" spans="2:51" s="6" customFormat="1" ht="15.75" customHeight="1">
      <c r="B116" s="109"/>
      <c r="E116" s="111"/>
      <c r="F116" s="251" t="s">
        <v>308</v>
      </c>
      <c r="G116" s="252"/>
      <c r="H116" s="252"/>
      <c r="I116" s="252"/>
      <c r="K116" s="112">
        <v>172.78</v>
      </c>
      <c r="S116" s="109"/>
      <c r="T116" s="113"/>
      <c r="AA116" s="114"/>
      <c r="AT116" s="111" t="s">
        <v>119</v>
      </c>
      <c r="AU116" s="111" t="s">
        <v>73</v>
      </c>
      <c r="AV116" s="111" t="s">
        <v>73</v>
      </c>
      <c r="AW116" s="111" t="s">
        <v>90</v>
      </c>
      <c r="AX116" s="111" t="s">
        <v>68</v>
      </c>
      <c r="AY116" s="111" t="s">
        <v>115</v>
      </c>
    </row>
    <row r="117" spans="2:51" s="6" customFormat="1" ht="15.75" customHeight="1">
      <c r="B117" s="109"/>
      <c r="E117" s="111"/>
      <c r="F117" s="251" t="s">
        <v>309</v>
      </c>
      <c r="G117" s="252"/>
      <c r="H117" s="252"/>
      <c r="I117" s="252"/>
      <c r="K117" s="112">
        <v>11.18</v>
      </c>
      <c r="S117" s="109"/>
      <c r="T117" s="113"/>
      <c r="AA117" s="114"/>
      <c r="AT117" s="111" t="s">
        <v>119</v>
      </c>
      <c r="AU117" s="111" t="s">
        <v>73</v>
      </c>
      <c r="AV117" s="111" t="s">
        <v>73</v>
      </c>
      <c r="AW117" s="111" t="s">
        <v>90</v>
      </c>
      <c r="AX117" s="111" t="s">
        <v>68</v>
      </c>
      <c r="AY117" s="111" t="s">
        <v>115</v>
      </c>
    </row>
    <row r="118" spans="2:51" s="6" customFormat="1" ht="15.75" customHeight="1">
      <c r="B118" s="109"/>
      <c r="E118" s="111"/>
      <c r="F118" s="251" t="s">
        <v>310</v>
      </c>
      <c r="G118" s="252"/>
      <c r="H118" s="252"/>
      <c r="I118" s="252"/>
      <c r="K118" s="112">
        <v>430.43</v>
      </c>
      <c r="S118" s="109"/>
      <c r="T118" s="113"/>
      <c r="AA118" s="114"/>
      <c r="AT118" s="111" t="s">
        <v>119</v>
      </c>
      <c r="AU118" s="111" t="s">
        <v>73</v>
      </c>
      <c r="AV118" s="111" t="s">
        <v>73</v>
      </c>
      <c r="AW118" s="111" t="s">
        <v>90</v>
      </c>
      <c r="AX118" s="111" t="s">
        <v>68</v>
      </c>
      <c r="AY118" s="111" t="s">
        <v>115</v>
      </c>
    </row>
    <row r="119" spans="2:51" s="6" customFormat="1" ht="15.75" customHeight="1">
      <c r="B119" s="109"/>
      <c r="E119" s="111"/>
      <c r="F119" s="251" t="s">
        <v>311</v>
      </c>
      <c r="G119" s="252"/>
      <c r="H119" s="252"/>
      <c r="I119" s="252"/>
      <c r="K119" s="112">
        <v>119.25</v>
      </c>
      <c r="S119" s="109"/>
      <c r="T119" s="113"/>
      <c r="AA119" s="114"/>
      <c r="AT119" s="111" t="s">
        <v>119</v>
      </c>
      <c r="AU119" s="111" t="s">
        <v>73</v>
      </c>
      <c r="AV119" s="111" t="s">
        <v>73</v>
      </c>
      <c r="AW119" s="111" t="s">
        <v>90</v>
      </c>
      <c r="AX119" s="111" t="s">
        <v>68</v>
      </c>
      <c r="AY119" s="111" t="s">
        <v>115</v>
      </c>
    </row>
    <row r="120" spans="2:51" s="6" customFormat="1" ht="15.75" customHeight="1">
      <c r="B120" s="109"/>
      <c r="E120" s="111"/>
      <c r="F120" s="251" t="s">
        <v>312</v>
      </c>
      <c r="G120" s="252"/>
      <c r="H120" s="252"/>
      <c r="I120" s="252"/>
      <c r="K120" s="112">
        <v>5.5</v>
      </c>
      <c r="S120" s="109"/>
      <c r="T120" s="113"/>
      <c r="AA120" s="114"/>
      <c r="AT120" s="111" t="s">
        <v>119</v>
      </c>
      <c r="AU120" s="111" t="s">
        <v>73</v>
      </c>
      <c r="AV120" s="111" t="s">
        <v>73</v>
      </c>
      <c r="AW120" s="111" t="s">
        <v>90</v>
      </c>
      <c r="AX120" s="111" t="s">
        <v>68</v>
      </c>
      <c r="AY120" s="111" t="s">
        <v>115</v>
      </c>
    </row>
    <row r="121" spans="2:51" s="6" customFormat="1" ht="15.75" customHeight="1">
      <c r="B121" s="115"/>
      <c r="E121" s="116" t="s">
        <v>241</v>
      </c>
      <c r="F121" s="263" t="s">
        <v>120</v>
      </c>
      <c r="G121" s="264"/>
      <c r="H121" s="264"/>
      <c r="I121" s="264"/>
      <c r="K121" s="117">
        <v>1251.81</v>
      </c>
      <c r="S121" s="115"/>
      <c r="T121" s="118"/>
      <c r="AA121" s="119"/>
      <c r="AT121" s="116" t="s">
        <v>119</v>
      </c>
      <c r="AU121" s="116" t="s">
        <v>73</v>
      </c>
      <c r="AV121" s="116" t="s">
        <v>118</v>
      </c>
      <c r="AW121" s="116" t="s">
        <v>90</v>
      </c>
      <c r="AX121" s="116" t="s">
        <v>21</v>
      </c>
      <c r="AY121" s="116" t="s">
        <v>115</v>
      </c>
    </row>
    <row r="122" spans="2:65" s="6" customFormat="1" ht="27" customHeight="1">
      <c r="B122" s="20"/>
      <c r="C122" s="99" t="s">
        <v>200</v>
      </c>
      <c r="D122" s="99" t="s">
        <v>116</v>
      </c>
      <c r="E122" s="100" t="s">
        <v>313</v>
      </c>
      <c r="F122" s="257" t="s">
        <v>314</v>
      </c>
      <c r="G122" s="258"/>
      <c r="H122" s="258"/>
      <c r="I122" s="258"/>
      <c r="J122" s="102" t="s">
        <v>117</v>
      </c>
      <c r="K122" s="103">
        <v>194.42</v>
      </c>
      <c r="L122" s="259"/>
      <c r="M122" s="258"/>
      <c r="N122" s="261">
        <f>ROUND($L$122*$K$122,2)</f>
        <v>0</v>
      </c>
      <c r="O122" s="258"/>
      <c r="P122" s="258"/>
      <c r="Q122" s="258"/>
      <c r="R122" s="101" t="s">
        <v>252</v>
      </c>
      <c r="S122" s="20"/>
      <c r="T122" s="104"/>
      <c r="U122" s="105" t="s">
        <v>38</v>
      </c>
      <c r="X122" s="106">
        <v>0</v>
      </c>
      <c r="Y122" s="106">
        <f>$X$122*$K$122</f>
        <v>0</v>
      </c>
      <c r="Z122" s="106">
        <v>0</v>
      </c>
      <c r="AA122" s="107">
        <f>$Z$122*$K$122</f>
        <v>0</v>
      </c>
      <c r="AR122" s="68" t="s">
        <v>118</v>
      </c>
      <c r="AT122" s="68" t="s">
        <v>116</v>
      </c>
      <c r="AU122" s="68" t="s">
        <v>73</v>
      </c>
      <c r="AY122" s="6" t="s">
        <v>115</v>
      </c>
      <c r="BE122" s="108">
        <f>IF($U$122="základní",$N$122,0)</f>
        <v>0</v>
      </c>
      <c r="BF122" s="108">
        <f>IF($U$122="snížená",$N$122,0)</f>
        <v>0</v>
      </c>
      <c r="BG122" s="108">
        <f>IF($U$122="zákl. přenesená",$N$122,0)</f>
        <v>0</v>
      </c>
      <c r="BH122" s="108">
        <f>IF($U$122="sníž. přenesená",$N$122,0)</f>
        <v>0</v>
      </c>
      <c r="BI122" s="108">
        <f>IF($U$122="nulová",$N$122,0)</f>
        <v>0</v>
      </c>
      <c r="BJ122" s="68" t="s">
        <v>21</v>
      </c>
      <c r="BK122" s="108">
        <f>ROUND($L$122*$K$122,2)</f>
        <v>0</v>
      </c>
      <c r="BL122" s="68" t="s">
        <v>118</v>
      </c>
      <c r="BM122" s="68" t="s">
        <v>315</v>
      </c>
    </row>
    <row r="123" spans="2:47" s="6" customFormat="1" ht="16.5" customHeight="1">
      <c r="B123" s="20"/>
      <c r="F123" s="256" t="s">
        <v>316</v>
      </c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0"/>
      <c r="T123" s="45"/>
      <c r="AA123" s="46"/>
      <c r="AT123" s="6" t="s">
        <v>255</v>
      </c>
      <c r="AU123" s="6" t="s">
        <v>73</v>
      </c>
    </row>
    <row r="124" spans="2:51" s="6" customFormat="1" ht="15.75" customHeight="1">
      <c r="B124" s="120"/>
      <c r="E124" s="121"/>
      <c r="F124" s="249" t="s">
        <v>317</v>
      </c>
      <c r="G124" s="250"/>
      <c r="H124" s="250"/>
      <c r="I124" s="250"/>
      <c r="K124" s="121"/>
      <c r="S124" s="120"/>
      <c r="T124" s="122"/>
      <c r="AA124" s="123"/>
      <c r="AT124" s="121" t="s">
        <v>119</v>
      </c>
      <c r="AU124" s="121" t="s">
        <v>73</v>
      </c>
      <c r="AV124" s="121" t="s">
        <v>21</v>
      </c>
      <c r="AW124" s="121" t="s">
        <v>90</v>
      </c>
      <c r="AX124" s="121" t="s">
        <v>68</v>
      </c>
      <c r="AY124" s="121" t="s">
        <v>115</v>
      </c>
    </row>
    <row r="125" spans="2:51" s="6" customFormat="1" ht="15.75" customHeight="1">
      <c r="B125" s="109"/>
      <c r="E125" s="111"/>
      <c r="F125" s="251" t="s">
        <v>318</v>
      </c>
      <c r="G125" s="252"/>
      <c r="H125" s="252"/>
      <c r="I125" s="252"/>
      <c r="K125" s="112">
        <v>150.6048</v>
      </c>
      <c r="S125" s="109"/>
      <c r="T125" s="113"/>
      <c r="AA125" s="114"/>
      <c r="AT125" s="111" t="s">
        <v>119</v>
      </c>
      <c r="AU125" s="111" t="s">
        <v>73</v>
      </c>
      <c r="AV125" s="111" t="s">
        <v>73</v>
      </c>
      <c r="AW125" s="111" t="s">
        <v>90</v>
      </c>
      <c r="AX125" s="111" t="s">
        <v>68</v>
      </c>
      <c r="AY125" s="111" t="s">
        <v>115</v>
      </c>
    </row>
    <row r="126" spans="2:51" s="6" customFormat="1" ht="15.75" customHeight="1">
      <c r="B126" s="109"/>
      <c r="E126" s="111"/>
      <c r="F126" s="251" t="s">
        <v>319</v>
      </c>
      <c r="G126" s="252"/>
      <c r="H126" s="252"/>
      <c r="I126" s="252"/>
      <c r="K126" s="112">
        <v>43.815</v>
      </c>
      <c r="S126" s="109"/>
      <c r="T126" s="113"/>
      <c r="AA126" s="114"/>
      <c r="AT126" s="111" t="s">
        <v>119</v>
      </c>
      <c r="AU126" s="111" t="s">
        <v>73</v>
      </c>
      <c r="AV126" s="111" t="s">
        <v>73</v>
      </c>
      <c r="AW126" s="111" t="s">
        <v>90</v>
      </c>
      <c r="AX126" s="111" t="s">
        <v>68</v>
      </c>
      <c r="AY126" s="111" t="s">
        <v>115</v>
      </c>
    </row>
    <row r="127" spans="2:51" s="6" customFormat="1" ht="15.75" customHeight="1">
      <c r="B127" s="115"/>
      <c r="E127" s="116" t="s">
        <v>218</v>
      </c>
      <c r="F127" s="263" t="s">
        <v>120</v>
      </c>
      <c r="G127" s="264"/>
      <c r="H127" s="264"/>
      <c r="I127" s="264"/>
      <c r="K127" s="117">
        <v>194.4198</v>
      </c>
      <c r="S127" s="115"/>
      <c r="T127" s="118"/>
      <c r="AA127" s="119"/>
      <c r="AT127" s="116" t="s">
        <v>119</v>
      </c>
      <c r="AU127" s="116" t="s">
        <v>73</v>
      </c>
      <c r="AV127" s="116" t="s">
        <v>118</v>
      </c>
      <c r="AW127" s="116" t="s">
        <v>90</v>
      </c>
      <c r="AX127" s="116" t="s">
        <v>21</v>
      </c>
      <c r="AY127" s="116" t="s">
        <v>115</v>
      </c>
    </row>
    <row r="128" spans="2:65" s="6" customFormat="1" ht="27" customHeight="1">
      <c r="B128" s="20"/>
      <c r="C128" s="99" t="s">
        <v>202</v>
      </c>
      <c r="D128" s="99" t="s">
        <v>116</v>
      </c>
      <c r="E128" s="100" t="s">
        <v>320</v>
      </c>
      <c r="F128" s="257" t="s">
        <v>321</v>
      </c>
      <c r="G128" s="258"/>
      <c r="H128" s="258"/>
      <c r="I128" s="258"/>
      <c r="J128" s="102" t="s">
        <v>117</v>
      </c>
      <c r="K128" s="103">
        <v>150.605</v>
      </c>
      <c r="L128" s="259"/>
      <c r="M128" s="258"/>
      <c r="N128" s="261">
        <f>ROUND($L$128*$K$128,2)</f>
        <v>0</v>
      </c>
      <c r="O128" s="258"/>
      <c r="P128" s="258"/>
      <c r="Q128" s="258"/>
      <c r="R128" s="101" t="s">
        <v>252</v>
      </c>
      <c r="S128" s="20"/>
      <c r="T128" s="104"/>
      <c r="U128" s="105" t="s">
        <v>38</v>
      </c>
      <c r="X128" s="106">
        <v>0</v>
      </c>
      <c r="Y128" s="106">
        <f>$X$128*$K$128</f>
        <v>0</v>
      </c>
      <c r="Z128" s="106">
        <v>0</v>
      </c>
      <c r="AA128" s="107">
        <f>$Z$128*$K$128</f>
        <v>0</v>
      </c>
      <c r="AR128" s="68" t="s">
        <v>118</v>
      </c>
      <c r="AT128" s="68" t="s">
        <v>116</v>
      </c>
      <c r="AU128" s="68" t="s">
        <v>73</v>
      </c>
      <c r="AY128" s="6" t="s">
        <v>115</v>
      </c>
      <c r="BE128" s="108">
        <f>IF($U$128="základní",$N$128,0)</f>
        <v>0</v>
      </c>
      <c r="BF128" s="108">
        <f>IF($U$128="snížená",$N$128,0)</f>
        <v>0</v>
      </c>
      <c r="BG128" s="108">
        <f>IF($U$128="zákl. přenesená",$N$128,0)</f>
        <v>0</v>
      </c>
      <c r="BH128" s="108">
        <f>IF($U$128="sníž. přenesená",$N$128,0)</f>
        <v>0</v>
      </c>
      <c r="BI128" s="108">
        <f>IF($U$128="nulová",$N$128,0)</f>
        <v>0</v>
      </c>
      <c r="BJ128" s="68" t="s">
        <v>21</v>
      </c>
      <c r="BK128" s="108">
        <f>ROUND($L$128*$K$128,2)</f>
        <v>0</v>
      </c>
      <c r="BL128" s="68" t="s">
        <v>118</v>
      </c>
      <c r="BM128" s="68" t="s">
        <v>322</v>
      </c>
    </row>
    <row r="129" spans="2:47" s="6" customFormat="1" ht="27" customHeight="1">
      <c r="B129" s="20"/>
      <c r="F129" s="256" t="s">
        <v>323</v>
      </c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0"/>
      <c r="T129" s="45"/>
      <c r="AA129" s="46"/>
      <c r="AT129" s="6" t="s">
        <v>255</v>
      </c>
      <c r="AU129" s="6" t="s">
        <v>73</v>
      </c>
    </row>
    <row r="130" spans="2:51" s="6" customFormat="1" ht="15.75" customHeight="1">
      <c r="B130" s="109"/>
      <c r="E130" s="111"/>
      <c r="F130" s="251" t="s">
        <v>224</v>
      </c>
      <c r="G130" s="252"/>
      <c r="H130" s="252"/>
      <c r="I130" s="252"/>
      <c r="K130" s="112">
        <v>150.6048</v>
      </c>
      <c r="S130" s="109"/>
      <c r="T130" s="113"/>
      <c r="AA130" s="114"/>
      <c r="AT130" s="111" t="s">
        <v>119</v>
      </c>
      <c r="AU130" s="111" t="s">
        <v>73</v>
      </c>
      <c r="AV130" s="111" t="s">
        <v>73</v>
      </c>
      <c r="AW130" s="111" t="s">
        <v>90</v>
      </c>
      <c r="AX130" s="111" t="s">
        <v>21</v>
      </c>
      <c r="AY130" s="111" t="s">
        <v>115</v>
      </c>
    </row>
    <row r="131" spans="2:65" s="6" customFormat="1" ht="27" customHeight="1">
      <c r="B131" s="20"/>
      <c r="C131" s="99" t="s">
        <v>214</v>
      </c>
      <c r="D131" s="99" t="s">
        <v>116</v>
      </c>
      <c r="E131" s="100" t="s">
        <v>1254</v>
      </c>
      <c r="F131" s="257" t="s">
        <v>1253</v>
      </c>
      <c r="G131" s="258"/>
      <c r="H131" s="258"/>
      <c r="I131" s="258"/>
      <c r="J131" s="102" t="s">
        <v>117</v>
      </c>
      <c r="K131" s="103">
        <v>1370.927</v>
      </c>
      <c r="L131" s="259"/>
      <c r="M131" s="258"/>
      <c r="N131" s="261">
        <f>ROUND($L$131*$K$131,2)</f>
        <v>0</v>
      </c>
      <c r="O131" s="258"/>
      <c r="P131" s="258"/>
      <c r="Q131" s="258"/>
      <c r="R131" s="101" t="s">
        <v>252</v>
      </c>
      <c r="S131" s="20"/>
      <c r="T131" s="104"/>
      <c r="U131" s="105" t="s">
        <v>38</v>
      </c>
      <c r="X131" s="106">
        <v>0</v>
      </c>
      <c r="Y131" s="106">
        <f>$X$131*$K$131</f>
        <v>0</v>
      </c>
      <c r="Z131" s="106">
        <v>0</v>
      </c>
      <c r="AA131" s="107">
        <f>$Z$131*$K$131</f>
        <v>0</v>
      </c>
      <c r="AR131" s="68" t="s">
        <v>118</v>
      </c>
      <c r="AT131" s="68" t="s">
        <v>116</v>
      </c>
      <c r="AU131" s="68" t="s">
        <v>73</v>
      </c>
      <c r="AY131" s="6" t="s">
        <v>115</v>
      </c>
      <c r="BE131" s="108">
        <f>IF($U$131="základní",$N$131,0)</f>
        <v>0</v>
      </c>
      <c r="BF131" s="108">
        <f>IF($U$131="snížená",$N$131,0)</f>
        <v>0</v>
      </c>
      <c r="BG131" s="108">
        <f>IF($U$131="zákl. přenesená",$N$131,0)</f>
        <v>0</v>
      </c>
      <c r="BH131" s="108">
        <f>IF($U$131="sníž. přenesená",$N$131,0)</f>
        <v>0</v>
      </c>
      <c r="BI131" s="108">
        <f>IF($U$131="nulová",$N$131,0)</f>
        <v>0</v>
      </c>
      <c r="BJ131" s="68" t="s">
        <v>21</v>
      </c>
      <c r="BK131" s="108">
        <f>ROUND($L$131*$K$131,2)</f>
        <v>0</v>
      </c>
      <c r="BL131" s="68" t="s">
        <v>118</v>
      </c>
      <c r="BM131" s="68" t="s">
        <v>324</v>
      </c>
    </row>
    <row r="132" spans="2:47" s="6" customFormat="1" ht="27" customHeight="1">
      <c r="B132" s="20"/>
      <c r="F132" s="256" t="s">
        <v>1255</v>
      </c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0"/>
      <c r="T132" s="45"/>
      <c r="AA132" s="46"/>
      <c r="AT132" s="6" t="s">
        <v>255</v>
      </c>
      <c r="AU132" s="6" t="s">
        <v>73</v>
      </c>
    </row>
    <row r="133" spans="2:51" s="6" customFormat="1" ht="15.75" customHeight="1">
      <c r="B133" s="109"/>
      <c r="E133" s="111"/>
      <c r="F133" s="251" t="s">
        <v>241</v>
      </c>
      <c r="G133" s="252"/>
      <c r="H133" s="252"/>
      <c r="I133" s="252"/>
      <c r="K133" s="112">
        <v>1251.81</v>
      </c>
      <c r="S133" s="109"/>
      <c r="T133" s="113"/>
      <c r="AA133" s="114"/>
      <c r="AT133" s="111" t="s">
        <v>119</v>
      </c>
      <c r="AU133" s="111" t="s">
        <v>73</v>
      </c>
      <c r="AV133" s="111" t="s">
        <v>73</v>
      </c>
      <c r="AW133" s="111" t="s">
        <v>90</v>
      </c>
      <c r="AX133" s="111" t="s">
        <v>68</v>
      </c>
      <c r="AY133" s="111" t="s">
        <v>115</v>
      </c>
    </row>
    <row r="134" spans="2:51" s="6" customFormat="1" ht="15.75" customHeight="1">
      <c r="B134" s="109"/>
      <c r="E134" s="111"/>
      <c r="F134" s="251" t="s">
        <v>218</v>
      </c>
      <c r="G134" s="252"/>
      <c r="H134" s="252"/>
      <c r="I134" s="252"/>
      <c r="K134" s="112">
        <v>194.4198</v>
      </c>
      <c r="S134" s="109"/>
      <c r="T134" s="113"/>
      <c r="AA134" s="114"/>
      <c r="AT134" s="111" t="s">
        <v>119</v>
      </c>
      <c r="AU134" s="111" t="s">
        <v>73</v>
      </c>
      <c r="AV134" s="111" t="s">
        <v>73</v>
      </c>
      <c r="AW134" s="111" t="s">
        <v>90</v>
      </c>
      <c r="AX134" s="111" t="s">
        <v>68</v>
      </c>
      <c r="AY134" s="111" t="s">
        <v>115</v>
      </c>
    </row>
    <row r="135" spans="2:51" s="6" customFormat="1" ht="15.75" customHeight="1">
      <c r="B135" s="109"/>
      <c r="E135" s="111"/>
      <c r="F135" s="251" t="s">
        <v>1256</v>
      </c>
      <c r="G135" s="252"/>
      <c r="H135" s="252"/>
      <c r="I135" s="252"/>
      <c r="K135" s="112">
        <v>75.302</v>
      </c>
      <c r="S135" s="109"/>
      <c r="T135" s="113"/>
      <c r="AA135" s="114"/>
      <c r="AT135" s="111"/>
      <c r="AU135" s="111"/>
      <c r="AV135" s="111"/>
      <c r="AW135" s="111"/>
      <c r="AX135" s="111"/>
      <c r="AY135" s="111"/>
    </row>
    <row r="136" spans="2:51" s="6" customFormat="1" ht="15.75" customHeight="1">
      <c r="B136" s="115"/>
      <c r="E136" s="116"/>
      <c r="F136" s="263" t="s">
        <v>120</v>
      </c>
      <c r="G136" s="264"/>
      <c r="H136" s="264"/>
      <c r="I136" s="264"/>
      <c r="K136" s="117">
        <v>1370.927</v>
      </c>
      <c r="S136" s="115"/>
      <c r="T136" s="118"/>
      <c r="AA136" s="119"/>
      <c r="AT136" s="116" t="s">
        <v>119</v>
      </c>
      <c r="AU136" s="116" t="s">
        <v>73</v>
      </c>
      <c r="AV136" s="116" t="s">
        <v>118</v>
      </c>
      <c r="AW136" s="116" t="s">
        <v>90</v>
      </c>
      <c r="AX136" s="116" t="s">
        <v>21</v>
      </c>
      <c r="AY136" s="116" t="s">
        <v>115</v>
      </c>
    </row>
    <row r="137" spans="2:65" s="6" customFormat="1" ht="27" customHeight="1">
      <c r="B137" s="20"/>
      <c r="C137" s="99" t="s">
        <v>188</v>
      </c>
      <c r="D137" s="99" t="s">
        <v>116</v>
      </c>
      <c r="E137" s="100" t="s">
        <v>325</v>
      </c>
      <c r="F137" s="257" t="s">
        <v>326</v>
      </c>
      <c r="G137" s="258"/>
      <c r="H137" s="258"/>
      <c r="I137" s="258"/>
      <c r="J137" s="102" t="s">
        <v>138</v>
      </c>
      <c r="K137" s="103">
        <v>2</v>
      </c>
      <c r="L137" s="259"/>
      <c r="M137" s="258"/>
      <c r="N137" s="261">
        <f>ROUND($L$137*$K$137,2)</f>
        <v>0</v>
      </c>
      <c r="O137" s="258"/>
      <c r="P137" s="258"/>
      <c r="Q137" s="258"/>
      <c r="R137" s="101" t="s">
        <v>252</v>
      </c>
      <c r="S137" s="20"/>
      <c r="T137" s="104"/>
      <c r="U137" s="105" t="s">
        <v>38</v>
      </c>
      <c r="X137" s="106">
        <v>0</v>
      </c>
      <c r="Y137" s="106">
        <f>$X$137*$K$137</f>
        <v>0</v>
      </c>
      <c r="Z137" s="106">
        <v>0</v>
      </c>
      <c r="AA137" s="107">
        <f>$Z$137*$K$137</f>
        <v>0</v>
      </c>
      <c r="AR137" s="68" t="s">
        <v>118</v>
      </c>
      <c r="AT137" s="68" t="s">
        <v>116</v>
      </c>
      <c r="AU137" s="68" t="s">
        <v>73</v>
      </c>
      <c r="AY137" s="6" t="s">
        <v>115</v>
      </c>
      <c r="BE137" s="108">
        <f>IF($U$137="základní",$N$137,0)</f>
        <v>0</v>
      </c>
      <c r="BF137" s="108">
        <f>IF($U$137="snížená",$N$137,0)</f>
        <v>0</v>
      </c>
      <c r="BG137" s="108">
        <f>IF($U$137="zákl. přenesená",$N$137,0)</f>
        <v>0</v>
      </c>
      <c r="BH137" s="108">
        <f>IF($U$137="sníž. přenesená",$N$137,0)</f>
        <v>0</v>
      </c>
      <c r="BI137" s="108">
        <f>IF($U$137="nulová",$N$137,0)</f>
        <v>0</v>
      </c>
      <c r="BJ137" s="68" t="s">
        <v>21</v>
      </c>
      <c r="BK137" s="108">
        <f>ROUND($L$137*$K$137,2)</f>
        <v>0</v>
      </c>
      <c r="BL137" s="68" t="s">
        <v>118</v>
      </c>
      <c r="BM137" s="68" t="s">
        <v>327</v>
      </c>
    </row>
    <row r="138" spans="2:47" s="6" customFormat="1" ht="16.5" customHeight="1">
      <c r="B138" s="20"/>
      <c r="F138" s="256" t="s">
        <v>328</v>
      </c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0"/>
      <c r="T138" s="45"/>
      <c r="AA138" s="46"/>
      <c r="AT138" s="6" t="s">
        <v>255</v>
      </c>
      <c r="AU138" s="6" t="s">
        <v>73</v>
      </c>
    </row>
    <row r="139" spans="2:65" s="6" customFormat="1" ht="27" customHeight="1">
      <c r="B139" s="20"/>
      <c r="C139" s="99" t="s">
        <v>149</v>
      </c>
      <c r="D139" s="99" t="s">
        <v>116</v>
      </c>
      <c r="E139" s="100" t="s">
        <v>329</v>
      </c>
      <c r="F139" s="257" t="s">
        <v>330</v>
      </c>
      <c r="G139" s="258"/>
      <c r="H139" s="258"/>
      <c r="I139" s="258"/>
      <c r="J139" s="102" t="s">
        <v>138</v>
      </c>
      <c r="K139" s="103">
        <v>2</v>
      </c>
      <c r="L139" s="259"/>
      <c r="M139" s="258"/>
      <c r="N139" s="261">
        <f>ROUND($L$139*$K$139,2)</f>
        <v>0</v>
      </c>
      <c r="O139" s="258"/>
      <c r="P139" s="258"/>
      <c r="Q139" s="258"/>
      <c r="R139" s="101" t="s">
        <v>252</v>
      </c>
      <c r="S139" s="20"/>
      <c r="T139" s="104"/>
      <c r="U139" s="105" t="s">
        <v>38</v>
      </c>
      <c r="X139" s="106">
        <v>0</v>
      </c>
      <c r="Y139" s="106">
        <f>$X$139*$K$139</f>
        <v>0</v>
      </c>
      <c r="Z139" s="106">
        <v>0</v>
      </c>
      <c r="AA139" s="107">
        <f>$Z$139*$K$139</f>
        <v>0</v>
      </c>
      <c r="AR139" s="68" t="s">
        <v>118</v>
      </c>
      <c r="AT139" s="68" t="s">
        <v>116</v>
      </c>
      <c r="AU139" s="68" t="s">
        <v>73</v>
      </c>
      <c r="AY139" s="6" t="s">
        <v>115</v>
      </c>
      <c r="BE139" s="108">
        <f>IF($U$139="základní",$N$139,0)</f>
        <v>0</v>
      </c>
      <c r="BF139" s="108">
        <f>IF($U$139="snížená",$N$139,0)</f>
        <v>0</v>
      </c>
      <c r="BG139" s="108">
        <f>IF($U$139="zákl. přenesená",$N$139,0)</f>
        <v>0</v>
      </c>
      <c r="BH139" s="108">
        <f>IF($U$139="sníž. přenesená",$N$139,0)</f>
        <v>0</v>
      </c>
      <c r="BI139" s="108">
        <f>IF($U$139="nulová",$N$139,0)</f>
        <v>0</v>
      </c>
      <c r="BJ139" s="68" t="s">
        <v>21</v>
      </c>
      <c r="BK139" s="108">
        <f>ROUND($L$139*$K$139,2)</f>
        <v>0</v>
      </c>
      <c r="BL139" s="68" t="s">
        <v>118</v>
      </c>
      <c r="BM139" s="68" t="s">
        <v>331</v>
      </c>
    </row>
    <row r="140" spans="2:47" s="6" customFormat="1" ht="16.5" customHeight="1">
      <c r="B140" s="20"/>
      <c r="F140" s="256" t="s">
        <v>332</v>
      </c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0"/>
      <c r="T140" s="45"/>
      <c r="AA140" s="46"/>
      <c r="AT140" s="6" t="s">
        <v>255</v>
      </c>
      <c r="AU140" s="6" t="s">
        <v>73</v>
      </c>
    </row>
    <row r="141" spans="2:65" s="6" customFormat="1" ht="27" customHeight="1">
      <c r="B141" s="20"/>
      <c r="C141" s="99" t="s">
        <v>150</v>
      </c>
      <c r="D141" s="99" t="s">
        <v>116</v>
      </c>
      <c r="E141" s="100" t="s">
        <v>333</v>
      </c>
      <c r="F141" s="257" t="s">
        <v>334</v>
      </c>
      <c r="G141" s="258"/>
      <c r="H141" s="258"/>
      <c r="I141" s="258"/>
      <c r="J141" s="102" t="s">
        <v>138</v>
      </c>
      <c r="K141" s="103">
        <v>2</v>
      </c>
      <c r="L141" s="259"/>
      <c r="M141" s="258"/>
      <c r="N141" s="261">
        <f>ROUND($L$141*$K$141,2)</f>
        <v>0</v>
      </c>
      <c r="O141" s="258"/>
      <c r="P141" s="258"/>
      <c r="Q141" s="258"/>
      <c r="R141" s="101" t="s">
        <v>252</v>
      </c>
      <c r="S141" s="20"/>
      <c r="T141" s="104"/>
      <c r="U141" s="105" t="s">
        <v>38</v>
      </c>
      <c r="X141" s="106">
        <v>0</v>
      </c>
      <c r="Y141" s="106">
        <f>$X$141*$K$141</f>
        <v>0</v>
      </c>
      <c r="Z141" s="106">
        <v>0</v>
      </c>
      <c r="AA141" s="107">
        <f>$Z$141*$K$141</f>
        <v>0</v>
      </c>
      <c r="AR141" s="68" t="s">
        <v>118</v>
      </c>
      <c r="AT141" s="68" t="s">
        <v>116</v>
      </c>
      <c r="AU141" s="68" t="s">
        <v>73</v>
      </c>
      <c r="AY141" s="6" t="s">
        <v>115</v>
      </c>
      <c r="BE141" s="108">
        <f>IF($U$141="základní",$N$141,0)</f>
        <v>0</v>
      </c>
      <c r="BF141" s="108">
        <f>IF($U$141="snížená",$N$141,0)</f>
        <v>0</v>
      </c>
      <c r="BG141" s="108">
        <f>IF($U$141="zákl. přenesená",$N$141,0)</f>
        <v>0</v>
      </c>
      <c r="BH141" s="108">
        <f>IF($U$141="sníž. přenesená",$N$141,0)</f>
        <v>0</v>
      </c>
      <c r="BI141" s="108">
        <f>IF($U$141="nulová",$N$141,0)</f>
        <v>0</v>
      </c>
      <c r="BJ141" s="68" t="s">
        <v>21</v>
      </c>
      <c r="BK141" s="108">
        <f>ROUND($L$141*$K$141,2)</f>
        <v>0</v>
      </c>
      <c r="BL141" s="68" t="s">
        <v>118</v>
      </c>
      <c r="BM141" s="68" t="s">
        <v>335</v>
      </c>
    </row>
    <row r="142" spans="2:47" s="6" customFormat="1" ht="16.5" customHeight="1">
      <c r="B142" s="20"/>
      <c r="F142" s="256" t="s">
        <v>336</v>
      </c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0"/>
      <c r="T142" s="45"/>
      <c r="AA142" s="46"/>
      <c r="AT142" s="6" t="s">
        <v>255</v>
      </c>
      <c r="AU142" s="6" t="s">
        <v>73</v>
      </c>
    </row>
    <row r="143" spans="2:65" s="6" customFormat="1" ht="15.75" customHeight="1">
      <c r="B143" s="20"/>
      <c r="C143" s="99" t="s">
        <v>337</v>
      </c>
      <c r="D143" s="99" t="s">
        <v>116</v>
      </c>
      <c r="E143" s="100" t="s">
        <v>338</v>
      </c>
      <c r="F143" s="257" t="s">
        <v>339</v>
      </c>
      <c r="G143" s="258"/>
      <c r="H143" s="258"/>
      <c r="I143" s="258"/>
      <c r="J143" s="102" t="s">
        <v>117</v>
      </c>
      <c r="K143" s="103">
        <v>75.302</v>
      </c>
      <c r="L143" s="259"/>
      <c r="M143" s="258"/>
      <c r="N143" s="261">
        <f>ROUND($L$143*$K$143,2)</f>
        <v>0</v>
      </c>
      <c r="O143" s="258"/>
      <c r="P143" s="258"/>
      <c r="Q143" s="258"/>
      <c r="R143" s="101" t="s">
        <v>252</v>
      </c>
      <c r="S143" s="20"/>
      <c r="T143" s="104"/>
      <c r="U143" s="105" t="s">
        <v>38</v>
      </c>
      <c r="X143" s="106">
        <v>0</v>
      </c>
      <c r="Y143" s="106">
        <f>$X$143*$K$143</f>
        <v>0</v>
      </c>
      <c r="Z143" s="106">
        <v>0</v>
      </c>
      <c r="AA143" s="107">
        <f>$Z$143*$K$143</f>
        <v>0</v>
      </c>
      <c r="AR143" s="68" t="s">
        <v>118</v>
      </c>
      <c r="AT143" s="68" t="s">
        <v>116</v>
      </c>
      <c r="AU143" s="68" t="s">
        <v>73</v>
      </c>
      <c r="AY143" s="6" t="s">
        <v>115</v>
      </c>
      <c r="BE143" s="108">
        <f>IF($U$143="základní",$N$143,0)</f>
        <v>0</v>
      </c>
      <c r="BF143" s="108">
        <f>IF($U$143="snížená",$N$143,0)</f>
        <v>0</v>
      </c>
      <c r="BG143" s="108">
        <f>IF($U$143="zákl. přenesená",$N$143,0)</f>
        <v>0</v>
      </c>
      <c r="BH143" s="108">
        <f>IF($U$143="sníž. přenesená",$N$143,0)</f>
        <v>0</v>
      </c>
      <c r="BI143" s="108">
        <f>IF($U$143="nulová",$N$143,0)</f>
        <v>0</v>
      </c>
      <c r="BJ143" s="68" t="s">
        <v>21</v>
      </c>
      <c r="BK143" s="108">
        <f>ROUND($L$143*$K$143,2)</f>
        <v>0</v>
      </c>
      <c r="BL143" s="68" t="s">
        <v>118</v>
      </c>
      <c r="BM143" s="68" t="s">
        <v>340</v>
      </c>
    </row>
    <row r="144" spans="2:47" s="6" customFormat="1" ht="16.5" customHeight="1">
      <c r="B144" s="20"/>
      <c r="F144" s="256" t="s">
        <v>341</v>
      </c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0"/>
      <c r="T144" s="45"/>
      <c r="AA144" s="46"/>
      <c r="AT144" s="6" t="s">
        <v>255</v>
      </c>
      <c r="AU144" s="6" t="s">
        <v>73</v>
      </c>
    </row>
    <row r="145" spans="2:51" s="6" customFormat="1" ht="15.75" customHeight="1">
      <c r="B145" s="109"/>
      <c r="E145" s="111"/>
      <c r="F145" s="251" t="s">
        <v>219</v>
      </c>
      <c r="G145" s="252"/>
      <c r="H145" s="252"/>
      <c r="I145" s="252"/>
      <c r="K145" s="112">
        <v>75.3024</v>
      </c>
      <c r="S145" s="109"/>
      <c r="T145" s="113"/>
      <c r="AA145" s="114"/>
      <c r="AT145" s="111" t="s">
        <v>119</v>
      </c>
      <c r="AU145" s="111" t="s">
        <v>73</v>
      </c>
      <c r="AV145" s="111" t="s">
        <v>73</v>
      </c>
      <c r="AW145" s="111" t="s">
        <v>90</v>
      </c>
      <c r="AX145" s="111" t="s">
        <v>21</v>
      </c>
      <c r="AY145" s="111" t="s">
        <v>115</v>
      </c>
    </row>
    <row r="146" spans="2:65" s="6" customFormat="1" ht="27" customHeight="1">
      <c r="B146" s="20"/>
      <c r="C146" s="99" t="s">
        <v>201</v>
      </c>
      <c r="D146" s="99" t="s">
        <v>116</v>
      </c>
      <c r="E146" s="100" t="s">
        <v>226</v>
      </c>
      <c r="F146" s="257" t="s">
        <v>227</v>
      </c>
      <c r="G146" s="258"/>
      <c r="H146" s="258"/>
      <c r="I146" s="258"/>
      <c r="J146" s="102" t="s">
        <v>117</v>
      </c>
      <c r="K146" s="103">
        <v>75.302</v>
      </c>
      <c r="L146" s="259"/>
      <c r="M146" s="258"/>
      <c r="N146" s="261">
        <f>ROUND($L$146*$K$146,2)</f>
        <v>0</v>
      </c>
      <c r="O146" s="258"/>
      <c r="P146" s="258"/>
      <c r="Q146" s="258"/>
      <c r="R146" s="101" t="s">
        <v>252</v>
      </c>
      <c r="S146" s="20"/>
      <c r="T146" s="104"/>
      <c r="U146" s="105" t="s">
        <v>38</v>
      </c>
      <c r="X146" s="106">
        <v>0</v>
      </c>
      <c r="Y146" s="106">
        <f>$X$146*$K$146</f>
        <v>0</v>
      </c>
      <c r="Z146" s="106">
        <v>0</v>
      </c>
      <c r="AA146" s="107">
        <f>$Z$146*$K$146</f>
        <v>0</v>
      </c>
      <c r="AR146" s="68" t="s">
        <v>118</v>
      </c>
      <c r="AT146" s="68" t="s">
        <v>116</v>
      </c>
      <c r="AU146" s="68" t="s">
        <v>73</v>
      </c>
      <c r="AY146" s="6" t="s">
        <v>115</v>
      </c>
      <c r="BE146" s="108">
        <f>IF($U$146="základní",$N$146,0)</f>
        <v>0</v>
      </c>
      <c r="BF146" s="108">
        <f>IF($U$146="snížená",$N$146,0)</f>
        <v>0</v>
      </c>
      <c r="BG146" s="108">
        <f>IF($U$146="zákl. přenesená",$N$146,0)</f>
        <v>0</v>
      </c>
      <c r="BH146" s="108">
        <f>IF($U$146="sníž. přenesená",$N$146,0)</f>
        <v>0</v>
      </c>
      <c r="BI146" s="108">
        <f>IF($U$146="nulová",$N$146,0)</f>
        <v>0</v>
      </c>
      <c r="BJ146" s="68" t="s">
        <v>21</v>
      </c>
      <c r="BK146" s="108">
        <f>ROUND($L$146*$K$146,2)</f>
        <v>0</v>
      </c>
      <c r="BL146" s="68" t="s">
        <v>118</v>
      </c>
      <c r="BM146" s="68" t="s">
        <v>342</v>
      </c>
    </row>
    <row r="147" spans="2:47" s="6" customFormat="1" ht="16.5" customHeight="1">
      <c r="B147" s="20"/>
      <c r="F147" s="256" t="s">
        <v>343</v>
      </c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0"/>
      <c r="T147" s="45"/>
      <c r="AA147" s="46"/>
      <c r="AT147" s="6" t="s">
        <v>255</v>
      </c>
      <c r="AU147" s="6" t="s">
        <v>73</v>
      </c>
    </row>
    <row r="148" spans="2:51" s="6" customFormat="1" ht="15.75" customHeight="1">
      <c r="B148" s="120"/>
      <c r="E148" s="121"/>
      <c r="F148" s="249" t="s">
        <v>344</v>
      </c>
      <c r="G148" s="250"/>
      <c r="H148" s="250"/>
      <c r="I148" s="250"/>
      <c r="K148" s="121"/>
      <c r="S148" s="120"/>
      <c r="T148" s="122"/>
      <c r="AA148" s="123"/>
      <c r="AT148" s="121" t="s">
        <v>119</v>
      </c>
      <c r="AU148" s="121" t="s">
        <v>73</v>
      </c>
      <c r="AV148" s="121" t="s">
        <v>21</v>
      </c>
      <c r="AW148" s="121" t="s">
        <v>90</v>
      </c>
      <c r="AX148" s="121" t="s">
        <v>68</v>
      </c>
      <c r="AY148" s="121" t="s">
        <v>115</v>
      </c>
    </row>
    <row r="149" spans="2:51" s="6" customFormat="1" ht="15.75" customHeight="1">
      <c r="B149" s="109"/>
      <c r="E149" s="111"/>
      <c r="F149" s="251" t="s">
        <v>345</v>
      </c>
      <c r="G149" s="252"/>
      <c r="H149" s="252"/>
      <c r="I149" s="252"/>
      <c r="K149" s="112">
        <v>75.3024</v>
      </c>
      <c r="S149" s="109"/>
      <c r="T149" s="113"/>
      <c r="AA149" s="114"/>
      <c r="AT149" s="111" t="s">
        <v>119</v>
      </c>
      <c r="AU149" s="111" t="s">
        <v>73</v>
      </c>
      <c r="AV149" s="111" t="s">
        <v>73</v>
      </c>
      <c r="AW149" s="111" t="s">
        <v>90</v>
      </c>
      <c r="AX149" s="111" t="s">
        <v>68</v>
      </c>
      <c r="AY149" s="111" t="s">
        <v>115</v>
      </c>
    </row>
    <row r="150" spans="2:51" s="6" customFormat="1" ht="15.75" customHeight="1">
      <c r="B150" s="115"/>
      <c r="E150" s="116" t="s">
        <v>219</v>
      </c>
      <c r="F150" s="263" t="s">
        <v>120</v>
      </c>
      <c r="G150" s="264"/>
      <c r="H150" s="264"/>
      <c r="I150" s="264"/>
      <c r="K150" s="117">
        <v>75.3024</v>
      </c>
      <c r="S150" s="115"/>
      <c r="T150" s="118"/>
      <c r="AA150" s="119"/>
      <c r="AT150" s="116" t="s">
        <v>119</v>
      </c>
      <c r="AU150" s="116" t="s">
        <v>73</v>
      </c>
      <c r="AV150" s="116" t="s">
        <v>118</v>
      </c>
      <c r="AW150" s="116" t="s">
        <v>90</v>
      </c>
      <c r="AX150" s="116" t="s">
        <v>21</v>
      </c>
      <c r="AY150" s="116" t="s">
        <v>115</v>
      </c>
    </row>
    <row r="151" spans="2:65" s="6" customFormat="1" ht="27" customHeight="1">
      <c r="B151" s="20"/>
      <c r="C151" s="99" t="s">
        <v>154</v>
      </c>
      <c r="D151" s="99" t="s">
        <v>116</v>
      </c>
      <c r="E151" s="100" t="s">
        <v>346</v>
      </c>
      <c r="F151" s="257" t="s">
        <v>347</v>
      </c>
      <c r="G151" s="258"/>
      <c r="H151" s="258"/>
      <c r="I151" s="258"/>
      <c r="J151" s="102" t="s">
        <v>121</v>
      </c>
      <c r="K151" s="103">
        <v>745</v>
      </c>
      <c r="L151" s="259"/>
      <c r="M151" s="258"/>
      <c r="N151" s="261">
        <f>ROUND($L$151*$K$151,2)</f>
        <v>0</v>
      </c>
      <c r="O151" s="258"/>
      <c r="P151" s="258"/>
      <c r="Q151" s="258"/>
      <c r="R151" s="101" t="s">
        <v>252</v>
      </c>
      <c r="S151" s="20"/>
      <c r="T151" s="104"/>
      <c r="U151" s="105" t="s">
        <v>38</v>
      </c>
      <c r="X151" s="106">
        <v>0</v>
      </c>
      <c r="Y151" s="106">
        <f>$X$151*$K$151</f>
        <v>0</v>
      </c>
      <c r="Z151" s="106">
        <v>0</v>
      </c>
      <c r="AA151" s="107">
        <f>$Z$151*$K$151</f>
        <v>0</v>
      </c>
      <c r="AR151" s="68" t="s">
        <v>118</v>
      </c>
      <c r="AT151" s="68" t="s">
        <v>116</v>
      </c>
      <c r="AU151" s="68" t="s">
        <v>73</v>
      </c>
      <c r="AY151" s="6" t="s">
        <v>115</v>
      </c>
      <c r="BE151" s="108">
        <f>IF($U$151="základní",$N$151,0)</f>
        <v>0</v>
      </c>
      <c r="BF151" s="108">
        <f>IF($U$151="snížená",$N$151,0)</f>
        <v>0</v>
      </c>
      <c r="BG151" s="108">
        <f>IF($U$151="zákl. přenesená",$N$151,0)</f>
        <v>0</v>
      </c>
      <c r="BH151" s="108">
        <f>IF($U$151="sníž. přenesená",$N$151,0)</f>
        <v>0</v>
      </c>
      <c r="BI151" s="108">
        <f>IF($U$151="nulová",$N$151,0)</f>
        <v>0</v>
      </c>
      <c r="BJ151" s="68" t="s">
        <v>21</v>
      </c>
      <c r="BK151" s="108">
        <f>ROUND($L$151*$K$151,2)</f>
        <v>0</v>
      </c>
      <c r="BL151" s="68" t="s">
        <v>118</v>
      </c>
      <c r="BM151" s="68" t="s">
        <v>348</v>
      </c>
    </row>
    <row r="152" spans="2:47" s="6" customFormat="1" ht="16.5" customHeight="1">
      <c r="B152" s="20"/>
      <c r="F152" s="256" t="s">
        <v>349</v>
      </c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0"/>
      <c r="T152" s="45"/>
      <c r="AA152" s="46"/>
      <c r="AT152" s="6" t="s">
        <v>255</v>
      </c>
      <c r="AU152" s="6" t="s">
        <v>73</v>
      </c>
    </row>
    <row r="153" spans="2:51" s="6" customFormat="1" ht="15.75" customHeight="1">
      <c r="B153" s="109"/>
      <c r="E153" s="111"/>
      <c r="F153" s="251" t="s">
        <v>350</v>
      </c>
      <c r="G153" s="252"/>
      <c r="H153" s="252"/>
      <c r="I153" s="252"/>
      <c r="K153" s="112">
        <v>745</v>
      </c>
      <c r="S153" s="109"/>
      <c r="T153" s="113"/>
      <c r="AA153" s="114"/>
      <c r="AT153" s="111" t="s">
        <v>119</v>
      </c>
      <c r="AU153" s="111" t="s">
        <v>73</v>
      </c>
      <c r="AV153" s="111" t="s">
        <v>73</v>
      </c>
      <c r="AW153" s="111" t="s">
        <v>90</v>
      </c>
      <c r="AX153" s="111" t="s">
        <v>21</v>
      </c>
      <c r="AY153" s="111" t="s">
        <v>115</v>
      </c>
    </row>
    <row r="154" spans="2:65" s="6" customFormat="1" ht="15.75" customHeight="1">
      <c r="B154" s="20"/>
      <c r="C154" s="127" t="s">
        <v>155</v>
      </c>
      <c r="D154" s="127" t="s">
        <v>144</v>
      </c>
      <c r="E154" s="125" t="s">
        <v>351</v>
      </c>
      <c r="F154" s="266" t="s">
        <v>352</v>
      </c>
      <c r="G154" s="267"/>
      <c r="H154" s="267"/>
      <c r="I154" s="267"/>
      <c r="J154" s="124" t="s">
        <v>215</v>
      </c>
      <c r="K154" s="126">
        <v>19.277</v>
      </c>
      <c r="L154" s="268"/>
      <c r="M154" s="267"/>
      <c r="N154" s="265">
        <f>ROUND($L$154*$K$154,2)</f>
        <v>0</v>
      </c>
      <c r="O154" s="258"/>
      <c r="P154" s="258"/>
      <c r="Q154" s="258"/>
      <c r="R154" s="101" t="s">
        <v>252</v>
      </c>
      <c r="S154" s="20"/>
      <c r="T154" s="104"/>
      <c r="U154" s="105" t="s">
        <v>38</v>
      </c>
      <c r="X154" s="106">
        <v>0.001</v>
      </c>
      <c r="Y154" s="106">
        <f>$X$154*$K$154</f>
        <v>0.019277000000000002</v>
      </c>
      <c r="Z154" s="106">
        <v>0</v>
      </c>
      <c r="AA154" s="107">
        <f>$Z$154*$K$154</f>
        <v>0</v>
      </c>
      <c r="AR154" s="68" t="s">
        <v>128</v>
      </c>
      <c r="AT154" s="68" t="s">
        <v>144</v>
      </c>
      <c r="AU154" s="68" t="s">
        <v>73</v>
      </c>
      <c r="AY154" s="6" t="s">
        <v>115</v>
      </c>
      <c r="BE154" s="108">
        <f>IF($U$154="základní",$N$154,0)</f>
        <v>0</v>
      </c>
      <c r="BF154" s="108">
        <f>IF($U$154="snížená",$N$154,0)</f>
        <v>0</v>
      </c>
      <c r="BG154" s="108">
        <f>IF($U$154="zákl. přenesená",$N$154,0)</f>
        <v>0</v>
      </c>
      <c r="BH154" s="108">
        <f>IF($U$154="sníž. přenesená",$N$154,0)</f>
        <v>0</v>
      </c>
      <c r="BI154" s="108">
        <f>IF($U$154="nulová",$N$154,0)</f>
        <v>0</v>
      </c>
      <c r="BJ154" s="68" t="s">
        <v>21</v>
      </c>
      <c r="BK154" s="108">
        <f>ROUND($L$154*$K$154,2)</f>
        <v>0</v>
      </c>
      <c r="BL154" s="68" t="s">
        <v>118</v>
      </c>
      <c r="BM154" s="68" t="s">
        <v>353</v>
      </c>
    </row>
    <row r="155" spans="2:47" s="6" customFormat="1" ht="16.5" customHeight="1">
      <c r="B155" s="20"/>
      <c r="F155" s="256" t="s">
        <v>354</v>
      </c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0"/>
      <c r="T155" s="45"/>
      <c r="AA155" s="46"/>
      <c r="AT155" s="6" t="s">
        <v>255</v>
      </c>
      <c r="AU155" s="6" t="s">
        <v>73</v>
      </c>
    </row>
    <row r="156" spans="2:65" s="6" customFormat="1" ht="15.75" customHeight="1">
      <c r="B156" s="20"/>
      <c r="C156" s="99" t="s">
        <v>9</v>
      </c>
      <c r="D156" s="99" t="s">
        <v>116</v>
      </c>
      <c r="E156" s="100" t="s">
        <v>355</v>
      </c>
      <c r="F156" s="257" t="s">
        <v>356</v>
      </c>
      <c r="G156" s="258"/>
      <c r="H156" s="258"/>
      <c r="I156" s="258"/>
      <c r="J156" s="102" t="s">
        <v>121</v>
      </c>
      <c r="K156" s="103">
        <v>2701</v>
      </c>
      <c r="L156" s="259"/>
      <c r="M156" s="258"/>
      <c r="N156" s="261">
        <f>ROUND($L$156*$K$156,2)</f>
        <v>0</v>
      </c>
      <c r="O156" s="258"/>
      <c r="P156" s="258"/>
      <c r="Q156" s="258"/>
      <c r="R156" s="101" t="s">
        <v>252</v>
      </c>
      <c r="S156" s="20"/>
      <c r="T156" s="104"/>
      <c r="U156" s="105" t="s">
        <v>38</v>
      </c>
      <c r="X156" s="106">
        <v>0</v>
      </c>
      <c r="Y156" s="106">
        <f>$X$156*$K$156</f>
        <v>0</v>
      </c>
      <c r="Z156" s="106">
        <v>0</v>
      </c>
      <c r="AA156" s="107">
        <f>$Z$156*$K$156</f>
        <v>0</v>
      </c>
      <c r="AR156" s="68" t="s">
        <v>118</v>
      </c>
      <c r="AT156" s="68" t="s">
        <v>116</v>
      </c>
      <c r="AU156" s="68" t="s">
        <v>73</v>
      </c>
      <c r="AY156" s="6" t="s">
        <v>115</v>
      </c>
      <c r="BE156" s="108">
        <f>IF($U$156="základní",$N$156,0)</f>
        <v>0</v>
      </c>
      <c r="BF156" s="108">
        <f>IF($U$156="snížená",$N$156,0)</f>
        <v>0</v>
      </c>
      <c r="BG156" s="108">
        <f>IF($U$156="zákl. přenesená",$N$156,0)</f>
        <v>0</v>
      </c>
      <c r="BH156" s="108">
        <f>IF($U$156="sníž. přenesená",$N$156,0)</f>
        <v>0</v>
      </c>
      <c r="BI156" s="108">
        <f>IF($U$156="nulová",$N$156,0)</f>
        <v>0</v>
      </c>
      <c r="BJ156" s="68" t="s">
        <v>21</v>
      </c>
      <c r="BK156" s="108">
        <f>ROUND($L$156*$K$156,2)</f>
        <v>0</v>
      </c>
      <c r="BL156" s="68" t="s">
        <v>118</v>
      </c>
      <c r="BM156" s="68" t="s">
        <v>357</v>
      </c>
    </row>
    <row r="157" spans="2:47" s="6" customFormat="1" ht="16.5" customHeight="1">
      <c r="B157" s="20"/>
      <c r="F157" s="256" t="s">
        <v>358</v>
      </c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0"/>
      <c r="T157" s="45"/>
      <c r="AA157" s="46"/>
      <c r="AT157" s="6" t="s">
        <v>255</v>
      </c>
      <c r="AU157" s="6" t="s">
        <v>73</v>
      </c>
    </row>
    <row r="158" spans="2:51" s="6" customFormat="1" ht="15.75" customHeight="1">
      <c r="B158" s="109"/>
      <c r="E158" s="111"/>
      <c r="F158" s="251" t="s">
        <v>359</v>
      </c>
      <c r="G158" s="252"/>
      <c r="H158" s="252"/>
      <c r="I158" s="252"/>
      <c r="K158" s="112">
        <v>2701</v>
      </c>
      <c r="S158" s="109"/>
      <c r="T158" s="113"/>
      <c r="AA158" s="114"/>
      <c r="AT158" s="111" t="s">
        <v>119</v>
      </c>
      <c r="AU158" s="111" t="s">
        <v>73</v>
      </c>
      <c r="AV158" s="111" t="s">
        <v>73</v>
      </c>
      <c r="AW158" s="111" t="s">
        <v>90</v>
      </c>
      <c r="AX158" s="111" t="s">
        <v>68</v>
      </c>
      <c r="AY158" s="111" t="s">
        <v>115</v>
      </c>
    </row>
    <row r="159" spans="2:51" s="6" customFormat="1" ht="15.75" customHeight="1">
      <c r="B159" s="115"/>
      <c r="E159" s="116"/>
      <c r="F159" s="263" t="s">
        <v>120</v>
      </c>
      <c r="G159" s="264"/>
      <c r="H159" s="264"/>
      <c r="I159" s="264"/>
      <c r="K159" s="117">
        <v>2701</v>
      </c>
      <c r="S159" s="115"/>
      <c r="T159" s="118"/>
      <c r="AA159" s="119"/>
      <c r="AT159" s="116" t="s">
        <v>119</v>
      </c>
      <c r="AU159" s="116" t="s">
        <v>73</v>
      </c>
      <c r="AV159" s="116" t="s">
        <v>118</v>
      </c>
      <c r="AW159" s="116" t="s">
        <v>90</v>
      </c>
      <c r="AX159" s="116" t="s">
        <v>21</v>
      </c>
      <c r="AY159" s="116" t="s">
        <v>115</v>
      </c>
    </row>
    <row r="160" spans="2:51" s="6" customFormat="1" ht="30" customHeight="1">
      <c r="B160" s="115"/>
      <c r="C160" s="99">
        <v>100</v>
      </c>
      <c r="D160" s="99" t="s">
        <v>116</v>
      </c>
      <c r="E160" s="100" t="s">
        <v>1247</v>
      </c>
      <c r="F160" s="257" t="s">
        <v>1248</v>
      </c>
      <c r="G160" s="258"/>
      <c r="H160" s="258"/>
      <c r="I160" s="258"/>
      <c r="J160" s="102" t="s">
        <v>125</v>
      </c>
      <c r="K160" s="103">
        <v>1782.205</v>
      </c>
      <c r="L160" s="259"/>
      <c r="M160" s="258"/>
      <c r="N160" s="261">
        <f>ROUND($L$160*$K$160,2)</f>
        <v>0</v>
      </c>
      <c r="O160" s="258"/>
      <c r="P160" s="258"/>
      <c r="Q160" s="258"/>
      <c r="R160" s="101" t="s">
        <v>252</v>
      </c>
      <c r="S160" s="115"/>
      <c r="T160" s="118"/>
      <c r="AA160" s="119"/>
      <c r="AT160" s="116"/>
      <c r="AU160" s="116"/>
      <c r="AV160" s="116"/>
      <c r="AW160" s="116"/>
      <c r="AX160" s="116"/>
      <c r="AY160" s="116"/>
    </row>
    <row r="161" spans="2:51" s="6" customFormat="1" ht="15.75" customHeight="1">
      <c r="B161" s="115"/>
      <c r="F161" s="256" t="s">
        <v>1248</v>
      </c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115"/>
      <c r="T161" s="118"/>
      <c r="AA161" s="119"/>
      <c r="AT161" s="116"/>
      <c r="AU161" s="116"/>
      <c r="AV161" s="116"/>
      <c r="AW161" s="116"/>
      <c r="AX161" s="116"/>
      <c r="AY161" s="116"/>
    </row>
    <row r="162" spans="2:51" s="6" customFormat="1" ht="15.75" customHeight="1">
      <c r="B162" s="115"/>
      <c r="E162" s="111"/>
      <c r="F162" s="249" t="s">
        <v>1249</v>
      </c>
      <c r="G162" s="250"/>
      <c r="H162" s="250"/>
      <c r="I162" s="250"/>
      <c r="K162" s="112"/>
      <c r="S162" s="115"/>
      <c r="T162" s="118"/>
      <c r="AA162" s="119"/>
      <c r="AT162" s="116"/>
      <c r="AU162" s="116"/>
      <c r="AV162" s="116"/>
      <c r="AW162" s="116"/>
      <c r="AX162" s="116"/>
      <c r="AY162" s="116"/>
    </row>
    <row r="163" spans="2:51" s="6" customFormat="1" ht="15.75" customHeight="1">
      <c r="B163" s="115"/>
      <c r="E163" s="116"/>
      <c r="F163" s="251" t="s">
        <v>1252</v>
      </c>
      <c r="G163" s="252"/>
      <c r="H163" s="252"/>
      <c r="I163" s="252"/>
      <c r="K163" s="112">
        <v>1782.205</v>
      </c>
      <c r="S163" s="115"/>
      <c r="T163" s="118"/>
      <c r="AA163" s="119"/>
      <c r="AT163" s="116"/>
      <c r="AU163" s="116"/>
      <c r="AV163" s="116"/>
      <c r="AW163" s="116"/>
      <c r="AX163" s="116"/>
      <c r="AY163" s="116"/>
    </row>
    <row r="164" spans="2:63" s="90" customFormat="1" ht="30.75" customHeight="1">
      <c r="B164" s="91"/>
      <c r="D164" s="98" t="s">
        <v>93</v>
      </c>
      <c r="N164" s="253">
        <f>$BK$164</f>
        <v>0</v>
      </c>
      <c r="O164" s="254"/>
      <c r="P164" s="254"/>
      <c r="Q164" s="254"/>
      <c r="S164" s="91"/>
      <c r="T164" s="94"/>
      <c r="W164" s="95">
        <f>SUM($W$165:$W$169)</f>
        <v>0</v>
      </c>
      <c r="Y164" s="95">
        <f>SUM($Y$165:$Y$169)</f>
        <v>39.9762</v>
      </c>
      <c r="AA164" s="96">
        <f>SUM($AA$165:$AA$169)</f>
        <v>0</v>
      </c>
      <c r="AR164" s="93" t="s">
        <v>21</v>
      </c>
      <c r="AT164" s="93" t="s">
        <v>67</v>
      </c>
      <c r="AU164" s="93" t="s">
        <v>21</v>
      </c>
      <c r="AY164" s="93" t="s">
        <v>115</v>
      </c>
      <c r="BK164" s="97">
        <f>SUM($BK$165:$BK$169)</f>
        <v>0</v>
      </c>
    </row>
    <row r="165" spans="2:65" s="6" customFormat="1" ht="27" customHeight="1">
      <c r="B165" s="20"/>
      <c r="C165" s="99" t="s">
        <v>179</v>
      </c>
      <c r="D165" s="99" t="s">
        <v>116</v>
      </c>
      <c r="E165" s="100" t="s">
        <v>360</v>
      </c>
      <c r="F165" s="257" t="s">
        <v>361</v>
      </c>
      <c r="G165" s="258"/>
      <c r="H165" s="258"/>
      <c r="I165" s="258"/>
      <c r="J165" s="102" t="s">
        <v>117</v>
      </c>
      <c r="K165" s="103">
        <v>20.19</v>
      </c>
      <c r="L165" s="259"/>
      <c r="M165" s="258"/>
      <c r="N165" s="261">
        <f>ROUND($L$165*$K$165,2)</f>
        <v>0</v>
      </c>
      <c r="O165" s="258"/>
      <c r="P165" s="258"/>
      <c r="Q165" s="258"/>
      <c r="R165" s="101" t="s">
        <v>252</v>
      </c>
      <c r="S165" s="20"/>
      <c r="T165" s="104"/>
      <c r="U165" s="105" t="s">
        <v>38</v>
      </c>
      <c r="X165" s="106">
        <v>1.98</v>
      </c>
      <c r="Y165" s="106">
        <f>$X$165*$K$165</f>
        <v>39.9762</v>
      </c>
      <c r="Z165" s="106">
        <v>0</v>
      </c>
      <c r="AA165" s="107">
        <f>$Z$165*$K$165</f>
        <v>0</v>
      </c>
      <c r="AR165" s="68" t="s">
        <v>118</v>
      </c>
      <c r="AT165" s="68" t="s">
        <v>116</v>
      </c>
      <c r="AU165" s="68" t="s">
        <v>73</v>
      </c>
      <c r="AY165" s="6" t="s">
        <v>115</v>
      </c>
      <c r="BE165" s="108">
        <f>IF($U$165="základní",$N$165,0)</f>
        <v>0</v>
      </c>
      <c r="BF165" s="108">
        <f>IF($U$165="snížená",$N$165,0)</f>
        <v>0</v>
      </c>
      <c r="BG165" s="108">
        <f>IF($U$165="zákl. přenesená",$N$165,0)</f>
        <v>0</v>
      </c>
      <c r="BH165" s="108">
        <f>IF($U$165="sníž. přenesená",$N$165,0)</f>
        <v>0</v>
      </c>
      <c r="BI165" s="108">
        <f>IF($U$165="nulová",$N$165,0)</f>
        <v>0</v>
      </c>
      <c r="BJ165" s="68" t="s">
        <v>21</v>
      </c>
      <c r="BK165" s="108">
        <f>ROUND($L$165*$K$165,2)</f>
        <v>0</v>
      </c>
      <c r="BL165" s="68" t="s">
        <v>118</v>
      </c>
      <c r="BM165" s="68" t="s">
        <v>362</v>
      </c>
    </row>
    <row r="166" spans="2:47" s="6" customFormat="1" ht="16.5" customHeight="1">
      <c r="B166" s="20"/>
      <c r="F166" s="256" t="s">
        <v>363</v>
      </c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0"/>
      <c r="T166" s="45"/>
      <c r="AA166" s="46"/>
      <c r="AT166" s="6" t="s">
        <v>255</v>
      </c>
      <c r="AU166" s="6" t="s">
        <v>73</v>
      </c>
    </row>
    <row r="167" spans="2:51" s="6" customFormat="1" ht="15.75" customHeight="1">
      <c r="B167" s="120"/>
      <c r="E167" s="121"/>
      <c r="F167" s="249" t="s">
        <v>364</v>
      </c>
      <c r="G167" s="250"/>
      <c r="H167" s="250"/>
      <c r="I167" s="250"/>
      <c r="K167" s="121"/>
      <c r="S167" s="120"/>
      <c r="T167" s="122"/>
      <c r="AA167" s="123"/>
      <c r="AT167" s="121" t="s">
        <v>119</v>
      </c>
      <c r="AU167" s="121" t="s">
        <v>73</v>
      </c>
      <c r="AV167" s="121" t="s">
        <v>21</v>
      </c>
      <c r="AW167" s="121" t="s">
        <v>90</v>
      </c>
      <c r="AX167" s="121" t="s">
        <v>68</v>
      </c>
      <c r="AY167" s="121" t="s">
        <v>115</v>
      </c>
    </row>
    <row r="168" spans="2:51" s="6" customFormat="1" ht="15.75" customHeight="1">
      <c r="B168" s="109"/>
      <c r="E168" s="111"/>
      <c r="F168" s="251" t="s">
        <v>365</v>
      </c>
      <c r="G168" s="252"/>
      <c r="H168" s="252"/>
      <c r="I168" s="252"/>
      <c r="K168" s="112">
        <v>20.19</v>
      </c>
      <c r="S168" s="109"/>
      <c r="T168" s="113"/>
      <c r="AA168" s="114"/>
      <c r="AT168" s="111" t="s">
        <v>119</v>
      </c>
      <c r="AU168" s="111" t="s">
        <v>73</v>
      </c>
      <c r="AV168" s="111" t="s">
        <v>73</v>
      </c>
      <c r="AW168" s="111" t="s">
        <v>90</v>
      </c>
      <c r="AX168" s="111" t="s">
        <v>68</v>
      </c>
      <c r="AY168" s="111" t="s">
        <v>115</v>
      </c>
    </row>
    <row r="169" spans="2:51" s="6" customFormat="1" ht="15.75" customHeight="1">
      <c r="B169" s="115"/>
      <c r="E169" s="116"/>
      <c r="F169" s="263" t="s">
        <v>120</v>
      </c>
      <c r="G169" s="264"/>
      <c r="H169" s="264"/>
      <c r="I169" s="264"/>
      <c r="K169" s="117">
        <v>20.19</v>
      </c>
      <c r="S169" s="115"/>
      <c r="T169" s="118"/>
      <c r="AA169" s="119"/>
      <c r="AT169" s="116" t="s">
        <v>119</v>
      </c>
      <c r="AU169" s="116" t="s">
        <v>73</v>
      </c>
      <c r="AV169" s="116" t="s">
        <v>118</v>
      </c>
      <c r="AW169" s="116" t="s">
        <v>90</v>
      </c>
      <c r="AX169" s="116" t="s">
        <v>21</v>
      </c>
      <c r="AY169" s="116" t="s">
        <v>115</v>
      </c>
    </row>
    <row r="170" spans="2:63" s="90" customFormat="1" ht="30.75" customHeight="1">
      <c r="B170" s="91"/>
      <c r="D170" s="98" t="s">
        <v>94</v>
      </c>
      <c r="N170" s="253">
        <f>$BK$170</f>
        <v>0</v>
      </c>
      <c r="O170" s="254"/>
      <c r="P170" s="254"/>
      <c r="Q170" s="254"/>
      <c r="S170" s="91"/>
      <c r="T170" s="94"/>
      <c r="W170" s="95">
        <f>SUM($W$171:$W$175)</f>
        <v>0</v>
      </c>
      <c r="Y170" s="95">
        <f>SUM($Y$171:$Y$175)</f>
        <v>200.4</v>
      </c>
      <c r="AA170" s="96">
        <f>SUM($AA$171:$AA$175)</f>
        <v>0</v>
      </c>
      <c r="AR170" s="93" t="s">
        <v>21</v>
      </c>
      <c r="AT170" s="93" t="s">
        <v>67</v>
      </c>
      <c r="AU170" s="93" t="s">
        <v>21</v>
      </c>
      <c r="AY170" s="93" t="s">
        <v>115</v>
      </c>
      <c r="BK170" s="97">
        <f>SUM($BK$171:$BK$175)</f>
        <v>0</v>
      </c>
    </row>
    <row r="171" spans="2:65" s="6" customFormat="1" ht="27" customHeight="1">
      <c r="B171" s="20"/>
      <c r="C171" s="99" t="s">
        <v>159</v>
      </c>
      <c r="D171" s="99" t="s">
        <v>116</v>
      </c>
      <c r="E171" s="100" t="s">
        <v>366</v>
      </c>
      <c r="F171" s="257" t="s">
        <v>367</v>
      </c>
      <c r="G171" s="258"/>
      <c r="H171" s="258"/>
      <c r="I171" s="258"/>
      <c r="J171" s="102" t="s">
        <v>117</v>
      </c>
      <c r="K171" s="103">
        <v>100</v>
      </c>
      <c r="L171" s="259"/>
      <c r="M171" s="258"/>
      <c r="N171" s="261">
        <f>ROUND($L$171*$K$171,2)</f>
        <v>0</v>
      </c>
      <c r="O171" s="258"/>
      <c r="P171" s="258"/>
      <c r="Q171" s="258"/>
      <c r="R171" s="101" t="s">
        <v>252</v>
      </c>
      <c r="S171" s="20"/>
      <c r="T171" s="104"/>
      <c r="U171" s="105" t="s">
        <v>38</v>
      </c>
      <c r="X171" s="106">
        <v>2.004</v>
      </c>
      <c r="Y171" s="106">
        <f>$X$171*$K$171</f>
        <v>200.4</v>
      </c>
      <c r="Z171" s="106">
        <v>0</v>
      </c>
      <c r="AA171" s="107">
        <f>$Z$171*$K$171</f>
        <v>0</v>
      </c>
      <c r="AR171" s="68" t="s">
        <v>118</v>
      </c>
      <c r="AT171" s="68" t="s">
        <v>116</v>
      </c>
      <c r="AU171" s="68" t="s">
        <v>73</v>
      </c>
      <c r="AY171" s="6" t="s">
        <v>115</v>
      </c>
      <c r="BE171" s="108">
        <f>IF($U$171="základní",$N$171,0)</f>
        <v>0</v>
      </c>
      <c r="BF171" s="108">
        <f>IF($U$171="snížená",$N$171,0)</f>
        <v>0</v>
      </c>
      <c r="BG171" s="108">
        <f>IF($U$171="zákl. přenesená",$N$171,0)</f>
        <v>0</v>
      </c>
      <c r="BH171" s="108">
        <f>IF($U$171="sníž. přenesená",$N$171,0)</f>
        <v>0</v>
      </c>
      <c r="BI171" s="108">
        <f>IF($U$171="nulová",$N$171,0)</f>
        <v>0</v>
      </c>
      <c r="BJ171" s="68" t="s">
        <v>21</v>
      </c>
      <c r="BK171" s="108">
        <f>ROUND($L$171*$K$171,2)</f>
        <v>0</v>
      </c>
      <c r="BL171" s="68" t="s">
        <v>118</v>
      </c>
      <c r="BM171" s="68" t="s">
        <v>368</v>
      </c>
    </row>
    <row r="172" spans="2:47" s="6" customFormat="1" ht="27" customHeight="1">
      <c r="B172" s="20"/>
      <c r="F172" s="256" t="s">
        <v>369</v>
      </c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0"/>
      <c r="T172" s="45"/>
      <c r="AA172" s="46"/>
      <c r="AT172" s="6" t="s">
        <v>255</v>
      </c>
      <c r="AU172" s="6" t="s">
        <v>73</v>
      </c>
    </row>
    <row r="173" spans="2:51" s="6" customFormat="1" ht="15.75" customHeight="1">
      <c r="B173" s="120"/>
      <c r="E173" s="121"/>
      <c r="F173" s="249" t="s">
        <v>129</v>
      </c>
      <c r="G173" s="250"/>
      <c r="H173" s="250"/>
      <c r="I173" s="250"/>
      <c r="K173" s="121"/>
      <c r="S173" s="120"/>
      <c r="T173" s="122"/>
      <c r="AA173" s="123"/>
      <c r="AT173" s="121" t="s">
        <v>119</v>
      </c>
      <c r="AU173" s="121" t="s">
        <v>73</v>
      </c>
      <c r="AV173" s="121" t="s">
        <v>21</v>
      </c>
      <c r="AW173" s="121" t="s">
        <v>90</v>
      </c>
      <c r="AX173" s="121" t="s">
        <v>68</v>
      </c>
      <c r="AY173" s="121" t="s">
        <v>115</v>
      </c>
    </row>
    <row r="174" spans="2:51" s="6" customFormat="1" ht="15.75" customHeight="1">
      <c r="B174" s="109"/>
      <c r="E174" s="111"/>
      <c r="F174" s="251" t="s">
        <v>26</v>
      </c>
      <c r="G174" s="252"/>
      <c r="H174" s="252"/>
      <c r="I174" s="252"/>
      <c r="K174" s="112">
        <v>100</v>
      </c>
      <c r="S174" s="109"/>
      <c r="T174" s="113"/>
      <c r="AA174" s="114"/>
      <c r="AT174" s="111" t="s">
        <v>119</v>
      </c>
      <c r="AU174" s="111" t="s">
        <v>73</v>
      </c>
      <c r="AV174" s="111" t="s">
        <v>73</v>
      </c>
      <c r="AW174" s="111" t="s">
        <v>90</v>
      </c>
      <c r="AX174" s="111" t="s">
        <v>68</v>
      </c>
      <c r="AY174" s="111" t="s">
        <v>115</v>
      </c>
    </row>
    <row r="175" spans="2:51" s="6" customFormat="1" ht="15.75" customHeight="1">
      <c r="B175" s="115"/>
      <c r="E175" s="116"/>
      <c r="F175" s="263" t="s">
        <v>120</v>
      </c>
      <c r="G175" s="264"/>
      <c r="H175" s="264"/>
      <c r="I175" s="264"/>
      <c r="K175" s="117">
        <v>100</v>
      </c>
      <c r="S175" s="115"/>
      <c r="T175" s="118"/>
      <c r="AA175" s="119"/>
      <c r="AT175" s="116" t="s">
        <v>119</v>
      </c>
      <c r="AU175" s="116" t="s">
        <v>73</v>
      </c>
      <c r="AV175" s="116" t="s">
        <v>118</v>
      </c>
      <c r="AW175" s="116" t="s">
        <v>90</v>
      </c>
      <c r="AX175" s="116" t="s">
        <v>21</v>
      </c>
      <c r="AY175" s="116" t="s">
        <v>115</v>
      </c>
    </row>
    <row r="176" spans="2:63" s="90" customFormat="1" ht="30.75" customHeight="1">
      <c r="B176" s="91"/>
      <c r="D176" s="98" t="s">
        <v>96</v>
      </c>
      <c r="N176" s="253">
        <f>$BK$176</f>
        <v>0</v>
      </c>
      <c r="O176" s="254"/>
      <c r="P176" s="254"/>
      <c r="Q176" s="254"/>
      <c r="S176" s="91"/>
      <c r="T176" s="94"/>
      <c r="W176" s="95">
        <f>SUM($W$177:$W$242)</f>
        <v>0</v>
      </c>
      <c r="Y176" s="95">
        <f>SUM($Y$177:$Y$242)</f>
        <v>2464.4311203400002</v>
      </c>
      <c r="AA176" s="96">
        <f>SUM($AA$177:$AA$242)</f>
        <v>0</v>
      </c>
      <c r="AR176" s="93" t="s">
        <v>21</v>
      </c>
      <c r="AT176" s="93" t="s">
        <v>67</v>
      </c>
      <c r="AU176" s="93" t="s">
        <v>21</v>
      </c>
      <c r="AY176" s="93" t="s">
        <v>115</v>
      </c>
      <c r="BK176" s="97">
        <f>SUM($BK$177:$BK$242)</f>
        <v>0</v>
      </c>
    </row>
    <row r="177" spans="2:65" s="6" customFormat="1" ht="15.75" customHeight="1">
      <c r="B177" s="20"/>
      <c r="C177" s="99" t="s">
        <v>133</v>
      </c>
      <c r="D177" s="99" t="s">
        <v>116</v>
      </c>
      <c r="E177" s="100" t="s">
        <v>370</v>
      </c>
      <c r="F177" s="257" t="s">
        <v>371</v>
      </c>
      <c r="G177" s="258"/>
      <c r="H177" s="258"/>
      <c r="I177" s="258"/>
      <c r="J177" s="102" t="s">
        <v>121</v>
      </c>
      <c r="K177" s="103">
        <v>1420</v>
      </c>
      <c r="L177" s="259"/>
      <c r="M177" s="258"/>
      <c r="N177" s="261">
        <f>ROUND($L$177*$K$177,2)</f>
        <v>0</v>
      </c>
      <c r="O177" s="258"/>
      <c r="P177" s="258"/>
      <c r="Q177" s="258"/>
      <c r="R177" s="101" t="s">
        <v>252</v>
      </c>
      <c r="S177" s="20"/>
      <c r="T177" s="104"/>
      <c r="U177" s="105" t="s">
        <v>38</v>
      </c>
      <c r="X177" s="106">
        <v>0.18907</v>
      </c>
      <c r="Y177" s="106">
        <f>$X$177*$K$177</f>
        <v>268.4794</v>
      </c>
      <c r="Z177" s="106">
        <v>0</v>
      </c>
      <c r="AA177" s="107">
        <f>$Z$177*$K$177</f>
        <v>0</v>
      </c>
      <c r="AR177" s="68" t="s">
        <v>118</v>
      </c>
      <c r="AT177" s="68" t="s">
        <v>116</v>
      </c>
      <c r="AU177" s="68" t="s">
        <v>73</v>
      </c>
      <c r="AY177" s="6" t="s">
        <v>115</v>
      </c>
      <c r="BE177" s="108">
        <f>IF($U$177="základní",$N$177,0)</f>
        <v>0</v>
      </c>
      <c r="BF177" s="108">
        <f>IF($U$177="snížená",$N$177,0)</f>
        <v>0</v>
      </c>
      <c r="BG177" s="108">
        <f>IF($U$177="zákl. přenesená",$N$177,0)</f>
        <v>0</v>
      </c>
      <c r="BH177" s="108">
        <f>IF($U$177="sníž. přenesená",$N$177,0)</f>
        <v>0</v>
      </c>
      <c r="BI177" s="108">
        <f>IF($U$177="nulová",$N$177,0)</f>
        <v>0</v>
      </c>
      <c r="BJ177" s="68" t="s">
        <v>21</v>
      </c>
      <c r="BK177" s="108">
        <f>ROUND($L$177*$K$177,2)</f>
        <v>0</v>
      </c>
      <c r="BL177" s="68" t="s">
        <v>118</v>
      </c>
      <c r="BM177" s="68" t="s">
        <v>372</v>
      </c>
    </row>
    <row r="178" spans="2:47" s="6" customFormat="1" ht="16.5" customHeight="1">
      <c r="B178" s="20"/>
      <c r="F178" s="256" t="s">
        <v>373</v>
      </c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0"/>
      <c r="T178" s="45"/>
      <c r="AA178" s="46"/>
      <c r="AT178" s="6" t="s">
        <v>255</v>
      </c>
      <c r="AU178" s="6" t="s">
        <v>73</v>
      </c>
    </row>
    <row r="179" spans="2:51" s="6" customFormat="1" ht="15.75" customHeight="1">
      <c r="B179" s="109"/>
      <c r="E179" s="111"/>
      <c r="F179" s="251" t="s">
        <v>374</v>
      </c>
      <c r="G179" s="252"/>
      <c r="H179" s="252"/>
      <c r="I179" s="252"/>
      <c r="K179" s="112">
        <v>419</v>
      </c>
      <c r="S179" s="109"/>
      <c r="T179" s="113"/>
      <c r="AA179" s="114"/>
      <c r="AT179" s="111" t="s">
        <v>119</v>
      </c>
      <c r="AU179" s="111" t="s">
        <v>73</v>
      </c>
      <c r="AV179" s="111" t="s">
        <v>73</v>
      </c>
      <c r="AW179" s="111" t="s">
        <v>90</v>
      </c>
      <c r="AX179" s="111" t="s">
        <v>68</v>
      </c>
      <c r="AY179" s="111" t="s">
        <v>115</v>
      </c>
    </row>
    <row r="180" spans="2:51" s="6" customFormat="1" ht="15.75" customHeight="1">
      <c r="B180" s="109"/>
      <c r="E180" s="111"/>
      <c r="F180" s="251" t="s">
        <v>375</v>
      </c>
      <c r="G180" s="252"/>
      <c r="H180" s="252"/>
      <c r="I180" s="252"/>
      <c r="K180" s="112">
        <v>1001</v>
      </c>
      <c r="S180" s="109"/>
      <c r="T180" s="113"/>
      <c r="AA180" s="114"/>
      <c r="AT180" s="111" t="s">
        <v>119</v>
      </c>
      <c r="AU180" s="111" t="s">
        <v>73</v>
      </c>
      <c r="AV180" s="111" t="s">
        <v>73</v>
      </c>
      <c r="AW180" s="111" t="s">
        <v>90</v>
      </c>
      <c r="AX180" s="111" t="s">
        <v>68</v>
      </c>
      <c r="AY180" s="111" t="s">
        <v>115</v>
      </c>
    </row>
    <row r="181" spans="2:51" s="6" customFormat="1" ht="15.75" customHeight="1">
      <c r="B181" s="115"/>
      <c r="E181" s="116"/>
      <c r="F181" s="263" t="s">
        <v>120</v>
      </c>
      <c r="G181" s="264"/>
      <c r="H181" s="264"/>
      <c r="I181" s="264"/>
      <c r="K181" s="117">
        <v>1420</v>
      </c>
      <c r="S181" s="115"/>
      <c r="T181" s="118"/>
      <c r="AA181" s="119"/>
      <c r="AT181" s="116" t="s">
        <v>119</v>
      </c>
      <c r="AU181" s="116" t="s">
        <v>73</v>
      </c>
      <c r="AV181" s="116" t="s">
        <v>118</v>
      </c>
      <c r="AW181" s="116" t="s">
        <v>90</v>
      </c>
      <c r="AX181" s="116" t="s">
        <v>21</v>
      </c>
      <c r="AY181" s="116" t="s">
        <v>115</v>
      </c>
    </row>
    <row r="182" spans="2:65" s="6" customFormat="1" ht="15.75" customHeight="1">
      <c r="B182" s="20"/>
      <c r="C182" s="99" t="s">
        <v>186</v>
      </c>
      <c r="D182" s="99" t="s">
        <v>116</v>
      </c>
      <c r="E182" s="100" t="s">
        <v>160</v>
      </c>
      <c r="F182" s="257" t="s">
        <v>161</v>
      </c>
      <c r="G182" s="258"/>
      <c r="H182" s="258"/>
      <c r="I182" s="258"/>
      <c r="J182" s="102" t="s">
        <v>121</v>
      </c>
      <c r="K182" s="103">
        <v>393</v>
      </c>
      <c r="L182" s="259"/>
      <c r="M182" s="258"/>
      <c r="N182" s="261">
        <f>ROUND($L$182*$K$182,2)</f>
        <v>0</v>
      </c>
      <c r="O182" s="258"/>
      <c r="P182" s="258"/>
      <c r="Q182" s="258"/>
      <c r="R182" s="101" t="s">
        <v>252</v>
      </c>
      <c r="S182" s="20"/>
      <c r="T182" s="104"/>
      <c r="U182" s="105" t="s">
        <v>38</v>
      </c>
      <c r="X182" s="106">
        <v>0.27994</v>
      </c>
      <c r="Y182" s="106">
        <f>$X$182*$K$182</f>
        <v>110.01642000000001</v>
      </c>
      <c r="Z182" s="106">
        <v>0</v>
      </c>
      <c r="AA182" s="107">
        <f>$Z$182*$K$182</f>
        <v>0</v>
      </c>
      <c r="AR182" s="68" t="s">
        <v>118</v>
      </c>
      <c r="AT182" s="68" t="s">
        <v>116</v>
      </c>
      <c r="AU182" s="68" t="s">
        <v>73</v>
      </c>
      <c r="AY182" s="6" t="s">
        <v>115</v>
      </c>
      <c r="BE182" s="108">
        <f>IF($U$182="základní",$N$182,0)</f>
        <v>0</v>
      </c>
      <c r="BF182" s="108">
        <f>IF($U$182="snížená",$N$182,0)</f>
        <v>0</v>
      </c>
      <c r="BG182" s="108">
        <f>IF($U$182="zákl. přenesená",$N$182,0)</f>
        <v>0</v>
      </c>
      <c r="BH182" s="108">
        <f>IF($U$182="sníž. přenesená",$N$182,0)</f>
        <v>0</v>
      </c>
      <c r="BI182" s="108">
        <f>IF($U$182="nulová",$N$182,0)</f>
        <v>0</v>
      </c>
      <c r="BJ182" s="68" t="s">
        <v>21</v>
      </c>
      <c r="BK182" s="108">
        <f>ROUND($L$182*$K$182,2)</f>
        <v>0</v>
      </c>
      <c r="BL182" s="68" t="s">
        <v>118</v>
      </c>
      <c r="BM182" s="68" t="s">
        <v>376</v>
      </c>
    </row>
    <row r="183" spans="2:47" s="6" customFormat="1" ht="16.5" customHeight="1">
      <c r="B183" s="20"/>
      <c r="F183" s="256" t="s">
        <v>377</v>
      </c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0"/>
      <c r="T183" s="45"/>
      <c r="AA183" s="46"/>
      <c r="AT183" s="6" t="s">
        <v>255</v>
      </c>
      <c r="AU183" s="6" t="s">
        <v>73</v>
      </c>
    </row>
    <row r="184" spans="2:51" s="6" customFormat="1" ht="15.75" customHeight="1">
      <c r="B184" s="109"/>
      <c r="E184" s="111"/>
      <c r="F184" s="251" t="s">
        <v>378</v>
      </c>
      <c r="G184" s="252"/>
      <c r="H184" s="252"/>
      <c r="I184" s="252"/>
      <c r="K184" s="112">
        <v>393</v>
      </c>
      <c r="S184" s="109"/>
      <c r="T184" s="113"/>
      <c r="AA184" s="114"/>
      <c r="AT184" s="111" t="s">
        <v>119</v>
      </c>
      <c r="AU184" s="111" t="s">
        <v>73</v>
      </c>
      <c r="AV184" s="111" t="s">
        <v>73</v>
      </c>
      <c r="AW184" s="111" t="s">
        <v>90</v>
      </c>
      <c r="AX184" s="111" t="s">
        <v>21</v>
      </c>
      <c r="AY184" s="111" t="s">
        <v>115</v>
      </c>
    </row>
    <row r="185" spans="2:65" s="6" customFormat="1" ht="15.75" customHeight="1">
      <c r="B185" s="20"/>
      <c r="C185" s="99" t="s">
        <v>21</v>
      </c>
      <c r="D185" s="99" t="s">
        <v>116</v>
      </c>
      <c r="E185" s="100" t="s">
        <v>379</v>
      </c>
      <c r="F185" s="257" t="s">
        <v>380</v>
      </c>
      <c r="G185" s="258"/>
      <c r="H185" s="258"/>
      <c r="I185" s="258"/>
      <c r="J185" s="102" t="s">
        <v>121</v>
      </c>
      <c r="K185" s="103">
        <v>1281</v>
      </c>
      <c r="L185" s="259"/>
      <c r="M185" s="258"/>
      <c r="N185" s="261">
        <f>ROUND($L$185*$K$185,2)</f>
        <v>0</v>
      </c>
      <c r="O185" s="258"/>
      <c r="P185" s="258"/>
      <c r="Q185" s="258"/>
      <c r="R185" s="101" t="s">
        <v>252</v>
      </c>
      <c r="S185" s="20"/>
      <c r="T185" s="104"/>
      <c r="U185" s="105" t="s">
        <v>38</v>
      </c>
      <c r="X185" s="106">
        <v>0.33446</v>
      </c>
      <c r="Y185" s="106">
        <f>$X$185*$K$185</f>
        <v>428.44325999999995</v>
      </c>
      <c r="Z185" s="106">
        <v>0</v>
      </c>
      <c r="AA185" s="107">
        <f>$Z$185*$K$185</f>
        <v>0</v>
      </c>
      <c r="AR185" s="68" t="s">
        <v>118</v>
      </c>
      <c r="AT185" s="68" t="s">
        <v>116</v>
      </c>
      <c r="AU185" s="68" t="s">
        <v>73</v>
      </c>
      <c r="AY185" s="6" t="s">
        <v>115</v>
      </c>
      <c r="BE185" s="108">
        <f>IF($U$185="základní",$N$185,0)</f>
        <v>0</v>
      </c>
      <c r="BF185" s="108">
        <f>IF($U$185="snížená",$N$185,0)</f>
        <v>0</v>
      </c>
      <c r="BG185" s="108">
        <f>IF($U$185="zákl. přenesená",$N$185,0)</f>
        <v>0</v>
      </c>
      <c r="BH185" s="108">
        <f>IF($U$185="sníž. přenesená",$N$185,0)</f>
        <v>0</v>
      </c>
      <c r="BI185" s="108">
        <f>IF($U$185="nulová",$N$185,0)</f>
        <v>0</v>
      </c>
      <c r="BJ185" s="68" t="s">
        <v>21</v>
      </c>
      <c r="BK185" s="108">
        <f>ROUND($L$185*$K$185,2)</f>
        <v>0</v>
      </c>
      <c r="BL185" s="68" t="s">
        <v>118</v>
      </c>
      <c r="BM185" s="68" t="s">
        <v>381</v>
      </c>
    </row>
    <row r="186" spans="2:47" s="6" customFormat="1" ht="16.5" customHeight="1">
      <c r="B186" s="20"/>
      <c r="F186" s="256" t="s">
        <v>382</v>
      </c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0"/>
      <c r="T186" s="45"/>
      <c r="AA186" s="46"/>
      <c r="AT186" s="6" t="s">
        <v>255</v>
      </c>
      <c r="AU186" s="6" t="s">
        <v>73</v>
      </c>
    </row>
    <row r="187" spans="2:51" s="6" customFormat="1" ht="15.75" customHeight="1">
      <c r="B187" s="109"/>
      <c r="E187" s="111"/>
      <c r="F187" s="251" t="s">
        <v>383</v>
      </c>
      <c r="G187" s="252"/>
      <c r="H187" s="252"/>
      <c r="I187" s="252"/>
      <c r="K187" s="112">
        <v>1281</v>
      </c>
      <c r="S187" s="109"/>
      <c r="T187" s="113"/>
      <c r="AA187" s="114"/>
      <c r="AT187" s="111" t="s">
        <v>119</v>
      </c>
      <c r="AU187" s="111" t="s">
        <v>73</v>
      </c>
      <c r="AV187" s="111" t="s">
        <v>73</v>
      </c>
      <c r="AW187" s="111" t="s">
        <v>90</v>
      </c>
      <c r="AX187" s="111" t="s">
        <v>21</v>
      </c>
      <c r="AY187" s="111" t="s">
        <v>115</v>
      </c>
    </row>
    <row r="188" spans="2:65" s="6" customFormat="1" ht="15.75" customHeight="1">
      <c r="B188" s="20"/>
      <c r="C188" s="99" t="s">
        <v>118</v>
      </c>
      <c r="D188" s="99" t="s">
        <v>116</v>
      </c>
      <c r="E188" s="100" t="s">
        <v>384</v>
      </c>
      <c r="F188" s="257" t="s">
        <v>385</v>
      </c>
      <c r="G188" s="258"/>
      <c r="H188" s="258"/>
      <c r="I188" s="258"/>
      <c r="J188" s="102" t="s">
        <v>121</v>
      </c>
      <c r="K188" s="103">
        <v>26</v>
      </c>
      <c r="L188" s="259"/>
      <c r="M188" s="258"/>
      <c r="N188" s="261">
        <f>ROUND($L$188*$K$188,2)</f>
        <v>0</v>
      </c>
      <c r="O188" s="258"/>
      <c r="P188" s="258"/>
      <c r="Q188" s="258"/>
      <c r="R188" s="101" t="s">
        <v>252</v>
      </c>
      <c r="S188" s="20"/>
      <c r="T188" s="104"/>
      <c r="U188" s="105" t="s">
        <v>38</v>
      </c>
      <c r="X188" s="106">
        <v>0.3708</v>
      </c>
      <c r="Y188" s="106">
        <f>$X$188*$K$188</f>
        <v>9.6408</v>
      </c>
      <c r="Z188" s="106">
        <v>0</v>
      </c>
      <c r="AA188" s="107">
        <f>$Z$188*$K$188</f>
        <v>0</v>
      </c>
      <c r="AR188" s="68" t="s">
        <v>118</v>
      </c>
      <c r="AT188" s="68" t="s">
        <v>116</v>
      </c>
      <c r="AU188" s="68" t="s">
        <v>73</v>
      </c>
      <c r="AY188" s="6" t="s">
        <v>115</v>
      </c>
      <c r="BE188" s="108">
        <f>IF($U$188="základní",$N$188,0)</f>
        <v>0</v>
      </c>
      <c r="BF188" s="108">
        <f>IF($U$188="snížená",$N$188,0)</f>
        <v>0</v>
      </c>
      <c r="BG188" s="108">
        <f>IF($U$188="zákl. přenesená",$N$188,0)</f>
        <v>0</v>
      </c>
      <c r="BH188" s="108">
        <f>IF($U$188="sníž. přenesená",$N$188,0)</f>
        <v>0</v>
      </c>
      <c r="BI188" s="108">
        <f>IF($U$188="nulová",$N$188,0)</f>
        <v>0</v>
      </c>
      <c r="BJ188" s="68" t="s">
        <v>21</v>
      </c>
      <c r="BK188" s="108">
        <f>ROUND($L$188*$K$188,2)</f>
        <v>0</v>
      </c>
      <c r="BL188" s="68" t="s">
        <v>118</v>
      </c>
      <c r="BM188" s="68" t="s">
        <v>386</v>
      </c>
    </row>
    <row r="189" spans="2:47" s="6" customFormat="1" ht="16.5" customHeight="1">
      <c r="B189" s="20"/>
      <c r="F189" s="256" t="s">
        <v>387</v>
      </c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0"/>
      <c r="T189" s="45"/>
      <c r="AA189" s="46"/>
      <c r="AT189" s="6" t="s">
        <v>255</v>
      </c>
      <c r="AU189" s="6" t="s">
        <v>73</v>
      </c>
    </row>
    <row r="190" spans="2:51" s="6" customFormat="1" ht="15.75" customHeight="1">
      <c r="B190" s="109"/>
      <c r="E190" s="111"/>
      <c r="F190" s="251" t="s">
        <v>180</v>
      </c>
      <c r="G190" s="252"/>
      <c r="H190" s="252"/>
      <c r="I190" s="252"/>
      <c r="K190" s="112">
        <v>26</v>
      </c>
      <c r="S190" s="109"/>
      <c r="T190" s="113"/>
      <c r="AA190" s="114"/>
      <c r="AT190" s="111" t="s">
        <v>119</v>
      </c>
      <c r="AU190" s="111" t="s">
        <v>73</v>
      </c>
      <c r="AV190" s="111" t="s">
        <v>73</v>
      </c>
      <c r="AW190" s="111" t="s">
        <v>90</v>
      </c>
      <c r="AX190" s="111" t="s">
        <v>68</v>
      </c>
      <c r="AY190" s="111" t="s">
        <v>115</v>
      </c>
    </row>
    <row r="191" spans="2:51" s="6" customFormat="1" ht="15.75" customHeight="1">
      <c r="B191" s="115"/>
      <c r="E191" s="116"/>
      <c r="F191" s="263" t="s">
        <v>120</v>
      </c>
      <c r="G191" s="264"/>
      <c r="H191" s="264"/>
      <c r="I191" s="264"/>
      <c r="K191" s="117">
        <v>26</v>
      </c>
      <c r="S191" s="115"/>
      <c r="T191" s="118"/>
      <c r="AA191" s="119"/>
      <c r="AT191" s="116" t="s">
        <v>119</v>
      </c>
      <c r="AU191" s="116" t="s">
        <v>73</v>
      </c>
      <c r="AV191" s="116" t="s">
        <v>118</v>
      </c>
      <c r="AW191" s="116" t="s">
        <v>90</v>
      </c>
      <c r="AX191" s="116" t="s">
        <v>21</v>
      </c>
      <c r="AY191" s="116" t="s">
        <v>115</v>
      </c>
    </row>
    <row r="192" spans="2:65" s="6" customFormat="1" ht="27" customHeight="1">
      <c r="B192" s="20"/>
      <c r="C192" s="99" t="s">
        <v>210</v>
      </c>
      <c r="D192" s="99" t="s">
        <v>116</v>
      </c>
      <c r="E192" s="100" t="s">
        <v>388</v>
      </c>
      <c r="F192" s="257" t="s">
        <v>389</v>
      </c>
      <c r="G192" s="258"/>
      <c r="H192" s="258"/>
      <c r="I192" s="258"/>
      <c r="J192" s="102" t="s">
        <v>121</v>
      </c>
      <c r="K192" s="103">
        <v>392</v>
      </c>
      <c r="L192" s="259"/>
      <c r="M192" s="258"/>
      <c r="N192" s="261">
        <f>ROUND($L$192*$K$192,2)</f>
        <v>0</v>
      </c>
      <c r="O192" s="258"/>
      <c r="P192" s="258"/>
      <c r="Q192" s="258"/>
      <c r="R192" s="101" t="s">
        <v>252</v>
      </c>
      <c r="S192" s="20"/>
      <c r="T192" s="104"/>
      <c r="U192" s="105" t="s">
        <v>38</v>
      </c>
      <c r="X192" s="106">
        <v>0.1837</v>
      </c>
      <c r="Y192" s="106">
        <f>$X$192*$K$192</f>
        <v>72.0104</v>
      </c>
      <c r="Z192" s="106">
        <v>0</v>
      </c>
      <c r="AA192" s="107">
        <f>$Z$192*$K$192</f>
        <v>0</v>
      </c>
      <c r="AR192" s="68" t="s">
        <v>118</v>
      </c>
      <c r="AT192" s="68" t="s">
        <v>116</v>
      </c>
      <c r="AU192" s="68" t="s">
        <v>73</v>
      </c>
      <c r="AY192" s="6" t="s">
        <v>115</v>
      </c>
      <c r="BE192" s="108">
        <f>IF($U$192="základní",$N$192,0)</f>
        <v>0</v>
      </c>
      <c r="BF192" s="108">
        <f>IF($U$192="snížená",$N$192,0)</f>
        <v>0</v>
      </c>
      <c r="BG192" s="108">
        <f>IF($U$192="zákl. přenesená",$N$192,0)</f>
        <v>0</v>
      </c>
      <c r="BH192" s="108">
        <f>IF($U$192="sníž. přenesená",$N$192,0)</f>
        <v>0</v>
      </c>
      <c r="BI192" s="108">
        <f>IF($U$192="nulová",$N$192,0)</f>
        <v>0</v>
      </c>
      <c r="BJ192" s="68" t="s">
        <v>21</v>
      </c>
      <c r="BK192" s="108">
        <f>ROUND($L$192*$K$192,2)</f>
        <v>0</v>
      </c>
      <c r="BL192" s="68" t="s">
        <v>118</v>
      </c>
      <c r="BM192" s="68" t="s">
        <v>390</v>
      </c>
    </row>
    <row r="193" spans="2:47" s="6" customFormat="1" ht="27" customHeight="1">
      <c r="B193" s="20"/>
      <c r="F193" s="256" t="s">
        <v>391</v>
      </c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0"/>
      <c r="T193" s="45"/>
      <c r="AA193" s="46"/>
      <c r="AT193" s="6" t="s">
        <v>255</v>
      </c>
      <c r="AU193" s="6" t="s">
        <v>73</v>
      </c>
    </row>
    <row r="194" spans="2:51" s="6" customFormat="1" ht="15.75" customHeight="1">
      <c r="B194" s="109"/>
      <c r="E194" s="111"/>
      <c r="F194" s="251" t="s">
        <v>392</v>
      </c>
      <c r="G194" s="252"/>
      <c r="H194" s="252"/>
      <c r="I194" s="252"/>
      <c r="K194" s="112">
        <v>392</v>
      </c>
      <c r="S194" s="109"/>
      <c r="T194" s="113"/>
      <c r="AA194" s="114"/>
      <c r="AT194" s="111" t="s">
        <v>119</v>
      </c>
      <c r="AU194" s="111" t="s">
        <v>73</v>
      </c>
      <c r="AV194" s="111" t="s">
        <v>73</v>
      </c>
      <c r="AW194" s="111" t="s">
        <v>90</v>
      </c>
      <c r="AX194" s="111" t="s">
        <v>21</v>
      </c>
      <c r="AY194" s="111" t="s">
        <v>115</v>
      </c>
    </row>
    <row r="195" spans="2:65" s="6" customFormat="1" ht="15.75" customHeight="1">
      <c r="B195" s="20"/>
      <c r="C195" s="127" t="s">
        <v>176</v>
      </c>
      <c r="D195" s="127" t="s">
        <v>144</v>
      </c>
      <c r="E195" s="125" t="s">
        <v>393</v>
      </c>
      <c r="F195" s="266" t="s">
        <v>394</v>
      </c>
      <c r="G195" s="267"/>
      <c r="H195" s="267"/>
      <c r="I195" s="267"/>
      <c r="J195" s="124" t="s">
        <v>125</v>
      </c>
      <c r="K195" s="126">
        <v>86.24</v>
      </c>
      <c r="L195" s="268"/>
      <c r="M195" s="267"/>
      <c r="N195" s="265">
        <f>ROUND($L$195*$K$195,2)</f>
        <v>0</v>
      </c>
      <c r="O195" s="258"/>
      <c r="P195" s="258"/>
      <c r="Q195" s="258"/>
      <c r="R195" s="101"/>
      <c r="S195" s="20"/>
      <c r="T195" s="104"/>
      <c r="U195" s="105" t="s">
        <v>38</v>
      </c>
      <c r="X195" s="106">
        <v>1</v>
      </c>
      <c r="Y195" s="106">
        <f>$X$195*$K$195</f>
        <v>86.24</v>
      </c>
      <c r="Z195" s="106">
        <v>0</v>
      </c>
      <c r="AA195" s="107">
        <f>$Z$195*$K$195</f>
        <v>0</v>
      </c>
      <c r="AR195" s="68" t="s">
        <v>128</v>
      </c>
      <c r="AT195" s="68" t="s">
        <v>144</v>
      </c>
      <c r="AU195" s="68" t="s">
        <v>73</v>
      </c>
      <c r="AY195" s="6" t="s">
        <v>115</v>
      </c>
      <c r="BE195" s="108">
        <f>IF($U$195="základní",$N$195,0)</f>
        <v>0</v>
      </c>
      <c r="BF195" s="108">
        <f>IF($U$195="snížená",$N$195,0)</f>
        <v>0</v>
      </c>
      <c r="BG195" s="108">
        <f>IF($U$195="zákl. přenesená",$N$195,0)</f>
        <v>0</v>
      </c>
      <c r="BH195" s="108">
        <f>IF($U$195="sníž. přenesená",$N$195,0)</f>
        <v>0</v>
      </c>
      <c r="BI195" s="108">
        <f>IF($U$195="nulová",$N$195,0)</f>
        <v>0</v>
      </c>
      <c r="BJ195" s="68" t="s">
        <v>21</v>
      </c>
      <c r="BK195" s="108">
        <f>ROUND($L$195*$K$195,2)</f>
        <v>0</v>
      </c>
      <c r="BL195" s="68" t="s">
        <v>118</v>
      </c>
      <c r="BM195" s="68" t="s">
        <v>395</v>
      </c>
    </row>
    <row r="196" spans="2:47" s="6" customFormat="1" ht="27" customHeight="1">
      <c r="B196" s="20"/>
      <c r="F196" s="269" t="s">
        <v>396</v>
      </c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0"/>
      <c r="T196" s="45"/>
      <c r="AA196" s="46"/>
      <c r="AT196" s="6" t="s">
        <v>397</v>
      </c>
      <c r="AU196" s="6" t="s">
        <v>73</v>
      </c>
    </row>
    <row r="197" spans="2:51" s="6" customFormat="1" ht="15.75" customHeight="1">
      <c r="B197" s="109"/>
      <c r="E197" s="111"/>
      <c r="F197" s="251" t="s">
        <v>398</v>
      </c>
      <c r="G197" s="252"/>
      <c r="H197" s="252"/>
      <c r="I197" s="252"/>
      <c r="K197" s="112">
        <v>86.24</v>
      </c>
      <c r="S197" s="109"/>
      <c r="T197" s="113"/>
      <c r="AA197" s="114"/>
      <c r="AT197" s="111" t="s">
        <v>119</v>
      </c>
      <c r="AU197" s="111" t="s">
        <v>73</v>
      </c>
      <c r="AV197" s="111" t="s">
        <v>73</v>
      </c>
      <c r="AW197" s="111" t="s">
        <v>90</v>
      </c>
      <c r="AX197" s="111" t="s">
        <v>21</v>
      </c>
      <c r="AY197" s="111" t="s">
        <v>115</v>
      </c>
    </row>
    <row r="198" spans="2:65" s="6" customFormat="1" ht="27" customHeight="1">
      <c r="B198" s="20"/>
      <c r="C198" s="99" t="s">
        <v>185</v>
      </c>
      <c r="D198" s="99" t="s">
        <v>116</v>
      </c>
      <c r="E198" s="305" t="s">
        <v>1257</v>
      </c>
      <c r="F198" s="306" t="s">
        <v>1258</v>
      </c>
      <c r="G198" s="307"/>
      <c r="H198" s="307"/>
      <c r="I198" s="307"/>
      <c r="J198" s="102" t="s">
        <v>121</v>
      </c>
      <c r="K198" s="103">
        <v>1590.502</v>
      </c>
      <c r="L198" s="259"/>
      <c r="M198" s="258"/>
      <c r="N198" s="261">
        <f>ROUND($L$198*$K$198,2)</f>
        <v>0</v>
      </c>
      <c r="O198" s="258"/>
      <c r="P198" s="258"/>
      <c r="Q198" s="258"/>
      <c r="R198" s="101"/>
      <c r="S198" s="20"/>
      <c r="T198" s="104"/>
      <c r="U198" s="105" t="s">
        <v>38</v>
      </c>
      <c r="X198" s="106">
        <v>0</v>
      </c>
      <c r="Y198" s="106">
        <f>$X$198*$K$198</f>
        <v>0</v>
      </c>
      <c r="Z198" s="106">
        <v>0</v>
      </c>
      <c r="AA198" s="107">
        <f>$Z$198*$K$198</f>
        <v>0</v>
      </c>
      <c r="AR198" s="68" t="s">
        <v>118</v>
      </c>
      <c r="AT198" s="68" t="s">
        <v>116</v>
      </c>
      <c r="AU198" s="68" t="s">
        <v>73</v>
      </c>
      <c r="AY198" s="6" t="s">
        <v>115</v>
      </c>
      <c r="BE198" s="108">
        <f>IF($U$198="základní",$N$198,0)</f>
        <v>0</v>
      </c>
      <c r="BF198" s="108">
        <f>IF($U$198="snížená",$N$198,0)</f>
        <v>0</v>
      </c>
      <c r="BG198" s="108">
        <f>IF($U$198="zákl. přenesená",$N$198,0)</f>
        <v>0</v>
      </c>
      <c r="BH198" s="108">
        <f>IF($U$198="sníž. přenesená",$N$198,0)</f>
        <v>0</v>
      </c>
      <c r="BI198" s="108">
        <f>IF($U$198="nulová",$N$198,0)</f>
        <v>0</v>
      </c>
      <c r="BJ198" s="68" t="s">
        <v>21</v>
      </c>
      <c r="BK198" s="108">
        <f>ROUND($L$198*$K$198,2)</f>
        <v>0</v>
      </c>
      <c r="BL198" s="68" t="s">
        <v>118</v>
      </c>
      <c r="BM198" s="68" t="s">
        <v>399</v>
      </c>
    </row>
    <row r="199" spans="2:51" s="6" customFormat="1" ht="15.75" customHeight="1">
      <c r="B199" s="109"/>
      <c r="E199" s="110"/>
      <c r="F199" s="251" t="s">
        <v>375</v>
      </c>
      <c r="G199" s="252"/>
      <c r="H199" s="252"/>
      <c r="I199" s="252"/>
      <c r="K199" s="112">
        <v>1001</v>
      </c>
      <c r="S199" s="109"/>
      <c r="T199" s="113"/>
      <c r="AA199" s="114"/>
      <c r="AT199" s="111" t="s">
        <v>119</v>
      </c>
      <c r="AU199" s="111" t="s">
        <v>73</v>
      </c>
      <c r="AV199" s="111" t="s">
        <v>73</v>
      </c>
      <c r="AW199" s="111" t="s">
        <v>90</v>
      </c>
      <c r="AX199" s="111" t="s">
        <v>68</v>
      </c>
      <c r="AY199" s="111" t="s">
        <v>115</v>
      </c>
    </row>
    <row r="200" spans="2:51" s="6" customFormat="1" ht="15.75" customHeight="1">
      <c r="B200" s="120"/>
      <c r="E200" s="121"/>
      <c r="F200" s="249" t="s">
        <v>400</v>
      </c>
      <c r="G200" s="250"/>
      <c r="H200" s="250"/>
      <c r="I200" s="250"/>
      <c r="K200" s="121"/>
      <c r="S200" s="120"/>
      <c r="T200" s="122"/>
      <c r="AA200" s="123"/>
      <c r="AT200" s="121" t="s">
        <v>119</v>
      </c>
      <c r="AU200" s="121" t="s">
        <v>73</v>
      </c>
      <c r="AV200" s="121" t="s">
        <v>21</v>
      </c>
      <c r="AW200" s="121" t="s">
        <v>90</v>
      </c>
      <c r="AX200" s="121" t="s">
        <v>68</v>
      </c>
      <c r="AY200" s="121" t="s">
        <v>115</v>
      </c>
    </row>
    <row r="201" spans="2:51" s="6" customFormat="1" ht="15.75" customHeight="1">
      <c r="B201" s="109"/>
      <c r="E201" s="111"/>
      <c r="F201" s="251" t="s">
        <v>401</v>
      </c>
      <c r="G201" s="252"/>
      <c r="H201" s="252"/>
      <c r="I201" s="252"/>
      <c r="K201" s="112">
        <v>405.762</v>
      </c>
      <c r="S201" s="109"/>
      <c r="T201" s="113"/>
      <c r="AA201" s="114"/>
      <c r="AT201" s="111" t="s">
        <v>119</v>
      </c>
      <c r="AU201" s="111" t="s">
        <v>73</v>
      </c>
      <c r="AV201" s="111" t="s">
        <v>73</v>
      </c>
      <c r="AW201" s="111" t="s">
        <v>90</v>
      </c>
      <c r="AX201" s="111" t="s">
        <v>68</v>
      </c>
      <c r="AY201" s="111" t="s">
        <v>115</v>
      </c>
    </row>
    <row r="202" spans="2:51" s="6" customFormat="1" ht="15.75" customHeight="1">
      <c r="B202" s="109"/>
      <c r="E202" s="111"/>
      <c r="F202" s="251" t="s">
        <v>402</v>
      </c>
      <c r="G202" s="252"/>
      <c r="H202" s="252"/>
      <c r="I202" s="252"/>
      <c r="K202" s="112">
        <v>173.78</v>
      </c>
      <c r="S202" s="109"/>
      <c r="T202" s="113"/>
      <c r="AA202" s="114"/>
      <c r="AT202" s="111" t="s">
        <v>119</v>
      </c>
      <c r="AU202" s="111" t="s">
        <v>73</v>
      </c>
      <c r="AV202" s="111" t="s">
        <v>73</v>
      </c>
      <c r="AW202" s="111" t="s">
        <v>90</v>
      </c>
      <c r="AX202" s="111" t="s">
        <v>68</v>
      </c>
      <c r="AY202" s="111" t="s">
        <v>115</v>
      </c>
    </row>
    <row r="203" spans="2:51" s="6" customFormat="1" ht="15.75" customHeight="1">
      <c r="B203" s="109"/>
      <c r="E203" s="111"/>
      <c r="F203" s="251" t="s">
        <v>403</v>
      </c>
      <c r="G203" s="252"/>
      <c r="H203" s="252"/>
      <c r="I203" s="252"/>
      <c r="K203" s="112">
        <v>9.96</v>
      </c>
      <c r="S203" s="109"/>
      <c r="T203" s="113"/>
      <c r="AA203" s="114"/>
      <c r="AT203" s="111" t="s">
        <v>119</v>
      </c>
      <c r="AU203" s="111" t="s">
        <v>73</v>
      </c>
      <c r="AV203" s="111" t="s">
        <v>73</v>
      </c>
      <c r="AW203" s="111" t="s">
        <v>90</v>
      </c>
      <c r="AX203" s="111" t="s">
        <v>68</v>
      </c>
      <c r="AY203" s="111" t="s">
        <v>115</v>
      </c>
    </row>
    <row r="204" spans="2:51" s="6" customFormat="1" ht="15.75" customHeight="1">
      <c r="B204" s="115"/>
      <c r="E204" s="116"/>
      <c r="F204" s="263" t="s">
        <v>120</v>
      </c>
      <c r="G204" s="264"/>
      <c r="H204" s="264"/>
      <c r="I204" s="264"/>
      <c r="K204" s="117">
        <v>1590.502</v>
      </c>
      <c r="S204" s="115"/>
      <c r="T204" s="118"/>
      <c r="AA204" s="119"/>
      <c r="AT204" s="116" t="s">
        <v>119</v>
      </c>
      <c r="AU204" s="116" t="s">
        <v>73</v>
      </c>
      <c r="AV204" s="116" t="s">
        <v>118</v>
      </c>
      <c r="AW204" s="116" t="s">
        <v>90</v>
      </c>
      <c r="AX204" s="116" t="s">
        <v>21</v>
      </c>
      <c r="AY204" s="116" t="s">
        <v>115</v>
      </c>
    </row>
    <row r="205" spans="2:65" s="6" customFormat="1" ht="15.75" customHeight="1">
      <c r="B205" s="20"/>
      <c r="C205" s="99" t="s">
        <v>73</v>
      </c>
      <c r="D205" s="99" t="s">
        <v>116</v>
      </c>
      <c r="E205" s="100" t="s">
        <v>404</v>
      </c>
      <c r="F205" s="257" t="s">
        <v>405</v>
      </c>
      <c r="G205" s="258"/>
      <c r="H205" s="258"/>
      <c r="I205" s="258"/>
      <c r="J205" s="102" t="s">
        <v>121</v>
      </c>
      <c r="K205" s="103">
        <v>1281</v>
      </c>
      <c r="L205" s="259"/>
      <c r="M205" s="258"/>
      <c r="N205" s="261">
        <f>ROUND($L$205*$K$205,2)</f>
        <v>0</v>
      </c>
      <c r="O205" s="258"/>
      <c r="P205" s="258"/>
      <c r="Q205" s="258"/>
      <c r="R205" s="101" t="s">
        <v>252</v>
      </c>
      <c r="S205" s="20"/>
      <c r="T205" s="104"/>
      <c r="U205" s="105" t="s">
        <v>38</v>
      </c>
      <c r="X205" s="106">
        <v>0.40714</v>
      </c>
      <c r="Y205" s="106">
        <f>$X$205*$K$205</f>
        <v>521.54634</v>
      </c>
      <c r="Z205" s="106">
        <v>0</v>
      </c>
      <c r="AA205" s="107">
        <f>$Z$205*$K$205</f>
        <v>0</v>
      </c>
      <c r="AR205" s="68" t="s">
        <v>118</v>
      </c>
      <c r="AT205" s="68" t="s">
        <v>116</v>
      </c>
      <c r="AU205" s="68" t="s">
        <v>73</v>
      </c>
      <c r="AY205" s="6" t="s">
        <v>115</v>
      </c>
      <c r="BE205" s="108">
        <f>IF($U$205="základní",$N$205,0)</f>
        <v>0</v>
      </c>
      <c r="BF205" s="108">
        <f>IF($U$205="snížená",$N$205,0)</f>
        <v>0</v>
      </c>
      <c r="BG205" s="108">
        <f>IF($U$205="zákl. přenesená",$N$205,0)</f>
        <v>0</v>
      </c>
      <c r="BH205" s="108">
        <f>IF($U$205="sníž. přenesená",$N$205,0)</f>
        <v>0</v>
      </c>
      <c r="BI205" s="108">
        <f>IF($U$205="nulová",$N$205,0)</f>
        <v>0</v>
      </c>
      <c r="BJ205" s="68" t="s">
        <v>21</v>
      </c>
      <c r="BK205" s="108">
        <f>ROUND($L$205*$K$205,2)</f>
        <v>0</v>
      </c>
      <c r="BL205" s="68" t="s">
        <v>118</v>
      </c>
      <c r="BM205" s="68" t="s">
        <v>406</v>
      </c>
    </row>
    <row r="206" spans="2:47" s="6" customFormat="1" ht="16.5" customHeight="1">
      <c r="B206" s="20"/>
      <c r="F206" s="256" t="s">
        <v>407</v>
      </c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0"/>
      <c r="T206" s="45"/>
      <c r="AA206" s="46"/>
      <c r="AT206" s="6" t="s">
        <v>255</v>
      </c>
      <c r="AU206" s="6" t="s">
        <v>73</v>
      </c>
    </row>
    <row r="207" spans="2:51" s="6" customFormat="1" ht="15.75" customHeight="1">
      <c r="B207" s="109"/>
      <c r="E207" s="111"/>
      <c r="F207" s="251" t="s">
        <v>383</v>
      </c>
      <c r="G207" s="252"/>
      <c r="H207" s="252"/>
      <c r="I207" s="252"/>
      <c r="K207" s="112">
        <v>1281</v>
      </c>
      <c r="S207" s="109"/>
      <c r="T207" s="113"/>
      <c r="AA207" s="114"/>
      <c r="AT207" s="111" t="s">
        <v>119</v>
      </c>
      <c r="AU207" s="111" t="s">
        <v>73</v>
      </c>
      <c r="AV207" s="111" t="s">
        <v>73</v>
      </c>
      <c r="AW207" s="111" t="s">
        <v>90</v>
      </c>
      <c r="AX207" s="111" t="s">
        <v>21</v>
      </c>
      <c r="AY207" s="111" t="s">
        <v>115</v>
      </c>
    </row>
    <row r="208" spans="2:65" s="6" customFormat="1" ht="27" customHeight="1">
      <c r="B208" s="20"/>
      <c r="C208" s="99" t="s">
        <v>240</v>
      </c>
      <c r="D208" s="99" t="s">
        <v>116</v>
      </c>
      <c r="E208" s="100" t="s">
        <v>408</v>
      </c>
      <c r="F208" s="257" t="s">
        <v>409</v>
      </c>
      <c r="G208" s="258"/>
      <c r="H208" s="258"/>
      <c r="I208" s="258"/>
      <c r="J208" s="102" t="s">
        <v>121</v>
      </c>
      <c r="K208" s="103">
        <v>256</v>
      </c>
      <c r="L208" s="259"/>
      <c r="M208" s="258"/>
      <c r="N208" s="261">
        <f>ROUND($L$208*$K$208,2)</f>
        <v>0</v>
      </c>
      <c r="O208" s="258"/>
      <c r="P208" s="258"/>
      <c r="Q208" s="258"/>
      <c r="R208" s="101"/>
      <c r="S208" s="20"/>
      <c r="T208" s="104"/>
      <c r="U208" s="105" t="s">
        <v>38</v>
      </c>
      <c r="X208" s="106">
        <v>0</v>
      </c>
      <c r="Y208" s="106">
        <f>$X$208*$K$208</f>
        <v>0</v>
      </c>
      <c r="Z208" s="106">
        <v>0</v>
      </c>
      <c r="AA208" s="107">
        <f>$Z$208*$K$208</f>
        <v>0</v>
      </c>
      <c r="AR208" s="68" t="s">
        <v>118</v>
      </c>
      <c r="AT208" s="68" t="s">
        <v>116</v>
      </c>
      <c r="AU208" s="68" t="s">
        <v>73</v>
      </c>
      <c r="AY208" s="6" t="s">
        <v>115</v>
      </c>
      <c r="BE208" s="108">
        <f>IF($U$208="základní",$N$208,0)</f>
        <v>0</v>
      </c>
      <c r="BF208" s="108">
        <f>IF($U$208="snížená",$N$208,0)</f>
        <v>0</v>
      </c>
      <c r="BG208" s="108">
        <f>IF($U$208="zákl. přenesená",$N$208,0)</f>
        <v>0</v>
      </c>
      <c r="BH208" s="108">
        <f>IF($U$208="sníž. přenesená",$N$208,0)</f>
        <v>0</v>
      </c>
      <c r="BI208" s="108">
        <f>IF($U$208="nulová",$N$208,0)</f>
        <v>0</v>
      </c>
      <c r="BJ208" s="68" t="s">
        <v>21</v>
      </c>
      <c r="BK208" s="108">
        <f>ROUND($L$208*$K$208,2)</f>
        <v>0</v>
      </c>
      <c r="BL208" s="68" t="s">
        <v>118</v>
      </c>
      <c r="BM208" s="68" t="s">
        <v>410</v>
      </c>
    </row>
    <row r="209" spans="2:51" s="6" customFormat="1" ht="15.75" customHeight="1">
      <c r="B209" s="109"/>
      <c r="E209" s="111"/>
      <c r="F209" s="251" t="s">
        <v>411</v>
      </c>
      <c r="G209" s="252"/>
      <c r="H209" s="252"/>
      <c r="I209" s="252"/>
      <c r="K209" s="112">
        <v>256</v>
      </c>
      <c r="S209" s="109"/>
      <c r="T209" s="113"/>
      <c r="AA209" s="114"/>
      <c r="AT209" s="111" t="s">
        <v>119</v>
      </c>
      <c r="AU209" s="111" t="s">
        <v>73</v>
      </c>
      <c r="AV209" s="111" t="s">
        <v>73</v>
      </c>
      <c r="AW209" s="111" t="s">
        <v>90</v>
      </c>
      <c r="AX209" s="111" t="s">
        <v>21</v>
      </c>
      <c r="AY209" s="111" t="s">
        <v>115</v>
      </c>
    </row>
    <row r="210" spans="2:65" s="6" customFormat="1" ht="27" customHeight="1">
      <c r="B210" s="20"/>
      <c r="C210" s="99" t="s">
        <v>122</v>
      </c>
      <c r="D210" s="99" t="s">
        <v>116</v>
      </c>
      <c r="E210" s="100" t="s">
        <v>412</v>
      </c>
      <c r="F210" s="257" t="s">
        <v>413</v>
      </c>
      <c r="G210" s="258"/>
      <c r="H210" s="258"/>
      <c r="I210" s="258"/>
      <c r="J210" s="102" t="s">
        <v>121</v>
      </c>
      <c r="K210" s="103">
        <v>353</v>
      </c>
      <c r="L210" s="259"/>
      <c r="M210" s="258"/>
      <c r="N210" s="261">
        <f>ROUND($L$210*$K$210,2)</f>
        <v>0</v>
      </c>
      <c r="O210" s="258"/>
      <c r="P210" s="258"/>
      <c r="Q210" s="258"/>
      <c r="R210" s="101" t="s">
        <v>252</v>
      </c>
      <c r="S210" s="20"/>
      <c r="T210" s="104"/>
      <c r="U210" s="105" t="s">
        <v>38</v>
      </c>
      <c r="X210" s="106">
        <v>0.211</v>
      </c>
      <c r="Y210" s="106">
        <f>$X$210*$K$210</f>
        <v>74.483</v>
      </c>
      <c r="Z210" s="106">
        <v>0</v>
      </c>
      <c r="AA210" s="107">
        <f>$Z$210*$K$210</f>
        <v>0</v>
      </c>
      <c r="AR210" s="68" t="s">
        <v>118</v>
      </c>
      <c r="AT210" s="68" t="s">
        <v>116</v>
      </c>
      <c r="AU210" s="68" t="s">
        <v>73</v>
      </c>
      <c r="AY210" s="6" t="s">
        <v>115</v>
      </c>
      <c r="BE210" s="108">
        <f>IF($U$210="základní",$N$210,0)</f>
        <v>0</v>
      </c>
      <c r="BF210" s="108">
        <f>IF($U$210="snížená",$N$210,0)</f>
        <v>0</v>
      </c>
      <c r="BG210" s="108">
        <f>IF($U$210="zákl. přenesená",$N$210,0)</f>
        <v>0</v>
      </c>
      <c r="BH210" s="108">
        <f>IF($U$210="sníž. přenesená",$N$210,0)</f>
        <v>0</v>
      </c>
      <c r="BI210" s="108">
        <f>IF($U$210="nulová",$N$210,0)</f>
        <v>0</v>
      </c>
      <c r="BJ210" s="68" t="s">
        <v>21</v>
      </c>
      <c r="BK210" s="108">
        <f>ROUND($L$210*$K$210,2)</f>
        <v>0</v>
      </c>
      <c r="BL210" s="68" t="s">
        <v>118</v>
      </c>
      <c r="BM210" s="68" t="s">
        <v>414</v>
      </c>
    </row>
    <row r="211" spans="2:47" s="6" customFormat="1" ht="16.5" customHeight="1">
      <c r="B211" s="20"/>
      <c r="F211" s="256" t="s">
        <v>415</v>
      </c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0"/>
      <c r="T211" s="45"/>
      <c r="AA211" s="46"/>
      <c r="AT211" s="6" t="s">
        <v>255</v>
      </c>
      <c r="AU211" s="6" t="s">
        <v>73</v>
      </c>
    </row>
    <row r="212" spans="2:65" s="6" customFormat="1" ht="27" customHeight="1">
      <c r="B212" s="20"/>
      <c r="C212" s="308" t="s">
        <v>132</v>
      </c>
      <c r="D212" s="308" t="s">
        <v>116</v>
      </c>
      <c r="E212" s="305" t="s">
        <v>416</v>
      </c>
      <c r="F212" s="306" t="s">
        <v>413</v>
      </c>
      <c r="G212" s="307"/>
      <c r="H212" s="307"/>
      <c r="I212" s="307"/>
      <c r="J212" s="102" t="s">
        <v>121</v>
      </c>
      <c r="K212" s="103">
        <v>290</v>
      </c>
      <c r="L212" s="259"/>
      <c r="M212" s="258"/>
      <c r="N212" s="261">
        <f>ROUND($L$212*$K$212,2)</f>
        <v>0</v>
      </c>
      <c r="O212" s="258"/>
      <c r="P212" s="258"/>
      <c r="Q212" s="258"/>
      <c r="R212" s="101"/>
      <c r="S212" s="20"/>
      <c r="T212" s="104"/>
      <c r="U212" s="105" t="s">
        <v>38</v>
      </c>
      <c r="X212" s="106">
        <v>0</v>
      </c>
      <c r="Y212" s="106">
        <f>$X$212*$K$212</f>
        <v>0</v>
      </c>
      <c r="Z212" s="106">
        <v>0</v>
      </c>
      <c r="AA212" s="107">
        <f>$Z$212*$K$212</f>
        <v>0</v>
      </c>
      <c r="AR212" s="68" t="s">
        <v>118</v>
      </c>
      <c r="AT212" s="68" t="s">
        <v>116</v>
      </c>
      <c r="AU212" s="68" t="s">
        <v>73</v>
      </c>
      <c r="AY212" s="6" t="s">
        <v>115</v>
      </c>
      <c r="BE212" s="108">
        <f>IF($U$212="základní",$N$212,0)</f>
        <v>0</v>
      </c>
      <c r="BF212" s="108">
        <f>IF($U$212="snížená",$N$212,0)</f>
        <v>0</v>
      </c>
      <c r="BG212" s="108">
        <f>IF($U$212="zákl. přenesená",$N$212,0)</f>
        <v>0</v>
      </c>
      <c r="BH212" s="108">
        <f>IF($U$212="sníž. přenesená",$N$212,0)</f>
        <v>0</v>
      </c>
      <c r="BI212" s="108">
        <f>IF($U$212="nulová",$N$212,0)</f>
        <v>0</v>
      </c>
      <c r="BJ212" s="68" t="s">
        <v>21</v>
      </c>
      <c r="BK212" s="108">
        <f>ROUND($L$212*$K$212,2)</f>
        <v>0</v>
      </c>
      <c r="BL212" s="68" t="s">
        <v>118</v>
      </c>
      <c r="BM212" s="68" t="s">
        <v>417</v>
      </c>
    </row>
    <row r="213" spans="2:65" s="6" customFormat="1" ht="15.75" customHeight="1">
      <c r="B213" s="20"/>
      <c r="C213" s="102" t="s">
        <v>139</v>
      </c>
      <c r="D213" s="102" t="s">
        <v>116</v>
      </c>
      <c r="E213" s="100" t="s">
        <v>418</v>
      </c>
      <c r="F213" s="257" t="s">
        <v>419</v>
      </c>
      <c r="G213" s="258"/>
      <c r="H213" s="258"/>
      <c r="I213" s="258"/>
      <c r="J213" s="102" t="s">
        <v>117</v>
      </c>
      <c r="K213" s="103">
        <v>43.815</v>
      </c>
      <c r="L213" s="259"/>
      <c r="M213" s="258"/>
      <c r="N213" s="261">
        <f>ROUND($L$213*$K$213,2)</f>
        <v>0</v>
      </c>
      <c r="O213" s="258"/>
      <c r="P213" s="258"/>
      <c r="Q213" s="258"/>
      <c r="R213" s="101" t="s">
        <v>252</v>
      </c>
      <c r="S213" s="20"/>
      <c r="T213" s="104"/>
      <c r="U213" s="105" t="s">
        <v>38</v>
      </c>
      <c r="X213" s="106">
        <v>0</v>
      </c>
      <c r="Y213" s="106">
        <f>$X$213*$K$213</f>
        <v>0</v>
      </c>
      <c r="Z213" s="106">
        <v>0</v>
      </c>
      <c r="AA213" s="107">
        <f>$Z$213*$K$213</f>
        <v>0</v>
      </c>
      <c r="AR213" s="68" t="s">
        <v>118</v>
      </c>
      <c r="AT213" s="68" t="s">
        <v>116</v>
      </c>
      <c r="AU213" s="68" t="s">
        <v>73</v>
      </c>
      <c r="AY213" s="68" t="s">
        <v>115</v>
      </c>
      <c r="BE213" s="108">
        <f>IF($U$213="základní",$N$213,0)</f>
        <v>0</v>
      </c>
      <c r="BF213" s="108">
        <f>IF($U$213="snížená",$N$213,0)</f>
        <v>0</v>
      </c>
      <c r="BG213" s="108">
        <f>IF($U$213="zákl. přenesená",$N$213,0)</f>
        <v>0</v>
      </c>
      <c r="BH213" s="108">
        <f>IF($U$213="sníž. přenesená",$N$213,0)</f>
        <v>0</v>
      </c>
      <c r="BI213" s="108">
        <f>IF($U$213="nulová",$N$213,0)</f>
        <v>0</v>
      </c>
      <c r="BJ213" s="68" t="s">
        <v>21</v>
      </c>
      <c r="BK213" s="108">
        <f>ROUND($L$213*$K$213,2)</f>
        <v>0</v>
      </c>
      <c r="BL213" s="68" t="s">
        <v>118</v>
      </c>
      <c r="BM213" s="68" t="s">
        <v>420</v>
      </c>
    </row>
    <row r="214" spans="2:47" s="6" customFormat="1" ht="16.5" customHeight="1">
      <c r="B214" s="20"/>
      <c r="F214" s="256" t="s">
        <v>421</v>
      </c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0"/>
      <c r="T214" s="45"/>
      <c r="AA214" s="46"/>
      <c r="AT214" s="6" t="s">
        <v>255</v>
      </c>
      <c r="AU214" s="6" t="s">
        <v>73</v>
      </c>
    </row>
    <row r="215" spans="2:51" s="6" customFormat="1" ht="27" customHeight="1">
      <c r="B215" s="109"/>
      <c r="E215" s="111"/>
      <c r="F215" s="251" t="s">
        <v>422</v>
      </c>
      <c r="G215" s="252"/>
      <c r="H215" s="252"/>
      <c r="I215" s="252"/>
      <c r="K215" s="112">
        <v>43.815</v>
      </c>
      <c r="S215" s="109"/>
      <c r="T215" s="113"/>
      <c r="AA215" s="114"/>
      <c r="AT215" s="111" t="s">
        <v>119</v>
      </c>
      <c r="AU215" s="111" t="s">
        <v>73</v>
      </c>
      <c r="AV215" s="111" t="s">
        <v>73</v>
      </c>
      <c r="AW215" s="111" t="s">
        <v>90</v>
      </c>
      <c r="AX215" s="111" t="s">
        <v>68</v>
      </c>
      <c r="AY215" s="111" t="s">
        <v>115</v>
      </c>
    </row>
    <row r="216" spans="2:51" s="6" customFormat="1" ht="15.75" customHeight="1">
      <c r="B216" s="115"/>
      <c r="E216" s="116"/>
      <c r="F216" s="263" t="s">
        <v>120</v>
      </c>
      <c r="G216" s="264"/>
      <c r="H216" s="264"/>
      <c r="I216" s="264"/>
      <c r="K216" s="117">
        <v>43.815</v>
      </c>
      <c r="S216" s="115"/>
      <c r="T216" s="118"/>
      <c r="AA216" s="119"/>
      <c r="AT216" s="116" t="s">
        <v>119</v>
      </c>
      <c r="AU216" s="116" t="s">
        <v>73</v>
      </c>
      <c r="AV216" s="116" t="s">
        <v>118</v>
      </c>
      <c r="AW216" s="116" t="s">
        <v>90</v>
      </c>
      <c r="AX216" s="116" t="s">
        <v>21</v>
      </c>
      <c r="AY216" s="116" t="s">
        <v>115</v>
      </c>
    </row>
    <row r="217" spans="2:65" s="6" customFormat="1" ht="27" customHeight="1">
      <c r="B217" s="20"/>
      <c r="C217" s="99" t="s">
        <v>184</v>
      </c>
      <c r="D217" s="99" t="s">
        <v>116</v>
      </c>
      <c r="E217" s="100" t="s">
        <v>423</v>
      </c>
      <c r="F217" s="257" t="s">
        <v>424</v>
      </c>
      <c r="G217" s="258"/>
      <c r="H217" s="258"/>
      <c r="I217" s="258"/>
      <c r="J217" s="102" t="s">
        <v>121</v>
      </c>
      <c r="K217" s="103">
        <v>55</v>
      </c>
      <c r="L217" s="259"/>
      <c r="M217" s="258"/>
      <c r="N217" s="261">
        <f>ROUND($L$217*$K$217,2)</f>
        <v>0</v>
      </c>
      <c r="O217" s="258"/>
      <c r="P217" s="258"/>
      <c r="Q217" s="258"/>
      <c r="R217" s="101"/>
      <c r="S217" s="20"/>
      <c r="T217" s="104"/>
      <c r="U217" s="105" t="s">
        <v>38</v>
      </c>
      <c r="X217" s="106">
        <v>0.408</v>
      </c>
      <c r="Y217" s="106">
        <f>$X$217*$K$217</f>
        <v>22.439999999999998</v>
      </c>
      <c r="Z217" s="106">
        <v>0</v>
      </c>
      <c r="AA217" s="107">
        <f>$Z$217*$K$217</f>
        <v>0</v>
      </c>
      <c r="AR217" s="68" t="s">
        <v>118</v>
      </c>
      <c r="AT217" s="68" t="s">
        <v>116</v>
      </c>
      <c r="AU217" s="68" t="s">
        <v>73</v>
      </c>
      <c r="AY217" s="6" t="s">
        <v>115</v>
      </c>
      <c r="BE217" s="108">
        <f>IF($U$217="základní",$N$217,0)</f>
        <v>0</v>
      </c>
      <c r="BF217" s="108">
        <f>IF($U$217="snížená",$N$217,0)</f>
        <v>0</v>
      </c>
      <c r="BG217" s="108">
        <f>IF($U$217="zákl. přenesená",$N$217,0)</f>
        <v>0</v>
      </c>
      <c r="BH217" s="108">
        <f>IF($U$217="sníž. přenesená",$N$217,0)</f>
        <v>0</v>
      </c>
      <c r="BI217" s="108">
        <f>IF($U$217="nulová",$N$217,0)</f>
        <v>0</v>
      </c>
      <c r="BJ217" s="68" t="s">
        <v>21</v>
      </c>
      <c r="BK217" s="108">
        <f>ROUND($L$217*$K$217,2)</f>
        <v>0</v>
      </c>
      <c r="BL217" s="68" t="s">
        <v>118</v>
      </c>
      <c r="BM217" s="68" t="s">
        <v>425</v>
      </c>
    </row>
    <row r="218" spans="2:65" s="6" customFormat="1" ht="27" customHeight="1">
      <c r="B218" s="20"/>
      <c r="C218" s="99" t="s">
        <v>143</v>
      </c>
      <c r="D218" s="99" t="s">
        <v>116</v>
      </c>
      <c r="E218" s="100" t="s">
        <v>426</v>
      </c>
      <c r="F218" s="257" t="s">
        <v>427</v>
      </c>
      <c r="G218" s="258"/>
      <c r="H218" s="258"/>
      <c r="I218" s="258"/>
      <c r="J218" s="102" t="s">
        <v>136</v>
      </c>
      <c r="K218" s="103">
        <v>56.59</v>
      </c>
      <c r="L218" s="259"/>
      <c r="M218" s="258"/>
      <c r="N218" s="261">
        <f>ROUND($L$218*$K$218,2)</f>
        <v>0</v>
      </c>
      <c r="O218" s="258"/>
      <c r="P218" s="258"/>
      <c r="Q218" s="258"/>
      <c r="R218" s="101"/>
      <c r="S218" s="20"/>
      <c r="T218" s="104"/>
      <c r="U218" s="105" t="s">
        <v>38</v>
      </c>
      <c r="X218" s="106">
        <v>0.00071</v>
      </c>
      <c r="Y218" s="106">
        <f>$X$218*$K$218</f>
        <v>0.040178900000000004</v>
      </c>
      <c r="Z218" s="106">
        <v>0</v>
      </c>
      <c r="AA218" s="107">
        <f>$Z$218*$K$218</f>
        <v>0</v>
      </c>
      <c r="AR218" s="68" t="s">
        <v>118</v>
      </c>
      <c r="AT218" s="68" t="s">
        <v>116</v>
      </c>
      <c r="AU218" s="68" t="s">
        <v>73</v>
      </c>
      <c r="AY218" s="6" t="s">
        <v>115</v>
      </c>
      <c r="BE218" s="108">
        <f>IF($U$218="základní",$N$218,0)</f>
        <v>0</v>
      </c>
      <c r="BF218" s="108">
        <f>IF($U$218="snížená",$N$218,0)</f>
        <v>0</v>
      </c>
      <c r="BG218" s="108">
        <f>IF($U$218="zákl. přenesená",$N$218,0)</f>
        <v>0</v>
      </c>
      <c r="BH218" s="108">
        <f>IF($U$218="sníž. přenesená",$N$218,0)</f>
        <v>0</v>
      </c>
      <c r="BI218" s="108">
        <f>IF($U$218="nulová",$N$218,0)</f>
        <v>0</v>
      </c>
      <c r="BJ218" s="68" t="s">
        <v>21</v>
      </c>
      <c r="BK218" s="108">
        <f>ROUND($L$218*$K$218,2)</f>
        <v>0</v>
      </c>
      <c r="BL218" s="68" t="s">
        <v>118</v>
      </c>
      <c r="BM218" s="68" t="s">
        <v>428</v>
      </c>
    </row>
    <row r="219" spans="2:65" s="6" customFormat="1" ht="27" customHeight="1">
      <c r="B219" s="20"/>
      <c r="C219" s="102" t="s">
        <v>131</v>
      </c>
      <c r="D219" s="102" t="s">
        <v>116</v>
      </c>
      <c r="E219" s="100" t="s">
        <v>429</v>
      </c>
      <c r="F219" s="257" t="s">
        <v>430</v>
      </c>
      <c r="G219" s="258"/>
      <c r="H219" s="258"/>
      <c r="I219" s="258"/>
      <c r="J219" s="102" t="s">
        <v>121</v>
      </c>
      <c r="K219" s="103">
        <v>2674</v>
      </c>
      <c r="L219" s="259"/>
      <c r="M219" s="258"/>
      <c r="N219" s="261">
        <f>ROUND($L$219*$K$219,2)</f>
        <v>0</v>
      </c>
      <c r="O219" s="258"/>
      <c r="P219" s="258"/>
      <c r="Q219" s="258"/>
      <c r="R219" s="101" t="s">
        <v>252</v>
      </c>
      <c r="S219" s="20"/>
      <c r="T219" s="104"/>
      <c r="U219" s="105" t="s">
        <v>38</v>
      </c>
      <c r="X219" s="106">
        <v>0.00071</v>
      </c>
      <c r="Y219" s="106">
        <f>$X$219*$K$219</f>
        <v>1.8985400000000001</v>
      </c>
      <c r="Z219" s="106">
        <v>0</v>
      </c>
      <c r="AA219" s="107">
        <f>$Z$219*$K$219</f>
        <v>0</v>
      </c>
      <c r="AR219" s="68" t="s">
        <v>118</v>
      </c>
      <c r="AT219" s="68" t="s">
        <v>116</v>
      </c>
      <c r="AU219" s="68" t="s">
        <v>73</v>
      </c>
      <c r="AY219" s="68" t="s">
        <v>115</v>
      </c>
      <c r="BE219" s="108">
        <f>IF($U$219="základní",$N$219,0)</f>
        <v>0</v>
      </c>
      <c r="BF219" s="108">
        <f>IF($U$219="snížená",$N$219,0)</f>
        <v>0</v>
      </c>
      <c r="BG219" s="108">
        <f>IF($U$219="zákl. přenesená",$N$219,0)</f>
        <v>0</v>
      </c>
      <c r="BH219" s="108">
        <f>IF($U$219="sníž. přenesená",$N$219,0)</f>
        <v>0</v>
      </c>
      <c r="BI219" s="108">
        <f>IF($U$219="nulová",$N$219,0)</f>
        <v>0</v>
      </c>
      <c r="BJ219" s="68" t="s">
        <v>21</v>
      </c>
      <c r="BK219" s="108">
        <f>ROUND($L$219*$K$219,2)</f>
        <v>0</v>
      </c>
      <c r="BL219" s="68" t="s">
        <v>118</v>
      </c>
      <c r="BM219" s="68" t="s">
        <v>431</v>
      </c>
    </row>
    <row r="220" spans="2:47" s="6" customFormat="1" ht="16.5" customHeight="1">
      <c r="B220" s="20"/>
      <c r="F220" s="256" t="s">
        <v>432</v>
      </c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20"/>
      <c r="T220" s="45"/>
      <c r="AA220" s="46"/>
      <c r="AT220" s="6" t="s">
        <v>255</v>
      </c>
      <c r="AU220" s="6" t="s">
        <v>73</v>
      </c>
    </row>
    <row r="221" spans="2:51" s="6" customFormat="1" ht="15.75" customHeight="1">
      <c r="B221" s="109"/>
      <c r="E221" s="111"/>
      <c r="F221" s="251" t="s">
        <v>433</v>
      </c>
      <c r="G221" s="252"/>
      <c r="H221" s="252"/>
      <c r="I221" s="252"/>
      <c r="K221" s="112">
        <v>2674</v>
      </c>
      <c r="S221" s="109"/>
      <c r="T221" s="113"/>
      <c r="AA221" s="114"/>
      <c r="AT221" s="111" t="s">
        <v>119</v>
      </c>
      <c r="AU221" s="111" t="s">
        <v>73</v>
      </c>
      <c r="AV221" s="111" t="s">
        <v>73</v>
      </c>
      <c r="AW221" s="111" t="s">
        <v>90</v>
      </c>
      <c r="AX221" s="111" t="s">
        <v>21</v>
      </c>
      <c r="AY221" s="111" t="s">
        <v>115</v>
      </c>
    </row>
    <row r="222" spans="2:65" s="6" customFormat="1" ht="27" customHeight="1">
      <c r="B222" s="20"/>
      <c r="C222" s="99" t="s">
        <v>183</v>
      </c>
      <c r="D222" s="99" t="s">
        <v>116</v>
      </c>
      <c r="E222" s="100" t="s">
        <v>434</v>
      </c>
      <c r="F222" s="257" t="s">
        <v>435</v>
      </c>
      <c r="G222" s="258"/>
      <c r="H222" s="258"/>
      <c r="I222" s="258"/>
      <c r="J222" s="102" t="s">
        <v>121</v>
      </c>
      <c r="K222" s="103">
        <v>128</v>
      </c>
      <c r="L222" s="259"/>
      <c r="M222" s="258"/>
      <c r="N222" s="261">
        <f>ROUND($L$222*$K$222,2)</f>
        <v>0</v>
      </c>
      <c r="O222" s="258"/>
      <c r="P222" s="258"/>
      <c r="Q222" s="258"/>
      <c r="R222" s="101" t="s">
        <v>252</v>
      </c>
      <c r="S222" s="20"/>
      <c r="T222" s="104"/>
      <c r="U222" s="105" t="s">
        <v>38</v>
      </c>
      <c r="X222" s="106">
        <v>0</v>
      </c>
      <c r="Y222" s="106">
        <f>$X$222*$K$222</f>
        <v>0</v>
      </c>
      <c r="Z222" s="106">
        <v>0</v>
      </c>
      <c r="AA222" s="107">
        <f>$Z$222*$K$222</f>
        <v>0</v>
      </c>
      <c r="AR222" s="68" t="s">
        <v>118</v>
      </c>
      <c r="AT222" s="68" t="s">
        <v>116</v>
      </c>
      <c r="AU222" s="68" t="s">
        <v>73</v>
      </c>
      <c r="AY222" s="6" t="s">
        <v>115</v>
      </c>
      <c r="BE222" s="108">
        <f>IF($U$222="základní",$N$222,0)</f>
        <v>0</v>
      </c>
      <c r="BF222" s="108">
        <f>IF($U$222="snížená",$N$222,0)</f>
        <v>0</v>
      </c>
      <c r="BG222" s="108">
        <f>IF($U$222="zákl. přenesená",$N$222,0)</f>
        <v>0</v>
      </c>
      <c r="BH222" s="108">
        <f>IF($U$222="sníž. přenesená",$N$222,0)</f>
        <v>0</v>
      </c>
      <c r="BI222" s="108">
        <f>IF($U$222="nulová",$N$222,0)</f>
        <v>0</v>
      </c>
      <c r="BJ222" s="68" t="s">
        <v>21</v>
      </c>
      <c r="BK222" s="108">
        <f>ROUND($L$222*$K$222,2)</f>
        <v>0</v>
      </c>
      <c r="BL222" s="68" t="s">
        <v>118</v>
      </c>
      <c r="BM222" s="68" t="s">
        <v>436</v>
      </c>
    </row>
    <row r="223" spans="2:47" s="6" customFormat="1" ht="16.5" customHeight="1">
      <c r="B223" s="20"/>
      <c r="F223" s="256" t="s">
        <v>437</v>
      </c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0"/>
      <c r="T223" s="45"/>
      <c r="AA223" s="46"/>
      <c r="AT223" s="6" t="s">
        <v>255</v>
      </c>
      <c r="AU223" s="6" t="s">
        <v>73</v>
      </c>
    </row>
    <row r="224" spans="2:65" s="6" customFormat="1" ht="27" customHeight="1">
      <c r="B224" s="20"/>
      <c r="C224" s="99" t="s">
        <v>124</v>
      </c>
      <c r="D224" s="99" t="s">
        <v>116</v>
      </c>
      <c r="E224" s="100" t="s">
        <v>438</v>
      </c>
      <c r="F224" s="257" t="s">
        <v>439</v>
      </c>
      <c r="G224" s="258"/>
      <c r="H224" s="258"/>
      <c r="I224" s="258"/>
      <c r="J224" s="102" t="s">
        <v>121</v>
      </c>
      <c r="K224" s="103">
        <v>290</v>
      </c>
      <c r="L224" s="259"/>
      <c r="M224" s="258"/>
      <c r="N224" s="261">
        <f>ROUND($L$224*$K$224,2)</f>
        <v>0</v>
      </c>
      <c r="O224" s="258"/>
      <c r="P224" s="258"/>
      <c r="Q224" s="258"/>
      <c r="R224" s="101" t="s">
        <v>252</v>
      </c>
      <c r="S224" s="20"/>
      <c r="T224" s="104"/>
      <c r="U224" s="105" t="s">
        <v>38</v>
      </c>
      <c r="X224" s="106">
        <v>0.12966</v>
      </c>
      <c r="Y224" s="106">
        <f>$X$224*$K$224</f>
        <v>37.6014</v>
      </c>
      <c r="Z224" s="106">
        <v>0</v>
      </c>
      <c r="AA224" s="107">
        <f>$Z$224*$K$224</f>
        <v>0</v>
      </c>
      <c r="AR224" s="68" t="s">
        <v>118</v>
      </c>
      <c r="AT224" s="68" t="s">
        <v>116</v>
      </c>
      <c r="AU224" s="68" t="s">
        <v>73</v>
      </c>
      <c r="AY224" s="6" t="s">
        <v>115</v>
      </c>
      <c r="BE224" s="108">
        <f>IF($U$224="základní",$N$224,0)</f>
        <v>0</v>
      </c>
      <c r="BF224" s="108">
        <f>IF($U$224="snížená",$N$224,0)</f>
        <v>0</v>
      </c>
      <c r="BG224" s="108">
        <f>IF($U$224="zákl. přenesená",$N$224,0)</f>
        <v>0</v>
      </c>
      <c r="BH224" s="108">
        <f>IF($U$224="sníž. přenesená",$N$224,0)</f>
        <v>0</v>
      </c>
      <c r="BI224" s="108">
        <f>IF($U$224="nulová",$N$224,0)</f>
        <v>0</v>
      </c>
      <c r="BJ224" s="68" t="s">
        <v>21</v>
      </c>
      <c r="BK224" s="108">
        <f>ROUND($L$224*$K$224,2)</f>
        <v>0</v>
      </c>
      <c r="BL224" s="68" t="s">
        <v>118</v>
      </c>
      <c r="BM224" s="68" t="s">
        <v>440</v>
      </c>
    </row>
    <row r="225" spans="2:47" s="6" customFormat="1" ht="16.5" customHeight="1">
      <c r="B225" s="20"/>
      <c r="F225" s="256" t="s">
        <v>441</v>
      </c>
      <c r="G225" s="231"/>
      <c r="H225" s="231"/>
      <c r="I225" s="231"/>
      <c r="J225" s="231"/>
      <c r="K225" s="231"/>
      <c r="L225" s="231"/>
      <c r="M225" s="231"/>
      <c r="N225" s="231"/>
      <c r="O225" s="231"/>
      <c r="P225" s="231"/>
      <c r="Q225" s="231"/>
      <c r="R225" s="231"/>
      <c r="S225" s="20"/>
      <c r="T225" s="45"/>
      <c r="AA225" s="46"/>
      <c r="AT225" s="6" t="s">
        <v>255</v>
      </c>
      <c r="AU225" s="6" t="s">
        <v>73</v>
      </c>
    </row>
    <row r="226" spans="2:65" s="6" customFormat="1" ht="27" customHeight="1">
      <c r="B226" s="20"/>
      <c r="C226" s="99" t="s">
        <v>130</v>
      </c>
      <c r="D226" s="99" t="s">
        <v>116</v>
      </c>
      <c r="E226" s="100" t="s">
        <v>442</v>
      </c>
      <c r="F226" s="257" t="s">
        <v>443</v>
      </c>
      <c r="G226" s="258"/>
      <c r="H226" s="258"/>
      <c r="I226" s="258"/>
      <c r="J226" s="102" t="s">
        <v>121</v>
      </c>
      <c r="K226" s="103">
        <v>3027</v>
      </c>
      <c r="L226" s="259"/>
      <c r="M226" s="258"/>
      <c r="N226" s="261">
        <f>ROUND($L$226*$K$226,2)</f>
        <v>0</v>
      </c>
      <c r="O226" s="258"/>
      <c r="P226" s="258"/>
      <c r="Q226" s="258"/>
      <c r="R226" s="101" t="s">
        <v>252</v>
      </c>
      <c r="S226" s="20"/>
      <c r="T226" s="104"/>
      <c r="U226" s="105" t="s">
        <v>38</v>
      </c>
      <c r="X226" s="106">
        <v>0.12966</v>
      </c>
      <c r="Y226" s="106">
        <f>$X$226*$K$226</f>
        <v>392.48082</v>
      </c>
      <c r="Z226" s="106">
        <v>0</v>
      </c>
      <c r="AA226" s="107">
        <f>$Z$226*$K$226</f>
        <v>0</v>
      </c>
      <c r="AR226" s="68" t="s">
        <v>118</v>
      </c>
      <c r="AT226" s="68" t="s">
        <v>116</v>
      </c>
      <c r="AU226" s="68" t="s">
        <v>73</v>
      </c>
      <c r="AY226" s="6" t="s">
        <v>115</v>
      </c>
      <c r="BE226" s="108">
        <f>IF($U$226="základní",$N$226,0)</f>
        <v>0</v>
      </c>
      <c r="BF226" s="108">
        <f>IF($U$226="snížená",$N$226,0)</f>
        <v>0</v>
      </c>
      <c r="BG226" s="108">
        <f>IF($U$226="zákl. přenesená",$N$226,0)</f>
        <v>0</v>
      </c>
      <c r="BH226" s="108">
        <f>IF($U$226="sníž. přenesená",$N$226,0)</f>
        <v>0</v>
      </c>
      <c r="BI226" s="108">
        <f>IF($U$226="nulová",$N$226,0)</f>
        <v>0</v>
      </c>
      <c r="BJ226" s="68" t="s">
        <v>21</v>
      </c>
      <c r="BK226" s="108">
        <f>ROUND($L$226*$K$226,2)</f>
        <v>0</v>
      </c>
      <c r="BL226" s="68" t="s">
        <v>118</v>
      </c>
      <c r="BM226" s="68" t="s">
        <v>444</v>
      </c>
    </row>
    <row r="227" spans="2:47" s="6" customFormat="1" ht="16.5" customHeight="1">
      <c r="B227" s="20"/>
      <c r="F227" s="256" t="s">
        <v>445</v>
      </c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231"/>
      <c r="S227" s="20"/>
      <c r="T227" s="45"/>
      <c r="AA227" s="46"/>
      <c r="AT227" s="6" t="s">
        <v>255</v>
      </c>
      <c r="AU227" s="6" t="s">
        <v>73</v>
      </c>
    </row>
    <row r="228" spans="2:51" s="6" customFormat="1" ht="15.75" customHeight="1">
      <c r="B228" s="109"/>
      <c r="E228" s="111"/>
      <c r="F228" s="251" t="s">
        <v>446</v>
      </c>
      <c r="G228" s="252"/>
      <c r="H228" s="252"/>
      <c r="I228" s="252"/>
      <c r="K228" s="112">
        <v>3027</v>
      </c>
      <c r="S228" s="109"/>
      <c r="T228" s="113"/>
      <c r="AA228" s="114"/>
      <c r="AT228" s="111" t="s">
        <v>119</v>
      </c>
      <c r="AU228" s="111" t="s">
        <v>73</v>
      </c>
      <c r="AV228" s="111" t="s">
        <v>73</v>
      </c>
      <c r="AW228" s="111" t="s">
        <v>90</v>
      </c>
      <c r="AX228" s="111" t="s">
        <v>21</v>
      </c>
      <c r="AY228" s="111" t="s">
        <v>115</v>
      </c>
    </row>
    <row r="229" spans="2:65" s="6" customFormat="1" ht="51" customHeight="1">
      <c r="B229" s="20"/>
      <c r="C229" s="99" t="s">
        <v>178</v>
      </c>
      <c r="D229" s="99" t="s">
        <v>116</v>
      </c>
      <c r="E229" s="100" t="s">
        <v>447</v>
      </c>
      <c r="F229" s="257" t="s">
        <v>448</v>
      </c>
      <c r="G229" s="258"/>
      <c r="H229" s="258"/>
      <c r="I229" s="258"/>
      <c r="J229" s="102" t="s">
        <v>121</v>
      </c>
      <c r="K229" s="103">
        <v>272</v>
      </c>
      <c r="L229" s="259"/>
      <c r="M229" s="258"/>
      <c r="N229" s="261">
        <f>ROUND($L$229*$K$229,2)</f>
        <v>0</v>
      </c>
      <c r="O229" s="258"/>
      <c r="P229" s="258"/>
      <c r="Q229" s="258"/>
      <c r="R229" s="101"/>
      <c r="S229" s="20"/>
      <c r="T229" s="104"/>
      <c r="U229" s="105" t="s">
        <v>38</v>
      </c>
      <c r="X229" s="106">
        <v>0.1837</v>
      </c>
      <c r="Y229" s="106">
        <f>$X$229*$K$229</f>
        <v>49.9664</v>
      </c>
      <c r="Z229" s="106">
        <v>0</v>
      </c>
      <c r="AA229" s="107">
        <f>$Z$229*$K$229</f>
        <v>0</v>
      </c>
      <c r="AR229" s="68" t="s">
        <v>118</v>
      </c>
      <c r="AT229" s="68" t="s">
        <v>116</v>
      </c>
      <c r="AU229" s="68" t="s">
        <v>73</v>
      </c>
      <c r="AY229" s="6" t="s">
        <v>115</v>
      </c>
      <c r="BE229" s="108">
        <f>IF($U$229="základní",$N$229,0)</f>
        <v>0</v>
      </c>
      <c r="BF229" s="108">
        <f>IF($U$229="snížená",$N$229,0)</f>
        <v>0</v>
      </c>
      <c r="BG229" s="108">
        <f>IF($U$229="zákl. přenesená",$N$229,0)</f>
        <v>0</v>
      </c>
      <c r="BH229" s="108">
        <f>IF($U$229="sníž. přenesená",$N$229,0)</f>
        <v>0</v>
      </c>
      <c r="BI229" s="108">
        <f>IF($U$229="nulová",$N$229,0)</f>
        <v>0</v>
      </c>
      <c r="BJ229" s="68" t="s">
        <v>21</v>
      </c>
      <c r="BK229" s="108">
        <f>ROUND($L$229*$K$229,2)</f>
        <v>0</v>
      </c>
      <c r="BL229" s="68" t="s">
        <v>118</v>
      </c>
      <c r="BM229" s="68" t="s">
        <v>449</v>
      </c>
    </row>
    <row r="230" spans="2:51" s="6" customFormat="1" ht="15.75" customHeight="1">
      <c r="B230" s="109"/>
      <c r="E230" s="111"/>
      <c r="F230" s="251" t="s">
        <v>450</v>
      </c>
      <c r="G230" s="252"/>
      <c r="H230" s="252"/>
      <c r="I230" s="252"/>
      <c r="K230" s="112">
        <v>272</v>
      </c>
      <c r="S230" s="109"/>
      <c r="T230" s="113"/>
      <c r="AA230" s="114"/>
      <c r="AT230" s="111" t="s">
        <v>119</v>
      </c>
      <c r="AU230" s="111" t="s">
        <v>73</v>
      </c>
      <c r="AV230" s="111" t="s">
        <v>73</v>
      </c>
      <c r="AW230" s="111" t="s">
        <v>90</v>
      </c>
      <c r="AX230" s="111" t="s">
        <v>21</v>
      </c>
      <c r="AY230" s="111" t="s">
        <v>115</v>
      </c>
    </row>
    <row r="231" spans="2:65" s="6" customFormat="1" ht="39" customHeight="1">
      <c r="B231" s="20"/>
      <c r="C231" s="99" t="s">
        <v>177</v>
      </c>
      <c r="D231" s="99" t="s">
        <v>116</v>
      </c>
      <c r="E231" s="100" t="s">
        <v>451</v>
      </c>
      <c r="F231" s="257" t="s">
        <v>452</v>
      </c>
      <c r="G231" s="258"/>
      <c r="H231" s="258"/>
      <c r="I231" s="258"/>
      <c r="J231" s="102" t="s">
        <v>121</v>
      </c>
      <c r="K231" s="103">
        <v>265</v>
      </c>
      <c r="L231" s="259"/>
      <c r="M231" s="258"/>
      <c r="N231" s="261">
        <f>ROUND($L$231*$K$231,2)</f>
        <v>0</v>
      </c>
      <c r="O231" s="258"/>
      <c r="P231" s="258"/>
      <c r="Q231" s="258"/>
      <c r="R231" s="101"/>
      <c r="S231" s="20"/>
      <c r="T231" s="104"/>
      <c r="U231" s="105" t="s">
        <v>38</v>
      </c>
      <c r="X231" s="106">
        <v>0.5802</v>
      </c>
      <c r="Y231" s="106">
        <f>$X$231*$K$231</f>
        <v>153.75300000000001</v>
      </c>
      <c r="Z231" s="106">
        <v>0</v>
      </c>
      <c r="AA231" s="107">
        <f>$Z$231*$K$231</f>
        <v>0</v>
      </c>
      <c r="AR231" s="68" t="s">
        <v>118</v>
      </c>
      <c r="AT231" s="68" t="s">
        <v>116</v>
      </c>
      <c r="AU231" s="68" t="s">
        <v>73</v>
      </c>
      <c r="AY231" s="6" t="s">
        <v>115</v>
      </c>
      <c r="BE231" s="108">
        <f>IF($U$231="základní",$N$231,0)</f>
        <v>0</v>
      </c>
      <c r="BF231" s="108">
        <f>IF($U$231="snížená",$N$231,0)</f>
        <v>0</v>
      </c>
      <c r="BG231" s="108">
        <f>IF($U$231="zákl. přenesená",$N$231,0)</f>
        <v>0</v>
      </c>
      <c r="BH231" s="108">
        <f>IF($U$231="sníž. přenesená",$N$231,0)</f>
        <v>0</v>
      </c>
      <c r="BI231" s="108">
        <f>IF($U$231="nulová",$N$231,0)</f>
        <v>0</v>
      </c>
      <c r="BJ231" s="68" t="s">
        <v>21</v>
      </c>
      <c r="BK231" s="108">
        <f>ROUND($L$231*$K$231,2)</f>
        <v>0</v>
      </c>
      <c r="BL231" s="68" t="s">
        <v>118</v>
      </c>
      <c r="BM231" s="68" t="s">
        <v>453</v>
      </c>
    </row>
    <row r="232" spans="2:51" s="6" customFormat="1" ht="15.75" customHeight="1">
      <c r="B232" s="109"/>
      <c r="E232" s="110"/>
      <c r="F232" s="251" t="s">
        <v>454</v>
      </c>
      <c r="G232" s="252"/>
      <c r="H232" s="252"/>
      <c r="I232" s="252"/>
      <c r="K232" s="112">
        <v>265</v>
      </c>
      <c r="S232" s="109"/>
      <c r="T232" s="113"/>
      <c r="AA232" s="114"/>
      <c r="AT232" s="111" t="s">
        <v>119</v>
      </c>
      <c r="AU232" s="111" t="s">
        <v>73</v>
      </c>
      <c r="AV232" s="111" t="s">
        <v>73</v>
      </c>
      <c r="AW232" s="111" t="s">
        <v>90</v>
      </c>
      <c r="AX232" s="111" t="s">
        <v>21</v>
      </c>
      <c r="AY232" s="111" t="s">
        <v>115</v>
      </c>
    </row>
    <row r="233" spans="2:65" s="6" customFormat="1" ht="27" customHeight="1">
      <c r="B233" s="20"/>
      <c r="C233" s="99" t="s">
        <v>209</v>
      </c>
      <c r="D233" s="99" t="s">
        <v>116</v>
      </c>
      <c r="E233" s="100" t="s">
        <v>455</v>
      </c>
      <c r="F233" s="257" t="s">
        <v>456</v>
      </c>
      <c r="G233" s="258"/>
      <c r="H233" s="258"/>
      <c r="I233" s="258"/>
      <c r="J233" s="102" t="s">
        <v>121</v>
      </c>
      <c r="K233" s="103">
        <v>9.96</v>
      </c>
      <c r="L233" s="259"/>
      <c r="M233" s="258"/>
      <c r="N233" s="261">
        <f>ROUND($L$233*$K$233,2)</f>
        <v>0</v>
      </c>
      <c r="O233" s="258"/>
      <c r="P233" s="258"/>
      <c r="Q233" s="258"/>
      <c r="R233" s="101" t="s">
        <v>252</v>
      </c>
      <c r="S233" s="20"/>
      <c r="T233" s="104"/>
      <c r="U233" s="105" t="s">
        <v>38</v>
      </c>
      <c r="X233" s="106">
        <v>0.523214</v>
      </c>
      <c r="Y233" s="106">
        <f>$X$233*$K$233</f>
        <v>5.21121144</v>
      </c>
      <c r="Z233" s="106">
        <v>0</v>
      </c>
      <c r="AA233" s="107">
        <f>$Z$233*$K$233</f>
        <v>0</v>
      </c>
      <c r="AR233" s="68" t="s">
        <v>118</v>
      </c>
      <c r="AT233" s="68" t="s">
        <v>116</v>
      </c>
      <c r="AU233" s="68" t="s">
        <v>73</v>
      </c>
      <c r="AY233" s="6" t="s">
        <v>115</v>
      </c>
      <c r="BE233" s="108">
        <f>IF($U$233="základní",$N$233,0)</f>
        <v>0</v>
      </c>
      <c r="BF233" s="108">
        <f>IF($U$233="snížená",$N$233,0)</f>
        <v>0</v>
      </c>
      <c r="BG233" s="108">
        <f>IF($U$233="zákl. přenesená",$N$233,0)</f>
        <v>0</v>
      </c>
      <c r="BH233" s="108">
        <f>IF($U$233="sníž. přenesená",$N$233,0)</f>
        <v>0</v>
      </c>
      <c r="BI233" s="108">
        <f>IF($U$233="nulová",$N$233,0)</f>
        <v>0</v>
      </c>
      <c r="BJ233" s="68" t="s">
        <v>21</v>
      </c>
      <c r="BK233" s="108">
        <f>ROUND($L$233*$K$233,2)</f>
        <v>0</v>
      </c>
      <c r="BL233" s="68" t="s">
        <v>118</v>
      </c>
      <c r="BM233" s="68" t="s">
        <v>457</v>
      </c>
    </row>
    <row r="234" spans="2:47" s="6" customFormat="1" ht="16.5" customHeight="1">
      <c r="B234" s="20"/>
      <c r="F234" s="256" t="s">
        <v>458</v>
      </c>
      <c r="G234" s="231"/>
      <c r="H234" s="231"/>
      <c r="I234" s="231"/>
      <c r="J234" s="231"/>
      <c r="K234" s="231"/>
      <c r="L234" s="231"/>
      <c r="M234" s="231"/>
      <c r="N234" s="231"/>
      <c r="O234" s="231"/>
      <c r="P234" s="231"/>
      <c r="Q234" s="231"/>
      <c r="R234" s="231"/>
      <c r="S234" s="20"/>
      <c r="T234" s="45"/>
      <c r="AA234" s="46"/>
      <c r="AT234" s="6" t="s">
        <v>255</v>
      </c>
      <c r="AU234" s="6" t="s">
        <v>73</v>
      </c>
    </row>
    <row r="235" spans="2:51" s="6" customFormat="1" ht="15.75" customHeight="1">
      <c r="B235" s="120"/>
      <c r="E235" s="121"/>
      <c r="F235" s="249" t="s">
        <v>459</v>
      </c>
      <c r="G235" s="250"/>
      <c r="H235" s="250"/>
      <c r="I235" s="250"/>
      <c r="K235" s="121"/>
      <c r="S235" s="120"/>
      <c r="T235" s="122"/>
      <c r="AA235" s="123"/>
      <c r="AT235" s="121" t="s">
        <v>119</v>
      </c>
      <c r="AU235" s="121" t="s">
        <v>73</v>
      </c>
      <c r="AV235" s="121" t="s">
        <v>21</v>
      </c>
      <c r="AW235" s="121" t="s">
        <v>90</v>
      </c>
      <c r="AX235" s="121" t="s">
        <v>68</v>
      </c>
      <c r="AY235" s="121" t="s">
        <v>115</v>
      </c>
    </row>
    <row r="236" spans="2:51" s="6" customFormat="1" ht="15.75" customHeight="1">
      <c r="B236" s="109"/>
      <c r="E236" s="111"/>
      <c r="F236" s="251" t="s">
        <v>403</v>
      </c>
      <c r="G236" s="252"/>
      <c r="H236" s="252"/>
      <c r="I236" s="252"/>
      <c r="K236" s="112">
        <v>9.96</v>
      </c>
      <c r="S236" s="109"/>
      <c r="T236" s="113"/>
      <c r="AA236" s="114"/>
      <c r="AT236" s="111" t="s">
        <v>119</v>
      </c>
      <c r="AU236" s="111" t="s">
        <v>73</v>
      </c>
      <c r="AV236" s="111" t="s">
        <v>73</v>
      </c>
      <c r="AW236" s="111" t="s">
        <v>90</v>
      </c>
      <c r="AX236" s="111" t="s">
        <v>68</v>
      </c>
      <c r="AY236" s="111" t="s">
        <v>115</v>
      </c>
    </row>
    <row r="237" spans="2:51" s="6" customFormat="1" ht="15.75" customHeight="1">
      <c r="B237" s="115"/>
      <c r="E237" s="116"/>
      <c r="F237" s="263" t="s">
        <v>120</v>
      </c>
      <c r="G237" s="264"/>
      <c r="H237" s="264"/>
      <c r="I237" s="264"/>
      <c r="K237" s="117">
        <v>9.96</v>
      </c>
      <c r="S237" s="115"/>
      <c r="T237" s="118"/>
      <c r="AA237" s="119"/>
      <c r="AT237" s="116" t="s">
        <v>119</v>
      </c>
      <c r="AU237" s="116" t="s">
        <v>73</v>
      </c>
      <c r="AV237" s="116" t="s">
        <v>118</v>
      </c>
      <c r="AW237" s="116" t="s">
        <v>90</v>
      </c>
      <c r="AX237" s="116" t="s">
        <v>21</v>
      </c>
      <c r="AY237" s="116" t="s">
        <v>115</v>
      </c>
    </row>
    <row r="238" spans="2:65" s="6" customFormat="1" ht="27" customHeight="1">
      <c r="B238" s="20"/>
      <c r="C238" s="99" t="s">
        <v>236</v>
      </c>
      <c r="D238" s="99" t="s">
        <v>116</v>
      </c>
      <c r="E238" s="100" t="s">
        <v>460</v>
      </c>
      <c r="F238" s="257" t="s">
        <v>461</v>
      </c>
      <c r="G238" s="258"/>
      <c r="H238" s="258"/>
      <c r="I238" s="258"/>
      <c r="J238" s="102" t="s">
        <v>121</v>
      </c>
      <c r="K238" s="103">
        <v>577.5</v>
      </c>
      <c r="L238" s="259"/>
      <c r="M238" s="258"/>
      <c r="N238" s="261">
        <f>ROUND($L$238*$K$238,2)</f>
        <v>0</v>
      </c>
      <c r="O238" s="258"/>
      <c r="P238" s="258"/>
      <c r="Q238" s="258"/>
      <c r="R238" s="101" t="s">
        <v>252</v>
      </c>
      <c r="S238" s="20"/>
      <c r="T238" s="104"/>
      <c r="U238" s="105" t="s">
        <v>38</v>
      </c>
      <c r="X238" s="106">
        <v>0.39858</v>
      </c>
      <c r="Y238" s="106">
        <f>$X$238*$K$238</f>
        <v>230.17995</v>
      </c>
      <c r="Z238" s="106">
        <v>0</v>
      </c>
      <c r="AA238" s="107">
        <f>$Z$238*$K$238</f>
        <v>0</v>
      </c>
      <c r="AR238" s="68" t="s">
        <v>118</v>
      </c>
      <c r="AT238" s="68" t="s">
        <v>116</v>
      </c>
      <c r="AU238" s="68" t="s">
        <v>73</v>
      </c>
      <c r="AY238" s="6" t="s">
        <v>115</v>
      </c>
      <c r="BE238" s="108">
        <f>IF($U$238="základní",$N$238,0)</f>
        <v>0</v>
      </c>
      <c r="BF238" s="108">
        <f>IF($U$238="snížená",$N$238,0)</f>
        <v>0</v>
      </c>
      <c r="BG238" s="108">
        <f>IF($U$238="zákl. přenesená",$N$238,0)</f>
        <v>0</v>
      </c>
      <c r="BH238" s="108">
        <f>IF($U$238="sníž. přenesená",$N$238,0)</f>
        <v>0</v>
      </c>
      <c r="BI238" s="108">
        <f>IF($U$238="nulová",$N$238,0)</f>
        <v>0</v>
      </c>
      <c r="BJ238" s="68" t="s">
        <v>21</v>
      </c>
      <c r="BK238" s="108">
        <f>ROUND($L$238*$K$238,2)</f>
        <v>0</v>
      </c>
      <c r="BL238" s="68" t="s">
        <v>118</v>
      </c>
      <c r="BM238" s="68" t="s">
        <v>462</v>
      </c>
    </row>
    <row r="239" spans="2:47" s="6" customFormat="1" ht="16.5" customHeight="1">
      <c r="B239" s="20"/>
      <c r="F239" s="256" t="s">
        <v>463</v>
      </c>
      <c r="G239" s="231"/>
      <c r="H239" s="231"/>
      <c r="I239" s="231"/>
      <c r="J239" s="231"/>
      <c r="K239" s="231"/>
      <c r="L239" s="231"/>
      <c r="M239" s="231"/>
      <c r="N239" s="231"/>
      <c r="O239" s="231"/>
      <c r="P239" s="231"/>
      <c r="Q239" s="231"/>
      <c r="R239" s="231"/>
      <c r="S239" s="20"/>
      <c r="T239" s="45"/>
      <c r="AA239" s="46"/>
      <c r="AT239" s="6" t="s">
        <v>255</v>
      </c>
      <c r="AU239" s="6" t="s">
        <v>73</v>
      </c>
    </row>
    <row r="240" spans="2:51" s="6" customFormat="1" ht="15.75" customHeight="1">
      <c r="B240" s="120"/>
      <c r="E240" s="121"/>
      <c r="F240" s="249" t="s">
        <v>464</v>
      </c>
      <c r="G240" s="250"/>
      <c r="H240" s="250"/>
      <c r="I240" s="250"/>
      <c r="K240" s="121"/>
      <c r="S240" s="120"/>
      <c r="T240" s="122"/>
      <c r="AA240" s="123"/>
      <c r="AT240" s="121" t="s">
        <v>119</v>
      </c>
      <c r="AU240" s="121" t="s">
        <v>73</v>
      </c>
      <c r="AV240" s="121" t="s">
        <v>21</v>
      </c>
      <c r="AW240" s="121" t="s">
        <v>90</v>
      </c>
      <c r="AX240" s="121" t="s">
        <v>68</v>
      </c>
      <c r="AY240" s="121" t="s">
        <v>115</v>
      </c>
    </row>
    <row r="241" spans="2:51" s="6" customFormat="1" ht="15.75" customHeight="1">
      <c r="B241" s="109"/>
      <c r="E241" s="111"/>
      <c r="F241" s="251" t="s">
        <v>465</v>
      </c>
      <c r="G241" s="252"/>
      <c r="H241" s="252"/>
      <c r="I241" s="252"/>
      <c r="K241" s="112">
        <v>577.5</v>
      </c>
      <c r="S241" s="109"/>
      <c r="T241" s="113"/>
      <c r="AA241" s="114"/>
      <c r="AT241" s="111" t="s">
        <v>119</v>
      </c>
      <c r="AU241" s="111" t="s">
        <v>73</v>
      </c>
      <c r="AV241" s="111" t="s">
        <v>73</v>
      </c>
      <c r="AW241" s="111" t="s">
        <v>90</v>
      </c>
      <c r="AX241" s="111" t="s">
        <v>68</v>
      </c>
      <c r="AY241" s="111" t="s">
        <v>115</v>
      </c>
    </row>
    <row r="242" spans="2:51" s="6" customFormat="1" ht="15.75" customHeight="1">
      <c r="B242" s="115"/>
      <c r="E242" s="116"/>
      <c r="F242" s="263" t="s">
        <v>120</v>
      </c>
      <c r="G242" s="264"/>
      <c r="H242" s="264"/>
      <c r="I242" s="264"/>
      <c r="K242" s="117">
        <v>577.5</v>
      </c>
      <c r="S242" s="115"/>
      <c r="T242" s="118"/>
      <c r="AA242" s="119"/>
      <c r="AT242" s="116" t="s">
        <v>119</v>
      </c>
      <c r="AU242" s="116" t="s">
        <v>73</v>
      </c>
      <c r="AV242" s="116" t="s">
        <v>118</v>
      </c>
      <c r="AW242" s="116" t="s">
        <v>90</v>
      </c>
      <c r="AX242" s="116" t="s">
        <v>21</v>
      </c>
      <c r="AY242" s="116" t="s">
        <v>115</v>
      </c>
    </row>
    <row r="243" spans="2:63" s="90" customFormat="1" ht="30.75" customHeight="1">
      <c r="B243" s="91"/>
      <c r="D243" s="98" t="s">
        <v>97</v>
      </c>
      <c r="N243" s="253">
        <f>$BK$243</f>
        <v>0</v>
      </c>
      <c r="O243" s="254"/>
      <c r="P243" s="254"/>
      <c r="Q243" s="254"/>
      <c r="S243" s="91"/>
      <c r="T243" s="94"/>
      <c r="W243" s="95">
        <f>$W$244+SUM($W$245:$W$309)</f>
        <v>0</v>
      </c>
      <c r="Y243" s="95">
        <f>$Y$244+SUM($Y$245:$Y$309)</f>
        <v>650.2799082616998</v>
      </c>
      <c r="AA243" s="96">
        <f>$AA$244+SUM($AA$245:$AA$309)</f>
        <v>0</v>
      </c>
      <c r="AR243" s="93" t="s">
        <v>21</v>
      </c>
      <c r="AT243" s="93" t="s">
        <v>67</v>
      </c>
      <c r="AU243" s="93" t="s">
        <v>21</v>
      </c>
      <c r="AY243" s="93" t="s">
        <v>115</v>
      </c>
      <c r="BK243" s="97">
        <f>$BK$244+SUM($BK$245:$BK$309)</f>
        <v>0</v>
      </c>
    </row>
    <row r="244" spans="2:65" s="6" customFormat="1" ht="27" customHeight="1">
      <c r="B244" s="20"/>
      <c r="C244" s="99" t="s">
        <v>151</v>
      </c>
      <c r="D244" s="99" t="s">
        <v>116</v>
      </c>
      <c r="E244" s="100" t="s">
        <v>466</v>
      </c>
      <c r="F244" s="257" t="s">
        <v>467</v>
      </c>
      <c r="G244" s="258"/>
      <c r="H244" s="258"/>
      <c r="I244" s="258"/>
      <c r="J244" s="102" t="s">
        <v>138</v>
      </c>
      <c r="K244" s="103">
        <v>3</v>
      </c>
      <c r="L244" s="259"/>
      <c r="M244" s="258"/>
      <c r="N244" s="261">
        <f>ROUND($L$244*$K$244,2)</f>
        <v>0</v>
      </c>
      <c r="O244" s="258"/>
      <c r="P244" s="258"/>
      <c r="Q244" s="258"/>
      <c r="R244" s="101" t="s">
        <v>252</v>
      </c>
      <c r="S244" s="20"/>
      <c r="T244" s="104"/>
      <c r="U244" s="105" t="s">
        <v>38</v>
      </c>
      <c r="X244" s="106">
        <v>0.0007</v>
      </c>
      <c r="Y244" s="106">
        <f>$X$244*$K$244</f>
        <v>0.0021</v>
      </c>
      <c r="Z244" s="106">
        <v>0</v>
      </c>
      <c r="AA244" s="107">
        <f>$Z$244*$K$244</f>
        <v>0</v>
      </c>
      <c r="AR244" s="68" t="s">
        <v>118</v>
      </c>
      <c r="AT244" s="68" t="s">
        <v>116</v>
      </c>
      <c r="AU244" s="68" t="s">
        <v>73</v>
      </c>
      <c r="AY244" s="6" t="s">
        <v>115</v>
      </c>
      <c r="BE244" s="108">
        <f>IF($U$244="základní",$N$244,0)</f>
        <v>0</v>
      </c>
      <c r="BF244" s="108">
        <f>IF($U$244="snížená",$N$244,0)</f>
        <v>0</v>
      </c>
      <c r="BG244" s="108">
        <f>IF($U$244="zákl. přenesená",$N$244,0)</f>
        <v>0</v>
      </c>
      <c r="BH244" s="108">
        <f>IF($U$244="sníž. přenesená",$N$244,0)</f>
        <v>0</v>
      </c>
      <c r="BI244" s="108">
        <f>IF($U$244="nulová",$N$244,0)</f>
        <v>0</v>
      </c>
      <c r="BJ244" s="68" t="s">
        <v>21</v>
      </c>
      <c r="BK244" s="108">
        <f>ROUND($L$244*$K$244,2)</f>
        <v>0</v>
      </c>
      <c r="BL244" s="68" t="s">
        <v>118</v>
      </c>
      <c r="BM244" s="68" t="s">
        <v>468</v>
      </c>
    </row>
    <row r="245" spans="2:47" s="6" customFormat="1" ht="16.5" customHeight="1">
      <c r="B245" s="20"/>
      <c r="F245" s="256" t="s">
        <v>469</v>
      </c>
      <c r="G245" s="231"/>
      <c r="H245" s="231"/>
      <c r="I245" s="231"/>
      <c r="J245" s="231"/>
      <c r="K245" s="231"/>
      <c r="L245" s="231"/>
      <c r="M245" s="231"/>
      <c r="N245" s="231"/>
      <c r="O245" s="231"/>
      <c r="P245" s="231"/>
      <c r="Q245" s="231"/>
      <c r="R245" s="231"/>
      <c r="S245" s="20"/>
      <c r="T245" s="45"/>
      <c r="AA245" s="46"/>
      <c r="AT245" s="6" t="s">
        <v>255</v>
      </c>
      <c r="AU245" s="6" t="s">
        <v>73</v>
      </c>
    </row>
    <row r="246" spans="2:65" s="6" customFormat="1" ht="15.75" customHeight="1">
      <c r="B246" s="20"/>
      <c r="C246" s="127" t="s">
        <v>152</v>
      </c>
      <c r="D246" s="127" t="s">
        <v>144</v>
      </c>
      <c r="E246" s="125" t="s">
        <v>470</v>
      </c>
      <c r="F246" s="266" t="s">
        <v>471</v>
      </c>
      <c r="G246" s="267"/>
      <c r="H246" s="267"/>
      <c r="I246" s="267"/>
      <c r="J246" s="124" t="s">
        <v>138</v>
      </c>
      <c r="K246" s="126">
        <v>2</v>
      </c>
      <c r="L246" s="268"/>
      <c r="M246" s="267"/>
      <c r="N246" s="265">
        <f>ROUND($L$246*$K$246,2)</f>
        <v>0</v>
      </c>
      <c r="O246" s="258"/>
      <c r="P246" s="258"/>
      <c r="Q246" s="258"/>
      <c r="R246" s="101" t="s">
        <v>252</v>
      </c>
      <c r="S246" s="20"/>
      <c r="T246" s="104"/>
      <c r="U246" s="105" t="s">
        <v>38</v>
      </c>
      <c r="X246" s="106">
        <v>0.003</v>
      </c>
      <c r="Y246" s="106">
        <f>$X$246*$K$246</f>
        <v>0.006</v>
      </c>
      <c r="Z246" s="106">
        <v>0</v>
      </c>
      <c r="AA246" s="107">
        <f>$Z$246*$K$246</f>
        <v>0</v>
      </c>
      <c r="AR246" s="68" t="s">
        <v>128</v>
      </c>
      <c r="AT246" s="68" t="s">
        <v>144</v>
      </c>
      <c r="AU246" s="68" t="s">
        <v>73</v>
      </c>
      <c r="AY246" s="6" t="s">
        <v>115</v>
      </c>
      <c r="BE246" s="108">
        <f>IF($U$246="základní",$N$246,0)</f>
        <v>0</v>
      </c>
      <c r="BF246" s="108">
        <f>IF($U$246="snížená",$N$246,0)</f>
        <v>0</v>
      </c>
      <c r="BG246" s="108">
        <f>IF($U$246="zákl. přenesená",$N$246,0)</f>
        <v>0</v>
      </c>
      <c r="BH246" s="108">
        <f>IF($U$246="sníž. přenesená",$N$246,0)</f>
        <v>0</v>
      </c>
      <c r="BI246" s="108">
        <f>IF($U$246="nulová",$N$246,0)</f>
        <v>0</v>
      </c>
      <c r="BJ246" s="68" t="s">
        <v>21</v>
      </c>
      <c r="BK246" s="108">
        <f>ROUND($L$246*$K$246,2)</f>
        <v>0</v>
      </c>
      <c r="BL246" s="68" t="s">
        <v>118</v>
      </c>
      <c r="BM246" s="68" t="s">
        <v>472</v>
      </c>
    </row>
    <row r="247" spans="2:47" s="6" customFormat="1" ht="27" customHeight="1">
      <c r="B247" s="20"/>
      <c r="F247" s="256" t="s">
        <v>473</v>
      </c>
      <c r="G247" s="231"/>
      <c r="H247" s="231"/>
      <c r="I247" s="231"/>
      <c r="J247" s="231"/>
      <c r="K247" s="231"/>
      <c r="L247" s="231"/>
      <c r="M247" s="231"/>
      <c r="N247" s="231"/>
      <c r="O247" s="231"/>
      <c r="P247" s="231"/>
      <c r="Q247" s="231"/>
      <c r="R247" s="231"/>
      <c r="S247" s="20"/>
      <c r="T247" s="45"/>
      <c r="AA247" s="46"/>
      <c r="AT247" s="6" t="s">
        <v>255</v>
      </c>
      <c r="AU247" s="6" t="s">
        <v>73</v>
      </c>
    </row>
    <row r="248" spans="2:65" s="6" customFormat="1" ht="15.75" customHeight="1">
      <c r="B248" s="20"/>
      <c r="C248" s="127" t="s">
        <v>170</v>
      </c>
      <c r="D248" s="127" t="s">
        <v>144</v>
      </c>
      <c r="E248" s="125" t="s">
        <v>474</v>
      </c>
      <c r="F248" s="266" t="s">
        <v>475</v>
      </c>
      <c r="G248" s="267"/>
      <c r="H248" s="267"/>
      <c r="I248" s="267"/>
      <c r="J248" s="124" t="s">
        <v>138</v>
      </c>
      <c r="K248" s="126">
        <v>1</v>
      </c>
      <c r="L248" s="268"/>
      <c r="M248" s="267"/>
      <c r="N248" s="265">
        <f>ROUND($L$248*$K$248,2)</f>
        <v>0</v>
      </c>
      <c r="O248" s="258"/>
      <c r="P248" s="258"/>
      <c r="Q248" s="258"/>
      <c r="R248" s="101" t="s">
        <v>252</v>
      </c>
      <c r="S248" s="20"/>
      <c r="T248" s="104"/>
      <c r="U248" s="105" t="s">
        <v>38</v>
      </c>
      <c r="X248" s="106">
        <v>0.0031</v>
      </c>
      <c r="Y248" s="106">
        <f>$X$248*$K$248</f>
        <v>0.0031</v>
      </c>
      <c r="Z248" s="106">
        <v>0</v>
      </c>
      <c r="AA248" s="107">
        <f>$Z$248*$K$248</f>
        <v>0</v>
      </c>
      <c r="AR248" s="68" t="s">
        <v>128</v>
      </c>
      <c r="AT248" s="68" t="s">
        <v>144</v>
      </c>
      <c r="AU248" s="68" t="s">
        <v>73</v>
      </c>
      <c r="AY248" s="6" t="s">
        <v>115</v>
      </c>
      <c r="BE248" s="108">
        <f>IF($U$248="základní",$N$248,0)</f>
        <v>0</v>
      </c>
      <c r="BF248" s="108">
        <f>IF($U$248="snížená",$N$248,0)</f>
        <v>0</v>
      </c>
      <c r="BG248" s="108">
        <f>IF($U$248="zákl. přenesená",$N$248,0)</f>
        <v>0</v>
      </c>
      <c r="BH248" s="108">
        <f>IF($U$248="sníž. přenesená",$N$248,0)</f>
        <v>0</v>
      </c>
      <c r="BI248" s="108">
        <f>IF($U$248="nulová",$N$248,0)</f>
        <v>0</v>
      </c>
      <c r="BJ248" s="68" t="s">
        <v>21</v>
      </c>
      <c r="BK248" s="108">
        <f>ROUND($L$248*$K$248,2)</f>
        <v>0</v>
      </c>
      <c r="BL248" s="68" t="s">
        <v>118</v>
      </c>
      <c r="BM248" s="68" t="s">
        <v>476</v>
      </c>
    </row>
    <row r="249" spans="2:47" s="6" customFormat="1" ht="27" customHeight="1">
      <c r="B249" s="20"/>
      <c r="F249" s="256" t="s">
        <v>477</v>
      </c>
      <c r="G249" s="231"/>
      <c r="H249" s="231"/>
      <c r="I249" s="231"/>
      <c r="J249" s="231"/>
      <c r="K249" s="231"/>
      <c r="L249" s="231"/>
      <c r="M249" s="231"/>
      <c r="N249" s="231"/>
      <c r="O249" s="231"/>
      <c r="P249" s="231"/>
      <c r="Q249" s="231"/>
      <c r="R249" s="231"/>
      <c r="S249" s="20"/>
      <c r="T249" s="45"/>
      <c r="AA249" s="46"/>
      <c r="AT249" s="6" t="s">
        <v>255</v>
      </c>
      <c r="AU249" s="6" t="s">
        <v>73</v>
      </c>
    </row>
    <row r="250" spans="2:65" s="6" customFormat="1" ht="27" customHeight="1">
      <c r="B250" s="20"/>
      <c r="C250" s="99" t="s">
        <v>146</v>
      </c>
      <c r="D250" s="99" t="s">
        <v>116</v>
      </c>
      <c r="E250" s="100" t="s">
        <v>478</v>
      </c>
      <c r="F250" s="257" t="s">
        <v>479</v>
      </c>
      <c r="G250" s="258"/>
      <c r="H250" s="258"/>
      <c r="I250" s="258"/>
      <c r="J250" s="102" t="s">
        <v>138</v>
      </c>
      <c r="K250" s="103">
        <v>2</v>
      </c>
      <c r="L250" s="259"/>
      <c r="M250" s="258"/>
      <c r="N250" s="261">
        <f>ROUND($L$250*$K$250,2)</f>
        <v>0</v>
      </c>
      <c r="O250" s="258"/>
      <c r="P250" s="258"/>
      <c r="Q250" s="258"/>
      <c r="R250" s="101" t="s">
        <v>252</v>
      </c>
      <c r="S250" s="20"/>
      <c r="T250" s="104"/>
      <c r="U250" s="105" t="s">
        <v>38</v>
      </c>
      <c r="X250" s="106">
        <v>0.109405</v>
      </c>
      <c r="Y250" s="106">
        <f>$X$250*$K$250</f>
        <v>0.21881</v>
      </c>
      <c r="Z250" s="106">
        <v>0</v>
      </c>
      <c r="AA250" s="107">
        <f>$Z$250*$K$250</f>
        <v>0</v>
      </c>
      <c r="AR250" s="68" t="s">
        <v>118</v>
      </c>
      <c r="AT250" s="68" t="s">
        <v>116</v>
      </c>
      <c r="AU250" s="68" t="s">
        <v>73</v>
      </c>
      <c r="AY250" s="6" t="s">
        <v>115</v>
      </c>
      <c r="BE250" s="108">
        <f>IF($U$250="základní",$N$250,0)</f>
        <v>0</v>
      </c>
      <c r="BF250" s="108">
        <f>IF($U$250="snížená",$N$250,0)</f>
        <v>0</v>
      </c>
      <c r="BG250" s="108">
        <f>IF($U$250="zákl. přenesená",$N$250,0)</f>
        <v>0</v>
      </c>
      <c r="BH250" s="108">
        <f>IF($U$250="sníž. přenesená",$N$250,0)</f>
        <v>0</v>
      </c>
      <c r="BI250" s="108">
        <f>IF($U$250="nulová",$N$250,0)</f>
        <v>0</v>
      </c>
      <c r="BJ250" s="68" t="s">
        <v>21</v>
      </c>
      <c r="BK250" s="108">
        <f>ROUND($L$250*$K$250,2)</f>
        <v>0</v>
      </c>
      <c r="BL250" s="68" t="s">
        <v>118</v>
      </c>
      <c r="BM250" s="68" t="s">
        <v>480</v>
      </c>
    </row>
    <row r="251" spans="2:47" s="6" customFormat="1" ht="16.5" customHeight="1">
      <c r="B251" s="20"/>
      <c r="F251" s="256" t="s">
        <v>481</v>
      </c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  <c r="Q251" s="231"/>
      <c r="R251" s="231"/>
      <c r="S251" s="20"/>
      <c r="T251" s="45"/>
      <c r="AA251" s="46"/>
      <c r="AT251" s="6" t="s">
        <v>255</v>
      </c>
      <c r="AU251" s="6" t="s">
        <v>73</v>
      </c>
    </row>
    <row r="252" spans="2:65" s="6" customFormat="1" ht="15.75" customHeight="1">
      <c r="B252" s="20"/>
      <c r="C252" s="127" t="s">
        <v>163</v>
      </c>
      <c r="D252" s="127" t="s">
        <v>144</v>
      </c>
      <c r="E252" s="125" t="s">
        <v>482</v>
      </c>
      <c r="F252" s="266" t="s">
        <v>483</v>
      </c>
      <c r="G252" s="267"/>
      <c r="H252" s="267"/>
      <c r="I252" s="267"/>
      <c r="J252" s="124" t="s">
        <v>138</v>
      </c>
      <c r="K252" s="126">
        <v>2</v>
      </c>
      <c r="L252" s="268"/>
      <c r="M252" s="267"/>
      <c r="N252" s="265">
        <f>ROUND($L$252*$K$252,2)</f>
        <v>0</v>
      </c>
      <c r="O252" s="258"/>
      <c r="P252" s="258"/>
      <c r="Q252" s="258"/>
      <c r="R252" s="101" t="s">
        <v>252</v>
      </c>
      <c r="S252" s="20"/>
      <c r="T252" s="104"/>
      <c r="U252" s="105" t="s">
        <v>38</v>
      </c>
      <c r="X252" s="106">
        <v>0.0061</v>
      </c>
      <c r="Y252" s="106">
        <f>$X$252*$K$252</f>
        <v>0.0122</v>
      </c>
      <c r="Z252" s="106">
        <v>0</v>
      </c>
      <c r="AA252" s="107">
        <f>$Z$252*$K$252</f>
        <v>0</v>
      </c>
      <c r="AR252" s="68" t="s">
        <v>128</v>
      </c>
      <c r="AT252" s="68" t="s">
        <v>144</v>
      </c>
      <c r="AU252" s="68" t="s">
        <v>73</v>
      </c>
      <c r="AY252" s="6" t="s">
        <v>115</v>
      </c>
      <c r="BE252" s="108">
        <f>IF($U$252="základní",$N$252,0)</f>
        <v>0</v>
      </c>
      <c r="BF252" s="108">
        <f>IF($U$252="snížená",$N$252,0)</f>
        <v>0</v>
      </c>
      <c r="BG252" s="108">
        <f>IF($U$252="zákl. přenesená",$N$252,0)</f>
        <v>0</v>
      </c>
      <c r="BH252" s="108">
        <f>IF($U$252="sníž. přenesená",$N$252,0)</f>
        <v>0</v>
      </c>
      <c r="BI252" s="108">
        <f>IF($U$252="nulová",$N$252,0)</f>
        <v>0</v>
      </c>
      <c r="BJ252" s="68" t="s">
        <v>21</v>
      </c>
      <c r="BK252" s="108">
        <f>ROUND($L$252*$K$252,2)</f>
        <v>0</v>
      </c>
      <c r="BL252" s="68" t="s">
        <v>118</v>
      </c>
      <c r="BM252" s="68" t="s">
        <v>484</v>
      </c>
    </row>
    <row r="253" spans="2:47" s="6" customFormat="1" ht="16.5" customHeight="1">
      <c r="B253" s="20"/>
      <c r="F253" s="256" t="s">
        <v>485</v>
      </c>
      <c r="G253" s="231"/>
      <c r="H253" s="231"/>
      <c r="I253" s="231"/>
      <c r="J253" s="231"/>
      <c r="K253" s="231"/>
      <c r="L253" s="231"/>
      <c r="M253" s="231"/>
      <c r="N253" s="231"/>
      <c r="O253" s="231"/>
      <c r="P253" s="231"/>
      <c r="Q253" s="231"/>
      <c r="R253" s="231"/>
      <c r="S253" s="20"/>
      <c r="T253" s="45"/>
      <c r="AA253" s="46"/>
      <c r="AT253" s="6" t="s">
        <v>255</v>
      </c>
      <c r="AU253" s="6" t="s">
        <v>73</v>
      </c>
    </row>
    <row r="254" spans="2:65" s="6" customFormat="1" ht="15.75" customHeight="1">
      <c r="B254" s="20"/>
      <c r="C254" s="127" t="s">
        <v>164</v>
      </c>
      <c r="D254" s="127" t="s">
        <v>144</v>
      </c>
      <c r="E254" s="125" t="s">
        <v>486</v>
      </c>
      <c r="F254" s="266" t="s">
        <v>487</v>
      </c>
      <c r="G254" s="267"/>
      <c r="H254" s="267"/>
      <c r="I254" s="267"/>
      <c r="J254" s="124" t="s">
        <v>138</v>
      </c>
      <c r="K254" s="126">
        <v>2</v>
      </c>
      <c r="L254" s="268"/>
      <c r="M254" s="267"/>
      <c r="N254" s="265">
        <f>ROUND($L$254*$K$254,2)</f>
        <v>0</v>
      </c>
      <c r="O254" s="258"/>
      <c r="P254" s="258"/>
      <c r="Q254" s="258"/>
      <c r="R254" s="101" t="s">
        <v>252</v>
      </c>
      <c r="S254" s="20"/>
      <c r="T254" s="104"/>
      <c r="U254" s="105" t="s">
        <v>38</v>
      </c>
      <c r="X254" s="106">
        <v>0.0001</v>
      </c>
      <c r="Y254" s="106">
        <f>$X$254*$K$254</f>
        <v>0.0002</v>
      </c>
      <c r="Z254" s="106">
        <v>0</v>
      </c>
      <c r="AA254" s="107">
        <f>$Z$254*$K$254</f>
        <v>0</v>
      </c>
      <c r="AR254" s="68" t="s">
        <v>128</v>
      </c>
      <c r="AT254" s="68" t="s">
        <v>144</v>
      </c>
      <c r="AU254" s="68" t="s">
        <v>73</v>
      </c>
      <c r="AY254" s="6" t="s">
        <v>115</v>
      </c>
      <c r="BE254" s="108">
        <f>IF($U$254="základní",$N$254,0)</f>
        <v>0</v>
      </c>
      <c r="BF254" s="108">
        <f>IF($U$254="snížená",$N$254,0)</f>
        <v>0</v>
      </c>
      <c r="BG254" s="108">
        <f>IF($U$254="zákl. přenesená",$N$254,0)</f>
        <v>0</v>
      </c>
      <c r="BH254" s="108">
        <f>IF($U$254="sníž. přenesená",$N$254,0)</f>
        <v>0</v>
      </c>
      <c r="BI254" s="108">
        <f>IF($U$254="nulová",$N$254,0)</f>
        <v>0</v>
      </c>
      <c r="BJ254" s="68" t="s">
        <v>21</v>
      </c>
      <c r="BK254" s="108">
        <f>ROUND($L$254*$K$254,2)</f>
        <v>0</v>
      </c>
      <c r="BL254" s="68" t="s">
        <v>118</v>
      </c>
      <c r="BM254" s="68" t="s">
        <v>488</v>
      </c>
    </row>
    <row r="255" spans="2:65" s="6" customFormat="1" ht="27" customHeight="1">
      <c r="B255" s="20"/>
      <c r="C255" s="102" t="s">
        <v>171</v>
      </c>
      <c r="D255" s="102" t="s">
        <v>116</v>
      </c>
      <c r="E255" s="100" t="s">
        <v>489</v>
      </c>
      <c r="F255" s="257" t="s">
        <v>490</v>
      </c>
      <c r="G255" s="258"/>
      <c r="H255" s="258"/>
      <c r="I255" s="258"/>
      <c r="J255" s="102" t="s">
        <v>136</v>
      </c>
      <c r="K255" s="103">
        <v>43.55</v>
      </c>
      <c r="L255" s="259"/>
      <c r="M255" s="258"/>
      <c r="N255" s="261">
        <f>ROUND($L$255*$K$255,2)</f>
        <v>0</v>
      </c>
      <c r="O255" s="258"/>
      <c r="P255" s="258"/>
      <c r="Q255" s="258"/>
      <c r="R255" s="101" t="s">
        <v>252</v>
      </c>
      <c r="S255" s="20"/>
      <c r="T255" s="104"/>
      <c r="U255" s="105" t="s">
        <v>38</v>
      </c>
      <c r="X255" s="106">
        <v>0.000107</v>
      </c>
      <c r="Y255" s="106">
        <f>$X$255*$K$255</f>
        <v>0.004659849999999999</v>
      </c>
      <c r="Z255" s="106">
        <v>0</v>
      </c>
      <c r="AA255" s="107">
        <f>$Z$255*$K$255</f>
        <v>0</v>
      </c>
      <c r="AR255" s="68" t="s">
        <v>118</v>
      </c>
      <c r="AT255" s="68" t="s">
        <v>116</v>
      </c>
      <c r="AU255" s="68" t="s">
        <v>73</v>
      </c>
      <c r="AY255" s="68" t="s">
        <v>115</v>
      </c>
      <c r="BE255" s="108">
        <f>IF($U$255="základní",$N$255,0)</f>
        <v>0</v>
      </c>
      <c r="BF255" s="108">
        <f>IF($U$255="snížená",$N$255,0)</f>
        <v>0</v>
      </c>
      <c r="BG255" s="108">
        <f>IF($U$255="zákl. přenesená",$N$255,0)</f>
        <v>0</v>
      </c>
      <c r="BH255" s="108">
        <f>IF($U$255="sníž. přenesená",$N$255,0)</f>
        <v>0</v>
      </c>
      <c r="BI255" s="108">
        <f>IF($U$255="nulová",$N$255,0)</f>
        <v>0</v>
      </c>
      <c r="BJ255" s="68" t="s">
        <v>21</v>
      </c>
      <c r="BK255" s="108">
        <f>ROUND($L$255*$K$255,2)</f>
        <v>0</v>
      </c>
      <c r="BL255" s="68" t="s">
        <v>118</v>
      </c>
      <c r="BM255" s="68" t="s">
        <v>491</v>
      </c>
    </row>
    <row r="256" spans="2:47" s="6" customFormat="1" ht="16.5" customHeight="1">
      <c r="B256" s="20"/>
      <c r="F256" s="256" t="s">
        <v>492</v>
      </c>
      <c r="G256" s="231"/>
      <c r="H256" s="231"/>
      <c r="I256" s="231"/>
      <c r="J256" s="231"/>
      <c r="K256" s="231"/>
      <c r="L256" s="231"/>
      <c r="M256" s="231"/>
      <c r="N256" s="231"/>
      <c r="O256" s="231"/>
      <c r="P256" s="231"/>
      <c r="Q256" s="231"/>
      <c r="R256" s="231"/>
      <c r="S256" s="20"/>
      <c r="T256" s="45"/>
      <c r="AA256" s="46"/>
      <c r="AT256" s="6" t="s">
        <v>255</v>
      </c>
      <c r="AU256" s="6" t="s">
        <v>73</v>
      </c>
    </row>
    <row r="257" spans="2:51" s="6" customFormat="1" ht="15.75" customHeight="1">
      <c r="B257" s="109"/>
      <c r="E257" s="111"/>
      <c r="F257" s="251" t="s">
        <v>493</v>
      </c>
      <c r="G257" s="252"/>
      <c r="H257" s="252"/>
      <c r="I257" s="252"/>
      <c r="K257" s="112">
        <v>43.55</v>
      </c>
      <c r="S257" s="109"/>
      <c r="T257" s="113"/>
      <c r="AA257" s="114"/>
      <c r="AT257" s="111" t="s">
        <v>119</v>
      </c>
      <c r="AU257" s="111" t="s">
        <v>73</v>
      </c>
      <c r="AV257" s="111" t="s">
        <v>73</v>
      </c>
      <c r="AW257" s="111" t="s">
        <v>90</v>
      </c>
      <c r="AX257" s="111" t="s">
        <v>68</v>
      </c>
      <c r="AY257" s="111" t="s">
        <v>115</v>
      </c>
    </row>
    <row r="258" spans="2:51" s="6" customFormat="1" ht="15.75" customHeight="1">
      <c r="B258" s="115"/>
      <c r="E258" s="116"/>
      <c r="F258" s="263" t="s">
        <v>120</v>
      </c>
      <c r="G258" s="264"/>
      <c r="H258" s="264"/>
      <c r="I258" s="264"/>
      <c r="K258" s="117">
        <v>43.55</v>
      </c>
      <c r="S258" s="115"/>
      <c r="T258" s="118"/>
      <c r="AA258" s="119"/>
      <c r="AT258" s="116" t="s">
        <v>119</v>
      </c>
      <c r="AU258" s="116" t="s">
        <v>73</v>
      </c>
      <c r="AV258" s="116" t="s">
        <v>118</v>
      </c>
      <c r="AW258" s="116" t="s">
        <v>90</v>
      </c>
      <c r="AX258" s="116" t="s">
        <v>21</v>
      </c>
      <c r="AY258" s="116" t="s">
        <v>115</v>
      </c>
    </row>
    <row r="259" spans="2:65" s="6" customFormat="1" ht="39" customHeight="1">
      <c r="B259" s="20"/>
      <c r="C259" s="99" t="s">
        <v>181</v>
      </c>
      <c r="D259" s="99" t="s">
        <v>116</v>
      </c>
      <c r="E259" s="100" t="s">
        <v>494</v>
      </c>
      <c r="F259" s="257" t="s">
        <v>495</v>
      </c>
      <c r="G259" s="258"/>
      <c r="H259" s="258"/>
      <c r="I259" s="258"/>
      <c r="J259" s="102" t="s">
        <v>136</v>
      </c>
      <c r="K259" s="103">
        <v>10</v>
      </c>
      <c r="L259" s="259"/>
      <c r="M259" s="258"/>
      <c r="N259" s="261">
        <f>ROUND($L$259*$K$259,2)</f>
        <v>0</v>
      </c>
      <c r="O259" s="258"/>
      <c r="P259" s="258"/>
      <c r="Q259" s="258"/>
      <c r="R259" s="101" t="s">
        <v>252</v>
      </c>
      <c r="S259" s="20"/>
      <c r="T259" s="104"/>
      <c r="U259" s="105" t="s">
        <v>38</v>
      </c>
      <c r="X259" s="106">
        <v>3.6E-05</v>
      </c>
      <c r="Y259" s="106">
        <f>$X$259*$K$259</f>
        <v>0.00036</v>
      </c>
      <c r="Z259" s="106">
        <v>0</v>
      </c>
      <c r="AA259" s="107">
        <f>$Z$259*$K$259</f>
        <v>0</v>
      </c>
      <c r="AR259" s="68" t="s">
        <v>118</v>
      </c>
      <c r="AT259" s="68" t="s">
        <v>116</v>
      </c>
      <c r="AU259" s="68" t="s">
        <v>73</v>
      </c>
      <c r="AY259" s="6" t="s">
        <v>115</v>
      </c>
      <c r="BE259" s="108">
        <f>IF($U$259="základní",$N$259,0)</f>
        <v>0</v>
      </c>
      <c r="BF259" s="108">
        <f>IF($U$259="snížená",$N$259,0)</f>
        <v>0</v>
      </c>
      <c r="BG259" s="108">
        <f>IF($U$259="zákl. přenesená",$N$259,0)</f>
        <v>0</v>
      </c>
      <c r="BH259" s="108">
        <f>IF($U$259="sníž. přenesená",$N$259,0)</f>
        <v>0</v>
      </c>
      <c r="BI259" s="108">
        <f>IF($U$259="nulová",$N$259,0)</f>
        <v>0</v>
      </c>
      <c r="BJ259" s="68" t="s">
        <v>21</v>
      </c>
      <c r="BK259" s="108">
        <f>ROUND($L$259*$K$259,2)</f>
        <v>0</v>
      </c>
      <c r="BL259" s="68" t="s">
        <v>118</v>
      </c>
      <c r="BM259" s="68" t="s">
        <v>496</v>
      </c>
    </row>
    <row r="260" spans="2:47" s="6" customFormat="1" ht="16.5" customHeight="1">
      <c r="B260" s="20"/>
      <c r="F260" s="256" t="s">
        <v>497</v>
      </c>
      <c r="G260" s="231"/>
      <c r="H260" s="231"/>
      <c r="I260" s="231"/>
      <c r="J260" s="231"/>
      <c r="K260" s="231"/>
      <c r="L260" s="231"/>
      <c r="M260" s="231"/>
      <c r="N260" s="231"/>
      <c r="O260" s="231"/>
      <c r="P260" s="231"/>
      <c r="Q260" s="231"/>
      <c r="R260" s="231"/>
      <c r="S260" s="20"/>
      <c r="T260" s="45"/>
      <c r="AA260" s="46"/>
      <c r="AT260" s="6" t="s">
        <v>255</v>
      </c>
      <c r="AU260" s="6" t="s">
        <v>73</v>
      </c>
    </row>
    <row r="261" spans="2:51" s="6" customFormat="1" ht="15.75" customHeight="1">
      <c r="B261" s="109"/>
      <c r="E261" s="111"/>
      <c r="F261" s="251" t="s">
        <v>498</v>
      </c>
      <c r="G261" s="252"/>
      <c r="H261" s="252"/>
      <c r="I261" s="252"/>
      <c r="K261" s="112">
        <v>10</v>
      </c>
      <c r="S261" s="109"/>
      <c r="T261" s="113"/>
      <c r="AA261" s="114"/>
      <c r="AT261" s="111" t="s">
        <v>119</v>
      </c>
      <c r="AU261" s="111" t="s">
        <v>73</v>
      </c>
      <c r="AV261" s="111" t="s">
        <v>73</v>
      </c>
      <c r="AW261" s="111" t="s">
        <v>90</v>
      </c>
      <c r="AX261" s="111" t="s">
        <v>68</v>
      </c>
      <c r="AY261" s="111" t="s">
        <v>115</v>
      </c>
    </row>
    <row r="262" spans="2:51" s="6" customFormat="1" ht="15.75" customHeight="1">
      <c r="B262" s="115"/>
      <c r="E262" s="116"/>
      <c r="F262" s="263" t="s">
        <v>120</v>
      </c>
      <c r="G262" s="264"/>
      <c r="H262" s="264"/>
      <c r="I262" s="264"/>
      <c r="K262" s="117">
        <v>10</v>
      </c>
      <c r="S262" s="115"/>
      <c r="T262" s="118"/>
      <c r="AA262" s="119"/>
      <c r="AT262" s="116" t="s">
        <v>119</v>
      </c>
      <c r="AU262" s="116" t="s">
        <v>73</v>
      </c>
      <c r="AV262" s="116" t="s">
        <v>118</v>
      </c>
      <c r="AW262" s="116" t="s">
        <v>90</v>
      </c>
      <c r="AX262" s="116" t="s">
        <v>21</v>
      </c>
      <c r="AY262" s="116" t="s">
        <v>115</v>
      </c>
    </row>
    <row r="263" spans="2:65" s="6" customFormat="1" ht="27" customHeight="1">
      <c r="B263" s="20"/>
      <c r="C263" s="99" t="s">
        <v>165</v>
      </c>
      <c r="D263" s="99" t="s">
        <v>116</v>
      </c>
      <c r="E263" s="100" t="s">
        <v>499</v>
      </c>
      <c r="F263" s="257" t="s">
        <v>500</v>
      </c>
      <c r="G263" s="258"/>
      <c r="H263" s="258"/>
      <c r="I263" s="258"/>
      <c r="J263" s="102" t="s">
        <v>121</v>
      </c>
      <c r="K263" s="103">
        <v>10</v>
      </c>
      <c r="L263" s="259"/>
      <c r="M263" s="258"/>
      <c r="N263" s="261">
        <f>ROUND($L$263*$K$263,2)</f>
        <v>0</v>
      </c>
      <c r="O263" s="258"/>
      <c r="P263" s="258"/>
      <c r="Q263" s="258"/>
      <c r="R263" s="101" t="s">
        <v>252</v>
      </c>
      <c r="S263" s="20"/>
      <c r="T263" s="104"/>
      <c r="U263" s="105" t="s">
        <v>38</v>
      </c>
      <c r="X263" s="106">
        <v>0.0006</v>
      </c>
      <c r="Y263" s="106">
        <f>$X$263*$K$263</f>
        <v>0.005999999999999999</v>
      </c>
      <c r="Z263" s="106">
        <v>0</v>
      </c>
      <c r="AA263" s="107">
        <f>$Z$263*$K$263</f>
        <v>0</v>
      </c>
      <c r="AR263" s="68" t="s">
        <v>118</v>
      </c>
      <c r="AT263" s="68" t="s">
        <v>116</v>
      </c>
      <c r="AU263" s="68" t="s">
        <v>73</v>
      </c>
      <c r="AY263" s="6" t="s">
        <v>115</v>
      </c>
      <c r="BE263" s="108">
        <f>IF($U$263="základní",$N$263,0)</f>
        <v>0</v>
      </c>
      <c r="BF263" s="108">
        <f>IF($U$263="snížená",$N$263,0)</f>
        <v>0</v>
      </c>
      <c r="BG263" s="108">
        <f>IF($U$263="zákl. přenesená",$N$263,0)</f>
        <v>0</v>
      </c>
      <c r="BH263" s="108">
        <f>IF($U$263="sníž. přenesená",$N$263,0)</f>
        <v>0</v>
      </c>
      <c r="BI263" s="108">
        <f>IF($U$263="nulová",$N$263,0)</f>
        <v>0</v>
      </c>
      <c r="BJ263" s="68" t="s">
        <v>21</v>
      </c>
      <c r="BK263" s="108">
        <f>ROUND($L$263*$K$263,2)</f>
        <v>0</v>
      </c>
      <c r="BL263" s="68" t="s">
        <v>118</v>
      </c>
      <c r="BM263" s="68" t="s">
        <v>501</v>
      </c>
    </row>
    <row r="264" spans="2:47" s="6" customFormat="1" ht="16.5" customHeight="1">
      <c r="B264" s="20"/>
      <c r="F264" s="256" t="s">
        <v>502</v>
      </c>
      <c r="G264" s="231"/>
      <c r="H264" s="231"/>
      <c r="I264" s="231"/>
      <c r="J264" s="231"/>
      <c r="K264" s="231"/>
      <c r="L264" s="231"/>
      <c r="M264" s="231"/>
      <c r="N264" s="231"/>
      <c r="O264" s="231"/>
      <c r="P264" s="231"/>
      <c r="Q264" s="231"/>
      <c r="R264" s="231"/>
      <c r="S264" s="20"/>
      <c r="T264" s="45"/>
      <c r="AA264" s="46"/>
      <c r="AT264" s="6" t="s">
        <v>255</v>
      </c>
      <c r="AU264" s="6" t="s">
        <v>73</v>
      </c>
    </row>
    <row r="265" spans="2:51" s="6" customFormat="1" ht="15.75" customHeight="1">
      <c r="B265" s="109"/>
      <c r="E265" s="111"/>
      <c r="F265" s="251" t="s">
        <v>498</v>
      </c>
      <c r="G265" s="252"/>
      <c r="H265" s="252"/>
      <c r="I265" s="252"/>
      <c r="K265" s="112">
        <v>10</v>
      </c>
      <c r="S265" s="109"/>
      <c r="T265" s="113"/>
      <c r="AA265" s="114"/>
      <c r="AT265" s="111" t="s">
        <v>119</v>
      </c>
      <c r="AU265" s="111" t="s">
        <v>73</v>
      </c>
      <c r="AV265" s="111" t="s">
        <v>73</v>
      </c>
      <c r="AW265" s="111" t="s">
        <v>90</v>
      </c>
      <c r="AX265" s="111" t="s">
        <v>21</v>
      </c>
      <c r="AY265" s="111" t="s">
        <v>115</v>
      </c>
    </row>
    <row r="266" spans="2:65" s="6" customFormat="1" ht="15.75" customHeight="1">
      <c r="B266" s="20"/>
      <c r="C266" s="99" t="s">
        <v>182</v>
      </c>
      <c r="D266" s="99" t="s">
        <v>116</v>
      </c>
      <c r="E266" s="100" t="s">
        <v>503</v>
      </c>
      <c r="F266" s="257" t="s">
        <v>504</v>
      </c>
      <c r="G266" s="258"/>
      <c r="H266" s="258"/>
      <c r="I266" s="258"/>
      <c r="J266" s="102" t="s">
        <v>136</v>
      </c>
      <c r="K266" s="103">
        <v>53.55</v>
      </c>
      <c r="L266" s="259"/>
      <c r="M266" s="258"/>
      <c r="N266" s="261">
        <f>ROUND($L$266*$K$266,2)</f>
        <v>0</v>
      </c>
      <c r="O266" s="258"/>
      <c r="P266" s="258"/>
      <c r="Q266" s="258"/>
      <c r="R266" s="101" t="s">
        <v>252</v>
      </c>
      <c r="S266" s="20"/>
      <c r="T266" s="104"/>
      <c r="U266" s="105" t="s">
        <v>38</v>
      </c>
      <c r="X266" s="106">
        <v>3.75E-06</v>
      </c>
      <c r="Y266" s="106">
        <f>$X$266*$K$266</f>
        <v>0.00020081249999999998</v>
      </c>
      <c r="Z266" s="106">
        <v>0</v>
      </c>
      <c r="AA266" s="107">
        <f>$Z$266*$K$266</f>
        <v>0</v>
      </c>
      <c r="AR266" s="68" t="s">
        <v>118</v>
      </c>
      <c r="AT266" s="68" t="s">
        <v>116</v>
      </c>
      <c r="AU266" s="68" t="s">
        <v>73</v>
      </c>
      <c r="AY266" s="6" t="s">
        <v>115</v>
      </c>
      <c r="BE266" s="108">
        <f>IF($U$266="základní",$N$266,0)</f>
        <v>0</v>
      </c>
      <c r="BF266" s="108">
        <f>IF($U$266="snížená",$N$266,0)</f>
        <v>0</v>
      </c>
      <c r="BG266" s="108">
        <f>IF($U$266="zákl. přenesená",$N$266,0)</f>
        <v>0</v>
      </c>
      <c r="BH266" s="108">
        <f>IF($U$266="sníž. přenesená",$N$266,0)</f>
        <v>0</v>
      </c>
      <c r="BI266" s="108">
        <f>IF($U$266="nulová",$N$266,0)</f>
        <v>0</v>
      </c>
      <c r="BJ266" s="68" t="s">
        <v>21</v>
      </c>
      <c r="BK266" s="108">
        <f>ROUND($L$266*$K$266,2)</f>
        <v>0</v>
      </c>
      <c r="BL266" s="68" t="s">
        <v>118</v>
      </c>
      <c r="BM266" s="68" t="s">
        <v>505</v>
      </c>
    </row>
    <row r="267" spans="2:47" s="6" customFormat="1" ht="16.5" customHeight="1">
      <c r="B267" s="20"/>
      <c r="F267" s="256" t="s">
        <v>506</v>
      </c>
      <c r="G267" s="231"/>
      <c r="H267" s="231"/>
      <c r="I267" s="231"/>
      <c r="J267" s="231"/>
      <c r="K267" s="231"/>
      <c r="L267" s="231"/>
      <c r="M267" s="231"/>
      <c r="N267" s="231"/>
      <c r="O267" s="231"/>
      <c r="P267" s="231"/>
      <c r="Q267" s="231"/>
      <c r="R267" s="231"/>
      <c r="S267" s="20"/>
      <c r="T267" s="45"/>
      <c r="AA267" s="46"/>
      <c r="AT267" s="6" t="s">
        <v>255</v>
      </c>
      <c r="AU267" s="6" t="s">
        <v>73</v>
      </c>
    </row>
    <row r="268" spans="2:51" s="6" customFormat="1" ht="15.75" customHeight="1">
      <c r="B268" s="109"/>
      <c r="E268" s="111"/>
      <c r="F268" s="251" t="s">
        <v>507</v>
      </c>
      <c r="G268" s="252"/>
      <c r="H268" s="252"/>
      <c r="I268" s="252"/>
      <c r="K268" s="112">
        <v>53.55</v>
      </c>
      <c r="S268" s="109"/>
      <c r="T268" s="113"/>
      <c r="AA268" s="114"/>
      <c r="AT268" s="111" t="s">
        <v>119</v>
      </c>
      <c r="AU268" s="111" t="s">
        <v>73</v>
      </c>
      <c r="AV268" s="111" t="s">
        <v>73</v>
      </c>
      <c r="AW268" s="111" t="s">
        <v>90</v>
      </c>
      <c r="AX268" s="111" t="s">
        <v>21</v>
      </c>
      <c r="AY268" s="111" t="s">
        <v>115</v>
      </c>
    </row>
    <row r="269" spans="2:65" s="6" customFormat="1" ht="15.75" customHeight="1">
      <c r="B269" s="20"/>
      <c r="C269" s="99" t="s">
        <v>166</v>
      </c>
      <c r="D269" s="99" t="s">
        <v>116</v>
      </c>
      <c r="E269" s="100" t="s">
        <v>508</v>
      </c>
      <c r="F269" s="257" t="s">
        <v>509</v>
      </c>
      <c r="G269" s="258"/>
      <c r="H269" s="258"/>
      <c r="I269" s="258"/>
      <c r="J269" s="102" t="s">
        <v>121</v>
      </c>
      <c r="K269" s="103">
        <v>10</v>
      </c>
      <c r="L269" s="259"/>
      <c r="M269" s="258"/>
      <c r="N269" s="261">
        <f>ROUND($L$269*$K$269,2)</f>
        <v>0</v>
      </c>
      <c r="O269" s="258"/>
      <c r="P269" s="258"/>
      <c r="Q269" s="258"/>
      <c r="R269" s="101" t="s">
        <v>252</v>
      </c>
      <c r="S269" s="20"/>
      <c r="T269" s="104"/>
      <c r="U269" s="105" t="s">
        <v>38</v>
      </c>
      <c r="X269" s="106">
        <v>9.38E-06</v>
      </c>
      <c r="Y269" s="106">
        <f>$X$269*$K$269</f>
        <v>9.38E-05</v>
      </c>
      <c r="Z269" s="106">
        <v>0</v>
      </c>
      <c r="AA269" s="107">
        <f>$Z$269*$K$269</f>
        <v>0</v>
      </c>
      <c r="AR269" s="68" t="s">
        <v>118</v>
      </c>
      <c r="AT269" s="68" t="s">
        <v>116</v>
      </c>
      <c r="AU269" s="68" t="s">
        <v>73</v>
      </c>
      <c r="AY269" s="6" t="s">
        <v>115</v>
      </c>
      <c r="BE269" s="108">
        <f>IF($U$269="základní",$N$269,0)</f>
        <v>0</v>
      </c>
      <c r="BF269" s="108">
        <f>IF($U$269="snížená",$N$269,0)</f>
        <v>0</v>
      </c>
      <c r="BG269" s="108">
        <f>IF($U$269="zákl. přenesená",$N$269,0)</f>
        <v>0</v>
      </c>
      <c r="BH269" s="108">
        <f>IF($U$269="sníž. přenesená",$N$269,0)</f>
        <v>0</v>
      </c>
      <c r="BI269" s="108">
        <f>IF($U$269="nulová",$N$269,0)</f>
        <v>0</v>
      </c>
      <c r="BJ269" s="68" t="s">
        <v>21</v>
      </c>
      <c r="BK269" s="108">
        <f>ROUND($L$269*$K$269,2)</f>
        <v>0</v>
      </c>
      <c r="BL269" s="68" t="s">
        <v>118</v>
      </c>
      <c r="BM269" s="68" t="s">
        <v>510</v>
      </c>
    </row>
    <row r="270" spans="2:47" s="6" customFormat="1" ht="16.5" customHeight="1">
      <c r="B270" s="20"/>
      <c r="F270" s="256" t="s">
        <v>511</v>
      </c>
      <c r="G270" s="231"/>
      <c r="H270" s="231"/>
      <c r="I270" s="231"/>
      <c r="J270" s="231"/>
      <c r="K270" s="231"/>
      <c r="L270" s="231"/>
      <c r="M270" s="231"/>
      <c r="N270" s="231"/>
      <c r="O270" s="231"/>
      <c r="P270" s="231"/>
      <c r="Q270" s="231"/>
      <c r="R270" s="231"/>
      <c r="S270" s="20"/>
      <c r="T270" s="45"/>
      <c r="AA270" s="46"/>
      <c r="AT270" s="6" t="s">
        <v>255</v>
      </c>
      <c r="AU270" s="6" t="s">
        <v>73</v>
      </c>
    </row>
    <row r="271" spans="2:65" s="6" customFormat="1" ht="27" customHeight="1">
      <c r="B271" s="20"/>
      <c r="C271" s="99" t="s">
        <v>207</v>
      </c>
      <c r="D271" s="99" t="s">
        <v>116</v>
      </c>
      <c r="E271" s="100" t="s">
        <v>512</v>
      </c>
      <c r="F271" s="257" t="s">
        <v>513</v>
      </c>
      <c r="G271" s="258"/>
      <c r="H271" s="258"/>
      <c r="I271" s="258"/>
      <c r="J271" s="102" t="s">
        <v>136</v>
      </c>
      <c r="K271" s="103">
        <v>39</v>
      </c>
      <c r="L271" s="259"/>
      <c r="M271" s="258"/>
      <c r="N271" s="261">
        <f>ROUND($L$271*$K$271,2)</f>
        <v>0</v>
      </c>
      <c r="O271" s="258"/>
      <c r="P271" s="258"/>
      <c r="Q271" s="258"/>
      <c r="R271" s="101" t="s">
        <v>252</v>
      </c>
      <c r="S271" s="20"/>
      <c r="T271" s="104"/>
      <c r="U271" s="105" t="s">
        <v>38</v>
      </c>
      <c r="X271" s="106">
        <v>0.109882</v>
      </c>
      <c r="Y271" s="106">
        <f>$X$271*$K$271</f>
        <v>4.285398</v>
      </c>
      <c r="Z271" s="106">
        <v>0</v>
      </c>
      <c r="AA271" s="107">
        <f>$Z$271*$K$271</f>
        <v>0</v>
      </c>
      <c r="AR271" s="68" t="s">
        <v>118</v>
      </c>
      <c r="AT271" s="68" t="s">
        <v>116</v>
      </c>
      <c r="AU271" s="68" t="s">
        <v>73</v>
      </c>
      <c r="AY271" s="6" t="s">
        <v>115</v>
      </c>
      <c r="BE271" s="108">
        <f>IF($U$271="základní",$N$271,0)</f>
        <v>0</v>
      </c>
      <c r="BF271" s="108">
        <f>IF($U$271="snížená",$N$271,0)</f>
        <v>0</v>
      </c>
      <c r="BG271" s="108">
        <f>IF($U$271="zákl. přenesená",$N$271,0)</f>
        <v>0</v>
      </c>
      <c r="BH271" s="108">
        <f>IF($U$271="sníž. přenesená",$N$271,0)</f>
        <v>0</v>
      </c>
      <c r="BI271" s="108">
        <f>IF($U$271="nulová",$N$271,0)</f>
        <v>0</v>
      </c>
      <c r="BJ271" s="68" t="s">
        <v>21</v>
      </c>
      <c r="BK271" s="108">
        <f>ROUND($L$271*$K$271,2)</f>
        <v>0</v>
      </c>
      <c r="BL271" s="68" t="s">
        <v>118</v>
      </c>
      <c r="BM271" s="68" t="s">
        <v>514</v>
      </c>
    </row>
    <row r="272" spans="2:47" s="6" customFormat="1" ht="27" customHeight="1">
      <c r="B272" s="20"/>
      <c r="F272" s="256" t="s">
        <v>515</v>
      </c>
      <c r="G272" s="231"/>
      <c r="H272" s="231"/>
      <c r="I272" s="231"/>
      <c r="J272" s="231"/>
      <c r="K272" s="231"/>
      <c r="L272" s="231"/>
      <c r="M272" s="231"/>
      <c r="N272" s="231"/>
      <c r="O272" s="231"/>
      <c r="P272" s="231"/>
      <c r="Q272" s="231"/>
      <c r="R272" s="231"/>
      <c r="S272" s="20"/>
      <c r="T272" s="45"/>
      <c r="AA272" s="46"/>
      <c r="AT272" s="6" t="s">
        <v>255</v>
      </c>
      <c r="AU272" s="6" t="s">
        <v>73</v>
      </c>
    </row>
    <row r="273" spans="2:51" s="6" customFormat="1" ht="15.75" customHeight="1">
      <c r="B273" s="120"/>
      <c r="E273" s="121"/>
      <c r="F273" s="249" t="s">
        <v>516</v>
      </c>
      <c r="G273" s="250"/>
      <c r="H273" s="250"/>
      <c r="I273" s="250"/>
      <c r="K273" s="121"/>
      <c r="S273" s="120"/>
      <c r="T273" s="122"/>
      <c r="AA273" s="123"/>
      <c r="AT273" s="121" t="s">
        <v>119</v>
      </c>
      <c r="AU273" s="121" t="s">
        <v>73</v>
      </c>
      <c r="AV273" s="121" t="s">
        <v>21</v>
      </c>
      <c r="AW273" s="121" t="s">
        <v>90</v>
      </c>
      <c r="AX273" s="121" t="s">
        <v>68</v>
      </c>
      <c r="AY273" s="121" t="s">
        <v>115</v>
      </c>
    </row>
    <row r="274" spans="2:51" s="6" customFormat="1" ht="15.75" customHeight="1">
      <c r="B274" s="109"/>
      <c r="E274" s="111"/>
      <c r="F274" s="251" t="s">
        <v>517</v>
      </c>
      <c r="G274" s="252"/>
      <c r="H274" s="252"/>
      <c r="I274" s="252"/>
      <c r="K274" s="112">
        <v>39</v>
      </c>
      <c r="S274" s="109"/>
      <c r="T274" s="113"/>
      <c r="AA274" s="114"/>
      <c r="AT274" s="111" t="s">
        <v>119</v>
      </c>
      <c r="AU274" s="111" t="s">
        <v>73</v>
      </c>
      <c r="AV274" s="111" t="s">
        <v>73</v>
      </c>
      <c r="AW274" s="111" t="s">
        <v>90</v>
      </c>
      <c r="AX274" s="111" t="s">
        <v>68</v>
      </c>
      <c r="AY274" s="111" t="s">
        <v>115</v>
      </c>
    </row>
    <row r="275" spans="2:51" s="6" customFormat="1" ht="15.75" customHeight="1">
      <c r="B275" s="115"/>
      <c r="E275" s="116"/>
      <c r="F275" s="263" t="s">
        <v>120</v>
      </c>
      <c r="G275" s="264"/>
      <c r="H275" s="264"/>
      <c r="I275" s="264"/>
      <c r="K275" s="117">
        <v>39</v>
      </c>
      <c r="S275" s="115"/>
      <c r="T275" s="118"/>
      <c r="AA275" s="119"/>
      <c r="AT275" s="116" t="s">
        <v>119</v>
      </c>
      <c r="AU275" s="116" t="s">
        <v>73</v>
      </c>
      <c r="AV275" s="116" t="s">
        <v>118</v>
      </c>
      <c r="AW275" s="116" t="s">
        <v>90</v>
      </c>
      <c r="AX275" s="116" t="s">
        <v>21</v>
      </c>
      <c r="AY275" s="116" t="s">
        <v>115</v>
      </c>
    </row>
    <row r="276" spans="2:65" s="6" customFormat="1" ht="27" customHeight="1">
      <c r="B276" s="20"/>
      <c r="C276" s="127" t="s">
        <v>208</v>
      </c>
      <c r="D276" s="127" t="s">
        <v>144</v>
      </c>
      <c r="E276" s="125" t="s">
        <v>518</v>
      </c>
      <c r="F276" s="266" t="s">
        <v>519</v>
      </c>
      <c r="G276" s="267"/>
      <c r="H276" s="267"/>
      <c r="I276" s="267"/>
      <c r="J276" s="124" t="s">
        <v>125</v>
      </c>
      <c r="K276" s="126">
        <v>3.218</v>
      </c>
      <c r="L276" s="268"/>
      <c r="M276" s="267"/>
      <c r="N276" s="265">
        <f>ROUND($L$276*$K$276,2)</f>
        <v>0</v>
      </c>
      <c r="O276" s="258"/>
      <c r="P276" s="258"/>
      <c r="Q276" s="258"/>
      <c r="R276" s="101"/>
      <c r="S276" s="20"/>
      <c r="T276" s="104"/>
      <c r="U276" s="105" t="s">
        <v>38</v>
      </c>
      <c r="X276" s="106">
        <v>1</v>
      </c>
      <c r="Y276" s="106">
        <f>$X$276*$K$276</f>
        <v>3.218</v>
      </c>
      <c r="Z276" s="106">
        <v>0</v>
      </c>
      <c r="AA276" s="107">
        <f>$Z$276*$K$276</f>
        <v>0</v>
      </c>
      <c r="AR276" s="68" t="s">
        <v>128</v>
      </c>
      <c r="AT276" s="68" t="s">
        <v>144</v>
      </c>
      <c r="AU276" s="68" t="s">
        <v>73</v>
      </c>
      <c r="AY276" s="6" t="s">
        <v>115</v>
      </c>
      <c r="BE276" s="108">
        <f>IF($U$276="základní",$N$276,0)</f>
        <v>0</v>
      </c>
      <c r="BF276" s="108">
        <f>IF($U$276="snížená",$N$276,0)</f>
        <v>0</v>
      </c>
      <c r="BG276" s="108">
        <f>IF($U$276="zákl. přenesená",$N$276,0)</f>
        <v>0</v>
      </c>
      <c r="BH276" s="108">
        <f>IF($U$276="sníž. přenesená",$N$276,0)</f>
        <v>0</v>
      </c>
      <c r="BI276" s="108">
        <f>IF($U$276="nulová",$N$276,0)</f>
        <v>0</v>
      </c>
      <c r="BJ276" s="68" t="s">
        <v>21</v>
      </c>
      <c r="BK276" s="108">
        <f>ROUND($L$276*$K$276,2)</f>
        <v>0</v>
      </c>
      <c r="BL276" s="68" t="s">
        <v>118</v>
      </c>
      <c r="BM276" s="68" t="s">
        <v>520</v>
      </c>
    </row>
    <row r="277" spans="2:51" s="6" customFormat="1" ht="15.75" customHeight="1">
      <c r="B277" s="109"/>
      <c r="E277" s="111"/>
      <c r="F277" s="251" t="s">
        <v>521</v>
      </c>
      <c r="G277" s="252"/>
      <c r="H277" s="252"/>
      <c r="I277" s="252"/>
      <c r="K277" s="112">
        <v>3.2175</v>
      </c>
      <c r="S277" s="109"/>
      <c r="T277" s="113"/>
      <c r="AA277" s="114"/>
      <c r="AT277" s="111" t="s">
        <v>119</v>
      </c>
      <c r="AU277" s="111" t="s">
        <v>73</v>
      </c>
      <c r="AV277" s="111" t="s">
        <v>73</v>
      </c>
      <c r="AW277" s="111" t="s">
        <v>90</v>
      </c>
      <c r="AX277" s="111" t="s">
        <v>21</v>
      </c>
      <c r="AY277" s="111" t="s">
        <v>115</v>
      </c>
    </row>
    <row r="278" spans="2:65" s="6" customFormat="1" ht="27" customHeight="1">
      <c r="B278" s="20"/>
      <c r="C278" s="99" t="s">
        <v>140</v>
      </c>
      <c r="D278" s="99" t="s">
        <v>116</v>
      </c>
      <c r="E278" s="100" t="s">
        <v>522</v>
      </c>
      <c r="F278" s="257" t="s">
        <v>523</v>
      </c>
      <c r="G278" s="258"/>
      <c r="H278" s="258"/>
      <c r="I278" s="258"/>
      <c r="J278" s="102" t="s">
        <v>136</v>
      </c>
      <c r="K278" s="103">
        <v>2221.44</v>
      </c>
      <c r="L278" s="259"/>
      <c r="M278" s="258"/>
      <c r="N278" s="261">
        <f>ROUND($L$278*$K$278,2)</f>
        <v>0</v>
      </c>
      <c r="O278" s="258"/>
      <c r="P278" s="258"/>
      <c r="Q278" s="258"/>
      <c r="R278" s="101" t="s">
        <v>252</v>
      </c>
      <c r="S278" s="20"/>
      <c r="T278" s="104"/>
      <c r="U278" s="105" t="s">
        <v>38</v>
      </c>
      <c r="X278" s="106">
        <v>0.1406696</v>
      </c>
      <c r="Y278" s="106">
        <f>$X$278*$K$278</f>
        <v>312.48907622400003</v>
      </c>
      <c r="Z278" s="106">
        <v>0</v>
      </c>
      <c r="AA278" s="107">
        <f>$Z$278*$K$278</f>
        <v>0</v>
      </c>
      <c r="AR278" s="68" t="s">
        <v>118</v>
      </c>
      <c r="AT278" s="68" t="s">
        <v>116</v>
      </c>
      <c r="AU278" s="68" t="s">
        <v>73</v>
      </c>
      <c r="AY278" s="6" t="s">
        <v>115</v>
      </c>
      <c r="BE278" s="108">
        <f>IF($U$278="základní",$N$278,0)</f>
        <v>0</v>
      </c>
      <c r="BF278" s="108">
        <f>IF($U$278="snížená",$N$278,0)</f>
        <v>0</v>
      </c>
      <c r="BG278" s="108">
        <f>IF($U$278="zákl. přenesená",$N$278,0)</f>
        <v>0</v>
      </c>
      <c r="BH278" s="108">
        <f>IF($U$278="sníž. přenesená",$N$278,0)</f>
        <v>0</v>
      </c>
      <c r="BI278" s="108">
        <f>IF($U$278="nulová",$N$278,0)</f>
        <v>0</v>
      </c>
      <c r="BJ278" s="68" t="s">
        <v>21</v>
      </c>
      <c r="BK278" s="108">
        <f>ROUND($L$278*$K$278,2)</f>
        <v>0</v>
      </c>
      <c r="BL278" s="68" t="s">
        <v>118</v>
      </c>
      <c r="BM278" s="68" t="s">
        <v>524</v>
      </c>
    </row>
    <row r="279" spans="2:47" s="6" customFormat="1" ht="27" customHeight="1">
      <c r="B279" s="20"/>
      <c r="F279" s="256" t="s">
        <v>525</v>
      </c>
      <c r="G279" s="231"/>
      <c r="H279" s="231"/>
      <c r="I279" s="231"/>
      <c r="J279" s="231"/>
      <c r="K279" s="231"/>
      <c r="L279" s="231"/>
      <c r="M279" s="231"/>
      <c r="N279" s="231"/>
      <c r="O279" s="231"/>
      <c r="P279" s="231"/>
      <c r="Q279" s="231"/>
      <c r="R279" s="231"/>
      <c r="S279" s="20"/>
      <c r="T279" s="45"/>
      <c r="AA279" s="46"/>
      <c r="AT279" s="6" t="s">
        <v>255</v>
      </c>
      <c r="AU279" s="6" t="s">
        <v>73</v>
      </c>
    </row>
    <row r="280" spans="2:51" s="6" customFormat="1" ht="15.75" customHeight="1">
      <c r="B280" s="120"/>
      <c r="E280" s="121"/>
      <c r="F280" s="249" t="s">
        <v>526</v>
      </c>
      <c r="G280" s="250"/>
      <c r="H280" s="250"/>
      <c r="I280" s="250"/>
      <c r="K280" s="121"/>
      <c r="S280" s="120"/>
      <c r="T280" s="122"/>
      <c r="AA280" s="123"/>
      <c r="AT280" s="121" t="s">
        <v>119</v>
      </c>
      <c r="AU280" s="121" t="s">
        <v>73</v>
      </c>
      <c r="AV280" s="121" t="s">
        <v>21</v>
      </c>
      <c r="AW280" s="121" t="s">
        <v>90</v>
      </c>
      <c r="AX280" s="121" t="s">
        <v>68</v>
      </c>
      <c r="AY280" s="121" t="s">
        <v>115</v>
      </c>
    </row>
    <row r="281" spans="2:51" s="6" customFormat="1" ht="39" customHeight="1">
      <c r="B281" s="109"/>
      <c r="E281" s="111"/>
      <c r="F281" s="251" t="s">
        <v>527</v>
      </c>
      <c r="G281" s="252"/>
      <c r="H281" s="252"/>
      <c r="I281" s="252"/>
      <c r="K281" s="112">
        <v>1352.54</v>
      </c>
      <c r="S281" s="109"/>
      <c r="T281" s="113"/>
      <c r="AA281" s="114"/>
      <c r="AT281" s="111" t="s">
        <v>119</v>
      </c>
      <c r="AU281" s="111" t="s">
        <v>73</v>
      </c>
      <c r="AV281" s="111" t="s">
        <v>73</v>
      </c>
      <c r="AW281" s="111" t="s">
        <v>90</v>
      </c>
      <c r="AX281" s="111" t="s">
        <v>68</v>
      </c>
      <c r="AY281" s="111" t="s">
        <v>115</v>
      </c>
    </row>
    <row r="282" spans="2:51" s="6" customFormat="1" ht="15.75" customHeight="1">
      <c r="B282" s="120"/>
      <c r="E282" s="121"/>
      <c r="F282" s="249" t="s">
        <v>528</v>
      </c>
      <c r="G282" s="250"/>
      <c r="H282" s="250"/>
      <c r="I282" s="250"/>
      <c r="K282" s="121"/>
      <c r="S282" s="120"/>
      <c r="T282" s="122"/>
      <c r="AA282" s="123"/>
      <c r="AT282" s="121" t="s">
        <v>119</v>
      </c>
      <c r="AU282" s="121" t="s">
        <v>73</v>
      </c>
      <c r="AV282" s="121" t="s">
        <v>21</v>
      </c>
      <c r="AW282" s="121" t="s">
        <v>90</v>
      </c>
      <c r="AX282" s="121" t="s">
        <v>68</v>
      </c>
      <c r="AY282" s="121" t="s">
        <v>115</v>
      </c>
    </row>
    <row r="283" spans="2:51" s="6" customFormat="1" ht="27" customHeight="1">
      <c r="B283" s="109"/>
      <c r="E283" s="111"/>
      <c r="F283" s="251" t="s">
        <v>529</v>
      </c>
      <c r="G283" s="252"/>
      <c r="H283" s="252"/>
      <c r="I283" s="252"/>
      <c r="K283" s="112">
        <v>868.9</v>
      </c>
      <c r="S283" s="109"/>
      <c r="T283" s="113"/>
      <c r="AA283" s="114"/>
      <c r="AT283" s="111" t="s">
        <v>119</v>
      </c>
      <c r="AU283" s="111" t="s">
        <v>73</v>
      </c>
      <c r="AV283" s="111" t="s">
        <v>73</v>
      </c>
      <c r="AW283" s="111" t="s">
        <v>90</v>
      </c>
      <c r="AX283" s="111" t="s">
        <v>68</v>
      </c>
      <c r="AY283" s="111" t="s">
        <v>115</v>
      </c>
    </row>
    <row r="284" spans="2:51" s="6" customFormat="1" ht="15.75" customHeight="1">
      <c r="B284" s="115"/>
      <c r="E284" s="116"/>
      <c r="F284" s="263" t="s">
        <v>120</v>
      </c>
      <c r="G284" s="264"/>
      <c r="H284" s="264"/>
      <c r="I284" s="264"/>
      <c r="K284" s="117">
        <v>2221.44</v>
      </c>
      <c r="S284" s="115"/>
      <c r="T284" s="118"/>
      <c r="AA284" s="119"/>
      <c r="AT284" s="116" t="s">
        <v>119</v>
      </c>
      <c r="AU284" s="116" t="s">
        <v>73</v>
      </c>
      <c r="AV284" s="116" t="s">
        <v>118</v>
      </c>
      <c r="AW284" s="116" t="s">
        <v>90</v>
      </c>
      <c r="AX284" s="116" t="s">
        <v>21</v>
      </c>
      <c r="AY284" s="116" t="s">
        <v>115</v>
      </c>
    </row>
    <row r="285" spans="2:65" s="6" customFormat="1" ht="15.75" customHeight="1">
      <c r="B285" s="20"/>
      <c r="C285" s="127" t="s">
        <v>141</v>
      </c>
      <c r="D285" s="127" t="s">
        <v>144</v>
      </c>
      <c r="E285" s="125" t="s">
        <v>530</v>
      </c>
      <c r="F285" s="266" t="s">
        <v>531</v>
      </c>
      <c r="G285" s="267"/>
      <c r="H285" s="267"/>
      <c r="I285" s="267"/>
      <c r="J285" s="124" t="s">
        <v>136</v>
      </c>
      <c r="K285" s="126">
        <v>1487.794</v>
      </c>
      <c r="L285" s="268"/>
      <c r="M285" s="267"/>
      <c r="N285" s="265">
        <f>ROUND($L$285*$K$285,2)</f>
        <v>0</v>
      </c>
      <c r="O285" s="258"/>
      <c r="P285" s="258"/>
      <c r="Q285" s="258"/>
      <c r="R285" s="101" t="s">
        <v>252</v>
      </c>
      <c r="S285" s="20"/>
      <c r="T285" s="104"/>
      <c r="U285" s="105" t="s">
        <v>38</v>
      </c>
      <c r="X285" s="106">
        <v>0.135</v>
      </c>
      <c r="Y285" s="106">
        <f>$X$285*$K$285</f>
        <v>200.85219000000004</v>
      </c>
      <c r="Z285" s="106">
        <v>0</v>
      </c>
      <c r="AA285" s="107">
        <f>$Z$285*$K$285</f>
        <v>0</v>
      </c>
      <c r="AR285" s="68" t="s">
        <v>128</v>
      </c>
      <c r="AT285" s="68" t="s">
        <v>144</v>
      </c>
      <c r="AU285" s="68" t="s">
        <v>73</v>
      </c>
      <c r="AY285" s="6" t="s">
        <v>115</v>
      </c>
      <c r="BE285" s="108">
        <f>IF($U$285="základní",$N$285,0)</f>
        <v>0</v>
      </c>
      <c r="BF285" s="108">
        <f>IF($U$285="snížená",$N$285,0)</f>
        <v>0</v>
      </c>
      <c r="BG285" s="108">
        <f>IF($U$285="zákl. přenesená",$N$285,0)</f>
        <v>0</v>
      </c>
      <c r="BH285" s="108">
        <f>IF($U$285="sníž. přenesená",$N$285,0)</f>
        <v>0</v>
      </c>
      <c r="BI285" s="108">
        <f>IF($U$285="nulová",$N$285,0)</f>
        <v>0</v>
      </c>
      <c r="BJ285" s="68" t="s">
        <v>21</v>
      </c>
      <c r="BK285" s="108">
        <f>ROUND($L$285*$K$285,2)</f>
        <v>0</v>
      </c>
      <c r="BL285" s="68" t="s">
        <v>118</v>
      </c>
      <c r="BM285" s="68" t="s">
        <v>532</v>
      </c>
    </row>
    <row r="286" spans="2:47" s="6" customFormat="1" ht="27" customHeight="1">
      <c r="B286" s="20"/>
      <c r="F286" s="256" t="s">
        <v>533</v>
      </c>
      <c r="G286" s="231"/>
      <c r="H286" s="231"/>
      <c r="I286" s="231"/>
      <c r="J286" s="231"/>
      <c r="K286" s="231"/>
      <c r="L286" s="231"/>
      <c r="M286" s="231"/>
      <c r="N286" s="231"/>
      <c r="O286" s="231"/>
      <c r="P286" s="231"/>
      <c r="Q286" s="231"/>
      <c r="R286" s="231"/>
      <c r="S286" s="20"/>
      <c r="T286" s="45"/>
      <c r="AA286" s="46"/>
      <c r="AT286" s="6" t="s">
        <v>255</v>
      </c>
      <c r="AU286" s="6" t="s">
        <v>73</v>
      </c>
    </row>
    <row r="287" spans="2:51" s="6" customFormat="1" ht="15.75" customHeight="1">
      <c r="B287" s="109"/>
      <c r="E287" s="111"/>
      <c r="F287" s="251" t="s">
        <v>534</v>
      </c>
      <c r="G287" s="252"/>
      <c r="H287" s="252"/>
      <c r="I287" s="252"/>
      <c r="K287" s="112">
        <v>1487.794</v>
      </c>
      <c r="S287" s="109"/>
      <c r="T287" s="113"/>
      <c r="AA287" s="114"/>
      <c r="AT287" s="111" t="s">
        <v>119</v>
      </c>
      <c r="AU287" s="111" t="s">
        <v>73</v>
      </c>
      <c r="AV287" s="111" t="s">
        <v>73</v>
      </c>
      <c r="AW287" s="111" t="s">
        <v>90</v>
      </c>
      <c r="AX287" s="111" t="s">
        <v>21</v>
      </c>
      <c r="AY287" s="111" t="s">
        <v>115</v>
      </c>
    </row>
    <row r="288" spans="2:65" s="6" customFormat="1" ht="27" customHeight="1">
      <c r="B288" s="20"/>
      <c r="C288" s="127" t="s">
        <v>142</v>
      </c>
      <c r="D288" s="127" t="s">
        <v>144</v>
      </c>
      <c r="E288" s="125" t="s">
        <v>535</v>
      </c>
      <c r="F288" s="266" t="s">
        <v>536</v>
      </c>
      <c r="G288" s="267"/>
      <c r="H288" s="267"/>
      <c r="I288" s="267"/>
      <c r="J288" s="124" t="s">
        <v>136</v>
      </c>
      <c r="K288" s="126">
        <v>955.79</v>
      </c>
      <c r="L288" s="268"/>
      <c r="M288" s="267"/>
      <c r="N288" s="265">
        <f>ROUND($L$288*$K$288,2)</f>
        <v>0</v>
      </c>
      <c r="O288" s="258"/>
      <c r="P288" s="258"/>
      <c r="Q288" s="258"/>
      <c r="R288" s="101"/>
      <c r="S288" s="20"/>
      <c r="T288" s="104"/>
      <c r="U288" s="105" t="s">
        <v>38</v>
      </c>
      <c r="X288" s="106">
        <v>0.125</v>
      </c>
      <c r="Y288" s="106">
        <f>$X$288*$K$288</f>
        <v>119.47375</v>
      </c>
      <c r="Z288" s="106">
        <v>0</v>
      </c>
      <c r="AA288" s="107">
        <f>$Z$288*$K$288</f>
        <v>0</v>
      </c>
      <c r="AR288" s="68" t="s">
        <v>128</v>
      </c>
      <c r="AT288" s="68" t="s">
        <v>144</v>
      </c>
      <c r="AU288" s="68" t="s">
        <v>73</v>
      </c>
      <c r="AY288" s="6" t="s">
        <v>115</v>
      </c>
      <c r="BE288" s="108">
        <f>IF($U$288="základní",$N$288,0)</f>
        <v>0</v>
      </c>
      <c r="BF288" s="108">
        <f>IF($U$288="snížená",$N$288,0)</f>
        <v>0</v>
      </c>
      <c r="BG288" s="108">
        <f>IF($U$288="zákl. přenesená",$N$288,0)</f>
        <v>0</v>
      </c>
      <c r="BH288" s="108">
        <f>IF($U$288="sníž. přenesená",$N$288,0)</f>
        <v>0</v>
      </c>
      <c r="BI288" s="108">
        <f>IF($U$288="nulová",$N$288,0)</f>
        <v>0</v>
      </c>
      <c r="BJ288" s="68" t="s">
        <v>21</v>
      </c>
      <c r="BK288" s="108">
        <f>ROUND($L$288*$K$288,2)</f>
        <v>0</v>
      </c>
      <c r="BL288" s="68" t="s">
        <v>118</v>
      </c>
      <c r="BM288" s="68" t="s">
        <v>537</v>
      </c>
    </row>
    <row r="289" spans="2:51" s="6" customFormat="1" ht="15.75" customHeight="1">
      <c r="B289" s="109"/>
      <c r="E289" s="110"/>
      <c r="F289" s="251" t="s">
        <v>538</v>
      </c>
      <c r="G289" s="252"/>
      <c r="H289" s="252"/>
      <c r="I289" s="252"/>
      <c r="K289" s="112">
        <v>955.79</v>
      </c>
      <c r="S289" s="109"/>
      <c r="T289" s="113"/>
      <c r="AA289" s="114"/>
      <c r="AT289" s="111" t="s">
        <v>119</v>
      </c>
      <c r="AU289" s="111" t="s">
        <v>73</v>
      </c>
      <c r="AV289" s="111" t="s">
        <v>73</v>
      </c>
      <c r="AW289" s="111" t="s">
        <v>90</v>
      </c>
      <c r="AX289" s="111" t="s">
        <v>68</v>
      </c>
      <c r="AY289" s="111" t="s">
        <v>115</v>
      </c>
    </row>
    <row r="290" spans="2:51" s="6" customFormat="1" ht="15.75" customHeight="1">
      <c r="B290" s="115"/>
      <c r="E290" s="116"/>
      <c r="F290" s="263" t="s">
        <v>120</v>
      </c>
      <c r="G290" s="264"/>
      <c r="H290" s="264"/>
      <c r="I290" s="264"/>
      <c r="K290" s="117">
        <v>955.79</v>
      </c>
      <c r="S290" s="115"/>
      <c r="T290" s="118"/>
      <c r="AA290" s="119"/>
      <c r="AT290" s="116" t="s">
        <v>119</v>
      </c>
      <c r="AU290" s="116" t="s">
        <v>73</v>
      </c>
      <c r="AV290" s="116" t="s">
        <v>118</v>
      </c>
      <c r="AW290" s="116" t="s">
        <v>90</v>
      </c>
      <c r="AX290" s="116" t="s">
        <v>21</v>
      </c>
      <c r="AY290" s="116" t="s">
        <v>115</v>
      </c>
    </row>
    <row r="291" spans="2:65" s="6" customFormat="1" ht="27" customHeight="1">
      <c r="B291" s="20"/>
      <c r="C291" s="99" t="s">
        <v>211</v>
      </c>
      <c r="D291" s="99" t="s">
        <v>116</v>
      </c>
      <c r="E291" s="100" t="s">
        <v>539</v>
      </c>
      <c r="F291" s="257" t="s">
        <v>540</v>
      </c>
      <c r="G291" s="258"/>
      <c r="H291" s="258"/>
      <c r="I291" s="258"/>
      <c r="J291" s="102" t="s">
        <v>138</v>
      </c>
      <c r="K291" s="103">
        <v>6</v>
      </c>
      <c r="L291" s="259"/>
      <c r="M291" s="258"/>
      <c r="N291" s="261">
        <f>ROUND($L$291*$K$291,2)</f>
        <v>0</v>
      </c>
      <c r="O291" s="258"/>
      <c r="P291" s="258"/>
      <c r="Q291" s="258"/>
      <c r="R291" s="101" t="s">
        <v>252</v>
      </c>
      <c r="S291" s="20"/>
      <c r="T291" s="104"/>
      <c r="U291" s="105" t="s">
        <v>38</v>
      </c>
      <c r="X291" s="106">
        <v>1.61679</v>
      </c>
      <c r="Y291" s="106">
        <f>$X$291*$K$291</f>
        <v>9.70074</v>
      </c>
      <c r="Z291" s="106">
        <v>0</v>
      </c>
      <c r="AA291" s="107">
        <f>$Z$291*$K$291</f>
        <v>0</v>
      </c>
      <c r="AR291" s="68" t="s">
        <v>118</v>
      </c>
      <c r="AT291" s="68" t="s">
        <v>116</v>
      </c>
      <c r="AU291" s="68" t="s">
        <v>73</v>
      </c>
      <c r="AY291" s="6" t="s">
        <v>115</v>
      </c>
      <c r="BE291" s="108">
        <f>IF($U$291="základní",$N$291,0)</f>
        <v>0</v>
      </c>
      <c r="BF291" s="108">
        <f>IF($U$291="snížená",$N$291,0)</f>
        <v>0</v>
      </c>
      <c r="BG291" s="108">
        <f>IF($U$291="zákl. přenesená",$N$291,0)</f>
        <v>0</v>
      </c>
      <c r="BH291" s="108">
        <f>IF($U$291="sníž. přenesená",$N$291,0)</f>
        <v>0</v>
      </c>
      <c r="BI291" s="108">
        <f>IF($U$291="nulová",$N$291,0)</f>
        <v>0</v>
      </c>
      <c r="BJ291" s="68" t="s">
        <v>21</v>
      </c>
      <c r="BK291" s="108">
        <f>ROUND($L$291*$K$291,2)</f>
        <v>0</v>
      </c>
      <c r="BL291" s="68" t="s">
        <v>118</v>
      </c>
      <c r="BM291" s="68" t="s">
        <v>541</v>
      </c>
    </row>
    <row r="292" spans="2:47" s="6" customFormat="1" ht="16.5" customHeight="1">
      <c r="B292" s="20"/>
      <c r="F292" s="256" t="s">
        <v>542</v>
      </c>
      <c r="G292" s="231"/>
      <c r="H292" s="231"/>
      <c r="I292" s="231"/>
      <c r="J292" s="231"/>
      <c r="K292" s="231"/>
      <c r="L292" s="231"/>
      <c r="M292" s="231"/>
      <c r="N292" s="231"/>
      <c r="O292" s="231"/>
      <c r="P292" s="231"/>
      <c r="Q292" s="231"/>
      <c r="R292" s="231"/>
      <c r="S292" s="20"/>
      <c r="T292" s="45"/>
      <c r="AA292" s="46"/>
      <c r="AT292" s="6" t="s">
        <v>255</v>
      </c>
      <c r="AU292" s="6" t="s">
        <v>73</v>
      </c>
    </row>
    <row r="293" spans="2:65" s="6" customFormat="1" ht="15.75" customHeight="1">
      <c r="B293" s="20"/>
      <c r="C293" s="99" t="s">
        <v>8</v>
      </c>
      <c r="D293" s="99" t="s">
        <v>116</v>
      </c>
      <c r="E293" s="100" t="s">
        <v>543</v>
      </c>
      <c r="F293" s="257" t="s">
        <v>544</v>
      </c>
      <c r="G293" s="258"/>
      <c r="H293" s="258"/>
      <c r="I293" s="258"/>
      <c r="J293" s="102" t="s">
        <v>136</v>
      </c>
      <c r="K293" s="103">
        <v>1639.2</v>
      </c>
      <c r="L293" s="259"/>
      <c r="M293" s="258"/>
      <c r="N293" s="261">
        <f>ROUND($L$293*$K$293,2)</f>
        <v>0</v>
      </c>
      <c r="O293" s="258"/>
      <c r="P293" s="258"/>
      <c r="Q293" s="258"/>
      <c r="R293" s="101" t="s">
        <v>252</v>
      </c>
      <c r="S293" s="20"/>
      <c r="T293" s="104"/>
      <c r="U293" s="105" t="s">
        <v>38</v>
      </c>
      <c r="X293" s="106">
        <v>4.081E-06</v>
      </c>
      <c r="Y293" s="106">
        <f>$X$293*$K$293</f>
        <v>0.006689575200000001</v>
      </c>
      <c r="Z293" s="106">
        <v>0</v>
      </c>
      <c r="AA293" s="107">
        <f>$Z$293*$K$293</f>
        <v>0</v>
      </c>
      <c r="AR293" s="68" t="s">
        <v>118</v>
      </c>
      <c r="AT293" s="68" t="s">
        <v>116</v>
      </c>
      <c r="AU293" s="68" t="s">
        <v>73</v>
      </c>
      <c r="AY293" s="6" t="s">
        <v>115</v>
      </c>
      <c r="BE293" s="108">
        <f>IF($U$293="základní",$N$293,0)</f>
        <v>0</v>
      </c>
      <c r="BF293" s="108">
        <f>IF($U$293="snížená",$N$293,0)</f>
        <v>0</v>
      </c>
      <c r="BG293" s="108">
        <f>IF($U$293="zákl. přenesená",$N$293,0)</f>
        <v>0</v>
      </c>
      <c r="BH293" s="108">
        <f>IF($U$293="sníž. přenesená",$N$293,0)</f>
        <v>0</v>
      </c>
      <c r="BI293" s="108">
        <f>IF($U$293="nulová",$N$293,0)</f>
        <v>0</v>
      </c>
      <c r="BJ293" s="68" t="s">
        <v>21</v>
      </c>
      <c r="BK293" s="108">
        <f>ROUND($L$293*$K$293,2)</f>
        <v>0</v>
      </c>
      <c r="BL293" s="68" t="s">
        <v>118</v>
      </c>
      <c r="BM293" s="68" t="s">
        <v>545</v>
      </c>
    </row>
    <row r="294" spans="2:47" s="6" customFormat="1" ht="16.5" customHeight="1">
      <c r="B294" s="20"/>
      <c r="F294" s="256" t="s">
        <v>546</v>
      </c>
      <c r="G294" s="231"/>
      <c r="H294" s="231"/>
      <c r="I294" s="231"/>
      <c r="J294" s="231"/>
      <c r="K294" s="231"/>
      <c r="L294" s="231"/>
      <c r="M294" s="231"/>
      <c r="N294" s="231"/>
      <c r="O294" s="231"/>
      <c r="P294" s="231"/>
      <c r="Q294" s="231"/>
      <c r="R294" s="231"/>
      <c r="S294" s="20"/>
      <c r="T294" s="45"/>
      <c r="AA294" s="46"/>
      <c r="AT294" s="6" t="s">
        <v>255</v>
      </c>
      <c r="AU294" s="6" t="s">
        <v>73</v>
      </c>
    </row>
    <row r="295" spans="2:51" s="6" customFormat="1" ht="15.75" customHeight="1">
      <c r="B295" s="109"/>
      <c r="E295" s="111"/>
      <c r="F295" s="251" t="s">
        <v>547</v>
      </c>
      <c r="G295" s="252"/>
      <c r="H295" s="252"/>
      <c r="I295" s="252"/>
      <c r="K295" s="112">
        <v>1639.2</v>
      </c>
      <c r="S295" s="109"/>
      <c r="T295" s="113"/>
      <c r="AA295" s="114"/>
      <c r="AT295" s="111" t="s">
        <v>119</v>
      </c>
      <c r="AU295" s="111" t="s">
        <v>73</v>
      </c>
      <c r="AV295" s="111" t="s">
        <v>73</v>
      </c>
      <c r="AW295" s="111" t="s">
        <v>90</v>
      </c>
      <c r="AX295" s="111" t="s">
        <v>68</v>
      </c>
      <c r="AY295" s="111" t="s">
        <v>115</v>
      </c>
    </row>
    <row r="296" spans="2:51" s="6" customFormat="1" ht="15.75" customHeight="1">
      <c r="B296" s="115"/>
      <c r="E296" s="116"/>
      <c r="F296" s="263" t="s">
        <v>120</v>
      </c>
      <c r="G296" s="264"/>
      <c r="H296" s="264"/>
      <c r="I296" s="264"/>
      <c r="K296" s="117">
        <v>1639.2</v>
      </c>
      <c r="S296" s="115"/>
      <c r="T296" s="118"/>
      <c r="AA296" s="119"/>
      <c r="AT296" s="116" t="s">
        <v>119</v>
      </c>
      <c r="AU296" s="116" t="s">
        <v>73</v>
      </c>
      <c r="AV296" s="116" t="s">
        <v>118</v>
      </c>
      <c r="AW296" s="116" t="s">
        <v>90</v>
      </c>
      <c r="AX296" s="116" t="s">
        <v>21</v>
      </c>
      <c r="AY296" s="116" t="s">
        <v>115</v>
      </c>
    </row>
    <row r="297" spans="2:65" s="6" customFormat="1" ht="39" customHeight="1">
      <c r="B297" s="20"/>
      <c r="C297" s="99" t="s">
        <v>234</v>
      </c>
      <c r="D297" s="99" t="s">
        <v>116</v>
      </c>
      <c r="E297" s="100" t="s">
        <v>548</v>
      </c>
      <c r="F297" s="257" t="s">
        <v>549</v>
      </c>
      <c r="G297" s="258"/>
      <c r="H297" s="258"/>
      <c r="I297" s="258"/>
      <c r="J297" s="102" t="s">
        <v>121</v>
      </c>
      <c r="K297" s="103">
        <v>2674</v>
      </c>
      <c r="L297" s="259"/>
      <c r="M297" s="258"/>
      <c r="N297" s="261">
        <f>ROUND($L$297*$K$297,2)</f>
        <v>0</v>
      </c>
      <c r="O297" s="258"/>
      <c r="P297" s="258"/>
      <c r="Q297" s="258"/>
      <c r="R297" s="101" t="s">
        <v>252</v>
      </c>
      <c r="S297" s="20"/>
      <c r="T297" s="104"/>
      <c r="U297" s="105" t="s">
        <v>38</v>
      </c>
      <c r="X297" s="106">
        <v>0</v>
      </c>
      <c r="Y297" s="106">
        <f>$X$297*$K$297</f>
        <v>0</v>
      </c>
      <c r="Z297" s="106">
        <v>0</v>
      </c>
      <c r="AA297" s="107">
        <f>$Z$297*$K$297</f>
        <v>0</v>
      </c>
      <c r="AR297" s="68" t="s">
        <v>118</v>
      </c>
      <c r="AT297" s="68" t="s">
        <v>116</v>
      </c>
      <c r="AU297" s="68" t="s">
        <v>73</v>
      </c>
      <c r="AY297" s="6" t="s">
        <v>115</v>
      </c>
      <c r="BE297" s="108">
        <f>IF($U$297="základní",$N$297,0)</f>
        <v>0</v>
      </c>
      <c r="BF297" s="108">
        <f>IF($U$297="snížená",$N$297,0)</f>
        <v>0</v>
      </c>
      <c r="BG297" s="108">
        <f>IF($U$297="zákl. přenesená",$N$297,0)</f>
        <v>0</v>
      </c>
      <c r="BH297" s="108">
        <f>IF($U$297="sníž. přenesená",$N$297,0)</f>
        <v>0</v>
      </c>
      <c r="BI297" s="108">
        <f>IF($U$297="nulová",$N$297,0)</f>
        <v>0</v>
      </c>
      <c r="BJ297" s="68" t="s">
        <v>21</v>
      </c>
      <c r="BK297" s="108">
        <f>ROUND($L$297*$K$297,2)</f>
        <v>0</v>
      </c>
      <c r="BL297" s="68" t="s">
        <v>118</v>
      </c>
      <c r="BM297" s="68" t="s">
        <v>550</v>
      </c>
    </row>
    <row r="298" spans="2:47" s="6" customFormat="1" ht="16.5" customHeight="1">
      <c r="B298" s="20"/>
      <c r="F298" s="256" t="s">
        <v>551</v>
      </c>
      <c r="G298" s="231"/>
      <c r="H298" s="231"/>
      <c r="I298" s="231"/>
      <c r="J298" s="231"/>
      <c r="K298" s="231"/>
      <c r="L298" s="231"/>
      <c r="M298" s="231"/>
      <c r="N298" s="231"/>
      <c r="O298" s="231"/>
      <c r="P298" s="231"/>
      <c r="Q298" s="231"/>
      <c r="R298" s="231"/>
      <c r="S298" s="20"/>
      <c r="T298" s="45"/>
      <c r="AA298" s="46"/>
      <c r="AT298" s="6" t="s">
        <v>255</v>
      </c>
      <c r="AU298" s="6" t="s">
        <v>73</v>
      </c>
    </row>
    <row r="299" spans="2:65" s="6" customFormat="1" ht="15.75" customHeight="1">
      <c r="B299" s="20"/>
      <c r="C299" s="99" t="s">
        <v>168</v>
      </c>
      <c r="D299" s="99" t="s">
        <v>116</v>
      </c>
      <c r="E299" s="100" t="s">
        <v>552</v>
      </c>
      <c r="F299" s="257" t="s">
        <v>1259</v>
      </c>
      <c r="G299" s="258"/>
      <c r="H299" s="258"/>
      <c r="I299" s="258"/>
      <c r="J299" s="102" t="s">
        <v>162</v>
      </c>
      <c r="K299" s="103">
        <v>1</v>
      </c>
      <c r="L299" s="259"/>
      <c r="M299" s="258"/>
      <c r="N299" s="261">
        <f>ROUND($L$299*$K$299,2)</f>
        <v>0</v>
      </c>
      <c r="O299" s="258"/>
      <c r="P299" s="258"/>
      <c r="Q299" s="258"/>
      <c r="R299" s="101"/>
      <c r="S299" s="20"/>
      <c r="T299" s="104"/>
      <c r="U299" s="105" t="s">
        <v>38</v>
      </c>
      <c r="X299" s="106">
        <v>1E-05</v>
      </c>
      <c r="Y299" s="106">
        <f>$X$299*$K$299</f>
        <v>1E-05</v>
      </c>
      <c r="Z299" s="106">
        <v>0</v>
      </c>
      <c r="AA299" s="107">
        <f>$Z$299*$K$299</f>
        <v>0</v>
      </c>
      <c r="AR299" s="68" t="s">
        <v>118</v>
      </c>
      <c r="AT299" s="68" t="s">
        <v>116</v>
      </c>
      <c r="AU299" s="68" t="s">
        <v>73</v>
      </c>
      <c r="AY299" s="6" t="s">
        <v>115</v>
      </c>
      <c r="BE299" s="108">
        <f>IF($U$299="základní",$N$299,0)</f>
        <v>0</v>
      </c>
      <c r="BF299" s="108">
        <f>IF($U$299="snížená",$N$299,0)</f>
        <v>0</v>
      </c>
      <c r="BG299" s="108">
        <f>IF($U$299="zákl. přenesená",$N$299,0)</f>
        <v>0</v>
      </c>
      <c r="BH299" s="108">
        <f>IF($U$299="sníž. přenesená",$N$299,0)</f>
        <v>0</v>
      </c>
      <c r="BI299" s="108">
        <f>IF($U$299="nulová",$N$299,0)</f>
        <v>0</v>
      </c>
      <c r="BJ299" s="68" t="s">
        <v>21</v>
      </c>
      <c r="BK299" s="108">
        <f>ROUND($L$299*$K$299,2)</f>
        <v>0</v>
      </c>
      <c r="BL299" s="68" t="s">
        <v>118</v>
      </c>
      <c r="BM299" s="68" t="s">
        <v>553</v>
      </c>
    </row>
    <row r="300" spans="2:65" s="6" customFormat="1" ht="27" customHeight="1">
      <c r="B300" s="20"/>
      <c r="C300" s="102" t="s">
        <v>169</v>
      </c>
      <c r="D300" s="102" t="s">
        <v>116</v>
      </c>
      <c r="E300" s="100" t="s">
        <v>554</v>
      </c>
      <c r="F300" s="257" t="s">
        <v>555</v>
      </c>
      <c r="G300" s="258"/>
      <c r="H300" s="258"/>
      <c r="I300" s="258"/>
      <c r="J300" s="102" t="s">
        <v>556</v>
      </c>
      <c r="K300" s="103">
        <v>2</v>
      </c>
      <c r="L300" s="259"/>
      <c r="M300" s="258"/>
      <c r="N300" s="261">
        <f>ROUND($L$300*$K$300,2)</f>
        <v>0</v>
      </c>
      <c r="O300" s="258"/>
      <c r="P300" s="258"/>
      <c r="Q300" s="258"/>
      <c r="R300" s="101"/>
      <c r="S300" s="20"/>
      <c r="T300" s="104"/>
      <c r="U300" s="105" t="s">
        <v>38</v>
      </c>
      <c r="X300" s="106">
        <v>1E-05</v>
      </c>
      <c r="Y300" s="106">
        <f>$X$300*$K$300</f>
        <v>2E-05</v>
      </c>
      <c r="Z300" s="106">
        <v>0</v>
      </c>
      <c r="AA300" s="107">
        <f>$Z$300*$K$300</f>
        <v>0</v>
      </c>
      <c r="AR300" s="68" t="s">
        <v>118</v>
      </c>
      <c r="AT300" s="68" t="s">
        <v>116</v>
      </c>
      <c r="AU300" s="68" t="s">
        <v>73</v>
      </c>
      <c r="AY300" s="68" t="s">
        <v>115</v>
      </c>
      <c r="BE300" s="108">
        <f>IF($U$300="základní",$N$300,0)</f>
        <v>0</v>
      </c>
      <c r="BF300" s="108">
        <f>IF($U$300="snížená",$N$300,0)</f>
        <v>0</v>
      </c>
      <c r="BG300" s="108">
        <f>IF($U$300="zákl. přenesená",$N$300,0)</f>
        <v>0</v>
      </c>
      <c r="BH300" s="108">
        <f>IF($U$300="sníž. přenesená",$N$300,0)</f>
        <v>0</v>
      </c>
      <c r="BI300" s="108">
        <f>IF($U$300="nulová",$N$300,0)</f>
        <v>0</v>
      </c>
      <c r="BJ300" s="68" t="s">
        <v>21</v>
      </c>
      <c r="BK300" s="108">
        <f>ROUND($L$300*$K$300,2)</f>
        <v>0</v>
      </c>
      <c r="BL300" s="68" t="s">
        <v>118</v>
      </c>
      <c r="BM300" s="68" t="s">
        <v>557</v>
      </c>
    </row>
    <row r="301" spans="2:65" s="6" customFormat="1" ht="27" customHeight="1">
      <c r="B301" s="20"/>
      <c r="C301" s="102" t="s">
        <v>189</v>
      </c>
      <c r="D301" s="102" t="s">
        <v>116</v>
      </c>
      <c r="E301" s="100" t="s">
        <v>559</v>
      </c>
      <c r="F301" s="257" t="s">
        <v>560</v>
      </c>
      <c r="G301" s="258"/>
      <c r="H301" s="258"/>
      <c r="I301" s="258"/>
      <c r="J301" s="102" t="s">
        <v>136</v>
      </c>
      <c r="K301" s="103">
        <v>20</v>
      </c>
      <c r="L301" s="259"/>
      <c r="M301" s="258"/>
      <c r="N301" s="261">
        <f>ROUND($L$301*$K$301,2)</f>
        <v>0</v>
      </c>
      <c r="O301" s="258"/>
      <c r="P301" s="258"/>
      <c r="Q301" s="258"/>
      <c r="R301" s="101"/>
      <c r="S301" s="20"/>
      <c r="T301" s="104"/>
      <c r="U301" s="105" t="s">
        <v>38</v>
      </c>
      <c r="X301" s="106">
        <v>1E-05</v>
      </c>
      <c r="Y301" s="106">
        <f>$X$301*$K$301</f>
        <v>0.0002</v>
      </c>
      <c r="Z301" s="106">
        <v>0</v>
      </c>
      <c r="AA301" s="107">
        <f>$Z$301*$K$301</f>
        <v>0</v>
      </c>
      <c r="AR301" s="68" t="s">
        <v>118</v>
      </c>
      <c r="AT301" s="68" t="s">
        <v>116</v>
      </c>
      <c r="AU301" s="68" t="s">
        <v>73</v>
      </c>
      <c r="AY301" s="68" t="s">
        <v>115</v>
      </c>
      <c r="BE301" s="108">
        <f>IF($U$301="základní",$N$301,0)</f>
        <v>0</v>
      </c>
      <c r="BF301" s="108">
        <f>IF($U$301="snížená",$N$301,0)</f>
        <v>0</v>
      </c>
      <c r="BG301" s="108">
        <f>IF($U$301="zákl. přenesená",$N$301,0)</f>
        <v>0</v>
      </c>
      <c r="BH301" s="108">
        <f>IF($U$301="sníž. přenesená",$N$301,0)</f>
        <v>0</v>
      </c>
      <c r="BI301" s="108">
        <f>IF($U$301="nulová",$N$301,0)</f>
        <v>0</v>
      </c>
      <c r="BJ301" s="68" t="s">
        <v>21</v>
      </c>
      <c r="BK301" s="108">
        <f>ROUND($L$301*$K$301,2)</f>
        <v>0</v>
      </c>
      <c r="BL301" s="68" t="s">
        <v>118</v>
      </c>
      <c r="BM301" s="68" t="s">
        <v>561</v>
      </c>
    </row>
    <row r="302" spans="2:65" s="6" customFormat="1" ht="27" customHeight="1">
      <c r="B302" s="20"/>
      <c r="C302" s="102" t="s">
        <v>190</v>
      </c>
      <c r="D302" s="102" t="s">
        <v>116</v>
      </c>
      <c r="E302" s="100" t="s">
        <v>562</v>
      </c>
      <c r="F302" s="257" t="s">
        <v>563</v>
      </c>
      <c r="G302" s="258"/>
      <c r="H302" s="258"/>
      <c r="I302" s="258"/>
      <c r="J302" s="102" t="s">
        <v>138</v>
      </c>
      <c r="K302" s="103">
        <v>1</v>
      </c>
      <c r="L302" s="259"/>
      <c r="M302" s="258"/>
      <c r="N302" s="261">
        <f>ROUND($L$302*$K$302,2)</f>
        <v>0</v>
      </c>
      <c r="O302" s="258"/>
      <c r="P302" s="258"/>
      <c r="Q302" s="258"/>
      <c r="R302" s="101"/>
      <c r="S302" s="20"/>
      <c r="T302" s="104"/>
      <c r="U302" s="105" t="s">
        <v>38</v>
      </c>
      <c r="X302" s="106">
        <v>1E-05</v>
      </c>
      <c r="Y302" s="106">
        <f>$X$302*$K$302</f>
        <v>1E-05</v>
      </c>
      <c r="Z302" s="106">
        <v>0</v>
      </c>
      <c r="AA302" s="107">
        <f>$Z$302*$K$302</f>
        <v>0</v>
      </c>
      <c r="AR302" s="68" t="s">
        <v>118</v>
      </c>
      <c r="AT302" s="68" t="s">
        <v>116</v>
      </c>
      <c r="AU302" s="68" t="s">
        <v>73</v>
      </c>
      <c r="AY302" s="68" t="s">
        <v>115</v>
      </c>
      <c r="BE302" s="108">
        <f>IF($U$302="základní",$N$302,0)</f>
        <v>0</v>
      </c>
      <c r="BF302" s="108">
        <f>IF($U$302="snížená",$N$302,0)</f>
        <v>0</v>
      </c>
      <c r="BG302" s="108">
        <f>IF($U$302="zákl. přenesená",$N$302,0)</f>
        <v>0</v>
      </c>
      <c r="BH302" s="108">
        <f>IF($U$302="sníž. přenesená",$N$302,0)</f>
        <v>0</v>
      </c>
      <c r="BI302" s="108">
        <f>IF($U$302="nulová",$N$302,0)</f>
        <v>0</v>
      </c>
      <c r="BJ302" s="68" t="s">
        <v>21</v>
      </c>
      <c r="BK302" s="108">
        <f>ROUND($L$302*$K$302,2)</f>
        <v>0</v>
      </c>
      <c r="BL302" s="68" t="s">
        <v>118</v>
      </c>
      <c r="BM302" s="68" t="s">
        <v>564</v>
      </c>
    </row>
    <row r="303" spans="2:65" s="6" customFormat="1" ht="27" customHeight="1">
      <c r="B303" s="20"/>
      <c r="C303" s="102" t="s">
        <v>191</v>
      </c>
      <c r="D303" s="102" t="s">
        <v>116</v>
      </c>
      <c r="E303" s="100" t="s">
        <v>565</v>
      </c>
      <c r="F303" s="257" t="s">
        <v>566</v>
      </c>
      <c r="G303" s="258"/>
      <c r="H303" s="258"/>
      <c r="I303" s="258"/>
      <c r="J303" s="102" t="s">
        <v>138</v>
      </c>
      <c r="K303" s="103">
        <v>1</v>
      </c>
      <c r="L303" s="259"/>
      <c r="M303" s="258"/>
      <c r="N303" s="261">
        <f>ROUND($L$303*$K$303,2)</f>
        <v>0</v>
      </c>
      <c r="O303" s="258"/>
      <c r="P303" s="258"/>
      <c r="Q303" s="258"/>
      <c r="R303" s="101"/>
      <c r="S303" s="20"/>
      <c r="T303" s="104"/>
      <c r="U303" s="105" t="s">
        <v>38</v>
      </c>
      <c r="X303" s="106">
        <v>1E-05</v>
      </c>
      <c r="Y303" s="106">
        <f>$X$303*$K$303</f>
        <v>1E-05</v>
      </c>
      <c r="Z303" s="106">
        <v>0</v>
      </c>
      <c r="AA303" s="107">
        <f>$Z$303*$K$303</f>
        <v>0</v>
      </c>
      <c r="AR303" s="68" t="s">
        <v>118</v>
      </c>
      <c r="AT303" s="68" t="s">
        <v>116</v>
      </c>
      <c r="AU303" s="68" t="s">
        <v>73</v>
      </c>
      <c r="AY303" s="68" t="s">
        <v>115</v>
      </c>
      <c r="BE303" s="108">
        <f>IF($U$303="základní",$N$303,0)</f>
        <v>0</v>
      </c>
      <c r="BF303" s="108">
        <f>IF($U$303="snížená",$N$303,0)</f>
        <v>0</v>
      </c>
      <c r="BG303" s="108">
        <f>IF($U$303="zákl. přenesená",$N$303,0)</f>
        <v>0</v>
      </c>
      <c r="BH303" s="108">
        <f>IF($U$303="sníž. přenesená",$N$303,0)</f>
        <v>0</v>
      </c>
      <c r="BI303" s="108">
        <f>IF($U$303="nulová",$N$303,0)</f>
        <v>0</v>
      </c>
      <c r="BJ303" s="68" t="s">
        <v>21</v>
      </c>
      <c r="BK303" s="108">
        <f>ROUND($L$303*$K$303,2)</f>
        <v>0</v>
      </c>
      <c r="BL303" s="68" t="s">
        <v>118</v>
      </c>
      <c r="BM303" s="68" t="s">
        <v>567</v>
      </c>
    </row>
    <row r="304" spans="2:65" s="6" customFormat="1" ht="27" customHeight="1">
      <c r="B304" s="20"/>
      <c r="C304" s="102" t="s">
        <v>192</v>
      </c>
      <c r="D304" s="102" t="s">
        <v>116</v>
      </c>
      <c r="E304" s="100" t="s">
        <v>568</v>
      </c>
      <c r="F304" s="257" t="s">
        <v>569</v>
      </c>
      <c r="G304" s="258"/>
      <c r="H304" s="258"/>
      <c r="I304" s="258"/>
      <c r="J304" s="102" t="s">
        <v>138</v>
      </c>
      <c r="K304" s="103">
        <v>1</v>
      </c>
      <c r="L304" s="259"/>
      <c r="M304" s="258"/>
      <c r="N304" s="261">
        <f>ROUND($L$304*$K$304,2)</f>
        <v>0</v>
      </c>
      <c r="O304" s="258"/>
      <c r="P304" s="258"/>
      <c r="Q304" s="258"/>
      <c r="R304" s="101"/>
      <c r="S304" s="20"/>
      <c r="T304" s="104"/>
      <c r="U304" s="105" t="s">
        <v>38</v>
      </c>
      <c r="X304" s="106">
        <v>1E-05</v>
      </c>
      <c r="Y304" s="106">
        <f>$X$304*$K$304</f>
        <v>1E-05</v>
      </c>
      <c r="Z304" s="106">
        <v>0</v>
      </c>
      <c r="AA304" s="107">
        <f>$Z$304*$K$304</f>
        <v>0</v>
      </c>
      <c r="AR304" s="68" t="s">
        <v>118</v>
      </c>
      <c r="AT304" s="68" t="s">
        <v>116</v>
      </c>
      <c r="AU304" s="68" t="s">
        <v>73</v>
      </c>
      <c r="AY304" s="68" t="s">
        <v>115</v>
      </c>
      <c r="BE304" s="108">
        <f>IF($U$304="základní",$N$304,0)</f>
        <v>0</v>
      </c>
      <c r="BF304" s="108">
        <f>IF($U$304="snížená",$N$304,0)</f>
        <v>0</v>
      </c>
      <c r="BG304" s="108">
        <f>IF($U$304="zákl. přenesená",$N$304,0)</f>
        <v>0</v>
      </c>
      <c r="BH304" s="108">
        <f>IF($U$304="sníž. přenesená",$N$304,0)</f>
        <v>0</v>
      </c>
      <c r="BI304" s="108">
        <f>IF($U$304="nulová",$N$304,0)</f>
        <v>0</v>
      </c>
      <c r="BJ304" s="68" t="s">
        <v>21</v>
      </c>
      <c r="BK304" s="108">
        <f>ROUND($L$304*$K$304,2)</f>
        <v>0</v>
      </c>
      <c r="BL304" s="68" t="s">
        <v>118</v>
      </c>
      <c r="BM304" s="68" t="s">
        <v>570</v>
      </c>
    </row>
    <row r="305" spans="2:65" s="6" customFormat="1" ht="27" customHeight="1">
      <c r="B305" s="20"/>
      <c r="C305" s="102" t="s">
        <v>193</v>
      </c>
      <c r="D305" s="102" t="s">
        <v>116</v>
      </c>
      <c r="E305" s="100" t="s">
        <v>571</v>
      </c>
      <c r="F305" s="257" t="s">
        <v>572</v>
      </c>
      <c r="G305" s="258"/>
      <c r="H305" s="258"/>
      <c r="I305" s="258"/>
      <c r="J305" s="102" t="s">
        <v>138</v>
      </c>
      <c r="K305" s="103">
        <v>1</v>
      </c>
      <c r="L305" s="259"/>
      <c r="M305" s="258"/>
      <c r="N305" s="261">
        <f>ROUND($L$305*$K$305,2)</f>
        <v>0</v>
      </c>
      <c r="O305" s="258"/>
      <c r="P305" s="258"/>
      <c r="Q305" s="258"/>
      <c r="R305" s="101"/>
      <c r="S305" s="20"/>
      <c r="T305" s="104"/>
      <c r="U305" s="105" t="s">
        <v>38</v>
      </c>
      <c r="X305" s="106">
        <v>1E-05</v>
      </c>
      <c r="Y305" s="106">
        <f>$X$305*$K$305</f>
        <v>1E-05</v>
      </c>
      <c r="Z305" s="106">
        <v>0</v>
      </c>
      <c r="AA305" s="107">
        <f>$Z$305*$K$305</f>
        <v>0</v>
      </c>
      <c r="AR305" s="68" t="s">
        <v>118</v>
      </c>
      <c r="AT305" s="68" t="s">
        <v>116</v>
      </c>
      <c r="AU305" s="68" t="s">
        <v>73</v>
      </c>
      <c r="AY305" s="68" t="s">
        <v>115</v>
      </c>
      <c r="BE305" s="108">
        <f>IF($U$305="základní",$N$305,0)</f>
        <v>0</v>
      </c>
      <c r="BF305" s="108">
        <f>IF($U$305="snížená",$N$305,0)</f>
        <v>0</v>
      </c>
      <c r="BG305" s="108">
        <f>IF($U$305="zákl. přenesená",$N$305,0)</f>
        <v>0</v>
      </c>
      <c r="BH305" s="108">
        <f>IF($U$305="sníž. přenesená",$N$305,0)</f>
        <v>0</v>
      </c>
      <c r="BI305" s="108">
        <f>IF($U$305="nulová",$N$305,0)</f>
        <v>0</v>
      </c>
      <c r="BJ305" s="68" t="s">
        <v>21</v>
      </c>
      <c r="BK305" s="108">
        <f>ROUND($L$305*$K$305,2)</f>
        <v>0</v>
      </c>
      <c r="BL305" s="68" t="s">
        <v>118</v>
      </c>
      <c r="BM305" s="68" t="s">
        <v>573</v>
      </c>
    </row>
    <row r="306" spans="2:65" s="6" customFormat="1" ht="27" customHeight="1">
      <c r="B306" s="20"/>
      <c r="C306" s="102" t="s">
        <v>194</v>
      </c>
      <c r="D306" s="102" t="s">
        <v>116</v>
      </c>
      <c r="E306" s="100" t="s">
        <v>574</v>
      </c>
      <c r="F306" s="257" t="s">
        <v>575</v>
      </c>
      <c r="G306" s="258"/>
      <c r="H306" s="258"/>
      <c r="I306" s="258"/>
      <c r="J306" s="102" t="s">
        <v>138</v>
      </c>
      <c r="K306" s="103">
        <v>2</v>
      </c>
      <c r="L306" s="259"/>
      <c r="M306" s="258"/>
      <c r="N306" s="261">
        <f>ROUND($L$306*$K$306,2)</f>
        <v>0</v>
      </c>
      <c r="O306" s="258"/>
      <c r="P306" s="258"/>
      <c r="Q306" s="258"/>
      <c r="R306" s="101"/>
      <c r="S306" s="20"/>
      <c r="T306" s="104"/>
      <c r="U306" s="105" t="s">
        <v>38</v>
      </c>
      <c r="X306" s="106">
        <v>1E-05</v>
      </c>
      <c r="Y306" s="106">
        <f>$X$306*$K$306</f>
        <v>2E-05</v>
      </c>
      <c r="Z306" s="106">
        <v>0</v>
      </c>
      <c r="AA306" s="107">
        <f>$Z$306*$K$306</f>
        <v>0</v>
      </c>
      <c r="AR306" s="68" t="s">
        <v>118</v>
      </c>
      <c r="AT306" s="68" t="s">
        <v>116</v>
      </c>
      <c r="AU306" s="68" t="s">
        <v>73</v>
      </c>
      <c r="AY306" s="68" t="s">
        <v>115</v>
      </c>
      <c r="BE306" s="108">
        <f>IF($U$306="základní",$N$306,0)</f>
        <v>0</v>
      </c>
      <c r="BF306" s="108">
        <f>IF($U$306="snížená",$N$306,0)</f>
        <v>0</v>
      </c>
      <c r="BG306" s="108">
        <f>IF($U$306="zákl. přenesená",$N$306,0)</f>
        <v>0</v>
      </c>
      <c r="BH306" s="108">
        <f>IF($U$306="sníž. přenesená",$N$306,0)</f>
        <v>0</v>
      </c>
      <c r="BI306" s="108">
        <f>IF($U$306="nulová",$N$306,0)</f>
        <v>0</v>
      </c>
      <c r="BJ306" s="68" t="s">
        <v>21</v>
      </c>
      <c r="BK306" s="108">
        <f>ROUND($L$306*$K$306,2)</f>
        <v>0</v>
      </c>
      <c r="BL306" s="68" t="s">
        <v>118</v>
      </c>
      <c r="BM306" s="68" t="s">
        <v>576</v>
      </c>
    </row>
    <row r="307" spans="2:65" s="6" customFormat="1" ht="27" customHeight="1">
      <c r="B307" s="20"/>
      <c r="C307" s="102" t="s">
        <v>195</v>
      </c>
      <c r="D307" s="102" t="s">
        <v>116</v>
      </c>
      <c r="E307" s="100" t="s">
        <v>577</v>
      </c>
      <c r="F307" s="257" t="s">
        <v>578</v>
      </c>
      <c r="G307" s="258"/>
      <c r="H307" s="258"/>
      <c r="I307" s="258"/>
      <c r="J307" s="102" t="s">
        <v>138</v>
      </c>
      <c r="K307" s="103">
        <v>4</v>
      </c>
      <c r="L307" s="259"/>
      <c r="M307" s="258"/>
      <c r="N307" s="261">
        <f>ROUND($L$307*$K$307,2)</f>
        <v>0</v>
      </c>
      <c r="O307" s="258"/>
      <c r="P307" s="258"/>
      <c r="Q307" s="258"/>
      <c r="R307" s="101"/>
      <c r="S307" s="20"/>
      <c r="T307" s="104"/>
      <c r="U307" s="105" t="s">
        <v>38</v>
      </c>
      <c r="X307" s="106">
        <v>1E-05</v>
      </c>
      <c r="Y307" s="106">
        <f>$X$307*$K$307</f>
        <v>4E-05</v>
      </c>
      <c r="Z307" s="106">
        <v>0</v>
      </c>
      <c r="AA307" s="107">
        <f>$Z$307*$K$307</f>
        <v>0</v>
      </c>
      <c r="AR307" s="68" t="s">
        <v>118</v>
      </c>
      <c r="AT307" s="68" t="s">
        <v>116</v>
      </c>
      <c r="AU307" s="68" t="s">
        <v>73</v>
      </c>
      <c r="AY307" s="68" t="s">
        <v>115</v>
      </c>
      <c r="BE307" s="108">
        <f>IF($U$307="základní",$N$307,0)</f>
        <v>0</v>
      </c>
      <c r="BF307" s="108">
        <f>IF($U$307="snížená",$N$307,0)</f>
        <v>0</v>
      </c>
      <c r="BG307" s="108">
        <f>IF($U$307="zákl. přenesená",$N$307,0)</f>
        <v>0</v>
      </c>
      <c r="BH307" s="108">
        <f>IF($U$307="sníž. přenesená",$N$307,0)</f>
        <v>0</v>
      </c>
      <c r="BI307" s="108">
        <f>IF($U$307="nulová",$N$307,0)</f>
        <v>0</v>
      </c>
      <c r="BJ307" s="68" t="s">
        <v>21</v>
      </c>
      <c r="BK307" s="108">
        <f>ROUND($L$307*$K$307,2)</f>
        <v>0</v>
      </c>
      <c r="BL307" s="68" t="s">
        <v>118</v>
      </c>
      <c r="BM307" s="68" t="s">
        <v>579</v>
      </c>
    </row>
    <row r="308" spans="2:65" s="6" customFormat="1" ht="27" customHeight="1">
      <c r="B308" s="20"/>
      <c r="C308" s="102" t="s">
        <v>196</v>
      </c>
      <c r="D308" s="102" t="s">
        <v>116</v>
      </c>
      <c r="E308" s="100" t="s">
        <v>580</v>
      </c>
      <c r="F308" s="257" t="s">
        <v>581</v>
      </c>
      <c r="G308" s="258"/>
      <c r="H308" s="258"/>
      <c r="I308" s="258"/>
      <c r="J308" s="102" t="s">
        <v>138</v>
      </c>
      <c r="K308" s="103">
        <v>1</v>
      </c>
      <c r="L308" s="259"/>
      <c r="M308" s="258"/>
      <c r="N308" s="261">
        <f>ROUND($L$308*$K$308,2)</f>
        <v>0</v>
      </c>
      <c r="O308" s="258"/>
      <c r="P308" s="258"/>
      <c r="Q308" s="258"/>
      <c r="R308" s="101"/>
      <c r="S308" s="20"/>
      <c r="T308" s="104"/>
      <c r="U308" s="105" t="s">
        <v>38</v>
      </c>
      <c r="X308" s="106">
        <v>1E-05</v>
      </c>
      <c r="Y308" s="106">
        <f>$X$308*$K$308</f>
        <v>1E-05</v>
      </c>
      <c r="Z308" s="106">
        <v>0</v>
      </c>
      <c r="AA308" s="107">
        <f>$Z$308*$K$308</f>
        <v>0</v>
      </c>
      <c r="AR308" s="68" t="s">
        <v>118</v>
      </c>
      <c r="AT308" s="68" t="s">
        <v>116</v>
      </c>
      <c r="AU308" s="68" t="s">
        <v>73</v>
      </c>
      <c r="AY308" s="68" t="s">
        <v>115</v>
      </c>
      <c r="BE308" s="108">
        <f>IF($U$308="základní",$N$308,0)</f>
        <v>0</v>
      </c>
      <c r="BF308" s="108">
        <f>IF($U$308="snížená",$N$308,0)</f>
        <v>0</v>
      </c>
      <c r="BG308" s="108">
        <f>IF($U$308="zákl. přenesená",$N$308,0)</f>
        <v>0</v>
      </c>
      <c r="BH308" s="108">
        <f>IF($U$308="sníž. přenesená",$N$308,0)</f>
        <v>0</v>
      </c>
      <c r="BI308" s="108">
        <f>IF($U$308="nulová",$N$308,0)</f>
        <v>0</v>
      </c>
      <c r="BJ308" s="68" t="s">
        <v>21</v>
      </c>
      <c r="BK308" s="108">
        <f>ROUND($L$308*$K$308,2)</f>
        <v>0</v>
      </c>
      <c r="BL308" s="68" t="s">
        <v>118</v>
      </c>
      <c r="BM308" s="68" t="s">
        <v>582</v>
      </c>
    </row>
    <row r="309" spans="2:63" s="90" customFormat="1" ht="23.25" customHeight="1">
      <c r="B309" s="91"/>
      <c r="D309" s="98" t="s">
        <v>98</v>
      </c>
      <c r="N309" s="253">
        <f>$BK$309</f>
        <v>0</v>
      </c>
      <c r="O309" s="254"/>
      <c r="P309" s="254"/>
      <c r="Q309" s="254"/>
      <c r="S309" s="91"/>
      <c r="T309" s="94"/>
      <c r="W309" s="95">
        <f>SUM($W$310:$W$334)</f>
        <v>0</v>
      </c>
      <c r="Y309" s="95">
        <f>SUM($Y$310:$Y$334)</f>
        <v>0</v>
      </c>
      <c r="AA309" s="96">
        <f>SUM($AA$310:$AA$334)</f>
        <v>0</v>
      </c>
      <c r="AR309" s="93" t="s">
        <v>21</v>
      </c>
      <c r="AT309" s="93" t="s">
        <v>67</v>
      </c>
      <c r="AU309" s="93" t="s">
        <v>73</v>
      </c>
      <c r="AY309" s="93" t="s">
        <v>115</v>
      </c>
      <c r="BK309" s="97">
        <f>SUM($BK$310:$BK$334)</f>
        <v>0</v>
      </c>
    </row>
    <row r="310" spans="2:65" s="6" customFormat="1" ht="27" customHeight="1">
      <c r="B310" s="20"/>
      <c r="C310" s="102" t="s">
        <v>198</v>
      </c>
      <c r="D310" s="102" t="s">
        <v>116</v>
      </c>
      <c r="E310" s="100" t="s">
        <v>583</v>
      </c>
      <c r="F310" s="257" t="s">
        <v>584</v>
      </c>
      <c r="G310" s="258"/>
      <c r="H310" s="258"/>
      <c r="I310" s="258"/>
      <c r="J310" s="102" t="s">
        <v>125</v>
      </c>
      <c r="K310" s="103">
        <v>471.452</v>
      </c>
      <c r="L310" s="259"/>
      <c r="M310" s="258"/>
      <c r="N310" s="261">
        <f>ROUND($L$310*$K$310,2)</f>
        <v>0</v>
      </c>
      <c r="O310" s="258"/>
      <c r="P310" s="258"/>
      <c r="Q310" s="258"/>
      <c r="R310" s="101" t="s">
        <v>252</v>
      </c>
      <c r="S310" s="20"/>
      <c r="T310" s="104"/>
      <c r="U310" s="105" t="s">
        <v>38</v>
      </c>
      <c r="X310" s="106">
        <v>0</v>
      </c>
      <c r="Y310" s="106">
        <f>$X$310*$K$310</f>
        <v>0</v>
      </c>
      <c r="Z310" s="106">
        <v>0</v>
      </c>
      <c r="AA310" s="107">
        <f>$Z$310*$K$310</f>
        <v>0</v>
      </c>
      <c r="AR310" s="68" t="s">
        <v>118</v>
      </c>
      <c r="AT310" s="68" t="s">
        <v>116</v>
      </c>
      <c r="AU310" s="68" t="s">
        <v>133</v>
      </c>
      <c r="AY310" s="68" t="s">
        <v>115</v>
      </c>
      <c r="BE310" s="108">
        <f>IF($U$310="základní",$N$310,0)</f>
        <v>0</v>
      </c>
      <c r="BF310" s="108">
        <f>IF($U$310="snížená",$N$310,0)</f>
        <v>0</v>
      </c>
      <c r="BG310" s="108">
        <f>IF($U$310="zákl. přenesená",$N$310,0)</f>
        <v>0</v>
      </c>
      <c r="BH310" s="108">
        <f>IF($U$310="sníž. přenesená",$N$310,0)</f>
        <v>0</v>
      </c>
      <c r="BI310" s="108">
        <f>IF($U$310="nulová",$N$310,0)</f>
        <v>0</v>
      </c>
      <c r="BJ310" s="68" t="s">
        <v>21</v>
      </c>
      <c r="BK310" s="108">
        <f>ROUND($L$310*$K$310,2)</f>
        <v>0</v>
      </c>
      <c r="BL310" s="68" t="s">
        <v>118</v>
      </c>
      <c r="BM310" s="68" t="s">
        <v>585</v>
      </c>
    </row>
    <row r="311" spans="2:47" s="6" customFormat="1" ht="16.5" customHeight="1">
      <c r="B311" s="20"/>
      <c r="F311" s="256" t="s">
        <v>586</v>
      </c>
      <c r="G311" s="231"/>
      <c r="H311" s="231"/>
      <c r="I311" s="231"/>
      <c r="J311" s="231"/>
      <c r="K311" s="231"/>
      <c r="L311" s="231"/>
      <c r="M311" s="231"/>
      <c r="N311" s="231"/>
      <c r="O311" s="231"/>
      <c r="P311" s="231"/>
      <c r="Q311" s="231"/>
      <c r="R311" s="231"/>
      <c r="S311" s="20"/>
      <c r="T311" s="45"/>
      <c r="AA311" s="46"/>
      <c r="AT311" s="6" t="s">
        <v>255</v>
      </c>
      <c r="AU311" s="6" t="s">
        <v>133</v>
      </c>
    </row>
    <row r="312" spans="2:51" s="6" customFormat="1" ht="15.75" customHeight="1">
      <c r="B312" s="109"/>
      <c r="E312" s="111"/>
      <c r="F312" s="251" t="s">
        <v>587</v>
      </c>
      <c r="G312" s="252"/>
      <c r="H312" s="252"/>
      <c r="I312" s="252"/>
      <c r="K312" s="112">
        <v>471.452</v>
      </c>
      <c r="S312" s="109"/>
      <c r="T312" s="113"/>
      <c r="AA312" s="114"/>
      <c r="AT312" s="111" t="s">
        <v>119</v>
      </c>
      <c r="AU312" s="111" t="s">
        <v>133</v>
      </c>
      <c r="AV312" s="111" t="s">
        <v>73</v>
      </c>
      <c r="AW312" s="111" t="s">
        <v>90</v>
      </c>
      <c r="AX312" s="111" t="s">
        <v>21</v>
      </c>
      <c r="AY312" s="111" t="s">
        <v>115</v>
      </c>
    </row>
    <row r="313" spans="2:65" s="6" customFormat="1" ht="27" customHeight="1">
      <c r="B313" s="20"/>
      <c r="C313" s="99" t="s">
        <v>199</v>
      </c>
      <c r="D313" s="99" t="s">
        <v>116</v>
      </c>
      <c r="E313" s="100" t="s">
        <v>588</v>
      </c>
      <c r="F313" s="257" t="s">
        <v>589</v>
      </c>
      <c r="G313" s="258"/>
      <c r="H313" s="258"/>
      <c r="I313" s="258"/>
      <c r="J313" s="102" t="s">
        <v>125</v>
      </c>
      <c r="K313" s="103">
        <v>4243.068</v>
      </c>
      <c r="L313" s="259"/>
      <c r="M313" s="258"/>
      <c r="N313" s="261">
        <f>ROUND($L$313*$K$313,2)</f>
        <v>0</v>
      </c>
      <c r="O313" s="258"/>
      <c r="P313" s="258"/>
      <c r="Q313" s="258"/>
      <c r="R313" s="101" t="s">
        <v>252</v>
      </c>
      <c r="S313" s="20"/>
      <c r="T313" s="104"/>
      <c r="U313" s="105" t="s">
        <v>38</v>
      </c>
      <c r="X313" s="106">
        <v>0</v>
      </c>
      <c r="Y313" s="106">
        <f>$X$313*$K$313</f>
        <v>0</v>
      </c>
      <c r="Z313" s="106">
        <v>0</v>
      </c>
      <c r="AA313" s="107">
        <f>$Z$313*$K$313</f>
        <v>0</v>
      </c>
      <c r="AR313" s="68" t="s">
        <v>118</v>
      </c>
      <c r="AT313" s="68" t="s">
        <v>116</v>
      </c>
      <c r="AU313" s="68" t="s">
        <v>133</v>
      </c>
      <c r="AY313" s="6" t="s">
        <v>115</v>
      </c>
      <c r="BE313" s="108">
        <f>IF($U$313="základní",$N$313,0)</f>
        <v>0</v>
      </c>
      <c r="BF313" s="108">
        <f>IF($U$313="snížená",$N$313,0)</f>
        <v>0</v>
      </c>
      <c r="BG313" s="108">
        <f>IF($U$313="zákl. přenesená",$N$313,0)</f>
        <v>0</v>
      </c>
      <c r="BH313" s="108">
        <f>IF($U$313="sníž. přenesená",$N$313,0)</f>
        <v>0</v>
      </c>
      <c r="BI313" s="108">
        <f>IF($U$313="nulová",$N$313,0)</f>
        <v>0</v>
      </c>
      <c r="BJ313" s="68" t="s">
        <v>21</v>
      </c>
      <c r="BK313" s="108">
        <f>ROUND($L$313*$K$313,2)</f>
        <v>0</v>
      </c>
      <c r="BL313" s="68" t="s">
        <v>118</v>
      </c>
      <c r="BM313" s="68" t="s">
        <v>590</v>
      </c>
    </row>
    <row r="314" spans="2:47" s="6" customFormat="1" ht="16.5" customHeight="1">
      <c r="B314" s="20"/>
      <c r="F314" s="256" t="s">
        <v>591</v>
      </c>
      <c r="G314" s="231"/>
      <c r="H314" s="231"/>
      <c r="I314" s="231"/>
      <c r="J314" s="231"/>
      <c r="K314" s="231"/>
      <c r="L314" s="231"/>
      <c r="M314" s="231"/>
      <c r="N314" s="231"/>
      <c r="O314" s="231"/>
      <c r="P314" s="231"/>
      <c r="Q314" s="231"/>
      <c r="R314" s="231"/>
      <c r="S314" s="20"/>
      <c r="T314" s="45"/>
      <c r="AA314" s="46"/>
      <c r="AT314" s="6" t="s">
        <v>255</v>
      </c>
      <c r="AU314" s="6" t="s">
        <v>133</v>
      </c>
    </row>
    <row r="315" spans="2:51" s="6" customFormat="1" ht="15.75" customHeight="1">
      <c r="B315" s="109"/>
      <c r="E315" s="111"/>
      <c r="F315" s="251" t="s">
        <v>592</v>
      </c>
      <c r="G315" s="252"/>
      <c r="H315" s="252"/>
      <c r="I315" s="252"/>
      <c r="K315" s="112">
        <v>471.452</v>
      </c>
      <c r="S315" s="109"/>
      <c r="T315" s="113"/>
      <c r="AA315" s="114"/>
      <c r="AT315" s="111" t="s">
        <v>119</v>
      </c>
      <c r="AU315" s="111" t="s">
        <v>133</v>
      </c>
      <c r="AV315" s="111" t="s">
        <v>73</v>
      </c>
      <c r="AW315" s="111" t="s">
        <v>90</v>
      </c>
      <c r="AX315" s="111" t="s">
        <v>21</v>
      </c>
      <c r="AY315" s="111" t="s">
        <v>115</v>
      </c>
    </row>
    <row r="316" spans="2:51" s="6" customFormat="1" ht="15.75" customHeight="1">
      <c r="B316" s="109"/>
      <c r="F316" s="251" t="s">
        <v>593</v>
      </c>
      <c r="G316" s="252"/>
      <c r="H316" s="252"/>
      <c r="I316" s="252"/>
      <c r="K316" s="112">
        <v>4243.068</v>
      </c>
      <c r="S316" s="109"/>
      <c r="T316" s="113"/>
      <c r="AA316" s="114"/>
      <c r="AT316" s="111" t="s">
        <v>119</v>
      </c>
      <c r="AU316" s="111" t="s">
        <v>133</v>
      </c>
      <c r="AV316" s="111" t="s">
        <v>73</v>
      </c>
      <c r="AW316" s="111" t="s">
        <v>68</v>
      </c>
      <c r="AX316" s="111" t="s">
        <v>21</v>
      </c>
      <c r="AY316" s="111" t="s">
        <v>115</v>
      </c>
    </row>
    <row r="317" spans="2:65" s="6" customFormat="1" ht="27" customHeight="1">
      <c r="B317" s="20"/>
      <c r="C317" s="99" t="s">
        <v>205</v>
      </c>
      <c r="D317" s="99" t="s">
        <v>116</v>
      </c>
      <c r="E317" s="100" t="s">
        <v>594</v>
      </c>
      <c r="F317" s="257" t="s">
        <v>595</v>
      </c>
      <c r="G317" s="258"/>
      <c r="H317" s="258"/>
      <c r="I317" s="258"/>
      <c r="J317" s="102" t="s">
        <v>125</v>
      </c>
      <c r="K317" s="103">
        <v>5.52</v>
      </c>
      <c r="L317" s="259"/>
      <c r="M317" s="258"/>
      <c r="N317" s="261">
        <f>ROUND($L$317*$K$317,2)</f>
        <v>0</v>
      </c>
      <c r="O317" s="258"/>
      <c r="P317" s="258"/>
      <c r="Q317" s="258"/>
      <c r="R317" s="101" t="s">
        <v>252</v>
      </c>
      <c r="S317" s="20"/>
      <c r="T317" s="104"/>
      <c r="U317" s="105" t="s">
        <v>38</v>
      </c>
      <c r="X317" s="106">
        <v>0</v>
      </c>
      <c r="Y317" s="106">
        <f>$X$317*$K$317</f>
        <v>0</v>
      </c>
      <c r="Z317" s="106">
        <v>0</v>
      </c>
      <c r="AA317" s="107">
        <f>$Z$317*$K$317</f>
        <v>0</v>
      </c>
      <c r="AR317" s="68" t="s">
        <v>118</v>
      </c>
      <c r="AT317" s="68" t="s">
        <v>116</v>
      </c>
      <c r="AU317" s="68" t="s">
        <v>133</v>
      </c>
      <c r="AY317" s="6" t="s">
        <v>115</v>
      </c>
      <c r="BE317" s="108">
        <f>IF($U$317="základní",$N$317,0)</f>
        <v>0</v>
      </c>
      <c r="BF317" s="108">
        <f>IF($U$317="snížená",$N$317,0)</f>
        <v>0</v>
      </c>
      <c r="BG317" s="108">
        <f>IF($U$317="zákl. přenesená",$N$317,0)</f>
        <v>0</v>
      </c>
      <c r="BH317" s="108">
        <f>IF($U$317="sníž. přenesená",$N$317,0)</f>
        <v>0</v>
      </c>
      <c r="BI317" s="108">
        <f>IF($U$317="nulová",$N$317,0)</f>
        <v>0</v>
      </c>
      <c r="BJ317" s="68" t="s">
        <v>21</v>
      </c>
      <c r="BK317" s="108">
        <f>ROUND($L$317*$K$317,2)</f>
        <v>0</v>
      </c>
      <c r="BL317" s="68" t="s">
        <v>118</v>
      </c>
      <c r="BM317" s="68" t="s">
        <v>596</v>
      </c>
    </row>
    <row r="318" spans="2:47" s="6" customFormat="1" ht="16.5" customHeight="1">
      <c r="B318" s="20"/>
      <c r="F318" s="256" t="s">
        <v>597</v>
      </c>
      <c r="G318" s="231"/>
      <c r="H318" s="231"/>
      <c r="I318" s="231"/>
      <c r="J318" s="231"/>
      <c r="K318" s="231"/>
      <c r="L318" s="231"/>
      <c r="M318" s="231"/>
      <c r="N318" s="231"/>
      <c r="O318" s="231"/>
      <c r="P318" s="231"/>
      <c r="Q318" s="231"/>
      <c r="R318" s="231"/>
      <c r="S318" s="20"/>
      <c r="T318" s="45"/>
      <c r="AA318" s="46"/>
      <c r="AT318" s="6" t="s">
        <v>255</v>
      </c>
      <c r="AU318" s="6" t="s">
        <v>133</v>
      </c>
    </row>
    <row r="319" spans="2:51" s="6" customFormat="1" ht="15.75" customHeight="1">
      <c r="B319" s="109"/>
      <c r="E319" s="111"/>
      <c r="F319" s="251" t="s">
        <v>598</v>
      </c>
      <c r="G319" s="252"/>
      <c r="H319" s="252"/>
      <c r="I319" s="252"/>
      <c r="K319" s="112">
        <v>5.52</v>
      </c>
      <c r="S319" s="109"/>
      <c r="T319" s="113"/>
      <c r="AA319" s="114"/>
      <c r="AT319" s="111" t="s">
        <v>119</v>
      </c>
      <c r="AU319" s="111" t="s">
        <v>133</v>
      </c>
      <c r="AV319" s="111" t="s">
        <v>73</v>
      </c>
      <c r="AW319" s="111" t="s">
        <v>90</v>
      </c>
      <c r="AX319" s="111" t="s">
        <v>21</v>
      </c>
      <c r="AY319" s="111" t="s">
        <v>115</v>
      </c>
    </row>
    <row r="320" spans="2:65" s="6" customFormat="1" ht="27" customHeight="1">
      <c r="B320" s="20"/>
      <c r="C320" s="99" t="s">
        <v>206</v>
      </c>
      <c r="D320" s="99" t="s">
        <v>116</v>
      </c>
      <c r="E320" s="100" t="s">
        <v>599</v>
      </c>
      <c r="F320" s="257" t="s">
        <v>600</v>
      </c>
      <c r="G320" s="258"/>
      <c r="H320" s="258"/>
      <c r="I320" s="258"/>
      <c r="J320" s="102" t="s">
        <v>125</v>
      </c>
      <c r="K320" s="103">
        <v>49.68</v>
      </c>
      <c r="L320" s="259"/>
      <c r="M320" s="258"/>
      <c r="N320" s="261">
        <f>ROUND($L$320*$K$320,2)</f>
        <v>0</v>
      </c>
      <c r="O320" s="258"/>
      <c r="P320" s="258"/>
      <c r="Q320" s="258"/>
      <c r="R320" s="101" t="s">
        <v>252</v>
      </c>
      <c r="S320" s="20"/>
      <c r="T320" s="104"/>
      <c r="U320" s="105" t="s">
        <v>38</v>
      </c>
      <c r="X320" s="106">
        <v>0</v>
      </c>
      <c r="Y320" s="106">
        <f>$X$320*$K$320</f>
        <v>0</v>
      </c>
      <c r="Z320" s="106">
        <v>0</v>
      </c>
      <c r="AA320" s="107">
        <f>$Z$320*$K$320</f>
        <v>0</v>
      </c>
      <c r="AR320" s="68" t="s">
        <v>118</v>
      </c>
      <c r="AT320" s="68" t="s">
        <v>116</v>
      </c>
      <c r="AU320" s="68" t="s">
        <v>133</v>
      </c>
      <c r="AY320" s="6" t="s">
        <v>115</v>
      </c>
      <c r="BE320" s="108">
        <f>IF($U$320="základní",$N$320,0)</f>
        <v>0</v>
      </c>
      <c r="BF320" s="108">
        <f>IF($U$320="snížená",$N$320,0)</f>
        <v>0</v>
      </c>
      <c r="BG320" s="108">
        <f>IF($U$320="zákl. přenesená",$N$320,0)</f>
        <v>0</v>
      </c>
      <c r="BH320" s="108">
        <f>IF($U$320="sníž. přenesená",$N$320,0)</f>
        <v>0</v>
      </c>
      <c r="BI320" s="108">
        <f>IF($U$320="nulová",$N$320,0)</f>
        <v>0</v>
      </c>
      <c r="BJ320" s="68" t="s">
        <v>21</v>
      </c>
      <c r="BK320" s="108">
        <f>ROUND($L$320*$K$320,2)</f>
        <v>0</v>
      </c>
      <c r="BL320" s="68" t="s">
        <v>118</v>
      </c>
      <c r="BM320" s="68" t="s">
        <v>601</v>
      </c>
    </row>
    <row r="321" spans="2:47" s="6" customFormat="1" ht="16.5" customHeight="1">
      <c r="B321" s="20"/>
      <c r="F321" s="256" t="s">
        <v>591</v>
      </c>
      <c r="G321" s="231"/>
      <c r="H321" s="231"/>
      <c r="I321" s="231"/>
      <c r="J321" s="231"/>
      <c r="K321" s="231"/>
      <c r="L321" s="231"/>
      <c r="M321" s="231"/>
      <c r="N321" s="231"/>
      <c r="O321" s="231"/>
      <c r="P321" s="231"/>
      <c r="Q321" s="231"/>
      <c r="R321" s="231"/>
      <c r="S321" s="20"/>
      <c r="T321" s="45"/>
      <c r="AA321" s="46"/>
      <c r="AT321" s="6" t="s">
        <v>255</v>
      </c>
      <c r="AU321" s="6" t="s">
        <v>133</v>
      </c>
    </row>
    <row r="322" spans="2:51" s="6" customFormat="1" ht="15.75" customHeight="1">
      <c r="B322" s="109"/>
      <c r="E322" s="111"/>
      <c r="F322" s="251" t="s">
        <v>602</v>
      </c>
      <c r="G322" s="252"/>
      <c r="H322" s="252"/>
      <c r="I322" s="252"/>
      <c r="K322" s="112">
        <v>5.52</v>
      </c>
      <c r="S322" s="109"/>
      <c r="T322" s="113"/>
      <c r="AA322" s="114"/>
      <c r="AT322" s="111" t="s">
        <v>119</v>
      </c>
      <c r="AU322" s="111" t="s">
        <v>133</v>
      </c>
      <c r="AV322" s="111" t="s">
        <v>73</v>
      </c>
      <c r="AW322" s="111" t="s">
        <v>90</v>
      </c>
      <c r="AX322" s="111" t="s">
        <v>21</v>
      </c>
      <c r="AY322" s="111" t="s">
        <v>115</v>
      </c>
    </row>
    <row r="323" spans="2:51" s="6" customFormat="1" ht="15.75" customHeight="1">
      <c r="B323" s="109"/>
      <c r="F323" s="251" t="s">
        <v>603</v>
      </c>
      <c r="G323" s="252"/>
      <c r="H323" s="252"/>
      <c r="I323" s="252"/>
      <c r="K323" s="112">
        <v>49.68</v>
      </c>
      <c r="S323" s="109"/>
      <c r="T323" s="113"/>
      <c r="AA323" s="114"/>
      <c r="AT323" s="111" t="s">
        <v>119</v>
      </c>
      <c r="AU323" s="111" t="s">
        <v>133</v>
      </c>
      <c r="AV323" s="111" t="s">
        <v>73</v>
      </c>
      <c r="AW323" s="111" t="s">
        <v>68</v>
      </c>
      <c r="AX323" s="111" t="s">
        <v>21</v>
      </c>
      <c r="AY323" s="111" t="s">
        <v>115</v>
      </c>
    </row>
    <row r="324" spans="2:65" s="6" customFormat="1" ht="27" customHeight="1">
      <c r="B324" s="20"/>
      <c r="C324" s="99" t="s">
        <v>135</v>
      </c>
      <c r="D324" s="99" t="s">
        <v>116</v>
      </c>
      <c r="E324" s="100" t="s">
        <v>604</v>
      </c>
      <c r="F324" s="257" t="s">
        <v>605</v>
      </c>
      <c r="G324" s="258"/>
      <c r="H324" s="258"/>
      <c r="I324" s="258"/>
      <c r="J324" s="102" t="s">
        <v>125</v>
      </c>
      <c r="K324" s="103">
        <v>23.52</v>
      </c>
      <c r="L324" s="259"/>
      <c r="M324" s="258"/>
      <c r="N324" s="261">
        <f>ROUND($L$324*$K$324,2)</f>
        <v>0</v>
      </c>
      <c r="O324" s="258"/>
      <c r="P324" s="258"/>
      <c r="Q324" s="258"/>
      <c r="R324" s="101" t="s">
        <v>252</v>
      </c>
      <c r="S324" s="20"/>
      <c r="T324" s="104"/>
      <c r="U324" s="105" t="s">
        <v>38</v>
      </c>
      <c r="X324" s="106">
        <v>0</v>
      </c>
      <c r="Y324" s="106">
        <f>$X$324*$K$324</f>
        <v>0</v>
      </c>
      <c r="Z324" s="106">
        <v>0</v>
      </c>
      <c r="AA324" s="107">
        <f>$Z$324*$K$324</f>
        <v>0</v>
      </c>
      <c r="AR324" s="68" t="s">
        <v>118</v>
      </c>
      <c r="AT324" s="68" t="s">
        <v>116</v>
      </c>
      <c r="AU324" s="68" t="s">
        <v>133</v>
      </c>
      <c r="AY324" s="6" t="s">
        <v>115</v>
      </c>
      <c r="BE324" s="108">
        <f>IF($U$324="základní",$N$324,0)</f>
        <v>0</v>
      </c>
      <c r="BF324" s="108">
        <f>IF($U$324="snížená",$N$324,0)</f>
        <v>0</v>
      </c>
      <c r="BG324" s="108">
        <f>IF($U$324="zákl. přenesená",$N$324,0)</f>
        <v>0</v>
      </c>
      <c r="BH324" s="108">
        <f>IF($U$324="sníž. přenesená",$N$324,0)</f>
        <v>0</v>
      </c>
      <c r="BI324" s="108">
        <f>IF($U$324="nulová",$N$324,0)</f>
        <v>0</v>
      </c>
      <c r="BJ324" s="68" t="s">
        <v>21</v>
      </c>
      <c r="BK324" s="108">
        <f>ROUND($L$324*$K$324,2)</f>
        <v>0</v>
      </c>
      <c r="BL324" s="68" t="s">
        <v>118</v>
      </c>
      <c r="BM324" s="68" t="s">
        <v>606</v>
      </c>
    </row>
    <row r="325" spans="2:47" s="6" customFormat="1" ht="16.5" customHeight="1">
      <c r="B325" s="20"/>
      <c r="F325" s="256" t="s">
        <v>607</v>
      </c>
      <c r="G325" s="231"/>
      <c r="H325" s="231"/>
      <c r="I325" s="231"/>
      <c r="J325" s="231"/>
      <c r="K325" s="231"/>
      <c r="L325" s="231"/>
      <c r="M325" s="231"/>
      <c r="N325" s="231"/>
      <c r="O325" s="231"/>
      <c r="P325" s="231"/>
      <c r="Q325" s="231"/>
      <c r="R325" s="231"/>
      <c r="S325" s="20"/>
      <c r="T325" s="45"/>
      <c r="AA325" s="46"/>
      <c r="AT325" s="6" t="s">
        <v>255</v>
      </c>
      <c r="AU325" s="6" t="s">
        <v>133</v>
      </c>
    </row>
    <row r="326" spans="2:51" s="6" customFormat="1" ht="15.75" customHeight="1">
      <c r="B326" s="109"/>
      <c r="E326" s="111"/>
      <c r="F326" s="251" t="s">
        <v>608</v>
      </c>
      <c r="G326" s="252"/>
      <c r="H326" s="252"/>
      <c r="I326" s="252"/>
      <c r="K326" s="112">
        <v>23.52</v>
      </c>
      <c r="S326" s="109"/>
      <c r="T326" s="113"/>
      <c r="AA326" s="114"/>
      <c r="AT326" s="111" t="s">
        <v>119</v>
      </c>
      <c r="AU326" s="111" t="s">
        <v>133</v>
      </c>
      <c r="AV326" s="111" t="s">
        <v>73</v>
      </c>
      <c r="AW326" s="111" t="s">
        <v>90</v>
      </c>
      <c r="AX326" s="111" t="s">
        <v>21</v>
      </c>
      <c r="AY326" s="111" t="s">
        <v>115</v>
      </c>
    </row>
    <row r="327" spans="2:65" s="6" customFormat="1" ht="27" customHeight="1">
      <c r="B327" s="20"/>
      <c r="C327" s="99" t="s">
        <v>137</v>
      </c>
      <c r="D327" s="99" t="s">
        <v>116</v>
      </c>
      <c r="E327" s="100" t="s">
        <v>609</v>
      </c>
      <c r="F327" s="257" t="s">
        <v>610</v>
      </c>
      <c r="G327" s="258"/>
      <c r="H327" s="258"/>
      <c r="I327" s="258"/>
      <c r="J327" s="102" t="s">
        <v>125</v>
      </c>
      <c r="K327" s="103">
        <v>399.872</v>
      </c>
      <c r="L327" s="259"/>
      <c r="M327" s="258"/>
      <c r="N327" s="261">
        <f>ROUND($L$327*$K$327,2)</f>
        <v>0</v>
      </c>
      <c r="O327" s="258"/>
      <c r="P327" s="258"/>
      <c r="Q327" s="258"/>
      <c r="R327" s="101" t="s">
        <v>252</v>
      </c>
      <c r="S327" s="20"/>
      <c r="T327" s="104"/>
      <c r="U327" s="105" t="s">
        <v>38</v>
      </c>
      <c r="X327" s="106">
        <v>0</v>
      </c>
      <c r="Y327" s="106">
        <f>$X$327*$K$327</f>
        <v>0</v>
      </c>
      <c r="Z327" s="106">
        <v>0</v>
      </c>
      <c r="AA327" s="107">
        <f>$Z$327*$K$327</f>
        <v>0</v>
      </c>
      <c r="AR327" s="68" t="s">
        <v>118</v>
      </c>
      <c r="AT327" s="68" t="s">
        <v>116</v>
      </c>
      <c r="AU327" s="68" t="s">
        <v>133</v>
      </c>
      <c r="AY327" s="6" t="s">
        <v>115</v>
      </c>
      <c r="BE327" s="108">
        <f>IF($U$327="základní",$N$327,0)</f>
        <v>0</v>
      </c>
      <c r="BF327" s="108">
        <f>IF($U$327="snížená",$N$327,0)</f>
        <v>0</v>
      </c>
      <c r="BG327" s="108">
        <f>IF($U$327="zákl. přenesená",$N$327,0)</f>
        <v>0</v>
      </c>
      <c r="BH327" s="108">
        <f>IF($U$327="sníž. přenesená",$N$327,0)</f>
        <v>0</v>
      </c>
      <c r="BI327" s="108">
        <f>IF($U$327="nulová",$N$327,0)</f>
        <v>0</v>
      </c>
      <c r="BJ327" s="68" t="s">
        <v>21</v>
      </c>
      <c r="BK327" s="108">
        <f>ROUND($L$327*$K$327,2)</f>
        <v>0</v>
      </c>
      <c r="BL327" s="68" t="s">
        <v>118</v>
      </c>
      <c r="BM327" s="68" t="s">
        <v>611</v>
      </c>
    </row>
    <row r="328" spans="2:47" s="6" customFormat="1" ht="16.5" customHeight="1">
      <c r="B328" s="20"/>
      <c r="F328" s="256" t="s">
        <v>612</v>
      </c>
      <c r="G328" s="231"/>
      <c r="H328" s="231"/>
      <c r="I328" s="231"/>
      <c r="J328" s="231"/>
      <c r="K328" s="231"/>
      <c r="L328" s="231"/>
      <c r="M328" s="231"/>
      <c r="N328" s="231"/>
      <c r="O328" s="231"/>
      <c r="P328" s="231"/>
      <c r="Q328" s="231"/>
      <c r="R328" s="231"/>
      <c r="S328" s="20"/>
      <c r="T328" s="45"/>
      <c r="AA328" s="46"/>
      <c r="AT328" s="6" t="s">
        <v>255</v>
      </c>
      <c r="AU328" s="6" t="s">
        <v>133</v>
      </c>
    </row>
    <row r="329" spans="2:51" s="6" customFormat="1" ht="15.75" customHeight="1">
      <c r="B329" s="109"/>
      <c r="E329" s="111"/>
      <c r="F329" s="251" t="s">
        <v>613</v>
      </c>
      <c r="G329" s="252"/>
      <c r="H329" s="252"/>
      <c r="I329" s="252"/>
      <c r="K329" s="112">
        <v>399.872</v>
      </c>
      <c r="S329" s="109"/>
      <c r="T329" s="113"/>
      <c r="AA329" s="114"/>
      <c r="AT329" s="111" t="s">
        <v>119</v>
      </c>
      <c r="AU329" s="111" t="s">
        <v>133</v>
      </c>
      <c r="AV329" s="111" t="s">
        <v>73</v>
      </c>
      <c r="AW329" s="111" t="s">
        <v>90</v>
      </c>
      <c r="AX329" s="111" t="s">
        <v>21</v>
      </c>
      <c r="AY329" s="111" t="s">
        <v>115</v>
      </c>
    </row>
    <row r="330" spans="2:65" s="6" customFormat="1" ht="27" customHeight="1">
      <c r="B330" s="20"/>
      <c r="C330" s="99" t="s">
        <v>157</v>
      </c>
      <c r="D330" s="99" t="s">
        <v>116</v>
      </c>
      <c r="E330" s="100" t="s">
        <v>614</v>
      </c>
      <c r="F330" s="257" t="s">
        <v>615</v>
      </c>
      <c r="G330" s="258"/>
      <c r="H330" s="258"/>
      <c r="I330" s="258"/>
      <c r="J330" s="102" t="s">
        <v>125</v>
      </c>
      <c r="K330" s="103">
        <v>53.58</v>
      </c>
      <c r="L330" s="259"/>
      <c r="M330" s="258"/>
      <c r="N330" s="261">
        <f>ROUND($L$330*$K$330,2)</f>
        <v>0</v>
      </c>
      <c r="O330" s="258"/>
      <c r="P330" s="258"/>
      <c r="Q330" s="258"/>
      <c r="R330" s="101" t="s">
        <v>252</v>
      </c>
      <c r="S330" s="20"/>
      <c r="T330" s="104"/>
      <c r="U330" s="105" t="s">
        <v>38</v>
      </c>
      <c r="X330" s="106">
        <v>0</v>
      </c>
      <c r="Y330" s="106">
        <f>$X$330*$K$330</f>
        <v>0</v>
      </c>
      <c r="Z330" s="106">
        <v>0</v>
      </c>
      <c r="AA330" s="107">
        <f>$Z$330*$K$330</f>
        <v>0</v>
      </c>
      <c r="AR330" s="68" t="s">
        <v>118</v>
      </c>
      <c r="AT330" s="68" t="s">
        <v>116</v>
      </c>
      <c r="AU330" s="68" t="s">
        <v>133</v>
      </c>
      <c r="AY330" s="6" t="s">
        <v>115</v>
      </c>
      <c r="BE330" s="108">
        <f>IF($U$330="základní",$N$330,0)</f>
        <v>0</v>
      </c>
      <c r="BF330" s="108">
        <f>IF($U$330="snížená",$N$330,0)</f>
        <v>0</v>
      </c>
      <c r="BG330" s="108">
        <f>IF($U$330="zákl. přenesená",$N$330,0)</f>
        <v>0</v>
      </c>
      <c r="BH330" s="108">
        <f>IF($U$330="sníž. přenesená",$N$330,0)</f>
        <v>0</v>
      </c>
      <c r="BI330" s="108">
        <f>IF($U$330="nulová",$N$330,0)</f>
        <v>0</v>
      </c>
      <c r="BJ330" s="68" t="s">
        <v>21</v>
      </c>
      <c r="BK330" s="108">
        <f>ROUND($L$330*$K$330,2)</f>
        <v>0</v>
      </c>
      <c r="BL330" s="68" t="s">
        <v>118</v>
      </c>
      <c r="BM330" s="68" t="s">
        <v>616</v>
      </c>
    </row>
    <row r="331" spans="2:47" s="6" customFormat="1" ht="16.5" customHeight="1">
      <c r="B331" s="20"/>
      <c r="F331" s="256" t="s">
        <v>617</v>
      </c>
      <c r="G331" s="231"/>
      <c r="H331" s="231"/>
      <c r="I331" s="231"/>
      <c r="J331" s="231"/>
      <c r="K331" s="231"/>
      <c r="L331" s="231"/>
      <c r="M331" s="231"/>
      <c r="N331" s="231"/>
      <c r="O331" s="231"/>
      <c r="P331" s="231"/>
      <c r="Q331" s="231"/>
      <c r="R331" s="231"/>
      <c r="S331" s="20"/>
      <c r="T331" s="45"/>
      <c r="AA331" s="46"/>
      <c r="AT331" s="6" t="s">
        <v>255</v>
      </c>
      <c r="AU331" s="6" t="s">
        <v>133</v>
      </c>
    </row>
    <row r="332" spans="2:51" s="6" customFormat="1" ht="15.75" customHeight="1">
      <c r="B332" s="109"/>
      <c r="E332" s="111"/>
      <c r="F332" s="251" t="s">
        <v>618</v>
      </c>
      <c r="G332" s="252"/>
      <c r="H332" s="252"/>
      <c r="I332" s="252"/>
      <c r="K332" s="112">
        <v>53.58</v>
      </c>
      <c r="S332" s="109"/>
      <c r="T332" s="113"/>
      <c r="AA332" s="114"/>
      <c r="AT332" s="111" t="s">
        <v>119</v>
      </c>
      <c r="AU332" s="111" t="s">
        <v>133</v>
      </c>
      <c r="AV332" s="111" t="s">
        <v>73</v>
      </c>
      <c r="AW332" s="111" t="s">
        <v>90</v>
      </c>
      <c r="AX332" s="111" t="s">
        <v>21</v>
      </c>
      <c r="AY332" s="111" t="s">
        <v>115</v>
      </c>
    </row>
    <row r="333" spans="2:65" s="6" customFormat="1" ht="27" customHeight="1">
      <c r="B333" s="20"/>
      <c r="C333" s="99" t="s">
        <v>145</v>
      </c>
      <c r="D333" s="99" t="s">
        <v>116</v>
      </c>
      <c r="E333" s="100" t="s">
        <v>619</v>
      </c>
      <c r="F333" s="257" t="s">
        <v>620</v>
      </c>
      <c r="G333" s="258"/>
      <c r="H333" s="258"/>
      <c r="I333" s="258"/>
      <c r="J333" s="102" t="s">
        <v>125</v>
      </c>
      <c r="K333" s="103">
        <v>3355.266</v>
      </c>
      <c r="L333" s="259"/>
      <c r="M333" s="258"/>
      <c r="N333" s="261">
        <f>ROUND($L$333*$K$333,2)</f>
        <v>0</v>
      </c>
      <c r="O333" s="258"/>
      <c r="P333" s="258"/>
      <c r="Q333" s="258"/>
      <c r="R333" s="101" t="s">
        <v>252</v>
      </c>
      <c r="S333" s="20"/>
      <c r="T333" s="104"/>
      <c r="U333" s="105" t="s">
        <v>38</v>
      </c>
      <c r="X333" s="106">
        <v>0</v>
      </c>
      <c r="Y333" s="106">
        <f>$X$333*$K$333</f>
        <v>0</v>
      </c>
      <c r="Z333" s="106">
        <v>0</v>
      </c>
      <c r="AA333" s="107">
        <f>$Z$333*$K$333</f>
        <v>0</v>
      </c>
      <c r="AR333" s="68" t="s">
        <v>118</v>
      </c>
      <c r="AT333" s="68" t="s">
        <v>116</v>
      </c>
      <c r="AU333" s="68" t="s">
        <v>133</v>
      </c>
      <c r="AY333" s="6" t="s">
        <v>115</v>
      </c>
      <c r="BE333" s="108">
        <f>IF($U$333="základní",$N$333,0)</f>
        <v>0</v>
      </c>
      <c r="BF333" s="108">
        <f>IF($U$333="snížená",$N$333,0)</f>
        <v>0</v>
      </c>
      <c r="BG333" s="108">
        <f>IF($U$333="zákl. přenesená",$N$333,0)</f>
        <v>0</v>
      </c>
      <c r="BH333" s="108">
        <f>IF($U$333="sníž. přenesená",$N$333,0)</f>
        <v>0</v>
      </c>
      <c r="BI333" s="108">
        <f>IF($U$333="nulová",$N$333,0)</f>
        <v>0</v>
      </c>
      <c r="BJ333" s="68" t="s">
        <v>21</v>
      </c>
      <c r="BK333" s="108">
        <f>ROUND($L$333*$K$333,2)</f>
        <v>0</v>
      </c>
      <c r="BL333" s="68" t="s">
        <v>118</v>
      </c>
      <c r="BM333" s="68" t="s">
        <v>621</v>
      </c>
    </row>
    <row r="334" spans="2:47" s="6" customFormat="1" ht="16.5" customHeight="1">
      <c r="B334" s="20"/>
      <c r="F334" s="256" t="s">
        <v>622</v>
      </c>
      <c r="G334" s="231"/>
      <c r="H334" s="231"/>
      <c r="I334" s="231"/>
      <c r="J334" s="231"/>
      <c r="K334" s="231"/>
      <c r="L334" s="231"/>
      <c r="M334" s="231"/>
      <c r="N334" s="231"/>
      <c r="O334" s="231"/>
      <c r="P334" s="231"/>
      <c r="Q334" s="231"/>
      <c r="R334" s="231"/>
      <c r="S334" s="20"/>
      <c r="T334" s="45"/>
      <c r="AA334" s="46"/>
      <c r="AT334" s="6" t="s">
        <v>255</v>
      </c>
      <c r="AU334" s="6" t="s">
        <v>133</v>
      </c>
    </row>
    <row r="335" spans="2:63" s="90" customFormat="1" ht="37.5" customHeight="1">
      <c r="B335" s="91"/>
      <c r="D335" s="92" t="s">
        <v>245</v>
      </c>
      <c r="N335" s="255">
        <f>$BK$335</f>
        <v>0</v>
      </c>
      <c r="O335" s="254"/>
      <c r="P335" s="254"/>
      <c r="Q335" s="254"/>
      <c r="S335" s="91"/>
      <c r="T335" s="94"/>
      <c r="W335" s="95">
        <f>$W$336+$W$339+$W$342</f>
        <v>0</v>
      </c>
      <c r="Y335" s="95">
        <f>$Y$336+$Y$339+$Y$342</f>
        <v>0</v>
      </c>
      <c r="AA335" s="96">
        <f>$AA$336+$AA$339+$AA$342</f>
        <v>0</v>
      </c>
      <c r="AR335" s="93" t="s">
        <v>122</v>
      </c>
      <c r="AT335" s="93" t="s">
        <v>67</v>
      </c>
      <c r="AU335" s="93" t="s">
        <v>68</v>
      </c>
      <c r="AY335" s="93" t="s">
        <v>115</v>
      </c>
      <c r="BK335" s="97">
        <f>$BK$336+$BK$339+$BK$342</f>
        <v>0</v>
      </c>
    </row>
    <row r="336" spans="2:63" s="90" customFormat="1" ht="21" customHeight="1">
      <c r="B336" s="91"/>
      <c r="D336" s="98" t="s">
        <v>246</v>
      </c>
      <c r="N336" s="253">
        <f>$BK$336</f>
        <v>0</v>
      </c>
      <c r="O336" s="254"/>
      <c r="P336" s="254"/>
      <c r="Q336" s="254"/>
      <c r="S336" s="91"/>
      <c r="T336" s="94"/>
      <c r="W336" s="95">
        <f>SUM($W$337:$W$338)</f>
        <v>0</v>
      </c>
      <c r="Y336" s="95">
        <f>SUM($Y$337:$Y$338)</f>
        <v>0</v>
      </c>
      <c r="AA336" s="96">
        <f>SUM($AA$337:$AA$338)</f>
        <v>0</v>
      </c>
      <c r="AR336" s="93" t="s">
        <v>122</v>
      </c>
      <c r="AT336" s="93" t="s">
        <v>67</v>
      </c>
      <c r="AU336" s="93" t="s">
        <v>21</v>
      </c>
      <c r="AY336" s="93" t="s">
        <v>115</v>
      </c>
      <c r="BK336" s="97">
        <f>SUM($BK$337:$BK$338)</f>
        <v>0</v>
      </c>
    </row>
    <row r="337" spans="2:65" s="6" customFormat="1" ht="15.75" customHeight="1">
      <c r="B337" s="20"/>
      <c r="C337" s="99" t="s">
        <v>203</v>
      </c>
      <c r="D337" s="99" t="s">
        <v>116</v>
      </c>
      <c r="E337" s="100" t="s">
        <v>623</v>
      </c>
      <c r="F337" s="257" t="s">
        <v>624</v>
      </c>
      <c r="G337" s="258"/>
      <c r="H337" s="258"/>
      <c r="I337" s="258"/>
      <c r="J337" s="102" t="s">
        <v>625</v>
      </c>
      <c r="K337" s="103">
        <v>1</v>
      </c>
      <c r="L337" s="259"/>
      <c r="M337" s="258"/>
      <c r="N337" s="261">
        <f>ROUND($L$337*$K$337,2)</f>
        <v>0</v>
      </c>
      <c r="O337" s="258"/>
      <c r="P337" s="258"/>
      <c r="Q337" s="258"/>
      <c r="R337" s="101" t="s">
        <v>252</v>
      </c>
      <c r="S337" s="20"/>
      <c r="T337" s="104"/>
      <c r="U337" s="105" t="s">
        <v>38</v>
      </c>
      <c r="X337" s="106">
        <v>0</v>
      </c>
      <c r="Y337" s="106">
        <f>$X$337*$K$337</f>
        <v>0</v>
      </c>
      <c r="Z337" s="106">
        <v>0</v>
      </c>
      <c r="AA337" s="107">
        <f>$Z$337*$K$337</f>
        <v>0</v>
      </c>
      <c r="AR337" s="68" t="s">
        <v>626</v>
      </c>
      <c r="AT337" s="68" t="s">
        <v>116</v>
      </c>
      <c r="AU337" s="68" t="s">
        <v>73</v>
      </c>
      <c r="AY337" s="6" t="s">
        <v>115</v>
      </c>
      <c r="BE337" s="108">
        <f>IF($U$337="základní",$N$337,0)</f>
        <v>0</v>
      </c>
      <c r="BF337" s="108">
        <f>IF($U$337="snížená",$N$337,0)</f>
        <v>0</v>
      </c>
      <c r="BG337" s="108">
        <f>IF($U$337="zákl. přenesená",$N$337,0)</f>
        <v>0</v>
      </c>
      <c r="BH337" s="108">
        <f>IF($U$337="sníž. přenesená",$N$337,0)</f>
        <v>0</v>
      </c>
      <c r="BI337" s="108">
        <f>IF($U$337="nulová",$N$337,0)</f>
        <v>0</v>
      </c>
      <c r="BJ337" s="68" t="s">
        <v>21</v>
      </c>
      <c r="BK337" s="108">
        <f>ROUND($L$337*$K$337,2)</f>
        <v>0</v>
      </c>
      <c r="BL337" s="68" t="s">
        <v>626</v>
      </c>
      <c r="BM337" s="68" t="s">
        <v>627</v>
      </c>
    </row>
    <row r="338" spans="2:47" s="6" customFormat="1" ht="16.5" customHeight="1">
      <c r="B338" s="20"/>
      <c r="F338" s="256" t="s">
        <v>628</v>
      </c>
      <c r="G338" s="231"/>
      <c r="H338" s="231"/>
      <c r="I338" s="231"/>
      <c r="J338" s="231"/>
      <c r="K338" s="231"/>
      <c r="L338" s="231"/>
      <c r="M338" s="231"/>
      <c r="N338" s="231"/>
      <c r="O338" s="231"/>
      <c r="P338" s="231"/>
      <c r="Q338" s="231"/>
      <c r="R338" s="231"/>
      <c r="S338" s="20"/>
      <c r="T338" s="45"/>
      <c r="AA338" s="46"/>
      <c r="AT338" s="6" t="s">
        <v>255</v>
      </c>
      <c r="AU338" s="6" t="s">
        <v>73</v>
      </c>
    </row>
    <row r="339" spans="2:63" s="90" customFormat="1" ht="30.75" customHeight="1">
      <c r="B339" s="91"/>
      <c r="D339" s="98" t="s">
        <v>247</v>
      </c>
      <c r="N339" s="253">
        <f>$BK$339</f>
        <v>0</v>
      </c>
      <c r="O339" s="254"/>
      <c r="P339" s="254"/>
      <c r="Q339" s="254"/>
      <c r="S339" s="91"/>
      <c r="T339" s="94"/>
      <c r="W339" s="95">
        <f>SUM($W$340:$W$341)</f>
        <v>0</v>
      </c>
      <c r="Y339" s="95">
        <f>SUM($Y$340:$Y$341)</f>
        <v>0</v>
      </c>
      <c r="AA339" s="96">
        <f>SUM($AA$340:$AA$341)</f>
        <v>0</v>
      </c>
      <c r="AR339" s="93" t="s">
        <v>122</v>
      </c>
      <c r="AT339" s="93" t="s">
        <v>67</v>
      </c>
      <c r="AU339" s="93" t="s">
        <v>21</v>
      </c>
      <c r="AY339" s="93" t="s">
        <v>115</v>
      </c>
      <c r="BK339" s="97">
        <f>SUM($BK$340:$BK$341)</f>
        <v>0</v>
      </c>
    </row>
    <row r="340" spans="2:65" s="6" customFormat="1" ht="15.75" customHeight="1">
      <c r="B340" s="20"/>
      <c r="C340" s="99" t="s">
        <v>204</v>
      </c>
      <c r="D340" s="99" t="s">
        <v>116</v>
      </c>
      <c r="E340" s="100" t="s">
        <v>629</v>
      </c>
      <c r="F340" s="257" t="s">
        <v>630</v>
      </c>
      <c r="G340" s="258"/>
      <c r="H340" s="258"/>
      <c r="I340" s="258"/>
      <c r="J340" s="102" t="s">
        <v>625</v>
      </c>
      <c r="K340" s="103">
        <v>1</v>
      </c>
      <c r="L340" s="259"/>
      <c r="M340" s="258"/>
      <c r="N340" s="261">
        <f>ROUND($L$340*$K$340,2)</f>
        <v>0</v>
      </c>
      <c r="O340" s="258"/>
      <c r="P340" s="258"/>
      <c r="Q340" s="258"/>
      <c r="R340" s="101" t="s">
        <v>252</v>
      </c>
      <c r="S340" s="20"/>
      <c r="T340" s="104"/>
      <c r="U340" s="105" t="s">
        <v>38</v>
      </c>
      <c r="X340" s="106">
        <v>0</v>
      </c>
      <c r="Y340" s="106">
        <f>$X$340*$K$340</f>
        <v>0</v>
      </c>
      <c r="Z340" s="106">
        <v>0</v>
      </c>
      <c r="AA340" s="107">
        <f>$Z$340*$K$340</f>
        <v>0</v>
      </c>
      <c r="AR340" s="68" t="s">
        <v>626</v>
      </c>
      <c r="AT340" s="68" t="s">
        <v>116</v>
      </c>
      <c r="AU340" s="68" t="s">
        <v>73</v>
      </c>
      <c r="AY340" s="6" t="s">
        <v>115</v>
      </c>
      <c r="BE340" s="108">
        <f>IF($U$340="základní",$N$340,0)</f>
        <v>0</v>
      </c>
      <c r="BF340" s="108">
        <f>IF($U$340="snížená",$N$340,0)</f>
        <v>0</v>
      </c>
      <c r="BG340" s="108">
        <f>IF($U$340="zákl. přenesená",$N$340,0)</f>
        <v>0</v>
      </c>
      <c r="BH340" s="108">
        <f>IF($U$340="sníž. přenesená",$N$340,0)</f>
        <v>0</v>
      </c>
      <c r="BI340" s="108">
        <f>IF($U$340="nulová",$N$340,0)</f>
        <v>0</v>
      </c>
      <c r="BJ340" s="68" t="s">
        <v>21</v>
      </c>
      <c r="BK340" s="108">
        <f>ROUND($L$340*$K$340,2)</f>
        <v>0</v>
      </c>
      <c r="BL340" s="68" t="s">
        <v>626</v>
      </c>
      <c r="BM340" s="68" t="s">
        <v>631</v>
      </c>
    </row>
    <row r="341" spans="2:47" s="6" customFormat="1" ht="16.5" customHeight="1">
      <c r="B341" s="20"/>
      <c r="F341" s="256" t="s">
        <v>632</v>
      </c>
      <c r="G341" s="231"/>
      <c r="H341" s="231"/>
      <c r="I341" s="231"/>
      <c r="J341" s="231"/>
      <c r="K341" s="231"/>
      <c r="L341" s="231"/>
      <c r="M341" s="231"/>
      <c r="N341" s="231"/>
      <c r="O341" s="231"/>
      <c r="P341" s="231"/>
      <c r="Q341" s="231"/>
      <c r="R341" s="231"/>
      <c r="S341" s="20"/>
      <c r="T341" s="45"/>
      <c r="AA341" s="46"/>
      <c r="AT341" s="6" t="s">
        <v>255</v>
      </c>
      <c r="AU341" s="6" t="s">
        <v>73</v>
      </c>
    </row>
    <row r="342" spans="2:63" s="90" customFormat="1" ht="30.75" customHeight="1">
      <c r="B342" s="91"/>
      <c r="D342" s="98" t="s">
        <v>248</v>
      </c>
      <c r="N342" s="253">
        <f>$BK$342</f>
        <v>0</v>
      </c>
      <c r="O342" s="254"/>
      <c r="P342" s="254"/>
      <c r="Q342" s="254"/>
      <c r="S342" s="91"/>
      <c r="T342" s="94"/>
      <c r="W342" s="95">
        <f>SUM($W$343:$W$344)</f>
        <v>0</v>
      </c>
      <c r="Y342" s="95">
        <f>SUM($Y$343:$Y$344)</f>
        <v>0</v>
      </c>
      <c r="AA342" s="96">
        <f>SUM($AA$343:$AA$344)</f>
        <v>0</v>
      </c>
      <c r="AR342" s="93" t="s">
        <v>122</v>
      </c>
      <c r="AT342" s="93" t="s">
        <v>67</v>
      </c>
      <c r="AU342" s="93" t="s">
        <v>21</v>
      </c>
      <c r="AY342" s="93" t="s">
        <v>115</v>
      </c>
      <c r="BK342" s="97">
        <f>SUM($BK$343:$BK$344)</f>
        <v>0</v>
      </c>
    </row>
    <row r="343" spans="2:65" s="6" customFormat="1" ht="15.75" customHeight="1">
      <c r="B343" s="20"/>
      <c r="C343" s="99" t="s">
        <v>212</v>
      </c>
      <c r="D343" s="99" t="s">
        <v>116</v>
      </c>
      <c r="E343" s="100" t="s">
        <v>633</v>
      </c>
      <c r="F343" s="257" t="s">
        <v>634</v>
      </c>
      <c r="G343" s="258"/>
      <c r="H343" s="258"/>
      <c r="I343" s="258"/>
      <c r="J343" s="102" t="s">
        <v>625</v>
      </c>
      <c r="K343" s="103">
        <v>1</v>
      </c>
      <c r="L343" s="259"/>
      <c r="M343" s="258"/>
      <c r="N343" s="261">
        <f>ROUND($L$343*$K$343,2)</f>
        <v>0</v>
      </c>
      <c r="O343" s="258"/>
      <c r="P343" s="258"/>
      <c r="Q343" s="258"/>
      <c r="R343" s="101" t="s">
        <v>252</v>
      </c>
      <c r="S343" s="20"/>
      <c r="T343" s="104"/>
      <c r="U343" s="105" t="s">
        <v>38</v>
      </c>
      <c r="X343" s="106">
        <v>0</v>
      </c>
      <c r="Y343" s="106">
        <f>$X$343*$K$343</f>
        <v>0</v>
      </c>
      <c r="Z343" s="106">
        <v>0</v>
      </c>
      <c r="AA343" s="107">
        <f>$Z$343*$K$343</f>
        <v>0</v>
      </c>
      <c r="AR343" s="68" t="s">
        <v>626</v>
      </c>
      <c r="AT343" s="68" t="s">
        <v>116</v>
      </c>
      <c r="AU343" s="68" t="s">
        <v>73</v>
      </c>
      <c r="AY343" s="6" t="s">
        <v>115</v>
      </c>
      <c r="BE343" s="108">
        <f>IF($U$343="základní",$N$343,0)</f>
        <v>0</v>
      </c>
      <c r="BF343" s="108">
        <f>IF($U$343="snížená",$N$343,0)</f>
        <v>0</v>
      </c>
      <c r="BG343" s="108">
        <f>IF($U$343="zákl. přenesená",$N$343,0)</f>
        <v>0</v>
      </c>
      <c r="BH343" s="108">
        <f>IF($U$343="sníž. přenesená",$N$343,0)</f>
        <v>0</v>
      </c>
      <c r="BI343" s="108">
        <f>IF($U$343="nulová",$N$343,0)</f>
        <v>0</v>
      </c>
      <c r="BJ343" s="68" t="s">
        <v>21</v>
      </c>
      <c r="BK343" s="108">
        <f>ROUND($L$343*$K$343,2)</f>
        <v>0</v>
      </c>
      <c r="BL343" s="68" t="s">
        <v>626</v>
      </c>
      <c r="BM343" s="68" t="s">
        <v>635</v>
      </c>
    </row>
    <row r="344" spans="2:47" s="6" customFormat="1" ht="16.5" customHeight="1">
      <c r="B344" s="20"/>
      <c r="F344" s="256" t="s">
        <v>636</v>
      </c>
      <c r="G344" s="231"/>
      <c r="H344" s="231"/>
      <c r="I344" s="231"/>
      <c r="J344" s="231"/>
      <c r="K344" s="231"/>
      <c r="L344" s="231"/>
      <c r="M344" s="231"/>
      <c r="N344" s="231"/>
      <c r="O344" s="231"/>
      <c r="P344" s="231"/>
      <c r="Q344" s="231"/>
      <c r="R344" s="231"/>
      <c r="S344" s="20"/>
      <c r="T344" s="129"/>
      <c r="U344" s="128"/>
      <c r="V344" s="128"/>
      <c r="W344" s="128"/>
      <c r="X344" s="128"/>
      <c r="Y344" s="128"/>
      <c r="Z344" s="128"/>
      <c r="AA344" s="130"/>
      <c r="AT344" s="6" t="s">
        <v>255</v>
      </c>
      <c r="AU344" s="6" t="s">
        <v>73</v>
      </c>
    </row>
    <row r="345" spans="2:19" s="6" customFormat="1" ht="7.5" customHeight="1">
      <c r="B345" s="34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20"/>
    </row>
    <row r="886" s="2" customFormat="1" ht="14.25" customHeight="1"/>
  </sheetData>
  <sheetProtection/>
  <mergeCells count="494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N62:Q62"/>
    <mergeCell ref="C69:R69"/>
    <mergeCell ref="F71:Q71"/>
    <mergeCell ref="F72:Q72"/>
    <mergeCell ref="M74:P74"/>
    <mergeCell ref="M76:Q76"/>
    <mergeCell ref="F79:I79"/>
    <mergeCell ref="L79:M79"/>
    <mergeCell ref="N79:Q79"/>
    <mergeCell ref="F83:I83"/>
    <mergeCell ref="L83:M83"/>
    <mergeCell ref="N83:Q83"/>
    <mergeCell ref="F84:R84"/>
    <mergeCell ref="F85:I85"/>
    <mergeCell ref="F86:I86"/>
    <mergeCell ref="F87:I87"/>
    <mergeCell ref="L87:M87"/>
    <mergeCell ref="N87:Q87"/>
    <mergeCell ref="F88:R88"/>
    <mergeCell ref="F89:I89"/>
    <mergeCell ref="L89:M89"/>
    <mergeCell ref="N89:Q89"/>
    <mergeCell ref="F90:R90"/>
    <mergeCell ref="F91:I91"/>
    <mergeCell ref="L91:M91"/>
    <mergeCell ref="N91:Q91"/>
    <mergeCell ref="F92:R92"/>
    <mergeCell ref="F93:I93"/>
    <mergeCell ref="L93:M93"/>
    <mergeCell ref="N93:Q93"/>
    <mergeCell ref="F94:R94"/>
    <mergeCell ref="F95:I95"/>
    <mergeCell ref="F96:I96"/>
    <mergeCell ref="L96:M96"/>
    <mergeCell ref="N96:Q96"/>
    <mergeCell ref="F97:R97"/>
    <mergeCell ref="F98:I98"/>
    <mergeCell ref="F99:I99"/>
    <mergeCell ref="L99:M99"/>
    <mergeCell ref="N99:Q99"/>
    <mergeCell ref="F100:R100"/>
    <mergeCell ref="F101:I101"/>
    <mergeCell ref="F102:I102"/>
    <mergeCell ref="L102:M102"/>
    <mergeCell ref="N102:Q102"/>
    <mergeCell ref="F103:R103"/>
    <mergeCell ref="F104:I104"/>
    <mergeCell ref="L104:M104"/>
    <mergeCell ref="N104:Q104"/>
    <mergeCell ref="F105:R105"/>
    <mergeCell ref="F106:I106"/>
    <mergeCell ref="L106:M106"/>
    <mergeCell ref="N106:Q106"/>
    <mergeCell ref="F107:R107"/>
    <mergeCell ref="F108:I108"/>
    <mergeCell ref="L108:M108"/>
    <mergeCell ref="N108:Q108"/>
    <mergeCell ref="F109:R109"/>
    <mergeCell ref="F110:I110"/>
    <mergeCell ref="L110:M110"/>
    <mergeCell ref="N110:Q110"/>
    <mergeCell ref="F111:R111"/>
    <mergeCell ref="F112:I112"/>
    <mergeCell ref="F113:I113"/>
    <mergeCell ref="F114:I114"/>
    <mergeCell ref="F115:I115"/>
    <mergeCell ref="F116:I116"/>
    <mergeCell ref="F117:I117"/>
    <mergeCell ref="F118:I118"/>
    <mergeCell ref="F119:I119"/>
    <mergeCell ref="F120:I120"/>
    <mergeCell ref="F121:I121"/>
    <mergeCell ref="F122:I122"/>
    <mergeCell ref="L122:M122"/>
    <mergeCell ref="N122:Q122"/>
    <mergeCell ref="F123:R123"/>
    <mergeCell ref="F124:I124"/>
    <mergeCell ref="F125:I125"/>
    <mergeCell ref="F126:I126"/>
    <mergeCell ref="F127:I127"/>
    <mergeCell ref="F128:I128"/>
    <mergeCell ref="L128:M128"/>
    <mergeCell ref="N128:Q128"/>
    <mergeCell ref="F129:R129"/>
    <mergeCell ref="F130:I130"/>
    <mergeCell ref="F131:I131"/>
    <mergeCell ref="L131:M131"/>
    <mergeCell ref="N131:Q131"/>
    <mergeCell ref="F132:R132"/>
    <mergeCell ref="F133:I133"/>
    <mergeCell ref="F134:I134"/>
    <mergeCell ref="F136:I136"/>
    <mergeCell ref="F137:I137"/>
    <mergeCell ref="L137:M137"/>
    <mergeCell ref="N137:Q137"/>
    <mergeCell ref="F135:I135"/>
    <mergeCell ref="F138:R138"/>
    <mergeCell ref="F139:I139"/>
    <mergeCell ref="L139:M139"/>
    <mergeCell ref="N139:Q139"/>
    <mergeCell ref="F140:R140"/>
    <mergeCell ref="F141:I141"/>
    <mergeCell ref="L141:M141"/>
    <mergeCell ref="N141:Q141"/>
    <mergeCell ref="F142:R142"/>
    <mergeCell ref="F143:I143"/>
    <mergeCell ref="L143:M143"/>
    <mergeCell ref="N143:Q143"/>
    <mergeCell ref="F144:R144"/>
    <mergeCell ref="F145:I145"/>
    <mergeCell ref="F146:I146"/>
    <mergeCell ref="L146:M146"/>
    <mergeCell ref="N146:Q146"/>
    <mergeCell ref="F147:R147"/>
    <mergeCell ref="F148:I148"/>
    <mergeCell ref="F149:I149"/>
    <mergeCell ref="F150:I150"/>
    <mergeCell ref="F151:I151"/>
    <mergeCell ref="L151:M151"/>
    <mergeCell ref="N151:Q151"/>
    <mergeCell ref="F152:R152"/>
    <mergeCell ref="F153:I153"/>
    <mergeCell ref="F154:I154"/>
    <mergeCell ref="L154:M154"/>
    <mergeCell ref="N154:Q154"/>
    <mergeCell ref="F155:R155"/>
    <mergeCell ref="F156:I156"/>
    <mergeCell ref="L156:M156"/>
    <mergeCell ref="N156:Q156"/>
    <mergeCell ref="F157:R157"/>
    <mergeCell ref="F158:I158"/>
    <mergeCell ref="F159:I159"/>
    <mergeCell ref="F165:I165"/>
    <mergeCell ref="L165:M165"/>
    <mergeCell ref="N165:Q165"/>
    <mergeCell ref="F160:I160"/>
    <mergeCell ref="L160:M160"/>
    <mergeCell ref="N160:Q160"/>
    <mergeCell ref="F161:R161"/>
    <mergeCell ref="F166:R166"/>
    <mergeCell ref="F167:I167"/>
    <mergeCell ref="F168:I168"/>
    <mergeCell ref="F169:I169"/>
    <mergeCell ref="F171:I171"/>
    <mergeCell ref="L171:M171"/>
    <mergeCell ref="N171:Q171"/>
    <mergeCell ref="F172:R172"/>
    <mergeCell ref="F173:I173"/>
    <mergeCell ref="F174:I174"/>
    <mergeCell ref="F175:I175"/>
    <mergeCell ref="F177:I177"/>
    <mergeCell ref="L177:M177"/>
    <mergeCell ref="N177:Q177"/>
    <mergeCell ref="F178:R178"/>
    <mergeCell ref="N176:Q176"/>
    <mergeCell ref="F179:I179"/>
    <mergeCell ref="F180:I180"/>
    <mergeCell ref="F181:I181"/>
    <mergeCell ref="F182:I182"/>
    <mergeCell ref="L182:M182"/>
    <mergeCell ref="N182:Q182"/>
    <mergeCell ref="F183:R183"/>
    <mergeCell ref="F184:I184"/>
    <mergeCell ref="F185:I185"/>
    <mergeCell ref="L185:M185"/>
    <mergeCell ref="N185:Q185"/>
    <mergeCell ref="F186:R186"/>
    <mergeCell ref="F187:I187"/>
    <mergeCell ref="F188:I188"/>
    <mergeCell ref="L188:M188"/>
    <mergeCell ref="N188:Q188"/>
    <mergeCell ref="F189:R189"/>
    <mergeCell ref="F190:I190"/>
    <mergeCell ref="F191:I191"/>
    <mergeCell ref="F192:I192"/>
    <mergeCell ref="L192:M192"/>
    <mergeCell ref="N192:Q192"/>
    <mergeCell ref="F193:R193"/>
    <mergeCell ref="F194:I194"/>
    <mergeCell ref="F195:I195"/>
    <mergeCell ref="L195:M195"/>
    <mergeCell ref="N195:Q195"/>
    <mergeCell ref="F196:R196"/>
    <mergeCell ref="F197:I197"/>
    <mergeCell ref="F198:I198"/>
    <mergeCell ref="L198:M198"/>
    <mergeCell ref="N198:Q198"/>
    <mergeCell ref="F199:I199"/>
    <mergeCell ref="F200:I200"/>
    <mergeCell ref="F201:I201"/>
    <mergeCell ref="F202:I202"/>
    <mergeCell ref="F203:I203"/>
    <mergeCell ref="F204:I204"/>
    <mergeCell ref="F205:I205"/>
    <mergeCell ref="L205:M205"/>
    <mergeCell ref="N205:Q205"/>
    <mergeCell ref="F206:R206"/>
    <mergeCell ref="F207:I207"/>
    <mergeCell ref="F208:I208"/>
    <mergeCell ref="L208:M208"/>
    <mergeCell ref="N208:Q208"/>
    <mergeCell ref="F209:I209"/>
    <mergeCell ref="F210:I210"/>
    <mergeCell ref="L210:M210"/>
    <mergeCell ref="N210:Q210"/>
    <mergeCell ref="F211:R211"/>
    <mergeCell ref="F212:I212"/>
    <mergeCell ref="L212:M212"/>
    <mergeCell ref="N212:Q212"/>
    <mergeCell ref="F213:I213"/>
    <mergeCell ref="L213:M213"/>
    <mergeCell ref="N213:Q213"/>
    <mergeCell ref="F214:R214"/>
    <mergeCell ref="F215:I215"/>
    <mergeCell ref="F216:I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R220"/>
    <mergeCell ref="F221:I221"/>
    <mergeCell ref="F222:I222"/>
    <mergeCell ref="L222:M222"/>
    <mergeCell ref="N222:Q222"/>
    <mergeCell ref="F223:R223"/>
    <mergeCell ref="F224:I224"/>
    <mergeCell ref="L224:M224"/>
    <mergeCell ref="N224:Q224"/>
    <mergeCell ref="F225:R225"/>
    <mergeCell ref="F226:I226"/>
    <mergeCell ref="L226:M226"/>
    <mergeCell ref="N226:Q226"/>
    <mergeCell ref="F227:R227"/>
    <mergeCell ref="F228:I228"/>
    <mergeCell ref="F229:I229"/>
    <mergeCell ref="L229:M229"/>
    <mergeCell ref="N229:Q229"/>
    <mergeCell ref="F230:I230"/>
    <mergeCell ref="F231:I231"/>
    <mergeCell ref="L231:M231"/>
    <mergeCell ref="N231:Q231"/>
    <mergeCell ref="F232:I232"/>
    <mergeCell ref="F233:I233"/>
    <mergeCell ref="L233:M233"/>
    <mergeCell ref="N233:Q233"/>
    <mergeCell ref="F234:R234"/>
    <mergeCell ref="F235:I235"/>
    <mergeCell ref="F236:I236"/>
    <mergeCell ref="F237:I237"/>
    <mergeCell ref="F238:I238"/>
    <mergeCell ref="L238:M238"/>
    <mergeCell ref="N238:Q238"/>
    <mergeCell ref="F239:R239"/>
    <mergeCell ref="F240:I240"/>
    <mergeCell ref="F241:I241"/>
    <mergeCell ref="F242:I242"/>
    <mergeCell ref="F244:I244"/>
    <mergeCell ref="L244:M244"/>
    <mergeCell ref="N244:Q244"/>
    <mergeCell ref="N243:Q243"/>
    <mergeCell ref="F245:R245"/>
    <mergeCell ref="F246:I246"/>
    <mergeCell ref="L246:M246"/>
    <mergeCell ref="N246:Q246"/>
    <mergeCell ref="F247:R247"/>
    <mergeCell ref="F248:I248"/>
    <mergeCell ref="L248:M248"/>
    <mergeCell ref="N248:Q248"/>
    <mergeCell ref="F249:R249"/>
    <mergeCell ref="F250:I250"/>
    <mergeCell ref="L250:M250"/>
    <mergeCell ref="N250:Q250"/>
    <mergeCell ref="F251:R251"/>
    <mergeCell ref="F252:I252"/>
    <mergeCell ref="L252:M252"/>
    <mergeCell ref="N252:Q252"/>
    <mergeCell ref="F253:R253"/>
    <mergeCell ref="F254:I254"/>
    <mergeCell ref="L254:M254"/>
    <mergeCell ref="N254:Q254"/>
    <mergeCell ref="F255:I255"/>
    <mergeCell ref="L255:M255"/>
    <mergeCell ref="N255:Q255"/>
    <mergeCell ref="F256:R256"/>
    <mergeCell ref="F257:I257"/>
    <mergeCell ref="F258:I258"/>
    <mergeCell ref="F259:I259"/>
    <mergeCell ref="L259:M259"/>
    <mergeCell ref="N259:Q259"/>
    <mergeCell ref="F260:R260"/>
    <mergeCell ref="F261:I261"/>
    <mergeCell ref="F262:I262"/>
    <mergeCell ref="F263:I263"/>
    <mergeCell ref="L263:M263"/>
    <mergeCell ref="N263:Q263"/>
    <mergeCell ref="F264:R264"/>
    <mergeCell ref="F265:I265"/>
    <mergeCell ref="F266:I266"/>
    <mergeCell ref="L266:M266"/>
    <mergeCell ref="N266:Q266"/>
    <mergeCell ref="F267:R267"/>
    <mergeCell ref="F268:I268"/>
    <mergeCell ref="F269:I269"/>
    <mergeCell ref="L269:M269"/>
    <mergeCell ref="N269:Q269"/>
    <mergeCell ref="F270:R270"/>
    <mergeCell ref="F271:I271"/>
    <mergeCell ref="L271:M271"/>
    <mergeCell ref="N271:Q271"/>
    <mergeCell ref="F272:R272"/>
    <mergeCell ref="F273:I273"/>
    <mergeCell ref="F274:I274"/>
    <mergeCell ref="F275:I275"/>
    <mergeCell ref="F276:I276"/>
    <mergeCell ref="L276:M276"/>
    <mergeCell ref="N276:Q276"/>
    <mergeCell ref="F277:I277"/>
    <mergeCell ref="F278:I278"/>
    <mergeCell ref="L278:M278"/>
    <mergeCell ref="N278:Q278"/>
    <mergeCell ref="F279:R279"/>
    <mergeCell ref="F280:I280"/>
    <mergeCell ref="F281:I281"/>
    <mergeCell ref="F282:I282"/>
    <mergeCell ref="F283:I283"/>
    <mergeCell ref="F284:I284"/>
    <mergeCell ref="F285:I285"/>
    <mergeCell ref="L285:M285"/>
    <mergeCell ref="N285:Q285"/>
    <mergeCell ref="F286:R286"/>
    <mergeCell ref="F287:I287"/>
    <mergeCell ref="F288:I288"/>
    <mergeCell ref="L288:M288"/>
    <mergeCell ref="N288:Q288"/>
    <mergeCell ref="F289:I289"/>
    <mergeCell ref="F290:I290"/>
    <mergeCell ref="F291:I291"/>
    <mergeCell ref="L291:M291"/>
    <mergeCell ref="N291:Q291"/>
    <mergeCell ref="F292:R292"/>
    <mergeCell ref="F293:I293"/>
    <mergeCell ref="L293:M293"/>
    <mergeCell ref="N293:Q293"/>
    <mergeCell ref="F294:R294"/>
    <mergeCell ref="F295:I295"/>
    <mergeCell ref="F296:I296"/>
    <mergeCell ref="F297:I297"/>
    <mergeCell ref="L297:M297"/>
    <mergeCell ref="N297:Q297"/>
    <mergeCell ref="F298:R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10:I310"/>
    <mergeCell ref="L310:M310"/>
    <mergeCell ref="N310:Q310"/>
    <mergeCell ref="F311:R311"/>
    <mergeCell ref="F312:I312"/>
    <mergeCell ref="F313:I313"/>
    <mergeCell ref="L313:M313"/>
    <mergeCell ref="N313:Q313"/>
    <mergeCell ref="F314:R314"/>
    <mergeCell ref="F315:I315"/>
    <mergeCell ref="F316:I316"/>
    <mergeCell ref="F317:I317"/>
    <mergeCell ref="L317:M317"/>
    <mergeCell ref="N317:Q317"/>
    <mergeCell ref="F318:R318"/>
    <mergeCell ref="F319:I319"/>
    <mergeCell ref="F320:I320"/>
    <mergeCell ref="L320:M320"/>
    <mergeCell ref="N320:Q320"/>
    <mergeCell ref="F321:R321"/>
    <mergeCell ref="F328:R328"/>
    <mergeCell ref="F329:I329"/>
    <mergeCell ref="F322:I322"/>
    <mergeCell ref="F323:I323"/>
    <mergeCell ref="F324:I324"/>
    <mergeCell ref="L324:M324"/>
    <mergeCell ref="N324:Q324"/>
    <mergeCell ref="F325:R325"/>
    <mergeCell ref="N340:Q340"/>
    <mergeCell ref="F330:I330"/>
    <mergeCell ref="L330:M330"/>
    <mergeCell ref="N330:Q330"/>
    <mergeCell ref="F331:R331"/>
    <mergeCell ref="F332:I332"/>
    <mergeCell ref="F333:I333"/>
    <mergeCell ref="L333:M333"/>
    <mergeCell ref="N333:Q333"/>
    <mergeCell ref="H1:K1"/>
    <mergeCell ref="F341:R341"/>
    <mergeCell ref="F343:I343"/>
    <mergeCell ref="L343:M343"/>
    <mergeCell ref="N343:Q343"/>
    <mergeCell ref="F344:R344"/>
    <mergeCell ref="N80:Q80"/>
    <mergeCell ref="N81:Q81"/>
    <mergeCell ref="N82:Q82"/>
    <mergeCell ref="N164:Q164"/>
    <mergeCell ref="N339:Q339"/>
    <mergeCell ref="N342:Q342"/>
    <mergeCell ref="N170:Q170"/>
    <mergeCell ref="F334:R334"/>
    <mergeCell ref="F337:I337"/>
    <mergeCell ref="L337:M337"/>
    <mergeCell ref="N337:Q337"/>
    <mergeCell ref="F338:R338"/>
    <mergeCell ref="F340:I340"/>
    <mergeCell ref="L340:M340"/>
    <mergeCell ref="F162:I162"/>
    <mergeCell ref="F163:I163"/>
    <mergeCell ref="S2:AC2"/>
    <mergeCell ref="N309:Q309"/>
    <mergeCell ref="N335:Q335"/>
    <mergeCell ref="N336:Q336"/>
    <mergeCell ref="F326:I326"/>
    <mergeCell ref="F327:I327"/>
    <mergeCell ref="L327:M327"/>
    <mergeCell ref="N327:Q327"/>
  </mergeCells>
  <hyperlinks>
    <hyperlink ref="F1:G1" location="C2" tooltip="Krycí list soupisu" display="1) Krycí list soupisu"/>
    <hyperlink ref="H1:K1" location="C49" tooltip="Rekapitulace" display="2) Rekapitulace"/>
    <hyperlink ref="L1:M1" location="C79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L146" sqref="L146:M14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38"/>
      <c r="B1" s="135"/>
      <c r="C1" s="135"/>
      <c r="D1" s="136" t="s">
        <v>1</v>
      </c>
      <c r="E1" s="135"/>
      <c r="F1" s="137" t="s">
        <v>1072</v>
      </c>
      <c r="G1" s="137"/>
      <c r="H1" s="260" t="s">
        <v>1073</v>
      </c>
      <c r="I1" s="260"/>
      <c r="J1" s="260"/>
      <c r="K1" s="260"/>
      <c r="L1" s="137" t="s">
        <v>1074</v>
      </c>
      <c r="M1" s="137"/>
      <c r="N1" s="135"/>
      <c r="O1" s="136" t="s">
        <v>82</v>
      </c>
      <c r="P1" s="135"/>
      <c r="Q1" s="135"/>
      <c r="R1" s="135"/>
      <c r="S1" s="137" t="s">
        <v>1075</v>
      </c>
      <c r="T1" s="137"/>
      <c r="U1" s="138"/>
      <c r="V1" s="13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41" t="s">
        <v>5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5" t="s">
        <v>6</v>
      </c>
      <c r="T2" s="216"/>
      <c r="U2" s="216"/>
      <c r="V2" s="216"/>
      <c r="W2" s="216"/>
      <c r="X2" s="216"/>
      <c r="Y2" s="216"/>
      <c r="Z2" s="216"/>
      <c r="AA2" s="216"/>
      <c r="AB2" s="216"/>
      <c r="AC2" s="216"/>
      <c r="AT2" s="2" t="s">
        <v>80</v>
      </c>
      <c r="AZ2" s="6" t="s">
        <v>216</v>
      </c>
      <c r="BA2" s="6" t="s">
        <v>34</v>
      </c>
      <c r="BB2" s="6" t="s">
        <v>34</v>
      </c>
      <c r="BC2" s="6" t="s">
        <v>974</v>
      </c>
      <c r="BD2" s="6" t="s">
        <v>73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73</v>
      </c>
      <c r="AZ3" s="6" t="s">
        <v>217</v>
      </c>
      <c r="BA3" s="6" t="s">
        <v>34</v>
      </c>
      <c r="BB3" s="6" t="s">
        <v>34</v>
      </c>
      <c r="BC3" s="6" t="s">
        <v>975</v>
      </c>
      <c r="BD3" s="6" t="s">
        <v>73</v>
      </c>
    </row>
    <row r="4" spans="2:56" s="2" customFormat="1" ht="37.5" customHeight="1">
      <c r="B4" s="10"/>
      <c r="C4" s="230" t="s">
        <v>83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42"/>
      <c r="T4" s="12" t="s">
        <v>11</v>
      </c>
      <c r="AT4" s="2" t="s">
        <v>3</v>
      </c>
      <c r="AZ4" s="6" t="s">
        <v>639</v>
      </c>
      <c r="BA4" s="6" t="s">
        <v>34</v>
      </c>
      <c r="BB4" s="6" t="s">
        <v>34</v>
      </c>
      <c r="BC4" s="6" t="s">
        <v>976</v>
      </c>
      <c r="BD4" s="6" t="s">
        <v>73</v>
      </c>
    </row>
    <row r="5" spans="2:56" s="2" customFormat="1" ht="7.5" customHeight="1">
      <c r="B5" s="10"/>
      <c r="R5" s="11"/>
      <c r="AZ5" s="6" t="s">
        <v>641</v>
      </c>
      <c r="BA5" s="6" t="s">
        <v>34</v>
      </c>
      <c r="BB5" s="6" t="s">
        <v>34</v>
      </c>
      <c r="BC5" s="6" t="s">
        <v>977</v>
      </c>
      <c r="BD5" s="6" t="s">
        <v>73</v>
      </c>
    </row>
    <row r="6" spans="2:56" s="2" customFormat="1" ht="30.75" customHeight="1">
      <c r="B6" s="10"/>
      <c r="D6" s="17" t="s">
        <v>16</v>
      </c>
      <c r="F6" s="270" t="str">
        <f>'Rekapitulace stavby'!$K$6</f>
        <v>Revitalizace obce Pyšná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11"/>
      <c r="AZ6" s="6" t="s">
        <v>643</v>
      </c>
      <c r="BA6" s="6" t="s">
        <v>34</v>
      </c>
      <c r="BB6" s="6" t="s">
        <v>34</v>
      </c>
      <c r="BC6" s="6" t="s">
        <v>978</v>
      </c>
      <c r="BD6" s="6" t="s">
        <v>73</v>
      </c>
    </row>
    <row r="7" spans="2:56" s="6" customFormat="1" ht="37.5" customHeight="1">
      <c r="B7" s="20"/>
      <c r="D7" s="40" t="s">
        <v>84</v>
      </c>
      <c r="F7" s="232" t="s">
        <v>79</v>
      </c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"/>
      <c r="AZ7" s="6" t="s">
        <v>219</v>
      </c>
      <c r="BA7" s="6" t="s">
        <v>34</v>
      </c>
      <c r="BB7" s="6" t="s">
        <v>34</v>
      </c>
      <c r="BC7" s="6" t="s">
        <v>979</v>
      </c>
      <c r="BD7" s="6" t="s">
        <v>73</v>
      </c>
    </row>
    <row r="8" spans="2:18" s="6" customFormat="1" ht="14.25" customHeight="1">
      <c r="B8" s="20"/>
      <c r="R8" s="23"/>
    </row>
    <row r="9" spans="2:18" s="6" customFormat="1" ht="15" customHeight="1">
      <c r="B9" s="20"/>
      <c r="D9" s="17" t="s">
        <v>19</v>
      </c>
      <c r="F9" s="15" t="s">
        <v>81</v>
      </c>
      <c r="M9" s="17" t="s">
        <v>20</v>
      </c>
      <c r="O9" s="15" t="s">
        <v>980</v>
      </c>
      <c r="R9" s="23"/>
    </row>
    <row r="10" spans="2:18" s="6" customFormat="1" ht="15" customHeight="1">
      <c r="B10" s="20"/>
      <c r="D10" s="17" t="s">
        <v>22</v>
      </c>
      <c r="F10" s="15" t="s">
        <v>23</v>
      </c>
      <c r="M10" s="17" t="s">
        <v>24</v>
      </c>
      <c r="O10" s="237">
        <f>'Rekapitulace stavby'!$AN$8</f>
        <v>41617</v>
      </c>
      <c r="P10" s="231"/>
      <c r="R10" s="23"/>
    </row>
    <row r="11" spans="2:18" s="6" customFormat="1" ht="12" customHeight="1">
      <c r="B11" s="20"/>
      <c r="R11" s="23"/>
    </row>
    <row r="12" spans="2:18" s="6" customFormat="1" ht="15" customHeight="1">
      <c r="B12" s="20"/>
      <c r="D12" s="17" t="s">
        <v>27</v>
      </c>
      <c r="M12" s="17" t="s">
        <v>28</v>
      </c>
      <c r="O12" s="233"/>
      <c r="P12" s="231"/>
      <c r="R12" s="23"/>
    </row>
    <row r="13" spans="2:18" s="6" customFormat="1" ht="18.75" customHeight="1">
      <c r="B13" s="20"/>
      <c r="E13" s="15" t="s">
        <v>29</v>
      </c>
      <c r="M13" s="17" t="s">
        <v>30</v>
      </c>
      <c r="O13" s="233"/>
      <c r="P13" s="231"/>
      <c r="R13" s="23"/>
    </row>
    <row r="14" spans="2:18" s="6" customFormat="1" ht="7.5" customHeight="1">
      <c r="B14" s="20"/>
      <c r="R14" s="23"/>
    </row>
    <row r="15" spans="2:18" s="6" customFormat="1" ht="15" customHeight="1">
      <c r="B15" s="20"/>
      <c r="D15" s="17" t="s">
        <v>31</v>
      </c>
      <c r="M15" s="17" t="s">
        <v>28</v>
      </c>
      <c r="O15" s="233" t="str">
        <f>IF('Rekapitulace stavby'!$AN$13="","",'Rekapitulace stavby'!$AN$13)</f>
        <v>Vyplň údaj</v>
      </c>
      <c r="P15" s="231"/>
      <c r="R15" s="23"/>
    </row>
    <row r="16" spans="2:18" s="6" customFormat="1" ht="18.75" customHeight="1">
      <c r="B16" s="20"/>
      <c r="E16" s="15" t="str">
        <f>IF('Rekapitulace stavby'!$E$14="","",'Rekapitulace stavby'!$E$14)</f>
        <v>Vyplň údaj</v>
      </c>
      <c r="M16" s="17" t="s">
        <v>30</v>
      </c>
      <c r="O16" s="233" t="str">
        <f>IF('Rekapitulace stavby'!$AN$14="","",'Rekapitulace stavby'!$AN$14)</f>
        <v>Vyplň údaj</v>
      </c>
      <c r="P16" s="231"/>
      <c r="R16" s="23"/>
    </row>
    <row r="17" spans="2:18" s="6" customFormat="1" ht="7.5" customHeight="1">
      <c r="B17" s="20"/>
      <c r="R17" s="23"/>
    </row>
    <row r="18" spans="2:18" s="6" customFormat="1" ht="15" customHeight="1">
      <c r="B18" s="20"/>
      <c r="D18" s="17" t="s">
        <v>33</v>
      </c>
      <c r="M18" s="17" t="s">
        <v>28</v>
      </c>
      <c r="O18" s="233">
        <f>IF('Rekapitulace stavby'!$AN$16="","",'Rekapitulace stavby'!$AN$16)</f>
      </c>
      <c r="P18" s="231"/>
      <c r="R18" s="23"/>
    </row>
    <row r="19" spans="2:18" s="6" customFormat="1" ht="18.75" customHeight="1">
      <c r="B19" s="20"/>
      <c r="E19" s="15" t="str">
        <f>IF('Rekapitulace stavby'!$E$17="","",'Rekapitulace stavby'!$E$17)</f>
        <v>SM - PROJEKT spol. s.r.o., Blatenská 2306, 430 03 Chomutov</v>
      </c>
      <c r="M19" s="17" t="s">
        <v>30</v>
      </c>
      <c r="O19" s="233">
        <f>IF('Rekapitulace stavby'!$AN$17="","",'Rekapitulace stavby'!$AN$17)</f>
      </c>
      <c r="P19" s="231"/>
      <c r="R19" s="23"/>
    </row>
    <row r="20" spans="2:18" s="6" customFormat="1" ht="7.5" customHeight="1">
      <c r="B20" s="20"/>
      <c r="R20" s="23"/>
    </row>
    <row r="21" spans="2:18" s="6" customFormat="1" ht="15" customHeight="1">
      <c r="B21" s="20"/>
      <c r="D21" s="17" t="s">
        <v>35</v>
      </c>
      <c r="R21" s="23"/>
    </row>
    <row r="22" spans="2:18" s="68" customFormat="1" ht="15.75" customHeight="1">
      <c r="B22" s="69"/>
      <c r="E22" s="246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R22" s="70"/>
    </row>
    <row r="23" spans="2:18" s="6" customFormat="1" ht="7.5" customHeight="1">
      <c r="B23" s="20"/>
      <c r="R23" s="23"/>
    </row>
    <row r="24" spans="2:18" s="6" customFormat="1" ht="7.5" customHeight="1">
      <c r="B24" s="20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R24" s="23"/>
    </row>
    <row r="25" spans="2:18" s="6" customFormat="1" ht="26.25" customHeight="1">
      <c r="B25" s="20"/>
      <c r="D25" s="71" t="s">
        <v>36</v>
      </c>
      <c r="M25" s="217">
        <f>ROUNDUP($N$82,2)</f>
        <v>0</v>
      </c>
      <c r="N25" s="231"/>
      <c r="O25" s="231"/>
      <c r="P25" s="231"/>
      <c r="R25" s="23"/>
    </row>
    <row r="26" spans="2:18" s="6" customFormat="1" ht="7.5" customHeight="1">
      <c r="B26" s="2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R26" s="23"/>
    </row>
    <row r="27" spans="2:18" s="6" customFormat="1" ht="15" customHeight="1">
      <c r="B27" s="20"/>
      <c r="D27" s="25" t="s">
        <v>37</v>
      </c>
      <c r="E27" s="25" t="s">
        <v>38</v>
      </c>
      <c r="F27" s="26">
        <v>0.21</v>
      </c>
      <c r="G27" s="72" t="s">
        <v>39</v>
      </c>
      <c r="H27" s="278">
        <f>M25</f>
        <v>0</v>
      </c>
      <c r="I27" s="231"/>
      <c r="J27" s="231"/>
      <c r="M27" s="278">
        <f>H27*1.21</f>
        <v>0</v>
      </c>
      <c r="N27" s="231"/>
      <c r="O27" s="231"/>
      <c r="P27" s="231"/>
      <c r="R27" s="23"/>
    </row>
    <row r="28" spans="2:18" s="6" customFormat="1" ht="15" customHeight="1">
      <c r="B28" s="20"/>
      <c r="E28" s="25" t="s">
        <v>40</v>
      </c>
      <c r="F28" s="26">
        <v>0.15</v>
      </c>
      <c r="G28" s="72" t="s">
        <v>39</v>
      </c>
      <c r="H28" s="278">
        <f>SUM($BF$82:$BF$218)</f>
        <v>0</v>
      </c>
      <c r="I28" s="231"/>
      <c r="J28" s="231"/>
      <c r="M28" s="278">
        <f>SUM($BF$82:$BF$218)*$F$28</f>
        <v>0</v>
      </c>
      <c r="N28" s="231"/>
      <c r="O28" s="231"/>
      <c r="P28" s="231"/>
      <c r="R28" s="23"/>
    </row>
    <row r="29" spans="2:18" s="6" customFormat="1" ht="15" customHeight="1" hidden="1">
      <c r="B29" s="20"/>
      <c r="E29" s="25" t="s">
        <v>41</v>
      </c>
      <c r="F29" s="26">
        <v>0.21</v>
      </c>
      <c r="G29" s="72" t="s">
        <v>39</v>
      </c>
      <c r="H29" s="278">
        <f>SUM($BG$82:$BG$218)</f>
        <v>0</v>
      </c>
      <c r="I29" s="231"/>
      <c r="J29" s="231"/>
      <c r="M29" s="278">
        <v>0</v>
      </c>
      <c r="N29" s="231"/>
      <c r="O29" s="231"/>
      <c r="P29" s="231"/>
      <c r="R29" s="23"/>
    </row>
    <row r="30" spans="2:18" s="6" customFormat="1" ht="15" customHeight="1" hidden="1">
      <c r="B30" s="20"/>
      <c r="E30" s="25" t="s">
        <v>42</v>
      </c>
      <c r="F30" s="26">
        <v>0.15</v>
      </c>
      <c r="G30" s="72" t="s">
        <v>39</v>
      </c>
      <c r="H30" s="278">
        <f>SUM($BH$82:$BH$218)</f>
        <v>0</v>
      </c>
      <c r="I30" s="231"/>
      <c r="J30" s="231"/>
      <c r="M30" s="278">
        <v>0</v>
      </c>
      <c r="N30" s="231"/>
      <c r="O30" s="231"/>
      <c r="P30" s="231"/>
      <c r="R30" s="23"/>
    </row>
    <row r="31" spans="2:18" s="6" customFormat="1" ht="15" customHeight="1" hidden="1">
      <c r="B31" s="20"/>
      <c r="E31" s="25" t="s">
        <v>43</v>
      </c>
      <c r="F31" s="26">
        <v>0</v>
      </c>
      <c r="G31" s="72" t="s">
        <v>39</v>
      </c>
      <c r="H31" s="278">
        <f>SUM($BI$82:$BI$218)</f>
        <v>0</v>
      </c>
      <c r="I31" s="231"/>
      <c r="J31" s="231"/>
      <c r="M31" s="278">
        <v>0</v>
      </c>
      <c r="N31" s="231"/>
      <c r="O31" s="231"/>
      <c r="P31" s="231"/>
      <c r="R31" s="23"/>
    </row>
    <row r="32" spans="2:18" s="6" customFormat="1" ht="7.5" customHeight="1">
      <c r="B32" s="20"/>
      <c r="R32" s="23"/>
    </row>
    <row r="33" spans="2:18" s="6" customFormat="1" ht="26.25" customHeight="1">
      <c r="B33" s="20"/>
      <c r="C33" s="29"/>
      <c r="D33" s="30" t="s">
        <v>44</v>
      </c>
      <c r="E33" s="31"/>
      <c r="F33" s="31"/>
      <c r="G33" s="73" t="s">
        <v>45</v>
      </c>
      <c r="H33" s="32" t="s">
        <v>46</v>
      </c>
      <c r="I33" s="31"/>
      <c r="J33" s="31"/>
      <c r="K33" s="31"/>
      <c r="L33" s="228">
        <f>M25*1.21</f>
        <v>0</v>
      </c>
      <c r="M33" s="224"/>
      <c r="N33" s="224"/>
      <c r="O33" s="224"/>
      <c r="P33" s="229"/>
      <c r="Q33" s="29"/>
      <c r="R33" s="33"/>
    </row>
    <row r="34" spans="2:18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4"/>
    </row>
    <row r="39" spans="2:18" s="6" customFormat="1" ht="37.5" customHeight="1">
      <c r="B39" s="20"/>
      <c r="C39" s="230" t="s">
        <v>86</v>
      </c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79"/>
    </row>
    <row r="40" spans="2:18" s="6" customFormat="1" ht="7.5" customHeight="1">
      <c r="B40" s="20"/>
      <c r="R40" s="23"/>
    </row>
    <row r="41" spans="2:18" s="6" customFormat="1" ht="30.75" customHeight="1">
      <c r="B41" s="20"/>
      <c r="C41" s="17" t="s">
        <v>16</v>
      </c>
      <c r="F41" s="270" t="str">
        <f>$F$6</f>
        <v>Revitalizace obce Pyšná</v>
      </c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"/>
    </row>
    <row r="42" spans="2:18" s="6" customFormat="1" ht="37.5" customHeight="1">
      <c r="B42" s="20"/>
      <c r="C42" s="40" t="s">
        <v>84</v>
      </c>
      <c r="F42" s="232" t="str">
        <f>$F$7</f>
        <v>SO 03 - Přípojka vodovodu</v>
      </c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"/>
    </row>
    <row r="43" spans="2:18" s="6" customFormat="1" ht="7.5" customHeight="1">
      <c r="B43" s="20"/>
      <c r="R43" s="23"/>
    </row>
    <row r="44" spans="2:18" s="6" customFormat="1" ht="18.75" customHeight="1">
      <c r="B44" s="20"/>
      <c r="C44" s="17" t="s">
        <v>22</v>
      </c>
      <c r="F44" s="15" t="str">
        <f>$F$10</f>
        <v>Pyšná</v>
      </c>
      <c r="K44" s="17" t="s">
        <v>24</v>
      </c>
      <c r="M44" s="237">
        <f>IF($O$10="","",$O$10)</f>
        <v>41617</v>
      </c>
      <c r="N44" s="231"/>
      <c r="O44" s="231"/>
      <c r="P44" s="231"/>
      <c r="R44" s="23"/>
    </row>
    <row r="45" spans="2:18" s="6" customFormat="1" ht="7.5" customHeight="1">
      <c r="B45" s="20"/>
      <c r="R45" s="23"/>
    </row>
    <row r="46" spans="2:18" s="6" customFormat="1" ht="15.75" customHeight="1">
      <c r="B46" s="20"/>
      <c r="C46" s="17" t="s">
        <v>27</v>
      </c>
      <c r="F46" s="15" t="str">
        <f>$E$13</f>
        <v>obec Vysoká Pec</v>
      </c>
      <c r="K46" s="17" t="s">
        <v>33</v>
      </c>
      <c r="M46" s="233" t="str">
        <f>$E$19</f>
        <v>SM - PROJEKT spol. s.r.o., Blatenská 2306, 430 03 Chomutov</v>
      </c>
      <c r="N46" s="231"/>
      <c r="O46" s="231"/>
      <c r="P46" s="231"/>
      <c r="Q46" s="231"/>
      <c r="R46" s="23"/>
    </row>
    <row r="47" spans="2:18" s="6" customFormat="1" ht="15" customHeight="1">
      <c r="B47" s="20"/>
      <c r="C47" s="17" t="s">
        <v>31</v>
      </c>
      <c r="F47" s="15" t="str">
        <f>IF($E$16="","",$E$16)</f>
        <v>Vyplň údaj</v>
      </c>
      <c r="R47" s="23"/>
    </row>
    <row r="48" spans="2:18" s="6" customFormat="1" ht="11.25" customHeight="1">
      <c r="B48" s="20"/>
      <c r="R48" s="23"/>
    </row>
    <row r="49" spans="2:18" s="6" customFormat="1" ht="30" customHeight="1">
      <c r="B49" s="20"/>
      <c r="C49" s="276" t="s">
        <v>87</v>
      </c>
      <c r="D49" s="277"/>
      <c r="E49" s="277"/>
      <c r="F49" s="277"/>
      <c r="G49" s="277"/>
      <c r="H49" s="29"/>
      <c r="I49" s="29"/>
      <c r="J49" s="29"/>
      <c r="K49" s="29"/>
      <c r="L49" s="29"/>
      <c r="M49" s="29"/>
      <c r="N49" s="276" t="s">
        <v>88</v>
      </c>
      <c r="O49" s="277"/>
      <c r="P49" s="277"/>
      <c r="Q49" s="277"/>
      <c r="R49" s="33"/>
    </row>
    <row r="50" spans="2:18" s="6" customFormat="1" ht="11.25" customHeight="1">
      <c r="B50" s="20"/>
      <c r="R50" s="23"/>
    </row>
    <row r="51" spans="2:47" s="6" customFormat="1" ht="30" customHeight="1">
      <c r="B51" s="20"/>
      <c r="C51" s="53" t="s">
        <v>89</v>
      </c>
      <c r="N51" s="217">
        <f>ROUNDUP($N$82,2)</f>
        <v>0</v>
      </c>
      <c r="O51" s="231"/>
      <c r="P51" s="231"/>
      <c r="Q51" s="231"/>
      <c r="R51" s="23"/>
      <c r="AU51" s="6" t="s">
        <v>90</v>
      </c>
    </row>
    <row r="52" spans="2:18" s="59" customFormat="1" ht="25.5" customHeight="1">
      <c r="B52" s="75"/>
      <c r="D52" s="76" t="s">
        <v>91</v>
      </c>
      <c r="N52" s="275">
        <f>ROUNDUP($N$83,2)</f>
        <v>0</v>
      </c>
      <c r="O52" s="274"/>
      <c r="P52" s="274"/>
      <c r="Q52" s="274"/>
      <c r="R52" s="77"/>
    </row>
    <row r="53" spans="2:18" s="78" customFormat="1" ht="21" customHeight="1">
      <c r="B53" s="79"/>
      <c r="D53" s="80" t="s">
        <v>92</v>
      </c>
      <c r="N53" s="273">
        <f>ROUNDUP($N$84,2)</f>
        <v>0</v>
      </c>
      <c r="O53" s="274"/>
      <c r="P53" s="274"/>
      <c r="Q53" s="274"/>
      <c r="R53" s="81"/>
    </row>
    <row r="54" spans="2:18" s="78" customFormat="1" ht="21" customHeight="1">
      <c r="B54" s="79"/>
      <c r="D54" s="80" t="s">
        <v>95</v>
      </c>
      <c r="N54" s="273">
        <f>ROUNDUP($N$153,2)</f>
        <v>0</v>
      </c>
      <c r="O54" s="274"/>
      <c r="P54" s="274"/>
      <c r="Q54" s="274"/>
      <c r="R54" s="81"/>
    </row>
    <row r="55" spans="2:18" s="78" customFormat="1" ht="21" customHeight="1">
      <c r="B55" s="79"/>
      <c r="D55" s="80" t="s">
        <v>96</v>
      </c>
      <c r="N55" s="273">
        <f>ROUNDUP($N$158,2)</f>
        <v>0</v>
      </c>
      <c r="O55" s="274"/>
      <c r="P55" s="274"/>
      <c r="Q55" s="274"/>
      <c r="R55" s="81"/>
    </row>
    <row r="56" spans="2:18" s="78" customFormat="1" ht="21" customHeight="1">
      <c r="B56" s="79"/>
      <c r="D56" s="80" t="s">
        <v>220</v>
      </c>
      <c r="N56" s="273">
        <f>ROUNDUP($N$169,2)</f>
        <v>0</v>
      </c>
      <c r="O56" s="274"/>
      <c r="P56" s="274"/>
      <c r="Q56" s="274"/>
      <c r="R56" s="81"/>
    </row>
    <row r="57" spans="2:18" s="78" customFormat="1" ht="21" customHeight="1">
      <c r="B57" s="79"/>
      <c r="D57" s="80" t="s">
        <v>97</v>
      </c>
      <c r="N57" s="273">
        <f>ROUNDUP($N$184,2)</f>
        <v>0</v>
      </c>
      <c r="O57" s="274"/>
      <c r="P57" s="274"/>
      <c r="Q57" s="274"/>
      <c r="R57" s="81"/>
    </row>
    <row r="58" spans="2:18" s="78" customFormat="1" ht="15.75" customHeight="1">
      <c r="B58" s="79"/>
      <c r="D58" s="80" t="s">
        <v>98</v>
      </c>
      <c r="N58" s="273">
        <f>ROUNDUP($N$190,2)</f>
        <v>0</v>
      </c>
      <c r="O58" s="274"/>
      <c r="P58" s="274"/>
      <c r="Q58" s="274"/>
      <c r="R58" s="81"/>
    </row>
    <row r="59" spans="2:18" s="59" customFormat="1" ht="25.5" customHeight="1">
      <c r="B59" s="75"/>
      <c r="D59" s="76" t="s">
        <v>99</v>
      </c>
      <c r="N59" s="275">
        <f>ROUNDUP($N$202,2)</f>
        <v>0</v>
      </c>
      <c r="O59" s="274"/>
      <c r="P59" s="274"/>
      <c r="Q59" s="274"/>
      <c r="R59" s="77"/>
    </row>
    <row r="60" spans="2:18" s="78" customFormat="1" ht="21" customHeight="1">
      <c r="B60" s="79"/>
      <c r="D60" s="80" t="s">
        <v>221</v>
      </c>
      <c r="N60" s="273">
        <f>ROUNDUP($N$203,2)</f>
        <v>0</v>
      </c>
      <c r="O60" s="274"/>
      <c r="P60" s="274"/>
      <c r="Q60" s="274"/>
      <c r="R60" s="81"/>
    </row>
    <row r="61" spans="2:18" s="59" customFormat="1" ht="25.5" customHeight="1">
      <c r="B61" s="75"/>
      <c r="D61" s="76" t="s">
        <v>245</v>
      </c>
      <c r="N61" s="275">
        <f>ROUNDUP($N$209,2)</f>
        <v>0</v>
      </c>
      <c r="O61" s="274"/>
      <c r="P61" s="274"/>
      <c r="Q61" s="274"/>
      <c r="R61" s="77"/>
    </row>
    <row r="62" spans="2:18" s="78" customFormat="1" ht="21" customHeight="1">
      <c r="B62" s="79"/>
      <c r="D62" s="80" t="s">
        <v>246</v>
      </c>
      <c r="N62" s="273">
        <f>ROUNDUP($N$210,2)</f>
        <v>0</v>
      </c>
      <c r="O62" s="274"/>
      <c r="P62" s="274"/>
      <c r="Q62" s="274"/>
      <c r="R62" s="81"/>
    </row>
    <row r="63" spans="2:18" s="78" customFormat="1" ht="21" customHeight="1">
      <c r="B63" s="79"/>
      <c r="D63" s="80" t="s">
        <v>247</v>
      </c>
      <c r="N63" s="273">
        <f>ROUNDUP($N$213,2)</f>
        <v>0</v>
      </c>
      <c r="O63" s="274"/>
      <c r="P63" s="274"/>
      <c r="Q63" s="274"/>
      <c r="R63" s="81"/>
    </row>
    <row r="64" spans="2:18" s="78" customFormat="1" ht="21" customHeight="1">
      <c r="B64" s="79"/>
      <c r="D64" s="80" t="s">
        <v>248</v>
      </c>
      <c r="N64" s="273">
        <f>ROUNDUP($N$216,2)</f>
        <v>0</v>
      </c>
      <c r="O64" s="274"/>
      <c r="P64" s="274"/>
      <c r="Q64" s="274"/>
      <c r="R64" s="81"/>
    </row>
    <row r="65" spans="2:18" s="6" customFormat="1" ht="22.5" customHeight="1">
      <c r="B65" s="20"/>
      <c r="R65" s="23"/>
    </row>
    <row r="66" spans="2:18" s="6" customFormat="1" ht="7.5" customHeight="1"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6"/>
    </row>
    <row r="70" spans="2:19" s="6" customFormat="1" ht="7.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20"/>
    </row>
    <row r="71" spans="2:19" s="6" customFormat="1" ht="37.5" customHeight="1">
      <c r="B71" s="20"/>
      <c r="C71" s="230" t="s">
        <v>100</v>
      </c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0"/>
    </row>
    <row r="72" spans="2:19" s="6" customFormat="1" ht="7.5" customHeight="1">
      <c r="B72" s="20"/>
      <c r="S72" s="20"/>
    </row>
    <row r="73" spans="2:19" s="6" customFormat="1" ht="30.75" customHeight="1">
      <c r="B73" s="20"/>
      <c r="C73" s="17" t="s">
        <v>16</v>
      </c>
      <c r="F73" s="270" t="str">
        <f>$F$6</f>
        <v>Revitalizace obce Pyšná</v>
      </c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S73" s="20"/>
    </row>
    <row r="74" spans="2:19" s="6" customFormat="1" ht="37.5" customHeight="1">
      <c r="B74" s="20"/>
      <c r="C74" s="40" t="s">
        <v>84</v>
      </c>
      <c r="F74" s="232" t="str">
        <f>$F$7</f>
        <v>SO 03 - Přípojka vodovodu</v>
      </c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S74" s="20"/>
    </row>
    <row r="75" spans="2:19" s="6" customFormat="1" ht="7.5" customHeight="1">
      <c r="B75" s="20"/>
      <c r="S75" s="20"/>
    </row>
    <row r="76" spans="2:19" s="6" customFormat="1" ht="18.75" customHeight="1">
      <c r="B76" s="20"/>
      <c r="C76" s="17" t="s">
        <v>22</v>
      </c>
      <c r="F76" s="15" t="str">
        <f>$F$10</f>
        <v>Pyšná</v>
      </c>
      <c r="K76" s="17" t="s">
        <v>24</v>
      </c>
      <c r="M76" s="237">
        <f>IF($O$10="","",$O$10)</f>
        <v>41617</v>
      </c>
      <c r="N76" s="231"/>
      <c r="O76" s="231"/>
      <c r="P76" s="231"/>
      <c r="S76" s="20"/>
    </row>
    <row r="77" spans="2:19" s="6" customFormat="1" ht="7.5" customHeight="1">
      <c r="B77" s="20"/>
      <c r="S77" s="20"/>
    </row>
    <row r="78" spans="2:19" s="6" customFormat="1" ht="15.75" customHeight="1">
      <c r="B78" s="20"/>
      <c r="C78" s="17" t="s">
        <v>27</v>
      </c>
      <c r="F78" s="15" t="str">
        <f>$E$13</f>
        <v>obec Vysoká Pec</v>
      </c>
      <c r="K78" s="17" t="s">
        <v>33</v>
      </c>
      <c r="M78" s="233" t="str">
        <f>$E$19</f>
        <v>SM - PROJEKT spol. s.r.o., Blatenská 2306, 430 03 Chomutov</v>
      </c>
      <c r="N78" s="231"/>
      <c r="O78" s="231"/>
      <c r="P78" s="231"/>
      <c r="Q78" s="231"/>
      <c r="S78" s="20"/>
    </row>
    <row r="79" spans="2:19" s="6" customFormat="1" ht="15" customHeight="1">
      <c r="B79" s="20"/>
      <c r="C79" s="17" t="s">
        <v>31</v>
      </c>
      <c r="F79" s="15" t="str">
        <f>IF($E$16="","",$E$16)</f>
        <v>Vyplň údaj</v>
      </c>
      <c r="S79" s="20"/>
    </row>
    <row r="80" spans="2:19" s="6" customFormat="1" ht="11.25" customHeight="1">
      <c r="B80" s="20"/>
      <c r="S80" s="20"/>
    </row>
    <row r="81" spans="2:27" s="82" customFormat="1" ht="30" customHeight="1">
      <c r="B81" s="83"/>
      <c r="C81" s="84" t="s">
        <v>101</v>
      </c>
      <c r="D81" s="85" t="s">
        <v>53</v>
      </c>
      <c r="E81" s="85" t="s">
        <v>49</v>
      </c>
      <c r="F81" s="271" t="s">
        <v>102</v>
      </c>
      <c r="G81" s="272"/>
      <c r="H81" s="272"/>
      <c r="I81" s="272"/>
      <c r="J81" s="85" t="s">
        <v>103</v>
      </c>
      <c r="K81" s="85" t="s">
        <v>104</v>
      </c>
      <c r="L81" s="271" t="s">
        <v>105</v>
      </c>
      <c r="M81" s="272"/>
      <c r="N81" s="271" t="s">
        <v>106</v>
      </c>
      <c r="O81" s="272"/>
      <c r="P81" s="272"/>
      <c r="Q81" s="272"/>
      <c r="R81" s="86" t="s">
        <v>107</v>
      </c>
      <c r="S81" s="83"/>
      <c r="T81" s="48" t="s">
        <v>108</v>
      </c>
      <c r="U81" s="49" t="s">
        <v>37</v>
      </c>
      <c r="V81" s="49" t="s">
        <v>109</v>
      </c>
      <c r="W81" s="49" t="s">
        <v>110</v>
      </c>
      <c r="X81" s="49" t="s">
        <v>111</v>
      </c>
      <c r="Y81" s="49" t="s">
        <v>112</v>
      </c>
      <c r="Z81" s="49" t="s">
        <v>113</v>
      </c>
      <c r="AA81" s="50" t="s">
        <v>114</v>
      </c>
    </row>
    <row r="82" spans="2:63" s="6" customFormat="1" ht="30" customHeight="1">
      <c r="B82" s="20"/>
      <c r="C82" s="53" t="s">
        <v>89</v>
      </c>
      <c r="N82" s="262">
        <f>$BK$82+N149</f>
        <v>0</v>
      </c>
      <c r="O82" s="231"/>
      <c r="P82" s="231"/>
      <c r="Q82" s="231"/>
      <c r="S82" s="20"/>
      <c r="T82" s="52"/>
      <c r="U82" s="43"/>
      <c r="V82" s="43"/>
      <c r="W82" s="87">
        <f>$W$83+$W$202+$W$209</f>
        <v>0</v>
      </c>
      <c r="X82" s="43"/>
      <c r="Y82" s="87">
        <f>$Y$83+$Y$202+$Y$209</f>
        <v>63.8043435247</v>
      </c>
      <c r="Z82" s="43"/>
      <c r="AA82" s="88">
        <f>$AA$83+$AA$202+$AA$209</f>
        <v>8.5215</v>
      </c>
      <c r="AT82" s="6" t="s">
        <v>67</v>
      </c>
      <c r="AU82" s="6" t="s">
        <v>90</v>
      </c>
      <c r="BK82" s="89">
        <f>$BK$83+$BK$202+$BK$209</f>
        <v>0</v>
      </c>
    </row>
    <row r="83" spans="2:63" s="90" customFormat="1" ht="37.5" customHeight="1">
      <c r="B83" s="91"/>
      <c r="D83" s="92" t="s">
        <v>91</v>
      </c>
      <c r="N83" s="255">
        <f>$BK$83+N149</f>
        <v>0</v>
      </c>
      <c r="O83" s="254"/>
      <c r="P83" s="254"/>
      <c r="Q83" s="254"/>
      <c r="S83" s="91"/>
      <c r="T83" s="94"/>
      <c r="W83" s="95">
        <f>$W$84+$W$153+$W$158+$W$169+$W$184</f>
        <v>0</v>
      </c>
      <c r="Y83" s="95">
        <f>$Y$84+$Y$153+$Y$158+$Y$169+$Y$184</f>
        <v>63.8008435247</v>
      </c>
      <c r="AA83" s="96">
        <f>$AA$84+$AA$153+$AA$158+$AA$169+$AA$184</f>
        <v>8.5215</v>
      </c>
      <c r="AR83" s="93" t="s">
        <v>21</v>
      </c>
      <c r="AT83" s="93" t="s">
        <v>67</v>
      </c>
      <c r="AU83" s="93" t="s">
        <v>68</v>
      </c>
      <c r="AY83" s="93" t="s">
        <v>115</v>
      </c>
      <c r="BK83" s="97">
        <f>$BK$84+$BK$153+$BK$158+$BK$169+$BK$184</f>
        <v>0</v>
      </c>
    </row>
    <row r="84" spans="2:63" s="90" customFormat="1" ht="21" customHeight="1">
      <c r="B84" s="91"/>
      <c r="D84" s="98" t="s">
        <v>92</v>
      </c>
      <c r="N84" s="253">
        <f>$BK$84+N149</f>
        <v>0</v>
      </c>
      <c r="O84" s="254"/>
      <c r="P84" s="254"/>
      <c r="Q84" s="254"/>
      <c r="S84" s="91"/>
      <c r="T84" s="94"/>
      <c r="W84" s="95">
        <f>SUM($W$85:$W$148)</f>
        <v>0</v>
      </c>
      <c r="Y84" s="95">
        <f>SUM($Y$85:$Y$148)</f>
        <v>21.8745716847</v>
      </c>
      <c r="AA84" s="96">
        <f>SUM($AA$85:$AA$148)</f>
        <v>8.5215</v>
      </c>
      <c r="AR84" s="93" t="s">
        <v>21</v>
      </c>
      <c r="AT84" s="93" t="s">
        <v>67</v>
      </c>
      <c r="AU84" s="93" t="s">
        <v>21</v>
      </c>
      <c r="AY84" s="93" t="s">
        <v>115</v>
      </c>
      <c r="BK84" s="97">
        <f>SUM($BK$85:$BK$148)</f>
        <v>0</v>
      </c>
    </row>
    <row r="85" spans="2:65" s="6" customFormat="1" ht="27" customHeight="1">
      <c r="B85" s="20"/>
      <c r="C85" s="99" t="s">
        <v>159</v>
      </c>
      <c r="D85" s="99" t="s">
        <v>116</v>
      </c>
      <c r="E85" s="100" t="s">
        <v>651</v>
      </c>
      <c r="F85" s="257" t="s">
        <v>652</v>
      </c>
      <c r="G85" s="258"/>
      <c r="H85" s="258"/>
      <c r="I85" s="258"/>
      <c r="J85" s="102" t="s">
        <v>121</v>
      </c>
      <c r="K85" s="103">
        <v>11.5</v>
      </c>
      <c r="L85" s="259"/>
      <c r="M85" s="258"/>
      <c r="N85" s="261">
        <f>ROUND($L$85*$K$85,2)</f>
        <v>0</v>
      </c>
      <c r="O85" s="258"/>
      <c r="P85" s="258"/>
      <c r="Q85" s="258"/>
      <c r="R85" s="101" t="s">
        <v>252</v>
      </c>
      <c r="S85" s="20"/>
      <c r="T85" s="104"/>
      <c r="U85" s="105" t="s">
        <v>38</v>
      </c>
      <c r="X85" s="106">
        <v>0</v>
      </c>
      <c r="Y85" s="106">
        <f>$X$85*$K$85</f>
        <v>0</v>
      </c>
      <c r="Z85" s="106">
        <v>0.56</v>
      </c>
      <c r="AA85" s="107">
        <f>$Z$85*$K$85</f>
        <v>6.44</v>
      </c>
      <c r="AR85" s="68" t="s">
        <v>118</v>
      </c>
      <c r="AT85" s="68" t="s">
        <v>116</v>
      </c>
      <c r="AU85" s="68" t="s">
        <v>73</v>
      </c>
      <c r="AY85" s="6" t="s">
        <v>115</v>
      </c>
      <c r="BE85" s="108">
        <f>IF($U$85="základní",$N$85,0)</f>
        <v>0</v>
      </c>
      <c r="BF85" s="108">
        <f>IF($U$85="snížená",$N$85,0)</f>
        <v>0</v>
      </c>
      <c r="BG85" s="108">
        <f>IF($U$85="zákl. přenesená",$N$85,0)</f>
        <v>0</v>
      </c>
      <c r="BH85" s="108">
        <f>IF($U$85="sníž. přenesená",$N$85,0)</f>
        <v>0</v>
      </c>
      <c r="BI85" s="108">
        <f>IF($U$85="nulová",$N$85,0)</f>
        <v>0</v>
      </c>
      <c r="BJ85" s="68" t="s">
        <v>21</v>
      </c>
      <c r="BK85" s="108">
        <f>ROUND($L$85*$K$85,2)</f>
        <v>0</v>
      </c>
      <c r="BL85" s="68" t="s">
        <v>118</v>
      </c>
      <c r="BM85" s="68" t="s">
        <v>981</v>
      </c>
    </row>
    <row r="86" spans="2:47" s="6" customFormat="1" ht="27" customHeight="1">
      <c r="B86" s="20"/>
      <c r="F86" s="256" t="s">
        <v>654</v>
      </c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0"/>
      <c r="T86" s="45"/>
      <c r="AA86" s="46"/>
      <c r="AT86" s="6" t="s">
        <v>255</v>
      </c>
      <c r="AU86" s="6" t="s">
        <v>73</v>
      </c>
    </row>
    <row r="87" spans="2:65" s="6" customFormat="1" ht="27" customHeight="1">
      <c r="B87" s="20"/>
      <c r="C87" s="99" t="s">
        <v>153</v>
      </c>
      <c r="D87" s="99" t="s">
        <v>116</v>
      </c>
      <c r="E87" s="100" t="s">
        <v>655</v>
      </c>
      <c r="F87" s="257" t="s">
        <v>656</v>
      </c>
      <c r="G87" s="258"/>
      <c r="H87" s="258"/>
      <c r="I87" s="258"/>
      <c r="J87" s="102" t="s">
        <v>121</v>
      </c>
      <c r="K87" s="103">
        <v>11.5</v>
      </c>
      <c r="L87" s="259"/>
      <c r="M87" s="258"/>
      <c r="N87" s="261">
        <f>ROUND($L$87*$K$87,2)</f>
        <v>0</v>
      </c>
      <c r="O87" s="258"/>
      <c r="P87" s="258"/>
      <c r="Q87" s="258"/>
      <c r="R87" s="101" t="s">
        <v>252</v>
      </c>
      <c r="S87" s="20"/>
      <c r="T87" s="104"/>
      <c r="U87" s="105" t="s">
        <v>38</v>
      </c>
      <c r="X87" s="106">
        <v>0</v>
      </c>
      <c r="Y87" s="106">
        <f>$X$87*$K$87</f>
        <v>0</v>
      </c>
      <c r="Z87" s="106">
        <v>0.181</v>
      </c>
      <c r="AA87" s="107">
        <f>$Z$87*$K$87</f>
        <v>2.0815</v>
      </c>
      <c r="AR87" s="68" t="s">
        <v>118</v>
      </c>
      <c r="AT87" s="68" t="s">
        <v>116</v>
      </c>
      <c r="AU87" s="68" t="s">
        <v>73</v>
      </c>
      <c r="AY87" s="6" t="s">
        <v>115</v>
      </c>
      <c r="BE87" s="108">
        <f>IF($U$87="základní",$N$87,0)</f>
        <v>0</v>
      </c>
      <c r="BF87" s="108">
        <f>IF($U$87="snížená",$N$87,0)</f>
        <v>0</v>
      </c>
      <c r="BG87" s="108">
        <f>IF($U$87="zákl. přenesená",$N$87,0)</f>
        <v>0</v>
      </c>
      <c r="BH87" s="108">
        <f>IF($U$87="sníž. přenesená",$N$87,0)</f>
        <v>0</v>
      </c>
      <c r="BI87" s="108">
        <f>IF($U$87="nulová",$N$87,0)</f>
        <v>0</v>
      </c>
      <c r="BJ87" s="68" t="s">
        <v>21</v>
      </c>
      <c r="BK87" s="108">
        <f>ROUND($L$87*$K$87,2)</f>
        <v>0</v>
      </c>
      <c r="BL87" s="68" t="s">
        <v>118</v>
      </c>
      <c r="BM87" s="68" t="s">
        <v>982</v>
      </c>
    </row>
    <row r="88" spans="2:47" s="6" customFormat="1" ht="27" customHeight="1">
      <c r="B88" s="20"/>
      <c r="F88" s="256" t="s">
        <v>658</v>
      </c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0"/>
      <c r="T88" s="45"/>
      <c r="AA88" s="46"/>
      <c r="AT88" s="6" t="s">
        <v>255</v>
      </c>
      <c r="AU88" s="6" t="s">
        <v>73</v>
      </c>
    </row>
    <row r="89" spans="2:51" s="6" customFormat="1" ht="15.75" customHeight="1">
      <c r="B89" s="109"/>
      <c r="E89" s="111"/>
      <c r="F89" s="251" t="s">
        <v>983</v>
      </c>
      <c r="G89" s="252"/>
      <c r="H89" s="252"/>
      <c r="I89" s="252"/>
      <c r="K89" s="112">
        <v>11.5</v>
      </c>
      <c r="S89" s="109"/>
      <c r="T89" s="113"/>
      <c r="AA89" s="114"/>
      <c r="AT89" s="111" t="s">
        <v>119</v>
      </c>
      <c r="AU89" s="111" t="s">
        <v>73</v>
      </c>
      <c r="AV89" s="111" t="s">
        <v>73</v>
      </c>
      <c r="AW89" s="111" t="s">
        <v>90</v>
      </c>
      <c r="AX89" s="111" t="s">
        <v>68</v>
      </c>
      <c r="AY89" s="111" t="s">
        <v>115</v>
      </c>
    </row>
    <row r="90" spans="2:51" s="6" customFormat="1" ht="15.75" customHeight="1">
      <c r="B90" s="115"/>
      <c r="E90" s="116"/>
      <c r="F90" s="263" t="s">
        <v>120</v>
      </c>
      <c r="G90" s="264"/>
      <c r="H90" s="264"/>
      <c r="I90" s="264"/>
      <c r="K90" s="117">
        <v>11.5</v>
      </c>
      <c r="S90" s="115"/>
      <c r="T90" s="118"/>
      <c r="AA90" s="119"/>
      <c r="AT90" s="116" t="s">
        <v>119</v>
      </c>
      <c r="AU90" s="116" t="s">
        <v>73</v>
      </c>
      <c r="AV90" s="116" t="s">
        <v>118</v>
      </c>
      <c r="AW90" s="116" t="s">
        <v>90</v>
      </c>
      <c r="AX90" s="116" t="s">
        <v>21</v>
      </c>
      <c r="AY90" s="116" t="s">
        <v>115</v>
      </c>
    </row>
    <row r="91" spans="2:65" s="6" customFormat="1" ht="27" customHeight="1">
      <c r="B91" s="20"/>
      <c r="C91" s="99" t="s">
        <v>135</v>
      </c>
      <c r="D91" s="99" t="s">
        <v>116</v>
      </c>
      <c r="E91" s="100" t="s">
        <v>661</v>
      </c>
      <c r="F91" s="257" t="s">
        <v>662</v>
      </c>
      <c r="G91" s="258"/>
      <c r="H91" s="258"/>
      <c r="I91" s="258"/>
      <c r="J91" s="102" t="s">
        <v>136</v>
      </c>
      <c r="K91" s="103">
        <v>2</v>
      </c>
      <c r="L91" s="259"/>
      <c r="M91" s="258"/>
      <c r="N91" s="261">
        <f>ROUND($L$91*$K$91,2)</f>
        <v>0</v>
      </c>
      <c r="O91" s="258"/>
      <c r="P91" s="258"/>
      <c r="Q91" s="258"/>
      <c r="R91" s="101" t="s">
        <v>252</v>
      </c>
      <c r="S91" s="20"/>
      <c r="T91" s="104"/>
      <c r="U91" s="105" t="s">
        <v>38</v>
      </c>
      <c r="X91" s="106">
        <v>0.0086767</v>
      </c>
      <c r="Y91" s="106">
        <f>$X$91*$K$91</f>
        <v>0.0173534</v>
      </c>
      <c r="Z91" s="106">
        <v>0</v>
      </c>
      <c r="AA91" s="107">
        <f>$Z$91*$K$91</f>
        <v>0</v>
      </c>
      <c r="AR91" s="68" t="s">
        <v>118</v>
      </c>
      <c r="AT91" s="68" t="s">
        <v>116</v>
      </c>
      <c r="AU91" s="68" t="s">
        <v>73</v>
      </c>
      <c r="AY91" s="6" t="s">
        <v>115</v>
      </c>
      <c r="BE91" s="108">
        <f>IF($U$91="základní",$N$91,0)</f>
        <v>0</v>
      </c>
      <c r="BF91" s="108">
        <f>IF($U$91="snížená",$N$91,0)</f>
        <v>0</v>
      </c>
      <c r="BG91" s="108">
        <f>IF($U$91="zákl. přenesená",$N$91,0)</f>
        <v>0</v>
      </c>
      <c r="BH91" s="108">
        <f>IF($U$91="sníž. přenesená",$N$91,0)</f>
        <v>0</v>
      </c>
      <c r="BI91" s="108">
        <f>IF($U$91="nulová",$N$91,0)</f>
        <v>0</v>
      </c>
      <c r="BJ91" s="68" t="s">
        <v>21</v>
      </c>
      <c r="BK91" s="108">
        <f>ROUND($L$91*$K$91,2)</f>
        <v>0</v>
      </c>
      <c r="BL91" s="68" t="s">
        <v>118</v>
      </c>
      <c r="BM91" s="68" t="s">
        <v>984</v>
      </c>
    </row>
    <row r="92" spans="2:47" s="6" customFormat="1" ht="38.25" customHeight="1">
      <c r="B92" s="20"/>
      <c r="F92" s="256" t="s">
        <v>664</v>
      </c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0"/>
      <c r="T92" s="45"/>
      <c r="AA92" s="46"/>
      <c r="AT92" s="6" t="s">
        <v>255</v>
      </c>
      <c r="AU92" s="6" t="s">
        <v>73</v>
      </c>
    </row>
    <row r="93" spans="2:65" s="6" customFormat="1" ht="27" customHeight="1">
      <c r="B93" s="20"/>
      <c r="C93" s="99" t="s">
        <v>137</v>
      </c>
      <c r="D93" s="99" t="s">
        <v>116</v>
      </c>
      <c r="E93" s="100" t="s">
        <v>667</v>
      </c>
      <c r="F93" s="257" t="s">
        <v>668</v>
      </c>
      <c r="G93" s="258"/>
      <c r="H93" s="258"/>
      <c r="I93" s="258"/>
      <c r="J93" s="102" t="s">
        <v>136</v>
      </c>
      <c r="K93" s="103">
        <v>2</v>
      </c>
      <c r="L93" s="259"/>
      <c r="M93" s="258"/>
      <c r="N93" s="261">
        <f>ROUND($L$93*$K$93,2)</f>
        <v>0</v>
      </c>
      <c r="O93" s="258"/>
      <c r="P93" s="258"/>
      <c r="Q93" s="258"/>
      <c r="R93" s="101" t="s">
        <v>252</v>
      </c>
      <c r="S93" s="20"/>
      <c r="T93" s="104"/>
      <c r="U93" s="105" t="s">
        <v>38</v>
      </c>
      <c r="X93" s="106">
        <v>0.0369043</v>
      </c>
      <c r="Y93" s="106">
        <f>$X$93*$K$93</f>
        <v>0.0738086</v>
      </c>
      <c r="Z93" s="106">
        <v>0</v>
      </c>
      <c r="AA93" s="107">
        <f>$Z$93*$K$93</f>
        <v>0</v>
      </c>
      <c r="AR93" s="68" t="s">
        <v>118</v>
      </c>
      <c r="AT93" s="68" t="s">
        <v>116</v>
      </c>
      <c r="AU93" s="68" t="s">
        <v>73</v>
      </c>
      <c r="AY93" s="6" t="s">
        <v>115</v>
      </c>
      <c r="BE93" s="108">
        <f>IF($U$93="základní",$N$93,0)</f>
        <v>0</v>
      </c>
      <c r="BF93" s="108">
        <f>IF($U$93="snížená",$N$93,0)</f>
        <v>0</v>
      </c>
      <c r="BG93" s="108">
        <f>IF($U$93="zákl. přenesená",$N$93,0)</f>
        <v>0</v>
      </c>
      <c r="BH93" s="108">
        <f>IF($U$93="sníž. přenesená",$N$93,0)</f>
        <v>0</v>
      </c>
      <c r="BI93" s="108">
        <f>IF($U$93="nulová",$N$93,0)</f>
        <v>0</v>
      </c>
      <c r="BJ93" s="68" t="s">
        <v>21</v>
      </c>
      <c r="BK93" s="108">
        <f>ROUND($L$93*$K$93,2)</f>
        <v>0</v>
      </c>
      <c r="BL93" s="68" t="s">
        <v>118</v>
      </c>
      <c r="BM93" s="68" t="s">
        <v>985</v>
      </c>
    </row>
    <row r="94" spans="2:47" s="6" customFormat="1" ht="38.25" customHeight="1">
      <c r="B94" s="20"/>
      <c r="F94" s="256" t="s">
        <v>670</v>
      </c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0"/>
      <c r="T94" s="45"/>
      <c r="AA94" s="46"/>
      <c r="AT94" s="6" t="s">
        <v>255</v>
      </c>
      <c r="AU94" s="6" t="s">
        <v>73</v>
      </c>
    </row>
    <row r="95" spans="2:65" s="6" customFormat="1" ht="27" customHeight="1">
      <c r="B95" s="20"/>
      <c r="C95" s="99" t="s">
        <v>134</v>
      </c>
      <c r="D95" s="99" t="s">
        <v>116</v>
      </c>
      <c r="E95" s="100" t="s">
        <v>673</v>
      </c>
      <c r="F95" s="257" t="s">
        <v>674</v>
      </c>
      <c r="G95" s="258"/>
      <c r="H95" s="258"/>
      <c r="I95" s="258"/>
      <c r="J95" s="102" t="s">
        <v>117</v>
      </c>
      <c r="K95" s="103">
        <v>29.565</v>
      </c>
      <c r="L95" s="259"/>
      <c r="M95" s="258"/>
      <c r="N95" s="261">
        <f>ROUND($L$95*$K$95,2)</f>
        <v>0</v>
      </c>
      <c r="O95" s="258"/>
      <c r="P95" s="258"/>
      <c r="Q95" s="258"/>
      <c r="R95" s="101" t="s">
        <v>252</v>
      </c>
      <c r="S95" s="20"/>
      <c r="T95" s="104"/>
      <c r="U95" s="105" t="s">
        <v>38</v>
      </c>
      <c r="X95" s="106">
        <v>0</v>
      </c>
      <c r="Y95" s="106">
        <f>$X$95*$K$95</f>
        <v>0</v>
      </c>
      <c r="Z95" s="106">
        <v>0</v>
      </c>
      <c r="AA95" s="107">
        <f>$Z$95*$K$95</f>
        <v>0</v>
      </c>
      <c r="AR95" s="68" t="s">
        <v>118</v>
      </c>
      <c r="AT95" s="68" t="s">
        <v>116</v>
      </c>
      <c r="AU95" s="68" t="s">
        <v>73</v>
      </c>
      <c r="AY95" s="6" t="s">
        <v>115</v>
      </c>
      <c r="BE95" s="108">
        <f>IF($U$95="základní",$N$95,0)</f>
        <v>0</v>
      </c>
      <c r="BF95" s="108">
        <f>IF($U$95="snížená",$N$95,0)</f>
        <v>0</v>
      </c>
      <c r="BG95" s="108">
        <f>IF($U$95="zákl. přenesená",$N$95,0)</f>
        <v>0</v>
      </c>
      <c r="BH95" s="108">
        <f>IF($U$95="sníž. přenesená",$N$95,0)</f>
        <v>0</v>
      </c>
      <c r="BI95" s="108">
        <f>IF($U$95="nulová",$N$95,0)</f>
        <v>0</v>
      </c>
      <c r="BJ95" s="68" t="s">
        <v>21</v>
      </c>
      <c r="BK95" s="108">
        <f>ROUND($L$95*$K$95,2)</f>
        <v>0</v>
      </c>
      <c r="BL95" s="68" t="s">
        <v>118</v>
      </c>
      <c r="BM95" s="68" t="s">
        <v>986</v>
      </c>
    </row>
    <row r="96" spans="2:47" s="6" customFormat="1" ht="16.5" customHeight="1">
      <c r="B96" s="20"/>
      <c r="F96" s="256" t="s">
        <v>676</v>
      </c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0"/>
      <c r="T96" s="45"/>
      <c r="AA96" s="46"/>
      <c r="AT96" s="6" t="s">
        <v>255</v>
      </c>
      <c r="AU96" s="6" t="s">
        <v>73</v>
      </c>
    </row>
    <row r="97" spans="2:51" s="6" customFormat="1" ht="15.75" customHeight="1">
      <c r="B97" s="109"/>
      <c r="E97" s="111"/>
      <c r="F97" s="251" t="s">
        <v>641</v>
      </c>
      <c r="G97" s="252"/>
      <c r="H97" s="252"/>
      <c r="I97" s="252"/>
      <c r="K97" s="112">
        <v>29.565</v>
      </c>
      <c r="S97" s="109"/>
      <c r="T97" s="113"/>
      <c r="AA97" s="114"/>
      <c r="AT97" s="111" t="s">
        <v>119</v>
      </c>
      <c r="AU97" s="111" t="s">
        <v>73</v>
      </c>
      <c r="AV97" s="111" t="s">
        <v>73</v>
      </c>
      <c r="AW97" s="111" t="s">
        <v>90</v>
      </c>
      <c r="AX97" s="111" t="s">
        <v>21</v>
      </c>
      <c r="AY97" s="111" t="s">
        <v>115</v>
      </c>
    </row>
    <row r="98" spans="2:65" s="6" customFormat="1" ht="27" customHeight="1">
      <c r="B98" s="20"/>
      <c r="C98" s="99" t="s">
        <v>21</v>
      </c>
      <c r="D98" s="99" t="s">
        <v>116</v>
      </c>
      <c r="E98" s="100" t="s">
        <v>222</v>
      </c>
      <c r="F98" s="257" t="s">
        <v>223</v>
      </c>
      <c r="G98" s="258"/>
      <c r="H98" s="258"/>
      <c r="I98" s="258"/>
      <c r="J98" s="102" t="s">
        <v>117</v>
      </c>
      <c r="K98" s="103">
        <v>14.379</v>
      </c>
      <c r="L98" s="259"/>
      <c r="M98" s="258"/>
      <c r="N98" s="261">
        <f>ROUND($L$98*$K$98,2)</f>
        <v>0</v>
      </c>
      <c r="O98" s="258"/>
      <c r="P98" s="258"/>
      <c r="Q98" s="258"/>
      <c r="R98" s="101" t="s">
        <v>252</v>
      </c>
      <c r="S98" s="20"/>
      <c r="T98" s="104"/>
      <c r="U98" s="105" t="s">
        <v>38</v>
      </c>
      <c r="X98" s="106">
        <v>0</v>
      </c>
      <c r="Y98" s="106">
        <f>$X$98*$K$98</f>
        <v>0</v>
      </c>
      <c r="Z98" s="106">
        <v>0</v>
      </c>
      <c r="AA98" s="107">
        <f>$Z$98*$K$98</f>
        <v>0</v>
      </c>
      <c r="AR98" s="68" t="s">
        <v>118</v>
      </c>
      <c r="AT98" s="68" t="s">
        <v>116</v>
      </c>
      <c r="AU98" s="68" t="s">
        <v>73</v>
      </c>
      <c r="AY98" s="6" t="s">
        <v>115</v>
      </c>
      <c r="BE98" s="108">
        <f>IF($U$98="základní",$N$98,0)</f>
        <v>0</v>
      </c>
      <c r="BF98" s="108">
        <f>IF($U$98="snížená",$N$98,0)</f>
        <v>0</v>
      </c>
      <c r="BG98" s="108">
        <f>IF($U$98="zákl. přenesená",$N$98,0)</f>
        <v>0</v>
      </c>
      <c r="BH98" s="108">
        <f>IF($U$98="sníž. přenesená",$N$98,0)</f>
        <v>0</v>
      </c>
      <c r="BI98" s="108">
        <f>IF($U$98="nulová",$N$98,0)</f>
        <v>0</v>
      </c>
      <c r="BJ98" s="68" t="s">
        <v>21</v>
      </c>
      <c r="BK98" s="108">
        <f>ROUND($L$98*$K$98,2)</f>
        <v>0</v>
      </c>
      <c r="BL98" s="68" t="s">
        <v>118</v>
      </c>
      <c r="BM98" s="68" t="s">
        <v>987</v>
      </c>
    </row>
    <row r="99" spans="2:47" s="6" customFormat="1" ht="16.5" customHeight="1">
      <c r="B99" s="20"/>
      <c r="F99" s="256" t="s">
        <v>988</v>
      </c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0"/>
      <c r="T99" s="45"/>
      <c r="AA99" s="46"/>
      <c r="AT99" s="6" t="s">
        <v>255</v>
      </c>
      <c r="AU99" s="6" t="s">
        <v>73</v>
      </c>
    </row>
    <row r="100" spans="2:51" s="6" customFormat="1" ht="15.75" customHeight="1">
      <c r="B100" s="109"/>
      <c r="E100" s="111"/>
      <c r="F100" s="251" t="s">
        <v>989</v>
      </c>
      <c r="G100" s="252"/>
      <c r="H100" s="252"/>
      <c r="I100" s="252"/>
      <c r="K100" s="112">
        <v>10.464</v>
      </c>
      <c r="S100" s="109"/>
      <c r="T100" s="113"/>
      <c r="AA100" s="114"/>
      <c r="AT100" s="111" t="s">
        <v>119</v>
      </c>
      <c r="AU100" s="111" t="s">
        <v>73</v>
      </c>
      <c r="AV100" s="111" t="s">
        <v>73</v>
      </c>
      <c r="AW100" s="111" t="s">
        <v>90</v>
      </c>
      <c r="AX100" s="111" t="s">
        <v>68</v>
      </c>
      <c r="AY100" s="111" t="s">
        <v>115</v>
      </c>
    </row>
    <row r="101" spans="2:51" s="6" customFormat="1" ht="15.75" customHeight="1">
      <c r="B101" s="109"/>
      <c r="E101" s="111"/>
      <c r="F101" s="251" t="s">
        <v>990</v>
      </c>
      <c r="G101" s="252"/>
      <c r="H101" s="252"/>
      <c r="I101" s="252"/>
      <c r="K101" s="112">
        <v>3.915</v>
      </c>
      <c r="S101" s="109"/>
      <c r="T101" s="113"/>
      <c r="AA101" s="114"/>
      <c r="AT101" s="111" t="s">
        <v>119</v>
      </c>
      <c r="AU101" s="111" t="s">
        <v>73</v>
      </c>
      <c r="AV101" s="111" t="s">
        <v>73</v>
      </c>
      <c r="AW101" s="111" t="s">
        <v>90</v>
      </c>
      <c r="AX101" s="111" t="s">
        <v>68</v>
      </c>
      <c r="AY101" s="111" t="s">
        <v>115</v>
      </c>
    </row>
    <row r="102" spans="2:51" s="6" customFormat="1" ht="15.75" customHeight="1">
      <c r="B102" s="115"/>
      <c r="E102" s="116" t="s">
        <v>643</v>
      </c>
      <c r="F102" s="263" t="s">
        <v>120</v>
      </c>
      <c r="G102" s="264"/>
      <c r="H102" s="264"/>
      <c r="I102" s="264"/>
      <c r="K102" s="117">
        <v>14.379</v>
      </c>
      <c r="S102" s="115"/>
      <c r="T102" s="118"/>
      <c r="AA102" s="119"/>
      <c r="AT102" s="116" t="s">
        <v>119</v>
      </c>
      <c r="AU102" s="116" t="s">
        <v>73</v>
      </c>
      <c r="AV102" s="116" t="s">
        <v>118</v>
      </c>
      <c r="AW102" s="116" t="s">
        <v>90</v>
      </c>
      <c r="AX102" s="116" t="s">
        <v>21</v>
      </c>
      <c r="AY102" s="116" t="s">
        <v>115</v>
      </c>
    </row>
    <row r="103" spans="2:65" s="6" customFormat="1" ht="27" customHeight="1">
      <c r="B103" s="20"/>
      <c r="C103" s="99" t="s">
        <v>148</v>
      </c>
      <c r="D103" s="99" t="s">
        <v>116</v>
      </c>
      <c r="E103" s="100" t="s">
        <v>694</v>
      </c>
      <c r="F103" s="257" t="s">
        <v>695</v>
      </c>
      <c r="G103" s="258"/>
      <c r="H103" s="258"/>
      <c r="I103" s="258"/>
      <c r="J103" s="102" t="s">
        <v>117</v>
      </c>
      <c r="K103" s="103">
        <v>29.565</v>
      </c>
      <c r="L103" s="259"/>
      <c r="M103" s="258"/>
      <c r="N103" s="261">
        <f>ROUND($L$103*$K$103,2)</f>
        <v>0</v>
      </c>
      <c r="O103" s="258"/>
      <c r="P103" s="258"/>
      <c r="Q103" s="258"/>
      <c r="R103" s="101" t="s">
        <v>252</v>
      </c>
      <c r="S103" s="20"/>
      <c r="T103" s="104"/>
      <c r="U103" s="105" t="s">
        <v>38</v>
      </c>
      <c r="X103" s="106">
        <v>0</v>
      </c>
      <c r="Y103" s="106">
        <f>$X$103*$K$103</f>
        <v>0</v>
      </c>
      <c r="Z103" s="106">
        <v>0</v>
      </c>
      <c r="AA103" s="107">
        <f>$Z$103*$K$103</f>
        <v>0</v>
      </c>
      <c r="AR103" s="68" t="s">
        <v>118</v>
      </c>
      <c r="AT103" s="68" t="s">
        <v>116</v>
      </c>
      <c r="AU103" s="68" t="s">
        <v>73</v>
      </c>
      <c r="AY103" s="6" t="s">
        <v>115</v>
      </c>
      <c r="BE103" s="108">
        <f>IF($U$103="základní",$N$103,0)</f>
        <v>0</v>
      </c>
      <c r="BF103" s="108">
        <f>IF($U$103="snížená",$N$103,0)</f>
        <v>0</v>
      </c>
      <c r="BG103" s="108">
        <f>IF($U$103="zákl. přenesená",$N$103,0)</f>
        <v>0</v>
      </c>
      <c r="BH103" s="108">
        <f>IF($U$103="sníž. přenesená",$N$103,0)</f>
        <v>0</v>
      </c>
      <c r="BI103" s="108">
        <f>IF($U$103="nulová",$N$103,0)</f>
        <v>0</v>
      </c>
      <c r="BJ103" s="68" t="s">
        <v>21</v>
      </c>
      <c r="BK103" s="108">
        <f>ROUND($L$103*$K$103,2)</f>
        <v>0</v>
      </c>
      <c r="BL103" s="68" t="s">
        <v>118</v>
      </c>
      <c r="BM103" s="68" t="s">
        <v>991</v>
      </c>
    </row>
    <row r="104" spans="2:47" s="6" customFormat="1" ht="27" customHeight="1">
      <c r="B104" s="20"/>
      <c r="F104" s="256" t="s">
        <v>697</v>
      </c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0"/>
      <c r="T104" s="45"/>
      <c r="AA104" s="46"/>
      <c r="AT104" s="6" t="s">
        <v>255</v>
      </c>
      <c r="AU104" s="6" t="s">
        <v>73</v>
      </c>
    </row>
    <row r="105" spans="2:51" s="6" customFormat="1" ht="15.75" customHeight="1">
      <c r="B105" s="109"/>
      <c r="E105" s="111"/>
      <c r="F105" s="251" t="s">
        <v>992</v>
      </c>
      <c r="G105" s="252"/>
      <c r="H105" s="252"/>
      <c r="I105" s="252"/>
      <c r="K105" s="112">
        <v>10.59</v>
      </c>
      <c r="S105" s="109"/>
      <c r="T105" s="113"/>
      <c r="AA105" s="114"/>
      <c r="AT105" s="111" t="s">
        <v>119</v>
      </c>
      <c r="AU105" s="111" t="s">
        <v>73</v>
      </c>
      <c r="AV105" s="111" t="s">
        <v>73</v>
      </c>
      <c r="AW105" s="111" t="s">
        <v>90</v>
      </c>
      <c r="AX105" s="111" t="s">
        <v>68</v>
      </c>
      <c r="AY105" s="111" t="s">
        <v>115</v>
      </c>
    </row>
    <row r="106" spans="2:51" s="6" customFormat="1" ht="15.75" customHeight="1">
      <c r="B106" s="109"/>
      <c r="E106" s="111"/>
      <c r="F106" s="251" t="s">
        <v>993</v>
      </c>
      <c r="G106" s="252"/>
      <c r="H106" s="252"/>
      <c r="I106" s="252"/>
      <c r="K106" s="112">
        <v>18.975</v>
      </c>
      <c r="S106" s="109"/>
      <c r="T106" s="113"/>
      <c r="AA106" s="114"/>
      <c r="AT106" s="111" t="s">
        <v>119</v>
      </c>
      <c r="AU106" s="111" t="s">
        <v>73</v>
      </c>
      <c r="AV106" s="111" t="s">
        <v>73</v>
      </c>
      <c r="AW106" s="111" t="s">
        <v>90</v>
      </c>
      <c r="AX106" s="111" t="s">
        <v>68</v>
      </c>
      <c r="AY106" s="111" t="s">
        <v>115</v>
      </c>
    </row>
    <row r="107" spans="2:51" s="6" customFormat="1" ht="15.75" customHeight="1">
      <c r="B107" s="115"/>
      <c r="E107" s="116" t="s">
        <v>641</v>
      </c>
      <c r="F107" s="263" t="s">
        <v>120</v>
      </c>
      <c r="G107" s="264"/>
      <c r="H107" s="264"/>
      <c r="I107" s="264"/>
      <c r="K107" s="117">
        <v>29.565</v>
      </c>
      <c r="S107" s="115"/>
      <c r="T107" s="118"/>
      <c r="AA107" s="119"/>
      <c r="AT107" s="116" t="s">
        <v>119</v>
      </c>
      <c r="AU107" s="116" t="s">
        <v>73</v>
      </c>
      <c r="AV107" s="116" t="s">
        <v>118</v>
      </c>
      <c r="AW107" s="116" t="s">
        <v>90</v>
      </c>
      <c r="AX107" s="116" t="s">
        <v>21</v>
      </c>
      <c r="AY107" s="116" t="s">
        <v>115</v>
      </c>
    </row>
    <row r="108" spans="2:65" s="6" customFormat="1" ht="27" customHeight="1">
      <c r="B108" s="20"/>
      <c r="C108" s="99" t="s">
        <v>122</v>
      </c>
      <c r="D108" s="99" t="s">
        <v>116</v>
      </c>
      <c r="E108" s="100" t="s">
        <v>716</v>
      </c>
      <c r="F108" s="257" t="s">
        <v>717</v>
      </c>
      <c r="G108" s="258"/>
      <c r="H108" s="258"/>
      <c r="I108" s="258"/>
      <c r="J108" s="102" t="s">
        <v>121</v>
      </c>
      <c r="K108" s="103">
        <v>83.97</v>
      </c>
      <c r="L108" s="259"/>
      <c r="M108" s="258"/>
      <c r="N108" s="261">
        <f>ROUND($L$108*$K$108,2)</f>
        <v>0</v>
      </c>
      <c r="O108" s="258"/>
      <c r="P108" s="258"/>
      <c r="Q108" s="258"/>
      <c r="R108" s="101" t="s">
        <v>252</v>
      </c>
      <c r="S108" s="20"/>
      <c r="T108" s="104"/>
      <c r="U108" s="105" t="s">
        <v>38</v>
      </c>
      <c r="X108" s="106">
        <v>0.00083851</v>
      </c>
      <c r="Y108" s="106">
        <f>$X$108*$K$108</f>
        <v>0.0704096847</v>
      </c>
      <c r="Z108" s="106">
        <v>0</v>
      </c>
      <c r="AA108" s="107">
        <f>$Z$108*$K$108</f>
        <v>0</v>
      </c>
      <c r="AR108" s="68" t="s">
        <v>118</v>
      </c>
      <c r="AT108" s="68" t="s">
        <v>116</v>
      </c>
      <c r="AU108" s="68" t="s">
        <v>73</v>
      </c>
      <c r="AY108" s="6" t="s">
        <v>115</v>
      </c>
      <c r="BE108" s="108">
        <f>IF($U$108="základní",$N$108,0)</f>
        <v>0</v>
      </c>
      <c r="BF108" s="108">
        <f>IF($U$108="snížená",$N$108,0)</f>
        <v>0</v>
      </c>
      <c r="BG108" s="108">
        <f>IF($U$108="zákl. přenesená",$N$108,0)</f>
        <v>0</v>
      </c>
      <c r="BH108" s="108">
        <f>IF($U$108="sníž. přenesená",$N$108,0)</f>
        <v>0</v>
      </c>
      <c r="BI108" s="108">
        <f>IF($U$108="nulová",$N$108,0)</f>
        <v>0</v>
      </c>
      <c r="BJ108" s="68" t="s">
        <v>21</v>
      </c>
      <c r="BK108" s="108">
        <f>ROUND($L$108*$K$108,2)</f>
        <v>0</v>
      </c>
      <c r="BL108" s="68" t="s">
        <v>118</v>
      </c>
      <c r="BM108" s="68" t="s">
        <v>994</v>
      </c>
    </row>
    <row r="109" spans="2:47" s="6" customFormat="1" ht="16.5" customHeight="1">
      <c r="B109" s="20"/>
      <c r="F109" s="256" t="s">
        <v>719</v>
      </c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0"/>
      <c r="T109" s="45"/>
      <c r="AA109" s="46"/>
      <c r="AT109" s="6" t="s">
        <v>255</v>
      </c>
      <c r="AU109" s="6" t="s">
        <v>73</v>
      </c>
    </row>
    <row r="110" spans="2:51" s="6" customFormat="1" ht="15.75" customHeight="1">
      <c r="B110" s="109"/>
      <c r="E110" s="111"/>
      <c r="F110" s="251" t="s">
        <v>995</v>
      </c>
      <c r="G110" s="252"/>
      <c r="H110" s="252"/>
      <c r="I110" s="252"/>
      <c r="K110" s="112">
        <v>19.62</v>
      </c>
      <c r="S110" s="109"/>
      <c r="T110" s="113"/>
      <c r="AA110" s="114"/>
      <c r="AT110" s="111" t="s">
        <v>119</v>
      </c>
      <c r="AU110" s="111" t="s">
        <v>73</v>
      </c>
      <c r="AV110" s="111" t="s">
        <v>73</v>
      </c>
      <c r="AW110" s="111" t="s">
        <v>90</v>
      </c>
      <c r="AX110" s="111" t="s">
        <v>68</v>
      </c>
      <c r="AY110" s="111" t="s">
        <v>115</v>
      </c>
    </row>
    <row r="111" spans="2:51" s="6" customFormat="1" ht="15.75" customHeight="1">
      <c r="B111" s="109"/>
      <c r="E111" s="111"/>
      <c r="F111" s="251" t="s">
        <v>996</v>
      </c>
      <c r="G111" s="252"/>
      <c r="H111" s="252"/>
      <c r="I111" s="252"/>
      <c r="K111" s="112">
        <v>21.18</v>
      </c>
      <c r="S111" s="109"/>
      <c r="T111" s="113"/>
      <c r="AA111" s="114"/>
      <c r="AT111" s="111" t="s">
        <v>119</v>
      </c>
      <c r="AU111" s="111" t="s">
        <v>73</v>
      </c>
      <c r="AV111" s="111" t="s">
        <v>73</v>
      </c>
      <c r="AW111" s="111" t="s">
        <v>90</v>
      </c>
      <c r="AX111" s="111" t="s">
        <v>68</v>
      </c>
      <c r="AY111" s="111" t="s">
        <v>115</v>
      </c>
    </row>
    <row r="112" spans="2:51" s="6" customFormat="1" ht="15.75" customHeight="1">
      <c r="B112" s="109"/>
      <c r="E112" s="111"/>
      <c r="F112" s="251" t="s">
        <v>997</v>
      </c>
      <c r="G112" s="252"/>
      <c r="H112" s="252"/>
      <c r="I112" s="252"/>
      <c r="K112" s="112">
        <v>37.95</v>
      </c>
      <c r="S112" s="109"/>
      <c r="T112" s="113"/>
      <c r="AA112" s="114"/>
      <c r="AT112" s="111" t="s">
        <v>119</v>
      </c>
      <c r="AU112" s="111" t="s">
        <v>73</v>
      </c>
      <c r="AV112" s="111" t="s">
        <v>73</v>
      </c>
      <c r="AW112" s="111" t="s">
        <v>90</v>
      </c>
      <c r="AX112" s="111" t="s">
        <v>68</v>
      </c>
      <c r="AY112" s="111" t="s">
        <v>115</v>
      </c>
    </row>
    <row r="113" spans="2:51" s="6" customFormat="1" ht="15.75" customHeight="1">
      <c r="B113" s="109"/>
      <c r="E113" s="111"/>
      <c r="F113" s="251" t="s">
        <v>998</v>
      </c>
      <c r="G113" s="252"/>
      <c r="H113" s="252"/>
      <c r="I113" s="252"/>
      <c r="K113" s="112">
        <v>5.22</v>
      </c>
      <c r="S113" s="109"/>
      <c r="T113" s="113"/>
      <c r="AA113" s="114"/>
      <c r="AT113" s="111" t="s">
        <v>119</v>
      </c>
      <c r="AU113" s="111" t="s">
        <v>73</v>
      </c>
      <c r="AV113" s="111" t="s">
        <v>73</v>
      </c>
      <c r="AW113" s="111" t="s">
        <v>90</v>
      </c>
      <c r="AX113" s="111" t="s">
        <v>68</v>
      </c>
      <c r="AY113" s="111" t="s">
        <v>115</v>
      </c>
    </row>
    <row r="114" spans="2:51" s="6" customFormat="1" ht="15.75" customHeight="1">
      <c r="B114" s="115"/>
      <c r="E114" s="116"/>
      <c r="F114" s="263" t="s">
        <v>120</v>
      </c>
      <c r="G114" s="264"/>
      <c r="H114" s="264"/>
      <c r="I114" s="264"/>
      <c r="K114" s="117">
        <v>83.97</v>
      </c>
      <c r="S114" s="115"/>
      <c r="T114" s="118"/>
      <c r="AA114" s="119"/>
      <c r="AT114" s="116" t="s">
        <v>119</v>
      </c>
      <c r="AU114" s="116" t="s">
        <v>73</v>
      </c>
      <c r="AV114" s="116" t="s">
        <v>118</v>
      </c>
      <c r="AW114" s="116" t="s">
        <v>90</v>
      </c>
      <c r="AX114" s="116" t="s">
        <v>21</v>
      </c>
      <c r="AY114" s="116" t="s">
        <v>115</v>
      </c>
    </row>
    <row r="115" spans="2:65" s="6" customFormat="1" ht="27" customHeight="1">
      <c r="B115" s="20"/>
      <c r="C115" s="99" t="s">
        <v>130</v>
      </c>
      <c r="D115" s="99" t="s">
        <v>116</v>
      </c>
      <c r="E115" s="100" t="s">
        <v>751</v>
      </c>
      <c r="F115" s="257" t="s">
        <v>752</v>
      </c>
      <c r="G115" s="258"/>
      <c r="H115" s="258"/>
      <c r="I115" s="258"/>
      <c r="J115" s="102" t="s">
        <v>121</v>
      </c>
      <c r="K115" s="103">
        <v>83.97</v>
      </c>
      <c r="L115" s="259"/>
      <c r="M115" s="258"/>
      <c r="N115" s="261">
        <f>ROUND($L$115*$K$115,2)</f>
        <v>0</v>
      </c>
      <c r="O115" s="258"/>
      <c r="P115" s="258"/>
      <c r="Q115" s="258"/>
      <c r="R115" s="101" t="s">
        <v>252</v>
      </c>
      <c r="S115" s="20"/>
      <c r="T115" s="104"/>
      <c r="U115" s="105" t="s">
        <v>38</v>
      </c>
      <c r="X115" s="106">
        <v>0</v>
      </c>
      <c r="Y115" s="106">
        <f>$X$115*$K$115</f>
        <v>0</v>
      </c>
      <c r="Z115" s="106">
        <v>0</v>
      </c>
      <c r="AA115" s="107">
        <f>$Z$115*$K$115</f>
        <v>0</v>
      </c>
      <c r="AR115" s="68" t="s">
        <v>118</v>
      </c>
      <c r="AT115" s="68" t="s">
        <v>116</v>
      </c>
      <c r="AU115" s="68" t="s">
        <v>73</v>
      </c>
      <c r="AY115" s="6" t="s">
        <v>115</v>
      </c>
      <c r="BE115" s="108">
        <f>IF($U$115="základní",$N$115,0)</f>
        <v>0</v>
      </c>
      <c r="BF115" s="108">
        <f>IF($U$115="snížená",$N$115,0)</f>
        <v>0</v>
      </c>
      <c r="BG115" s="108">
        <f>IF($U$115="zákl. přenesená",$N$115,0)</f>
        <v>0</v>
      </c>
      <c r="BH115" s="108">
        <f>IF($U$115="sníž. přenesená",$N$115,0)</f>
        <v>0</v>
      </c>
      <c r="BI115" s="108">
        <f>IF($U$115="nulová",$N$115,0)</f>
        <v>0</v>
      </c>
      <c r="BJ115" s="68" t="s">
        <v>21</v>
      </c>
      <c r="BK115" s="108">
        <f>ROUND($L$115*$K$115,2)</f>
        <v>0</v>
      </c>
      <c r="BL115" s="68" t="s">
        <v>118</v>
      </c>
      <c r="BM115" s="68" t="s">
        <v>999</v>
      </c>
    </row>
    <row r="116" spans="2:47" s="6" customFormat="1" ht="16.5" customHeight="1">
      <c r="B116" s="20"/>
      <c r="F116" s="256" t="s">
        <v>754</v>
      </c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0"/>
      <c r="T116" s="45"/>
      <c r="AA116" s="46"/>
      <c r="AT116" s="6" t="s">
        <v>255</v>
      </c>
      <c r="AU116" s="6" t="s">
        <v>73</v>
      </c>
    </row>
    <row r="117" spans="2:65" s="6" customFormat="1" ht="27" customHeight="1">
      <c r="B117" s="20"/>
      <c r="C117" s="99" t="s">
        <v>124</v>
      </c>
      <c r="D117" s="99" t="s">
        <v>116</v>
      </c>
      <c r="E117" s="100" t="s">
        <v>759</v>
      </c>
      <c r="F117" s="257" t="s">
        <v>760</v>
      </c>
      <c r="G117" s="258"/>
      <c r="H117" s="258"/>
      <c r="I117" s="258"/>
      <c r="J117" s="102" t="s">
        <v>117</v>
      </c>
      <c r="K117" s="103">
        <v>43.944</v>
      </c>
      <c r="L117" s="259"/>
      <c r="M117" s="258"/>
      <c r="N117" s="261">
        <f>ROUND($L$117*$K$117,2)</f>
        <v>0</v>
      </c>
      <c r="O117" s="258"/>
      <c r="P117" s="258"/>
      <c r="Q117" s="258"/>
      <c r="R117" s="101" t="s">
        <v>252</v>
      </c>
      <c r="S117" s="20"/>
      <c r="T117" s="104"/>
      <c r="U117" s="105" t="s">
        <v>38</v>
      </c>
      <c r="X117" s="106">
        <v>0</v>
      </c>
      <c r="Y117" s="106">
        <f>$X$117*$K$117</f>
        <v>0</v>
      </c>
      <c r="Z117" s="106">
        <v>0</v>
      </c>
      <c r="AA117" s="107">
        <f>$Z$117*$K$117</f>
        <v>0</v>
      </c>
      <c r="AR117" s="68" t="s">
        <v>118</v>
      </c>
      <c r="AT117" s="68" t="s">
        <v>116</v>
      </c>
      <c r="AU117" s="68" t="s">
        <v>73</v>
      </c>
      <c r="AY117" s="6" t="s">
        <v>115</v>
      </c>
      <c r="BE117" s="108">
        <f>IF($U$117="základní",$N$117,0)</f>
        <v>0</v>
      </c>
      <c r="BF117" s="108">
        <f>IF($U$117="snížená",$N$117,0)</f>
        <v>0</v>
      </c>
      <c r="BG117" s="108">
        <f>IF($U$117="zákl. přenesená",$N$117,0)</f>
        <v>0</v>
      </c>
      <c r="BH117" s="108">
        <f>IF($U$117="sníž. přenesená",$N$117,0)</f>
        <v>0</v>
      </c>
      <c r="BI117" s="108">
        <f>IF($U$117="nulová",$N$117,0)</f>
        <v>0</v>
      </c>
      <c r="BJ117" s="68" t="s">
        <v>21</v>
      </c>
      <c r="BK117" s="108">
        <f>ROUND($L$117*$K$117,2)</f>
        <v>0</v>
      </c>
      <c r="BL117" s="68" t="s">
        <v>118</v>
      </c>
      <c r="BM117" s="68" t="s">
        <v>1000</v>
      </c>
    </row>
    <row r="118" spans="2:47" s="6" customFormat="1" ht="27" customHeight="1">
      <c r="B118" s="20"/>
      <c r="F118" s="256" t="s">
        <v>762</v>
      </c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0"/>
      <c r="T118" s="45"/>
      <c r="AA118" s="46"/>
      <c r="AT118" s="6" t="s">
        <v>255</v>
      </c>
      <c r="AU118" s="6" t="s">
        <v>73</v>
      </c>
    </row>
    <row r="119" spans="2:51" s="6" customFormat="1" ht="15.75" customHeight="1">
      <c r="B119" s="109"/>
      <c r="E119" s="111"/>
      <c r="F119" s="251" t="s">
        <v>643</v>
      </c>
      <c r="G119" s="252"/>
      <c r="H119" s="252"/>
      <c r="I119" s="252"/>
      <c r="K119" s="112">
        <v>14.379</v>
      </c>
      <c r="S119" s="109"/>
      <c r="T119" s="113"/>
      <c r="AA119" s="114"/>
      <c r="AT119" s="111" t="s">
        <v>119</v>
      </c>
      <c r="AU119" s="111" t="s">
        <v>73</v>
      </c>
      <c r="AV119" s="111" t="s">
        <v>73</v>
      </c>
      <c r="AW119" s="111" t="s">
        <v>90</v>
      </c>
      <c r="AX119" s="111" t="s">
        <v>68</v>
      </c>
      <c r="AY119" s="111" t="s">
        <v>115</v>
      </c>
    </row>
    <row r="120" spans="2:51" s="6" customFormat="1" ht="15.75" customHeight="1">
      <c r="B120" s="109"/>
      <c r="E120" s="111"/>
      <c r="F120" s="251" t="s">
        <v>641</v>
      </c>
      <c r="G120" s="252"/>
      <c r="H120" s="252"/>
      <c r="I120" s="252"/>
      <c r="K120" s="112">
        <v>29.565</v>
      </c>
      <c r="S120" s="109"/>
      <c r="T120" s="113"/>
      <c r="AA120" s="114"/>
      <c r="AT120" s="111" t="s">
        <v>119</v>
      </c>
      <c r="AU120" s="111" t="s">
        <v>73</v>
      </c>
      <c r="AV120" s="111" t="s">
        <v>73</v>
      </c>
      <c r="AW120" s="111" t="s">
        <v>90</v>
      </c>
      <c r="AX120" s="111" t="s">
        <v>68</v>
      </c>
      <c r="AY120" s="111" t="s">
        <v>115</v>
      </c>
    </row>
    <row r="121" spans="2:51" s="6" customFormat="1" ht="15.75" customHeight="1">
      <c r="B121" s="115"/>
      <c r="E121" s="116"/>
      <c r="F121" s="263" t="s">
        <v>120</v>
      </c>
      <c r="G121" s="264"/>
      <c r="H121" s="264"/>
      <c r="I121" s="264"/>
      <c r="K121" s="117">
        <v>43.944</v>
      </c>
      <c r="S121" s="115"/>
      <c r="T121" s="118"/>
      <c r="AA121" s="119"/>
      <c r="AT121" s="116" t="s">
        <v>119</v>
      </c>
      <c r="AU121" s="116" t="s">
        <v>73</v>
      </c>
      <c r="AV121" s="116" t="s">
        <v>118</v>
      </c>
      <c r="AW121" s="116" t="s">
        <v>90</v>
      </c>
      <c r="AX121" s="116" t="s">
        <v>21</v>
      </c>
      <c r="AY121" s="116" t="s">
        <v>115</v>
      </c>
    </row>
    <row r="122" spans="2:65" s="6" customFormat="1" ht="27" customHeight="1">
      <c r="B122" s="20"/>
      <c r="C122" s="99" t="s">
        <v>126</v>
      </c>
      <c r="D122" s="99" t="s">
        <v>116</v>
      </c>
      <c r="E122" s="100" t="s">
        <v>320</v>
      </c>
      <c r="F122" s="257" t="s">
        <v>321</v>
      </c>
      <c r="G122" s="258"/>
      <c r="H122" s="258"/>
      <c r="I122" s="258"/>
      <c r="J122" s="102" t="s">
        <v>117</v>
      </c>
      <c r="K122" s="103">
        <v>52.189</v>
      </c>
      <c r="L122" s="259"/>
      <c r="M122" s="258"/>
      <c r="N122" s="261">
        <f>ROUND($L$122*$K$122,2)</f>
        <v>0</v>
      </c>
      <c r="O122" s="258"/>
      <c r="P122" s="258"/>
      <c r="Q122" s="258"/>
      <c r="R122" s="101" t="s">
        <v>252</v>
      </c>
      <c r="S122" s="20"/>
      <c r="T122" s="104"/>
      <c r="U122" s="105" t="s">
        <v>38</v>
      </c>
      <c r="X122" s="106">
        <v>0</v>
      </c>
      <c r="Y122" s="106">
        <f>$X$122*$K$122</f>
        <v>0</v>
      </c>
      <c r="Z122" s="106">
        <v>0</v>
      </c>
      <c r="AA122" s="107">
        <f>$Z$122*$K$122</f>
        <v>0</v>
      </c>
      <c r="AR122" s="68" t="s">
        <v>118</v>
      </c>
      <c r="AT122" s="68" t="s">
        <v>116</v>
      </c>
      <c r="AU122" s="68" t="s">
        <v>73</v>
      </c>
      <c r="AY122" s="6" t="s">
        <v>115</v>
      </c>
      <c r="BE122" s="108">
        <f>IF($U$122="základní",$N$122,0)</f>
        <v>0</v>
      </c>
      <c r="BF122" s="108">
        <f>IF($U$122="snížená",$N$122,0)</f>
        <v>0</v>
      </c>
      <c r="BG122" s="108">
        <f>IF($U$122="zákl. přenesená",$N$122,0)</f>
        <v>0</v>
      </c>
      <c r="BH122" s="108">
        <f>IF($U$122="sníž. přenesená",$N$122,0)</f>
        <v>0</v>
      </c>
      <c r="BI122" s="108">
        <f>IF($U$122="nulová",$N$122,0)</f>
        <v>0</v>
      </c>
      <c r="BJ122" s="68" t="s">
        <v>21</v>
      </c>
      <c r="BK122" s="108">
        <f>ROUND($L$122*$K$122,2)</f>
        <v>0</v>
      </c>
      <c r="BL122" s="68" t="s">
        <v>118</v>
      </c>
      <c r="BM122" s="68" t="s">
        <v>1001</v>
      </c>
    </row>
    <row r="123" spans="2:47" s="6" customFormat="1" ht="27" customHeight="1">
      <c r="B123" s="20"/>
      <c r="F123" s="256" t="s">
        <v>323</v>
      </c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0"/>
      <c r="T123" s="45"/>
      <c r="AA123" s="46"/>
      <c r="AT123" s="6" t="s">
        <v>255</v>
      </c>
      <c r="AU123" s="6" t="s">
        <v>73</v>
      </c>
    </row>
    <row r="124" spans="2:51" s="6" customFormat="1" ht="15.75" customHeight="1">
      <c r="B124" s="109"/>
      <c r="E124" s="111"/>
      <c r="F124" s="251" t="s">
        <v>224</v>
      </c>
      <c r="G124" s="252"/>
      <c r="H124" s="252"/>
      <c r="I124" s="252"/>
      <c r="K124" s="112">
        <v>52.1892</v>
      </c>
      <c r="S124" s="109"/>
      <c r="T124" s="113"/>
      <c r="AA124" s="114"/>
      <c r="AT124" s="111" t="s">
        <v>119</v>
      </c>
      <c r="AU124" s="111" t="s">
        <v>73</v>
      </c>
      <c r="AV124" s="111" t="s">
        <v>73</v>
      </c>
      <c r="AW124" s="111" t="s">
        <v>90</v>
      </c>
      <c r="AX124" s="111" t="s">
        <v>21</v>
      </c>
      <c r="AY124" s="111" t="s">
        <v>115</v>
      </c>
    </row>
    <row r="125" spans="2:65" s="6" customFormat="1" ht="27" customHeight="1">
      <c r="B125" s="20"/>
      <c r="C125" s="99" t="s">
        <v>25</v>
      </c>
      <c r="D125" s="99" t="s">
        <v>116</v>
      </c>
      <c r="E125" s="100" t="s">
        <v>1254</v>
      </c>
      <c r="F125" s="257" t="s">
        <v>1253</v>
      </c>
      <c r="G125" s="258"/>
      <c r="H125" s="258"/>
      <c r="I125" s="258"/>
      <c r="J125" s="102" t="s">
        <v>117</v>
      </c>
      <c r="K125" s="103">
        <v>17.849</v>
      </c>
      <c r="L125" s="259"/>
      <c r="M125" s="258"/>
      <c r="N125" s="261">
        <f>ROUND($L$125*$K$125,2)</f>
        <v>0</v>
      </c>
      <c r="O125" s="258"/>
      <c r="P125" s="258"/>
      <c r="Q125" s="258"/>
      <c r="R125" s="101" t="s">
        <v>252</v>
      </c>
      <c r="S125" s="20"/>
      <c r="T125" s="104"/>
      <c r="U125" s="105" t="s">
        <v>38</v>
      </c>
      <c r="X125" s="106">
        <v>0</v>
      </c>
      <c r="Y125" s="106">
        <f>$X$125*$K$125</f>
        <v>0</v>
      </c>
      <c r="Z125" s="106">
        <v>0</v>
      </c>
      <c r="AA125" s="107">
        <f>$Z$125*$K$125</f>
        <v>0</v>
      </c>
      <c r="AR125" s="68" t="s">
        <v>118</v>
      </c>
      <c r="AT125" s="68" t="s">
        <v>116</v>
      </c>
      <c r="AU125" s="68" t="s">
        <v>73</v>
      </c>
      <c r="AY125" s="6" t="s">
        <v>115</v>
      </c>
      <c r="BE125" s="108">
        <f>IF($U$125="základní",$N$125,0)</f>
        <v>0</v>
      </c>
      <c r="BF125" s="108">
        <f>IF($U$125="snížená",$N$125,0)</f>
        <v>0</v>
      </c>
      <c r="BG125" s="108">
        <f>IF($U$125="zákl. přenesená",$N$125,0)</f>
        <v>0</v>
      </c>
      <c r="BH125" s="108">
        <f>IF($U$125="sníž. přenesená",$N$125,0)</f>
        <v>0</v>
      </c>
      <c r="BI125" s="108">
        <f>IF($U$125="nulová",$N$125,0)</f>
        <v>0</v>
      </c>
      <c r="BJ125" s="68" t="s">
        <v>21</v>
      </c>
      <c r="BK125" s="108">
        <f>ROUND($L$125*$K$125,2)</f>
        <v>0</v>
      </c>
      <c r="BL125" s="68" t="s">
        <v>118</v>
      </c>
      <c r="BM125" s="68" t="s">
        <v>1002</v>
      </c>
    </row>
    <row r="126" spans="2:47" s="6" customFormat="1" ht="27" customHeight="1">
      <c r="B126" s="20"/>
      <c r="F126" s="256" t="s">
        <v>1255</v>
      </c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0"/>
      <c r="T126" s="45"/>
      <c r="AA126" s="46"/>
      <c r="AT126" s="6" t="s">
        <v>255</v>
      </c>
      <c r="AU126" s="6" t="s">
        <v>73</v>
      </c>
    </row>
    <row r="127" spans="2:51" s="6" customFormat="1" ht="15.75" customHeight="1">
      <c r="B127" s="109"/>
      <c r="E127" s="111"/>
      <c r="F127" s="251" t="s">
        <v>643</v>
      </c>
      <c r="G127" s="252"/>
      <c r="H127" s="252"/>
      <c r="I127" s="252"/>
      <c r="K127" s="112">
        <v>14.379</v>
      </c>
      <c r="S127" s="109"/>
      <c r="T127" s="113"/>
      <c r="AA127" s="114"/>
      <c r="AT127" s="111" t="s">
        <v>119</v>
      </c>
      <c r="AU127" s="111" t="s">
        <v>73</v>
      </c>
      <c r="AV127" s="111" t="s">
        <v>73</v>
      </c>
      <c r="AW127" s="111" t="s">
        <v>90</v>
      </c>
      <c r="AX127" s="111" t="s">
        <v>68</v>
      </c>
      <c r="AY127" s="111" t="s">
        <v>115</v>
      </c>
    </row>
    <row r="128" spans="2:51" s="6" customFormat="1" ht="15.75" customHeight="1">
      <c r="B128" s="109"/>
      <c r="E128" s="111"/>
      <c r="F128" s="251" t="s">
        <v>641</v>
      </c>
      <c r="G128" s="252"/>
      <c r="H128" s="252"/>
      <c r="I128" s="252"/>
      <c r="K128" s="112">
        <v>29.565</v>
      </c>
      <c r="S128" s="109"/>
      <c r="T128" s="113"/>
      <c r="AA128" s="114"/>
      <c r="AT128" s="111" t="s">
        <v>119</v>
      </c>
      <c r="AU128" s="111" t="s">
        <v>73</v>
      </c>
      <c r="AV128" s="111" t="s">
        <v>73</v>
      </c>
      <c r="AW128" s="111" t="s">
        <v>90</v>
      </c>
      <c r="AX128" s="111" t="s">
        <v>68</v>
      </c>
      <c r="AY128" s="111" t="s">
        <v>115</v>
      </c>
    </row>
    <row r="129" spans="2:51" s="6" customFormat="1" ht="15.75" customHeight="1">
      <c r="B129" s="109"/>
      <c r="E129" s="111"/>
      <c r="F129" s="251" t="s">
        <v>225</v>
      </c>
      <c r="G129" s="252"/>
      <c r="H129" s="252"/>
      <c r="I129" s="252"/>
      <c r="K129" s="112">
        <v>-26.0946</v>
      </c>
      <c r="S129" s="109"/>
      <c r="T129" s="113"/>
      <c r="AA129" s="114"/>
      <c r="AT129" s="111" t="s">
        <v>119</v>
      </c>
      <c r="AU129" s="111" t="s">
        <v>73</v>
      </c>
      <c r="AV129" s="111" t="s">
        <v>73</v>
      </c>
      <c r="AW129" s="111" t="s">
        <v>90</v>
      </c>
      <c r="AX129" s="111" t="s">
        <v>68</v>
      </c>
      <c r="AY129" s="111" t="s">
        <v>115</v>
      </c>
    </row>
    <row r="130" spans="2:51" s="6" customFormat="1" ht="15.75" customHeight="1">
      <c r="B130" s="115"/>
      <c r="E130" s="116" t="s">
        <v>639</v>
      </c>
      <c r="F130" s="263" t="s">
        <v>120</v>
      </c>
      <c r="G130" s="264"/>
      <c r="H130" s="264"/>
      <c r="I130" s="264"/>
      <c r="K130" s="117">
        <v>17.8494</v>
      </c>
      <c r="S130" s="115"/>
      <c r="T130" s="118"/>
      <c r="AA130" s="119"/>
      <c r="AT130" s="116" t="s">
        <v>119</v>
      </c>
      <c r="AU130" s="116" t="s">
        <v>73</v>
      </c>
      <c r="AV130" s="116" t="s">
        <v>118</v>
      </c>
      <c r="AW130" s="116" t="s">
        <v>90</v>
      </c>
      <c r="AX130" s="116" t="s">
        <v>21</v>
      </c>
      <c r="AY130" s="116" t="s">
        <v>115</v>
      </c>
    </row>
    <row r="131" spans="2:65" s="6" customFormat="1" ht="15.75" customHeight="1">
      <c r="B131" s="20"/>
      <c r="C131" s="99" t="s">
        <v>123</v>
      </c>
      <c r="D131" s="99" t="s">
        <v>116</v>
      </c>
      <c r="E131" s="100" t="s">
        <v>338</v>
      </c>
      <c r="F131" s="257" t="s">
        <v>339</v>
      </c>
      <c r="G131" s="258"/>
      <c r="H131" s="258"/>
      <c r="I131" s="258"/>
      <c r="J131" s="102" t="s">
        <v>117</v>
      </c>
      <c r="K131" s="103">
        <v>26.095</v>
      </c>
      <c r="L131" s="259"/>
      <c r="M131" s="258"/>
      <c r="N131" s="261">
        <f>ROUND($L$131*$K$131,2)</f>
        <v>0</v>
      </c>
      <c r="O131" s="258"/>
      <c r="P131" s="258"/>
      <c r="Q131" s="258"/>
      <c r="R131" s="101" t="s">
        <v>252</v>
      </c>
      <c r="S131" s="20"/>
      <c r="T131" s="104"/>
      <c r="U131" s="105" t="s">
        <v>38</v>
      </c>
      <c r="X131" s="106">
        <v>0</v>
      </c>
      <c r="Y131" s="106">
        <f>$X$131*$K$131</f>
        <v>0</v>
      </c>
      <c r="Z131" s="106">
        <v>0</v>
      </c>
      <c r="AA131" s="107">
        <f>$Z$131*$K$131</f>
        <v>0</v>
      </c>
      <c r="AR131" s="68" t="s">
        <v>118</v>
      </c>
      <c r="AT131" s="68" t="s">
        <v>116</v>
      </c>
      <c r="AU131" s="68" t="s">
        <v>73</v>
      </c>
      <c r="AY131" s="6" t="s">
        <v>115</v>
      </c>
      <c r="BE131" s="108">
        <f>IF($U$131="základní",$N$131,0)</f>
        <v>0</v>
      </c>
      <c r="BF131" s="108">
        <f>IF($U$131="snížená",$N$131,0)</f>
        <v>0</v>
      </c>
      <c r="BG131" s="108">
        <f>IF($U$131="zákl. přenesená",$N$131,0)</f>
        <v>0</v>
      </c>
      <c r="BH131" s="108">
        <f>IF($U$131="sníž. přenesená",$N$131,0)</f>
        <v>0</v>
      </c>
      <c r="BI131" s="108">
        <f>IF($U$131="nulová",$N$131,0)</f>
        <v>0</v>
      </c>
      <c r="BJ131" s="68" t="s">
        <v>21</v>
      </c>
      <c r="BK131" s="108">
        <f>ROUND($L$131*$K$131,2)</f>
        <v>0</v>
      </c>
      <c r="BL131" s="68" t="s">
        <v>118</v>
      </c>
      <c r="BM131" s="68" t="s">
        <v>1003</v>
      </c>
    </row>
    <row r="132" spans="2:47" s="6" customFormat="1" ht="16.5" customHeight="1">
      <c r="B132" s="20"/>
      <c r="F132" s="256" t="s">
        <v>341</v>
      </c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0"/>
      <c r="T132" s="45"/>
      <c r="AA132" s="46"/>
      <c r="AT132" s="6" t="s">
        <v>255</v>
      </c>
      <c r="AU132" s="6" t="s">
        <v>73</v>
      </c>
    </row>
    <row r="133" spans="2:51" s="6" customFormat="1" ht="15.75" customHeight="1">
      <c r="B133" s="109"/>
      <c r="E133" s="111"/>
      <c r="F133" s="251" t="s">
        <v>219</v>
      </c>
      <c r="G133" s="252"/>
      <c r="H133" s="252"/>
      <c r="I133" s="252"/>
      <c r="K133" s="112">
        <v>26.0946</v>
      </c>
      <c r="S133" s="109"/>
      <c r="T133" s="113"/>
      <c r="AA133" s="114"/>
      <c r="AT133" s="111" t="s">
        <v>119</v>
      </c>
      <c r="AU133" s="111" t="s">
        <v>73</v>
      </c>
      <c r="AV133" s="111" t="s">
        <v>73</v>
      </c>
      <c r="AW133" s="111" t="s">
        <v>90</v>
      </c>
      <c r="AX133" s="111" t="s">
        <v>21</v>
      </c>
      <c r="AY133" s="111" t="s">
        <v>115</v>
      </c>
    </row>
    <row r="134" spans="2:65" s="6" customFormat="1" ht="27" customHeight="1">
      <c r="B134" s="20"/>
      <c r="C134" s="99" t="s">
        <v>118</v>
      </c>
      <c r="D134" s="99" t="s">
        <v>116</v>
      </c>
      <c r="E134" s="100" t="s">
        <v>226</v>
      </c>
      <c r="F134" s="257" t="s">
        <v>227</v>
      </c>
      <c r="G134" s="258"/>
      <c r="H134" s="258"/>
      <c r="I134" s="258"/>
      <c r="J134" s="102" t="s">
        <v>117</v>
      </c>
      <c r="K134" s="103">
        <v>26.095</v>
      </c>
      <c r="L134" s="259"/>
      <c r="M134" s="258"/>
      <c r="N134" s="261">
        <f>ROUND($L$134*$K$134,2)</f>
        <v>0</v>
      </c>
      <c r="O134" s="258"/>
      <c r="P134" s="258"/>
      <c r="Q134" s="258"/>
      <c r="R134" s="101" t="s">
        <v>252</v>
      </c>
      <c r="S134" s="20"/>
      <c r="T134" s="104"/>
      <c r="U134" s="105" t="s">
        <v>38</v>
      </c>
      <c r="X134" s="106">
        <v>0</v>
      </c>
      <c r="Y134" s="106">
        <f>$X$134*$K$134</f>
        <v>0</v>
      </c>
      <c r="Z134" s="106">
        <v>0</v>
      </c>
      <c r="AA134" s="107">
        <f>$Z$134*$K$134</f>
        <v>0</v>
      </c>
      <c r="AR134" s="68" t="s">
        <v>118</v>
      </c>
      <c r="AT134" s="68" t="s">
        <v>116</v>
      </c>
      <c r="AU134" s="68" t="s">
        <v>73</v>
      </c>
      <c r="AY134" s="6" t="s">
        <v>115</v>
      </c>
      <c r="BE134" s="108">
        <f>IF($U$134="základní",$N$134,0)</f>
        <v>0</v>
      </c>
      <c r="BF134" s="108">
        <f>IF($U$134="snížená",$N$134,0)</f>
        <v>0</v>
      </c>
      <c r="BG134" s="108">
        <f>IF($U$134="zákl. přenesená",$N$134,0)</f>
        <v>0</v>
      </c>
      <c r="BH134" s="108">
        <f>IF($U$134="sníž. přenesená",$N$134,0)</f>
        <v>0</v>
      </c>
      <c r="BI134" s="108">
        <f>IF($U$134="nulová",$N$134,0)</f>
        <v>0</v>
      </c>
      <c r="BJ134" s="68" t="s">
        <v>21</v>
      </c>
      <c r="BK134" s="108">
        <f>ROUND($L$134*$K$134,2)</f>
        <v>0</v>
      </c>
      <c r="BL134" s="68" t="s">
        <v>118</v>
      </c>
      <c r="BM134" s="68" t="s">
        <v>1004</v>
      </c>
    </row>
    <row r="135" spans="2:47" s="6" customFormat="1" ht="16.5" customHeight="1">
      <c r="B135" s="20"/>
      <c r="F135" s="256" t="s">
        <v>343</v>
      </c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0"/>
      <c r="T135" s="45"/>
      <c r="AA135" s="46"/>
      <c r="AT135" s="6" t="s">
        <v>255</v>
      </c>
      <c r="AU135" s="6" t="s">
        <v>73</v>
      </c>
    </row>
    <row r="136" spans="2:51" s="6" customFormat="1" ht="15.75" customHeight="1">
      <c r="B136" s="109"/>
      <c r="E136" s="111"/>
      <c r="F136" s="251" t="s">
        <v>643</v>
      </c>
      <c r="G136" s="252"/>
      <c r="H136" s="252"/>
      <c r="I136" s="252"/>
      <c r="K136" s="112">
        <v>14.379</v>
      </c>
      <c r="S136" s="109"/>
      <c r="T136" s="113"/>
      <c r="AA136" s="114"/>
      <c r="AT136" s="111" t="s">
        <v>119</v>
      </c>
      <c r="AU136" s="111" t="s">
        <v>73</v>
      </c>
      <c r="AV136" s="111" t="s">
        <v>73</v>
      </c>
      <c r="AW136" s="111" t="s">
        <v>90</v>
      </c>
      <c r="AX136" s="111" t="s">
        <v>68</v>
      </c>
      <c r="AY136" s="111" t="s">
        <v>115</v>
      </c>
    </row>
    <row r="137" spans="2:51" s="6" customFormat="1" ht="15.75" customHeight="1">
      <c r="B137" s="109"/>
      <c r="E137" s="111"/>
      <c r="F137" s="251" t="s">
        <v>641</v>
      </c>
      <c r="G137" s="252"/>
      <c r="H137" s="252"/>
      <c r="I137" s="252"/>
      <c r="K137" s="112">
        <v>29.565</v>
      </c>
      <c r="S137" s="109"/>
      <c r="T137" s="113"/>
      <c r="AA137" s="114"/>
      <c r="AT137" s="111" t="s">
        <v>119</v>
      </c>
      <c r="AU137" s="111" t="s">
        <v>73</v>
      </c>
      <c r="AV137" s="111" t="s">
        <v>73</v>
      </c>
      <c r="AW137" s="111" t="s">
        <v>90</v>
      </c>
      <c r="AX137" s="111" t="s">
        <v>68</v>
      </c>
      <c r="AY137" s="111" t="s">
        <v>115</v>
      </c>
    </row>
    <row r="138" spans="2:51" s="6" customFormat="1" ht="15.75" customHeight="1">
      <c r="B138" s="109"/>
      <c r="E138" s="111"/>
      <c r="F138" s="251" t="s">
        <v>228</v>
      </c>
      <c r="G138" s="252"/>
      <c r="H138" s="252"/>
      <c r="I138" s="252"/>
      <c r="K138" s="112">
        <v>-10.8564</v>
      </c>
      <c r="S138" s="109"/>
      <c r="T138" s="113"/>
      <c r="AA138" s="114"/>
      <c r="AT138" s="111" t="s">
        <v>119</v>
      </c>
      <c r="AU138" s="111" t="s">
        <v>73</v>
      </c>
      <c r="AV138" s="111" t="s">
        <v>73</v>
      </c>
      <c r="AW138" s="111" t="s">
        <v>90</v>
      </c>
      <c r="AX138" s="111" t="s">
        <v>68</v>
      </c>
      <c r="AY138" s="111" t="s">
        <v>115</v>
      </c>
    </row>
    <row r="139" spans="2:51" s="6" customFormat="1" ht="15.75" customHeight="1">
      <c r="B139" s="109"/>
      <c r="E139" s="111"/>
      <c r="F139" s="251" t="s">
        <v>229</v>
      </c>
      <c r="G139" s="252"/>
      <c r="H139" s="252"/>
      <c r="I139" s="252"/>
      <c r="K139" s="112">
        <v>-4.905</v>
      </c>
      <c r="S139" s="109"/>
      <c r="T139" s="113"/>
      <c r="AA139" s="114"/>
      <c r="AT139" s="111" t="s">
        <v>119</v>
      </c>
      <c r="AU139" s="111" t="s">
        <v>73</v>
      </c>
      <c r="AV139" s="111" t="s">
        <v>73</v>
      </c>
      <c r="AW139" s="111" t="s">
        <v>90</v>
      </c>
      <c r="AX139" s="111" t="s">
        <v>68</v>
      </c>
      <c r="AY139" s="111" t="s">
        <v>115</v>
      </c>
    </row>
    <row r="140" spans="2:51" s="6" customFormat="1" ht="15.75" customHeight="1">
      <c r="B140" s="109"/>
      <c r="E140" s="111"/>
      <c r="F140" s="251" t="s">
        <v>1005</v>
      </c>
      <c r="G140" s="252"/>
      <c r="H140" s="252"/>
      <c r="I140" s="252"/>
      <c r="K140" s="112">
        <v>-2.088</v>
      </c>
      <c r="S140" s="109"/>
      <c r="T140" s="113"/>
      <c r="AA140" s="114"/>
      <c r="AT140" s="111" t="s">
        <v>119</v>
      </c>
      <c r="AU140" s="111" t="s">
        <v>73</v>
      </c>
      <c r="AV140" s="111" t="s">
        <v>73</v>
      </c>
      <c r="AW140" s="111" t="s">
        <v>90</v>
      </c>
      <c r="AX140" s="111" t="s">
        <v>68</v>
      </c>
      <c r="AY140" s="111" t="s">
        <v>115</v>
      </c>
    </row>
    <row r="141" spans="2:51" s="6" customFormat="1" ht="15.75" customHeight="1">
      <c r="B141" s="115"/>
      <c r="E141" s="116" t="s">
        <v>219</v>
      </c>
      <c r="F141" s="263" t="s">
        <v>120</v>
      </c>
      <c r="G141" s="264"/>
      <c r="H141" s="264"/>
      <c r="I141" s="264"/>
      <c r="K141" s="117">
        <v>26.0946</v>
      </c>
      <c r="S141" s="115"/>
      <c r="T141" s="118"/>
      <c r="AA141" s="119"/>
      <c r="AT141" s="116" t="s">
        <v>119</v>
      </c>
      <c r="AU141" s="116" t="s">
        <v>73</v>
      </c>
      <c r="AV141" s="116" t="s">
        <v>118</v>
      </c>
      <c r="AW141" s="116" t="s">
        <v>90</v>
      </c>
      <c r="AX141" s="116" t="s">
        <v>21</v>
      </c>
      <c r="AY141" s="116" t="s">
        <v>115</v>
      </c>
    </row>
    <row r="142" spans="2:65" s="6" customFormat="1" ht="39" customHeight="1">
      <c r="B142" s="20"/>
      <c r="C142" s="99" t="s">
        <v>133</v>
      </c>
      <c r="D142" s="99" t="s">
        <v>116</v>
      </c>
      <c r="E142" s="100" t="s">
        <v>230</v>
      </c>
      <c r="F142" s="257" t="s">
        <v>231</v>
      </c>
      <c r="G142" s="258"/>
      <c r="H142" s="258"/>
      <c r="I142" s="258"/>
      <c r="J142" s="102" t="s">
        <v>117</v>
      </c>
      <c r="K142" s="103">
        <v>10.856</v>
      </c>
      <c r="L142" s="259"/>
      <c r="M142" s="258"/>
      <c r="N142" s="261">
        <f>ROUND($L$142*$K$142,2)</f>
        <v>0</v>
      </c>
      <c r="O142" s="258"/>
      <c r="P142" s="258"/>
      <c r="Q142" s="258"/>
      <c r="R142" s="101" t="s">
        <v>252</v>
      </c>
      <c r="S142" s="20"/>
      <c r="T142" s="104"/>
      <c r="U142" s="105" t="s">
        <v>38</v>
      </c>
      <c r="X142" s="106">
        <v>0</v>
      </c>
      <c r="Y142" s="106">
        <f>$X$142*$K$142</f>
        <v>0</v>
      </c>
      <c r="Z142" s="106">
        <v>0</v>
      </c>
      <c r="AA142" s="107">
        <f>$Z$142*$K$142</f>
        <v>0</v>
      </c>
      <c r="AR142" s="68" t="s">
        <v>118</v>
      </c>
      <c r="AT142" s="68" t="s">
        <v>116</v>
      </c>
      <c r="AU142" s="68" t="s">
        <v>73</v>
      </c>
      <c r="AY142" s="6" t="s">
        <v>115</v>
      </c>
      <c r="BE142" s="108">
        <f>IF($U$142="základní",$N$142,0)</f>
        <v>0</v>
      </c>
      <c r="BF142" s="108">
        <f>IF($U$142="snížená",$N$142,0)</f>
        <v>0</v>
      </c>
      <c r="BG142" s="108">
        <f>IF($U$142="zákl. přenesená",$N$142,0)</f>
        <v>0</v>
      </c>
      <c r="BH142" s="108">
        <f>IF($U$142="sníž. přenesená",$N$142,0)</f>
        <v>0</v>
      </c>
      <c r="BI142" s="108">
        <f>IF($U$142="nulová",$N$142,0)</f>
        <v>0</v>
      </c>
      <c r="BJ142" s="68" t="s">
        <v>21</v>
      </c>
      <c r="BK142" s="108">
        <f>ROUND($L$142*$K$142,2)</f>
        <v>0</v>
      </c>
      <c r="BL142" s="68" t="s">
        <v>118</v>
      </c>
      <c r="BM142" s="68" t="s">
        <v>1006</v>
      </c>
    </row>
    <row r="143" spans="2:47" s="6" customFormat="1" ht="27" customHeight="1">
      <c r="B143" s="20"/>
      <c r="F143" s="256" t="s">
        <v>792</v>
      </c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0"/>
      <c r="T143" s="45"/>
      <c r="AA143" s="46"/>
      <c r="AT143" s="6" t="s">
        <v>255</v>
      </c>
      <c r="AU143" s="6" t="s">
        <v>73</v>
      </c>
    </row>
    <row r="144" spans="2:51" s="6" customFormat="1" ht="15.75" customHeight="1">
      <c r="B144" s="109"/>
      <c r="E144" s="111"/>
      <c r="F144" s="251" t="s">
        <v>1007</v>
      </c>
      <c r="G144" s="252"/>
      <c r="H144" s="252"/>
      <c r="I144" s="252"/>
      <c r="K144" s="112">
        <v>10.8564</v>
      </c>
      <c r="S144" s="109"/>
      <c r="T144" s="113"/>
      <c r="AA144" s="114"/>
      <c r="AT144" s="111" t="s">
        <v>119</v>
      </c>
      <c r="AU144" s="111" t="s">
        <v>73</v>
      </c>
      <c r="AV144" s="111" t="s">
        <v>73</v>
      </c>
      <c r="AW144" s="111" t="s">
        <v>90</v>
      </c>
      <c r="AX144" s="111" t="s">
        <v>68</v>
      </c>
      <c r="AY144" s="111" t="s">
        <v>115</v>
      </c>
    </row>
    <row r="145" spans="2:51" s="6" customFormat="1" ht="15.75" customHeight="1">
      <c r="B145" s="115"/>
      <c r="E145" s="116" t="s">
        <v>217</v>
      </c>
      <c r="F145" s="263" t="s">
        <v>120</v>
      </c>
      <c r="G145" s="264"/>
      <c r="H145" s="264"/>
      <c r="I145" s="264"/>
      <c r="K145" s="117">
        <v>10.8564</v>
      </c>
      <c r="S145" s="115"/>
      <c r="T145" s="118"/>
      <c r="AA145" s="119"/>
      <c r="AT145" s="116" t="s">
        <v>119</v>
      </c>
      <c r="AU145" s="116" t="s">
        <v>73</v>
      </c>
      <c r="AV145" s="116" t="s">
        <v>118</v>
      </c>
      <c r="AW145" s="116" t="s">
        <v>90</v>
      </c>
      <c r="AX145" s="116" t="s">
        <v>21</v>
      </c>
      <c r="AY145" s="116" t="s">
        <v>115</v>
      </c>
    </row>
    <row r="146" spans="2:65" s="6" customFormat="1" ht="15.75" customHeight="1">
      <c r="B146" s="20"/>
      <c r="C146" s="127" t="s">
        <v>174</v>
      </c>
      <c r="D146" s="127" t="s">
        <v>144</v>
      </c>
      <c r="E146" s="125" t="s">
        <v>795</v>
      </c>
      <c r="F146" s="266" t="s">
        <v>796</v>
      </c>
      <c r="G146" s="267"/>
      <c r="H146" s="267"/>
      <c r="I146" s="267"/>
      <c r="J146" s="124" t="s">
        <v>125</v>
      </c>
      <c r="K146" s="126">
        <v>21.713</v>
      </c>
      <c r="L146" s="268"/>
      <c r="M146" s="267"/>
      <c r="N146" s="265">
        <f>ROUND($L$146*$K$146,2)</f>
        <v>0</v>
      </c>
      <c r="O146" s="258"/>
      <c r="P146" s="258"/>
      <c r="Q146" s="258"/>
      <c r="R146" s="101" t="s">
        <v>252</v>
      </c>
      <c r="S146" s="20"/>
      <c r="T146" s="104"/>
      <c r="U146" s="105" t="s">
        <v>38</v>
      </c>
      <c r="X146" s="106">
        <v>1</v>
      </c>
      <c r="Y146" s="106">
        <f>$X$146*$K$146</f>
        <v>21.713</v>
      </c>
      <c r="Z146" s="106">
        <v>0</v>
      </c>
      <c r="AA146" s="107">
        <f>$Z$146*$K$146</f>
        <v>0</v>
      </c>
      <c r="AR146" s="68" t="s">
        <v>128</v>
      </c>
      <c r="AT146" s="68" t="s">
        <v>144</v>
      </c>
      <c r="AU146" s="68" t="s">
        <v>73</v>
      </c>
      <c r="AY146" s="6" t="s">
        <v>115</v>
      </c>
      <c r="BE146" s="108">
        <f>IF($U$146="základní",$N$146,0)</f>
        <v>0</v>
      </c>
      <c r="BF146" s="108">
        <f>IF($U$146="snížená",$N$146,0)</f>
        <v>0</v>
      </c>
      <c r="BG146" s="108">
        <f>IF($U$146="zákl. přenesená",$N$146,0)</f>
        <v>0</v>
      </c>
      <c r="BH146" s="108">
        <f>IF($U$146="sníž. přenesená",$N$146,0)</f>
        <v>0</v>
      </c>
      <c r="BI146" s="108">
        <f>IF($U$146="nulová",$N$146,0)</f>
        <v>0</v>
      </c>
      <c r="BJ146" s="68" t="s">
        <v>21</v>
      </c>
      <c r="BK146" s="108">
        <f>ROUND($L$146*$K$146,2)</f>
        <v>0</v>
      </c>
      <c r="BL146" s="68" t="s">
        <v>118</v>
      </c>
      <c r="BM146" s="68" t="s">
        <v>1008</v>
      </c>
    </row>
    <row r="147" spans="2:47" s="6" customFormat="1" ht="16.5" customHeight="1">
      <c r="B147" s="20"/>
      <c r="F147" s="256" t="s">
        <v>798</v>
      </c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0"/>
      <c r="T147" s="45"/>
      <c r="AA147" s="46"/>
      <c r="AT147" s="6" t="s">
        <v>255</v>
      </c>
      <c r="AU147" s="6" t="s">
        <v>73</v>
      </c>
    </row>
    <row r="148" spans="2:51" s="6" customFormat="1" ht="15.75" customHeight="1">
      <c r="B148" s="109"/>
      <c r="E148" s="111"/>
      <c r="F148" s="251" t="s">
        <v>799</v>
      </c>
      <c r="G148" s="252"/>
      <c r="H148" s="252"/>
      <c r="I148" s="252"/>
      <c r="K148" s="112">
        <v>21.7128</v>
      </c>
      <c r="S148" s="109"/>
      <c r="T148" s="113"/>
      <c r="AA148" s="114"/>
      <c r="AT148" s="111" t="s">
        <v>119</v>
      </c>
      <c r="AU148" s="111" t="s">
        <v>73</v>
      </c>
      <c r="AV148" s="111" t="s">
        <v>73</v>
      </c>
      <c r="AW148" s="111" t="s">
        <v>90</v>
      </c>
      <c r="AX148" s="111" t="s">
        <v>21</v>
      </c>
      <c r="AY148" s="111" t="s">
        <v>115</v>
      </c>
    </row>
    <row r="149" spans="2:51" s="6" customFormat="1" ht="26.25" customHeight="1">
      <c r="B149" s="109"/>
      <c r="C149" s="99">
        <v>52</v>
      </c>
      <c r="D149" s="99" t="s">
        <v>116</v>
      </c>
      <c r="E149" s="100" t="s">
        <v>1247</v>
      </c>
      <c r="F149" s="257" t="s">
        <v>1248</v>
      </c>
      <c r="G149" s="258"/>
      <c r="H149" s="258"/>
      <c r="I149" s="258"/>
      <c r="J149" s="102" t="s">
        <v>125</v>
      </c>
      <c r="K149" s="103">
        <v>23.204</v>
      </c>
      <c r="L149" s="259"/>
      <c r="M149" s="258"/>
      <c r="N149" s="261">
        <f>ROUND($L$149*$K$149,2)</f>
        <v>0</v>
      </c>
      <c r="O149" s="258"/>
      <c r="P149" s="258"/>
      <c r="Q149" s="258"/>
      <c r="R149" s="101" t="s">
        <v>252</v>
      </c>
      <c r="S149" s="109"/>
      <c r="T149" s="113"/>
      <c r="AA149" s="114"/>
      <c r="AT149" s="111"/>
      <c r="AU149" s="111"/>
      <c r="AV149" s="111"/>
      <c r="AW149" s="111"/>
      <c r="AX149" s="111"/>
      <c r="AY149" s="111"/>
    </row>
    <row r="150" spans="2:51" s="6" customFormat="1" ht="18" customHeight="1">
      <c r="B150" s="109"/>
      <c r="F150" s="256" t="s">
        <v>1248</v>
      </c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109"/>
      <c r="T150" s="113"/>
      <c r="AA150" s="114"/>
      <c r="AT150" s="111"/>
      <c r="AU150" s="111"/>
      <c r="AV150" s="111"/>
      <c r="AW150" s="111"/>
      <c r="AX150" s="111"/>
      <c r="AY150" s="111"/>
    </row>
    <row r="151" spans="2:51" s="6" customFormat="1" ht="15.75" customHeight="1">
      <c r="B151" s="109"/>
      <c r="E151" s="111"/>
      <c r="F151" s="249" t="s">
        <v>1249</v>
      </c>
      <c r="G151" s="250"/>
      <c r="H151" s="250"/>
      <c r="I151" s="250"/>
      <c r="K151" s="112"/>
      <c r="S151" s="109"/>
      <c r="T151" s="113"/>
      <c r="AA151" s="114"/>
      <c r="AT151" s="111"/>
      <c r="AU151" s="111"/>
      <c r="AV151" s="111"/>
      <c r="AW151" s="111"/>
      <c r="AX151" s="111"/>
      <c r="AY151" s="111"/>
    </row>
    <row r="152" spans="2:51" s="6" customFormat="1" ht="15.75" customHeight="1">
      <c r="B152" s="109"/>
      <c r="E152" s="116"/>
      <c r="F152" s="251" t="s">
        <v>1250</v>
      </c>
      <c r="G152" s="252"/>
      <c r="H152" s="252"/>
      <c r="I152" s="252"/>
      <c r="K152" s="112">
        <v>23.204</v>
      </c>
      <c r="S152" s="109"/>
      <c r="T152" s="113"/>
      <c r="AA152" s="114"/>
      <c r="AT152" s="111"/>
      <c r="AU152" s="111"/>
      <c r="AV152" s="111"/>
      <c r="AW152" s="111"/>
      <c r="AX152" s="111"/>
      <c r="AY152" s="111"/>
    </row>
    <row r="153" spans="2:63" s="90" customFormat="1" ht="30.75" customHeight="1">
      <c r="B153" s="91"/>
      <c r="D153" s="98" t="s">
        <v>95</v>
      </c>
      <c r="N153" s="281">
        <f>$BK$153</f>
        <v>0</v>
      </c>
      <c r="O153" s="281"/>
      <c r="P153" s="281"/>
      <c r="Q153" s="281"/>
      <c r="S153" s="91"/>
      <c r="T153" s="94"/>
      <c r="W153" s="95">
        <f>SUM($W$154:$W$157)</f>
        <v>0</v>
      </c>
      <c r="Y153" s="95">
        <f>SUM($Y$154:$Y$157)</f>
        <v>9.274226850000002</v>
      </c>
      <c r="AA153" s="96">
        <f>SUM($AA$154:$AA$157)</f>
        <v>0</v>
      </c>
      <c r="AR153" s="93" t="s">
        <v>21</v>
      </c>
      <c r="AT153" s="93" t="s">
        <v>67</v>
      </c>
      <c r="AU153" s="93" t="s">
        <v>21</v>
      </c>
      <c r="AY153" s="93" t="s">
        <v>115</v>
      </c>
      <c r="BK153" s="97">
        <f>SUM($BK$154:$BK$157)</f>
        <v>0</v>
      </c>
    </row>
    <row r="154" spans="2:65" s="6" customFormat="1" ht="27" customHeight="1">
      <c r="B154" s="20"/>
      <c r="C154" s="99" t="s">
        <v>73</v>
      </c>
      <c r="D154" s="99" t="s">
        <v>116</v>
      </c>
      <c r="E154" s="100" t="s">
        <v>232</v>
      </c>
      <c r="F154" s="282" t="s">
        <v>233</v>
      </c>
      <c r="G154" s="283"/>
      <c r="H154" s="283"/>
      <c r="I154" s="284"/>
      <c r="J154" s="102" t="s">
        <v>117</v>
      </c>
      <c r="K154" s="103">
        <v>4.905</v>
      </c>
      <c r="L154" s="285"/>
      <c r="M154" s="286"/>
      <c r="N154" s="287">
        <f>ROUND($L$154*$K$154,2)</f>
        <v>0</v>
      </c>
      <c r="O154" s="288"/>
      <c r="P154" s="288"/>
      <c r="Q154" s="289"/>
      <c r="R154" s="101" t="s">
        <v>252</v>
      </c>
      <c r="S154" s="20"/>
      <c r="T154" s="104"/>
      <c r="U154" s="105" t="s">
        <v>38</v>
      </c>
      <c r="X154" s="106">
        <v>1.89077</v>
      </c>
      <c r="Y154" s="106">
        <f>$X$154*$K$154</f>
        <v>9.274226850000002</v>
      </c>
      <c r="Z154" s="106">
        <v>0</v>
      </c>
      <c r="AA154" s="107">
        <f>$Z$154*$K$154</f>
        <v>0</v>
      </c>
      <c r="AR154" s="68" t="s">
        <v>118</v>
      </c>
      <c r="AT154" s="68" t="s">
        <v>116</v>
      </c>
      <c r="AU154" s="68" t="s">
        <v>73</v>
      </c>
      <c r="AY154" s="6" t="s">
        <v>115</v>
      </c>
      <c r="BE154" s="108">
        <f>IF($U$154="základní",$N$154,0)</f>
        <v>0</v>
      </c>
      <c r="BF154" s="108">
        <f>IF($U$154="snížená",$N$154,0)</f>
        <v>0</v>
      </c>
      <c r="BG154" s="108">
        <f>IF($U$154="zákl. přenesená",$N$154,0)</f>
        <v>0</v>
      </c>
      <c r="BH154" s="108">
        <f>IF($U$154="sníž. přenesená",$N$154,0)</f>
        <v>0</v>
      </c>
      <c r="BI154" s="108">
        <f>IF($U$154="nulová",$N$154,0)</f>
        <v>0</v>
      </c>
      <c r="BJ154" s="68" t="s">
        <v>21</v>
      </c>
      <c r="BK154" s="108">
        <f>ROUND($L$154*$K$154,2)</f>
        <v>0</v>
      </c>
      <c r="BL154" s="68" t="s">
        <v>118</v>
      </c>
      <c r="BM154" s="68" t="s">
        <v>1009</v>
      </c>
    </row>
    <row r="155" spans="2:47" s="6" customFormat="1" ht="16.5" customHeight="1">
      <c r="B155" s="20"/>
      <c r="F155" s="291" t="s">
        <v>801</v>
      </c>
      <c r="G155" s="291"/>
      <c r="H155" s="291"/>
      <c r="I155" s="291"/>
      <c r="J155" s="291"/>
      <c r="K155" s="291"/>
      <c r="L155" s="291"/>
      <c r="M155" s="291"/>
      <c r="N155" s="291"/>
      <c r="O155" s="291"/>
      <c r="P155" s="291"/>
      <c r="Q155" s="291"/>
      <c r="R155" s="292"/>
      <c r="S155" s="20"/>
      <c r="T155" s="45"/>
      <c r="AA155" s="46"/>
      <c r="AT155" s="6" t="s">
        <v>255</v>
      </c>
      <c r="AU155" s="6" t="s">
        <v>73</v>
      </c>
    </row>
    <row r="156" spans="2:51" s="6" customFormat="1" ht="15.75" customHeight="1">
      <c r="B156" s="109"/>
      <c r="E156" s="111"/>
      <c r="F156" s="251" t="s">
        <v>1010</v>
      </c>
      <c r="G156" s="251"/>
      <c r="H156" s="251"/>
      <c r="I156" s="251"/>
      <c r="K156" s="112">
        <v>4.905</v>
      </c>
      <c r="S156" s="109"/>
      <c r="T156" s="113"/>
      <c r="AA156" s="114"/>
      <c r="AT156" s="111" t="s">
        <v>119</v>
      </c>
      <c r="AU156" s="111" t="s">
        <v>73</v>
      </c>
      <c r="AV156" s="111" t="s">
        <v>73</v>
      </c>
      <c r="AW156" s="111" t="s">
        <v>90</v>
      </c>
      <c r="AX156" s="111" t="s">
        <v>68</v>
      </c>
      <c r="AY156" s="111" t="s">
        <v>115</v>
      </c>
    </row>
    <row r="157" spans="2:51" s="6" customFormat="1" ht="15.75" customHeight="1">
      <c r="B157" s="115"/>
      <c r="E157" s="116" t="s">
        <v>216</v>
      </c>
      <c r="F157" s="263" t="s">
        <v>120</v>
      </c>
      <c r="G157" s="263"/>
      <c r="H157" s="263"/>
      <c r="I157" s="263"/>
      <c r="K157" s="117">
        <v>4.905</v>
      </c>
      <c r="S157" s="115"/>
      <c r="T157" s="118"/>
      <c r="AA157" s="119"/>
      <c r="AT157" s="116" t="s">
        <v>119</v>
      </c>
      <c r="AU157" s="116" t="s">
        <v>73</v>
      </c>
      <c r="AV157" s="116" t="s">
        <v>118</v>
      </c>
      <c r="AW157" s="116" t="s">
        <v>90</v>
      </c>
      <c r="AX157" s="116" t="s">
        <v>21</v>
      </c>
      <c r="AY157" s="116" t="s">
        <v>115</v>
      </c>
    </row>
    <row r="158" spans="2:63" s="90" customFormat="1" ht="30.75" customHeight="1">
      <c r="B158" s="91"/>
      <c r="D158" s="98" t="s">
        <v>96</v>
      </c>
      <c r="N158" s="281">
        <f>$BK$158</f>
        <v>0</v>
      </c>
      <c r="O158" s="281"/>
      <c r="P158" s="281"/>
      <c r="Q158" s="281"/>
      <c r="S158" s="91"/>
      <c r="T158" s="94"/>
      <c r="W158" s="95">
        <f>SUM($W$159:$W$168)</f>
        <v>0</v>
      </c>
      <c r="Y158" s="95">
        <f>SUM($Y$159:$Y$168)</f>
        <v>31.7584</v>
      </c>
      <c r="AA158" s="96">
        <f>SUM($AA$159:$AA$168)</f>
        <v>0</v>
      </c>
      <c r="AR158" s="93" t="s">
        <v>21</v>
      </c>
      <c r="AT158" s="93" t="s">
        <v>67</v>
      </c>
      <c r="AU158" s="93" t="s">
        <v>21</v>
      </c>
      <c r="AY158" s="93" t="s">
        <v>115</v>
      </c>
      <c r="BK158" s="97">
        <f>SUM($BK$159:$BK$168)</f>
        <v>0</v>
      </c>
    </row>
    <row r="159" spans="2:65" s="6" customFormat="1" ht="15.75" customHeight="1">
      <c r="B159" s="20"/>
      <c r="C159" s="99" t="s">
        <v>154</v>
      </c>
      <c r="D159" s="99" t="s">
        <v>116</v>
      </c>
      <c r="E159" s="100" t="s">
        <v>379</v>
      </c>
      <c r="F159" s="282" t="s">
        <v>380</v>
      </c>
      <c r="G159" s="283"/>
      <c r="H159" s="283"/>
      <c r="I159" s="284"/>
      <c r="J159" s="102" t="s">
        <v>121</v>
      </c>
      <c r="K159" s="103">
        <v>11.5</v>
      </c>
      <c r="L159" s="285"/>
      <c r="M159" s="286"/>
      <c r="N159" s="287">
        <f>ROUND($L$159*$K$159,2)</f>
        <v>0</v>
      </c>
      <c r="O159" s="288"/>
      <c r="P159" s="288"/>
      <c r="Q159" s="289"/>
      <c r="R159" s="101" t="s">
        <v>252</v>
      </c>
      <c r="S159" s="20"/>
      <c r="T159" s="104"/>
      <c r="U159" s="105" t="s">
        <v>38</v>
      </c>
      <c r="X159" s="106">
        <v>0.33446</v>
      </c>
      <c r="Y159" s="106">
        <f>$X$159*$K$159</f>
        <v>3.8462899999999998</v>
      </c>
      <c r="Z159" s="106">
        <v>0</v>
      </c>
      <c r="AA159" s="107">
        <f>$Z$159*$K$159</f>
        <v>0</v>
      </c>
      <c r="AR159" s="68" t="s">
        <v>118</v>
      </c>
      <c r="AT159" s="68" t="s">
        <v>116</v>
      </c>
      <c r="AU159" s="68" t="s">
        <v>73</v>
      </c>
      <c r="AY159" s="6" t="s">
        <v>115</v>
      </c>
      <c r="BE159" s="108">
        <f>IF($U$159="základní",$N$159,0)</f>
        <v>0</v>
      </c>
      <c r="BF159" s="108">
        <f>IF($U$159="snížená",$N$159,0)</f>
        <v>0</v>
      </c>
      <c r="BG159" s="108">
        <f>IF($U$159="zákl. přenesená",$N$159,0)</f>
        <v>0</v>
      </c>
      <c r="BH159" s="108">
        <f>IF($U$159="sníž. přenesená",$N$159,0)</f>
        <v>0</v>
      </c>
      <c r="BI159" s="108">
        <f>IF($U$159="nulová",$N$159,0)</f>
        <v>0</v>
      </c>
      <c r="BJ159" s="68" t="s">
        <v>21</v>
      </c>
      <c r="BK159" s="108">
        <f>ROUND($L$159*$K$159,2)</f>
        <v>0</v>
      </c>
      <c r="BL159" s="68" t="s">
        <v>118</v>
      </c>
      <c r="BM159" s="68" t="s">
        <v>1011</v>
      </c>
    </row>
    <row r="160" spans="2:47" s="6" customFormat="1" ht="16.5" customHeight="1">
      <c r="B160" s="20"/>
      <c r="F160" s="291" t="s">
        <v>382</v>
      </c>
      <c r="G160" s="291"/>
      <c r="H160" s="291"/>
      <c r="I160" s="291"/>
      <c r="J160" s="291"/>
      <c r="K160" s="291"/>
      <c r="L160" s="291"/>
      <c r="M160" s="291"/>
      <c r="N160" s="291"/>
      <c r="O160" s="291"/>
      <c r="P160" s="291"/>
      <c r="Q160" s="291"/>
      <c r="R160" s="292"/>
      <c r="S160" s="20"/>
      <c r="T160" s="45"/>
      <c r="AA160" s="46"/>
      <c r="AT160" s="6" t="s">
        <v>255</v>
      </c>
      <c r="AU160" s="6" t="s">
        <v>73</v>
      </c>
    </row>
    <row r="161" spans="2:51" s="6" customFormat="1" ht="15.75" customHeight="1">
      <c r="B161" s="109"/>
      <c r="E161" s="111"/>
      <c r="F161" s="293" t="s">
        <v>1012</v>
      </c>
      <c r="G161" s="293"/>
      <c r="H161" s="293"/>
      <c r="I161" s="293"/>
      <c r="K161" s="112">
        <v>11.5</v>
      </c>
      <c r="S161" s="109"/>
      <c r="T161" s="113"/>
      <c r="AA161" s="114"/>
      <c r="AT161" s="111" t="s">
        <v>119</v>
      </c>
      <c r="AU161" s="111" t="s">
        <v>73</v>
      </c>
      <c r="AV161" s="111" t="s">
        <v>73</v>
      </c>
      <c r="AW161" s="111" t="s">
        <v>90</v>
      </c>
      <c r="AX161" s="111" t="s">
        <v>21</v>
      </c>
      <c r="AY161" s="111" t="s">
        <v>115</v>
      </c>
    </row>
    <row r="162" spans="2:65" s="6" customFormat="1" ht="15.75" customHeight="1">
      <c r="B162" s="20"/>
      <c r="C162" s="99" t="s">
        <v>155</v>
      </c>
      <c r="D162" s="99" t="s">
        <v>116</v>
      </c>
      <c r="E162" s="100" t="s">
        <v>404</v>
      </c>
      <c r="F162" s="282" t="s">
        <v>405</v>
      </c>
      <c r="G162" s="283"/>
      <c r="H162" s="283"/>
      <c r="I162" s="284"/>
      <c r="J162" s="102" t="s">
        <v>121</v>
      </c>
      <c r="K162" s="103">
        <v>11.5</v>
      </c>
      <c r="L162" s="285"/>
      <c r="M162" s="286"/>
      <c r="N162" s="287">
        <f>ROUND($L$162*$K$162,2)</f>
        <v>0</v>
      </c>
      <c r="O162" s="288"/>
      <c r="P162" s="288"/>
      <c r="Q162" s="289"/>
      <c r="R162" s="101" t="s">
        <v>252</v>
      </c>
      <c r="S162" s="20"/>
      <c r="T162" s="104"/>
      <c r="U162" s="105" t="s">
        <v>38</v>
      </c>
      <c r="X162" s="106">
        <v>0.40714</v>
      </c>
      <c r="Y162" s="106">
        <f>$X$162*$K$162</f>
        <v>4.68211</v>
      </c>
      <c r="Z162" s="106">
        <v>0</v>
      </c>
      <c r="AA162" s="107">
        <f>$Z$162*$K$162</f>
        <v>0</v>
      </c>
      <c r="AR162" s="68" t="s">
        <v>118</v>
      </c>
      <c r="AT162" s="68" t="s">
        <v>116</v>
      </c>
      <c r="AU162" s="68" t="s">
        <v>73</v>
      </c>
      <c r="AY162" s="6" t="s">
        <v>115</v>
      </c>
      <c r="BE162" s="108">
        <f>IF($U$162="základní",$N$162,0)</f>
        <v>0</v>
      </c>
      <c r="BF162" s="108">
        <f>IF($U$162="snížená",$N$162,0)</f>
        <v>0</v>
      </c>
      <c r="BG162" s="108">
        <f>IF($U$162="zákl. přenesená",$N$162,0)</f>
        <v>0</v>
      </c>
      <c r="BH162" s="108">
        <f>IF($U$162="sníž. přenesená",$N$162,0)</f>
        <v>0</v>
      </c>
      <c r="BI162" s="108">
        <f>IF($U$162="nulová",$N$162,0)</f>
        <v>0</v>
      </c>
      <c r="BJ162" s="68" t="s">
        <v>21</v>
      </c>
      <c r="BK162" s="108">
        <f>ROUND($L$162*$K$162,2)</f>
        <v>0</v>
      </c>
      <c r="BL162" s="68" t="s">
        <v>118</v>
      </c>
      <c r="BM162" s="68" t="s">
        <v>1013</v>
      </c>
    </row>
    <row r="163" spans="2:47" s="6" customFormat="1" ht="16.5" customHeight="1">
      <c r="B163" s="20"/>
      <c r="F163" s="291" t="s">
        <v>407</v>
      </c>
      <c r="G163" s="291"/>
      <c r="H163" s="291"/>
      <c r="I163" s="291"/>
      <c r="J163" s="291"/>
      <c r="K163" s="291"/>
      <c r="L163" s="291"/>
      <c r="M163" s="291"/>
      <c r="N163" s="291"/>
      <c r="O163" s="291"/>
      <c r="P163" s="291"/>
      <c r="Q163" s="291"/>
      <c r="R163" s="292"/>
      <c r="S163" s="20"/>
      <c r="T163" s="45"/>
      <c r="AA163" s="46"/>
      <c r="AT163" s="6" t="s">
        <v>255</v>
      </c>
      <c r="AU163" s="6" t="s">
        <v>73</v>
      </c>
    </row>
    <row r="164" spans="2:51" s="6" customFormat="1" ht="15.75" customHeight="1">
      <c r="B164" s="109"/>
      <c r="E164" s="111"/>
      <c r="F164" s="293" t="s">
        <v>1012</v>
      </c>
      <c r="G164" s="293"/>
      <c r="H164" s="293"/>
      <c r="I164" s="293"/>
      <c r="K164" s="112">
        <v>11.5</v>
      </c>
      <c r="S164" s="109"/>
      <c r="T164" s="113"/>
      <c r="AA164" s="114"/>
      <c r="AT164" s="111" t="s">
        <v>119</v>
      </c>
      <c r="AU164" s="111" t="s">
        <v>73</v>
      </c>
      <c r="AV164" s="111" t="s">
        <v>73</v>
      </c>
      <c r="AW164" s="111" t="s">
        <v>90</v>
      </c>
      <c r="AX164" s="111" t="s">
        <v>21</v>
      </c>
      <c r="AY164" s="111" t="s">
        <v>115</v>
      </c>
    </row>
    <row r="165" spans="2:65" s="6" customFormat="1" ht="27" customHeight="1">
      <c r="B165" s="20"/>
      <c r="C165" s="99" t="s">
        <v>156</v>
      </c>
      <c r="D165" s="99" t="s">
        <v>116</v>
      </c>
      <c r="E165" s="100" t="s">
        <v>807</v>
      </c>
      <c r="F165" s="282" t="s">
        <v>808</v>
      </c>
      <c r="G165" s="283"/>
      <c r="H165" s="283"/>
      <c r="I165" s="284"/>
      <c r="J165" s="102" t="s">
        <v>121</v>
      </c>
      <c r="K165" s="103">
        <v>11.5</v>
      </c>
      <c r="L165" s="285"/>
      <c r="M165" s="286"/>
      <c r="N165" s="287">
        <f>ROUND($L$165*$K$165,2)</f>
        <v>0</v>
      </c>
      <c r="O165" s="288"/>
      <c r="P165" s="288"/>
      <c r="Q165" s="289"/>
      <c r="R165" s="101" t="s">
        <v>252</v>
      </c>
      <c r="S165" s="20"/>
      <c r="T165" s="104"/>
      <c r="U165" s="105" t="s">
        <v>38</v>
      </c>
      <c r="X165" s="106">
        <v>0</v>
      </c>
      <c r="Y165" s="106">
        <f>$X$165*$K$165</f>
        <v>0</v>
      </c>
      <c r="Z165" s="106">
        <v>0</v>
      </c>
      <c r="AA165" s="107">
        <f>$Z$165*$K$165</f>
        <v>0</v>
      </c>
      <c r="AR165" s="68" t="s">
        <v>118</v>
      </c>
      <c r="AT165" s="68" t="s">
        <v>116</v>
      </c>
      <c r="AU165" s="68" t="s">
        <v>73</v>
      </c>
      <c r="AY165" s="6" t="s">
        <v>115</v>
      </c>
      <c r="BE165" s="108">
        <f>IF($U$165="základní",$N$165,0)</f>
        <v>0</v>
      </c>
      <c r="BF165" s="108">
        <f>IF($U$165="snížená",$N$165,0)</f>
        <v>0</v>
      </c>
      <c r="BG165" s="108">
        <f>IF($U$165="zákl. přenesená",$N$165,0)</f>
        <v>0</v>
      </c>
      <c r="BH165" s="108">
        <f>IF($U$165="sníž. přenesená",$N$165,0)</f>
        <v>0</v>
      </c>
      <c r="BI165" s="108">
        <f>IF($U$165="nulová",$N$165,0)</f>
        <v>0</v>
      </c>
      <c r="BJ165" s="68" t="s">
        <v>21</v>
      </c>
      <c r="BK165" s="108">
        <f>ROUND($L$165*$K$165,2)</f>
        <v>0</v>
      </c>
      <c r="BL165" s="68" t="s">
        <v>118</v>
      </c>
      <c r="BM165" s="68" t="s">
        <v>1014</v>
      </c>
    </row>
    <row r="166" spans="2:47" s="6" customFormat="1" ht="16.5" customHeight="1">
      <c r="B166" s="20"/>
      <c r="F166" s="294" t="s">
        <v>810</v>
      </c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5"/>
      <c r="S166" s="20"/>
      <c r="T166" s="45"/>
      <c r="AA166" s="46"/>
      <c r="AT166" s="6" t="s">
        <v>255</v>
      </c>
      <c r="AU166" s="6" t="s">
        <v>73</v>
      </c>
    </row>
    <row r="167" spans="2:65" s="6" customFormat="1" ht="27" customHeight="1">
      <c r="B167" s="20"/>
      <c r="C167" s="99" t="s">
        <v>187</v>
      </c>
      <c r="D167" s="99" t="s">
        <v>116</v>
      </c>
      <c r="E167" s="100" t="s">
        <v>811</v>
      </c>
      <c r="F167" s="282" t="s">
        <v>812</v>
      </c>
      <c r="G167" s="283"/>
      <c r="H167" s="283"/>
      <c r="I167" s="284"/>
      <c r="J167" s="102" t="s">
        <v>136</v>
      </c>
      <c r="K167" s="103">
        <v>23</v>
      </c>
      <c r="L167" s="285"/>
      <c r="M167" s="286"/>
      <c r="N167" s="287">
        <f>ROUND($L$167*$K$167,2)</f>
        <v>0</v>
      </c>
      <c r="O167" s="288"/>
      <c r="P167" s="288"/>
      <c r="Q167" s="289"/>
      <c r="R167" s="101"/>
      <c r="S167" s="20"/>
      <c r="T167" s="104"/>
      <c r="U167" s="105" t="s">
        <v>38</v>
      </c>
      <c r="X167" s="106">
        <v>1.01</v>
      </c>
      <c r="Y167" s="106">
        <f>$X$167*$K$167</f>
        <v>23.23</v>
      </c>
      <c r="Z167" s="106">
        <v>0</v>
      </c>
      <c r="AA167" s="107">
        <f>$Z$167*$K$167</f>
        <v>0</v>
      </c>
      <c r="AR167" s="68" t="s">
        <v>118</v>
      </c>
      <c r="AT167" s="68" t="s">
        <v>116</v>
      </c>
      <c r="AU167" s="68" t="s">
        <v>73</v>
      </c>
      <c r="AY167" s="6" t="s">
        <v>115</v>
      </c>
      <c r="BE167" s="108">
        <f>IF($U$167="základní",$N$167,0)</f>
        <v>0</v>
      </c>
      <c r="BF167" s="108">
        <f>IF($U$167="snížená",$N$167,0)</f>
        <v>0</v>
      </c>
      <c r="BG167" s="108">
        <f>IF($U$167="zákl. přenesená",$N$167,0)</f>
        <v>0</v>
      </c>
      <c r="BH167" s="108">
        <f>IF($U$167="sníž. přenesená",$N$167,0)</f>
        <v>0</v>
      </c>
      <c r="BI167" s="108">
        <f>IF($U$167="nulová",$N$167,0)</f>
        <v>0</v>
      </c>
      <c r="BJ167" s="68" t="s">
        <v>21</v>
      </c>
      <c r="BK167" s="108">
        <f>ROUND($L$167*$K$167,2)</f>
        <v>0</v>
      </c>
      <c r="BL167" s="68" t="s">
        <v>118</v>
      </c>
      <c r="BM167" s="68" t="s">
        <v>1015</v>
      </c>
    </row>
    <row r="168" spans="2:51" s="6" customFormat="1" ht="15.75" customHeight="1">
      <c r="B168" s="109"/>
      <c r="E168" s="111"/>
      <c r="F168" s="290" t="s">
        <v>1016</v>
      </c>
      <c r="G168" s="290"/>
      <c r="H168" s="290"/>
      <c r="I168" s="290"/>
      <c r="K168" s="112">
        <v>23</v>
      </c>
      <c r="S168" s="109"/>
      <c r="T168" s="113"/>
      <c r="AA168" s="114"/>
      <c r="AT168" s="111" t="s">
        <v>119</v>
      </c>
      <c r="AU168" s="111" t="s">
        <v>73</v>
      </c>
      <c r="AV168" s="111" t="s">
        <v>73</v>
      </c>
      <c r="AW168" s="111" t="s">
        <v>90</v>
      </c>
      <c r="AX168" s="111" t="s">
        <v>21</v>
      </c>
      <c r="AY168" s="111" t="s">
        <v>115</v>
      </c>
    </row>
    <row r="169" spans="2:63" s="90" customFormat="1" ht="30.75" customHeight="1">
      <c r="B169" s="91"/>
      <c r="D169" s="98" t="s">
        <v>220</v>
      </c>
      <c r="N169" s="253">
        <f>$BK$169</f>
        <v>0</v>
      </c>
      <c r="O169" s="254"/>
      <c r="P169" s="254"/>
      <c r="Q169" s="254"/>
      <c r="S169" s="91"/>
      <c r="T169" s="94"/>
      <c r="W169" s="95">
        <f>SUM($W$170:$W$183)</f>
        <v>0</v>
      </c>
      <c r="Y169" s="95">
        <f>SUM($Y$170:$Y$183)</f>
        <v>0.89355322</v>
      </c>
      <c r="AA169" s="96">
        <f>SUM($AA$170:$AA$183)</f>
        <v>0</v>
      </c>
      <c r="AR169" s="93" t="s">
        <v>21</v>
      </c>
      <c r="AT169" s="93" t="s">
        <v>67</v>
      </c>
      <c r="AU169" s="93" t="s">
        <v>21</v>
      </c>
      <c r="AY169" s="93" t="s">
        <v>115</v>
      </c>
      <c r="BK169" s="97">
        <f>SUM($BK$170:$BK$183)</f>
        <v>0</v>
      </c>
    </row>
    <row r="170" spans="2:65" s="6" customFormat="1" ht="39" customHeight="1">
      <c r="B170" s="20"/>
      <c r="C170" s="99" t="s">
        <v>128</v>
      </c>
      <c r="D170" s="99" t="s">
        <v>116</v>
      </c>
      <c r="E170" s="100" t="s">
        <v>1017</v>
      </c>
      <c r="F170" s="257" t="s">
        <v>1018</v>
      </c>
      <c r="G170" s="258"/>
      <c r="H170" s="258"/>
      <c r="I170" s="258"/>
      <c r="J170" s="102" t="s">
        <v>136</v>
      </c>
      <c r="K170" s="103">
        <v>35</v>
      </c>
      <c r="L170" s="259"/>
      <c r="M170" s="258"/>
      <c r="N170" s="261">
        <f>ROUND($L$170*$K$170,2)</f>
        <v>0</v>
      </c>
      <c r="O170" s="258"/>
      <c r="P170" s="258"/>
      <c r="Q170" s="258"/>
      <c r="R170" s="101" t="s">
        <v>252</v>
      </c>
      <c r="S170" s="20"/>
      <c r="T170" s="104"/>
      <c r="U170" s="105" t="s">
        <v>38</v>
      </c>
      <c r="X170" s="106">
        <v>0</v>
      </c>
      <c r="Y170" s="106">
        <f>$X$170*$K$170</f>
        <v>0</v>
      </c>
      <c r="Z170" s="106">
        <v>0</v>
      </c>
      <c r="AA170" s="107">
        <f>$Z$170*$K$170</f>
        <v>0</v>
      </c>
      <c r="AR170" s="68" t="s">
        <v>118</v>
      </c>
      <c r="AT170" s="68" t="s">
        <v>116</v>
      </c>
      <c r="AU170" s="68" t="s">
        <v>73</v>
      </c>
      <c r="AY170" s="6" t="s">
        <v>115</v>
      </c>
      <c r="BE170" s="108">
        <f>IF($U$170="základní",$N$170,0)</f>
        <v>0</v>
      </c>
      <c r="BF170" s="108">
        <f>IF($U$170="snížená",$N$170,0)</f>
        <v>0</v>
      </c>
      <c r="BG170" s="108">
        <f>IF($U$170="zákl. přenesená",$N$170,0)</f>
        <v>0</v>
      </c>
      <c r="BH170" s="108">
        <f>IF($U$170="sníž. přenesená",$N$170,0)</f>
        <v>0</v>
      </c>
      <c r="BI170" s="108">
        <f>IF($U$170="nulová",$N$170,0)</f>
        <v>0</v>
      </c>
      <c r="BJ170" s="68" t="s">
        <v>21</v>
      </c>
      <c r="BK170" s="108">
        <f>ROUND($L$170*$K$170,2)</f>
        <v>0</v>
      </c>
      <c r="BL170" s="68" t="s">
        <v>118</v>
      </c>
      <c r="BM170" s="68" t="s">
        <v>1019</v>
      </c>
    </row>
    <row r="171" spans="2:47" s="6" customFormat="1" ht="16.5" customHeight="1">
      <c r="B171" s="20"/>
      <c r="F171" s="256" t="s">
        <v>1020</v>
      </c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0"/>
      <c r="T171" s="45"/>
      <c r="AA171" s="46"/>
      <c r="AT171" s="6" t="s">
        <v>255</v>
      </c>
      <c r="AU171" s="6" t="s">
        <v>73</v>
      </c>
    </row>
    <row r="172" spans="2:65" s="6" customFormat="1" ht="27" customHeight="1">
      <c r="B172" s="20"/>
      <c r="C172" s="127" t="s">
        <v>132</v>
      </c>
      <c r="D172" s="127" t="s">
        <v>144</v>
      </c>
      <c r="E172" s="125" t="s">
        <v>1021</v>
      </c>
      <c r="F172" s="266" t="s">
        <v>1022</v>
      </c>
      <c r="G172" s="267"/>
      <c r="H172" s="267"/>
      <c r="I172" s="267"/>
      <c r="J172" s="124" t="s">
        <v>136</v>
      </c>
      <c r="K172" s="126">
        <v>35.525</v>
      </c>
      <c r="L172" s="268"/>
      <c r="M172" s="267"/>
      <c r="N172" s="265">
        <f>ROUND($L$172*$K$172,2)</f>
        <v>0</v>
      </c>
      <c r="O172" s="258"/>
      <c r="P172" s="258"/>
      <c r="Q172" s="258"/>
      <c r="R172" s="101" t="s">
        <v>252</v>
      </c>
      <c r="S172" s="20"/>
      <c r="T172" s="104"/>
      <c r="U172" s="105" t="s">
        <v>38</v>
      </c>
      <c r="X172" s="106">
        <v>0.0002</v>
      </c>
      <c r="Y172" s="106">
        <f>$X$172*$K$172</f>
        <v>0.007105</v>
      </c>
      <c r="Z172" s="106">
        <v>0</v>
      </c>
      <c r="AA172" s="107">
        <f>$Z$172*$K$172</f>
        <v>0</v>
      </c>
      <c r="AR172" s="68" t="s">
        <v>128</v>
      </c>
      <c r="AT172" s="68" t="s">
        <v>144</v>
      </c>
      <c r="AU172" s="68" t="s">
        <v>73</v>
      </c>
      <c r="AY172" s="6" t="s">
        <v>115</v>
      </c>
      <c r="BE172" s="108">
        <f>IF($U$172="základní",$N$172,0)</f>
        <v>0</v>
      </c>
      <c r="BF172" s="108">
        <f>IF($U$172="snížená",$N$172,0)</f>
        <v>0</v>
      </c>
      <c r="BG172" s="108">
        <f>IF($U$172="zákl. přenesená",$N$172,0)</f>
        <v>0</v>
      </c>
      <c r="BH172" s="108">
        <f>IF($U$172="sníž. přenesená",$N$172,0)</f>
        <v>0</v>
      </c>
      <c r="BI172" s="108">
        <f>IF($U$172="nulová",$N$172,0)</f>
        <v>0</v>
      </c>
      <c r="BJ172" s="68" t="s">
        <v>21</v>
      </c>
      <c r="BK172" s="108">
        <f>ROUND($L$172*$K$172,2)</f>
        <v>0</v>
      </c>
      <c r="BL172" s="68" t="s">
        <v>118</v>
      </c>
      <c r="BM172" s="68" t="s">
        <v>1023</v>
      </c>
    </row>
    <row r="173" spans="2:47" s="6" customFormat="1" ht="16.5" customHeight="1">
      <c r="B173" s="20"/>
      <c r="F173" s="256" t="s">
        <v>1024</v>
      </c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0"/>
      <c r="T173" s="45"/>
      <c r="AA173" s="46"/>
      <c r="AT173" s="6" t="s">
        <v>255</v>
      </c>
      <c r="AU173" s="6" t="s">
        <v>73</v>
      </c>
    </row>
    <row r="174" spans="2:51" s="6" customFormat="1" ht="15.75" customHeight="1">
      <c r="B174" s="109"/>
      <c r="E174" s="111"/>
      <c r="F174" s="251" t="s">
        <v>1025</v>
      </c>
      <c r="G174" s="252"/>
      <c r="H174" s="252"/>
      <c r="I174" s="252"/>
      <c r="K174" s="112">
        <v>35.525</v>
      </c>
      <c r="S174" s="109"/>
      <c r="T174" s="113"/>
      <c r="AA174" s="114"/>
      <c r="AT174" s="111" t="s">
        <v>119</v>
      </c>
      <c r="AU174" s="111" t="s">
        <v>73</v>
      </c>
      <c r="AV174" s="111" t="s">
        <v>73</v>
      </c>
      <c r="AW174" s="111" t="s">
        <v>90</v>
      </c>
      <c r="AX174" s="111" t="s">
        <v>21</v>
      </c>
      <c r="AY174" s="111" t="s">
        <v>115</v>
      </c>
    </row>
    <row r="175" spans="2:65" s="6" customFormat="1" ht="27" customHeight="1">
      <c r="B175" s="20"/>
      <c r="C175" s="99" t="s">
        <v>143</v>
      </c>
      <c r="D175" s="99" t="s">
        <v>116</v>
      </c>
      <c r="E175" s="100" t="s">
        <v>1026</v>
      </c>
      <c r="F175" s="257" t="s">
        <v>1027</v>
      </c>
      <c r="G175" s="258"/>
      <c r="H175" s="258"/>
      <c r="I175" s="258"/>
      <c r="J175" s="102" t="s">
        <v>138</v>
      </c>
      <c r="K175" s="103">
        <v>1</v>
      </c>
      <c r="L175" s="259"/>
      <c r="M175" s="258"/>
      <c r="N175" s="261">
        <f>ROUND($L$175*$K$175,2)</f>
        <v>0</v>
      </c>
      <c r="O175" s="258"/>
      <c r="P175" s="258"/>
      <c r="Q175" s="258"/>
      <c r="R175" s="101" t="s">
        <v>252</v>
      </c>
      <c r="S175" s="20"/>
      <c r="T175" s="104"/>
      <c r="U175" s="105" t="s">
        <v>38</v>
      </c>
      <c r="X175" s="106">
        <v>0.00072822</v>
      </c>
      <c r="Y175" s="106">
        <f>$X$175*$K$175</f>
        <v>0.00072822</v>
      </c>
      <c r="Z175" s="106">
        <v>0</v>
      </c>
      <c r="AA175" s="107">
        <f>$Z$175*$K$175</f>
        <v>0</v>
      </c>
      <c r="AR175" s="68" t="s">
        <v>118</v>
      </c>
      <c r="AT175" s="68" t="s">
        <v>116</v>
      </c>
      <c r="AU175" s="68" t="s">
        <v>73</v>
      </c>
      <c r="AY175" s="6" t="s">
        <v>115</v>
      </c>
      <c r="BE175" s="108">
        <f>IF($U$175="základní",$N$175,0)</f>
        <v>0</v>
      </c>
      <c r="BF175" s="108">
        <f>IF($U$175="snížená",$N$175,0)</f>
        <v>0</v>
      </c>
      <c r="BG175" s="108">
        <f>IF($U$175="zákl. přenesená",$N$175,0)</f>
        <v>0</v>
      </c>
      <c r="BH175" s="108">
        <f>IF($U$175="sníž. přenesená",$N$175,0)</f>
        <v>0</v>
      </c>
      <c r="BI175" s="108">
        <f>IF($U$175="nulová",$N$175,0)</f>
        <v>0</v>
      </c>
      <c r="BJ175" s="68" t="s">
        <v>21</v>
      </c>
      <c r="BK175" s="108">
        <f>ROUND($L$175*$K$175,2)</f>
        <v>0</v>
      </c>
      <c r="BL175" s="68" t="s">
        <v>118</v>
      </c>
      <c r="BM175" s="68" t="s">
        <v>1028</v>
      </c>
    </row>
    <row r="176" spans="2:47" s="6" customFormat="1" ht="16.5" customHeight="1">
      <c r="B176" s="20"/>
      <c r="F176" s="256" t="s">
        <v>1029</v>
      </c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0"/>
      <c r="T176" s="45"/>
      <c r="AA176" s="46"/>
      <c r="AT176" s="6" t="s">
        <v>255</v>
      </c>
      <c r="AU176" s="6" t="s">
        <v>73</v>
      </c>
    </row>
    <row r="177" spans="2:65" s="6" customFormat="1" ht="15.75" customHeight="1">
      <c r="B177" s="20"/>
      <c r="C177" s="127" t="s">
        <v>172</v>
      </c>
      <c r="D177" s="127" t="s">
        <v>144</v>
      </c>
      <c r="E177" s="125" t="s">
        <v>1030</v>
      </c>
      <c r="F177" s="266" t="s">
        <v>1031</v>
      </c>
      <c r="G177" s="267"/>
      <c r="H177" s="267"/>
      <c r="I177" s="267"/>
      <c r="J177" s="124" t="s">
        <v>138</v>
      </c>
      <c r="K177" s="126">
        <v>1</v>
      </c>
      <c r="L177" s="268"/>
      <c r="M177" s="267"/>
      <c r="N177" s="265">
        <f>ROUND($L$177*$K$177,2)</f>
        <v>0</v>
      </c>
      <c r="O177" s="258"/>
      <c r="P177" s="258"/>
      <c r="Q177" s="258"/>
      <c r="R177" s="101"/>
      <c r="S177" s="20"/>
      <c r="T177" s="104"/>
      <c r="U177" s="105" t="s">
        <v>38</v>
      </c>
      <c r="X177" s="106">
        <v>0.01</v>
      </c>
      <c r="Y177" s="106">
        <f>$X$177*$K$177</f>
        <v>0.01</v>
      </c>
      <c r="Z177" s="106">
        <v>0</v>
      </c>
      <c r="AA177" s="107">
        <f>$Z$177*$K$177</f>
        <v>0</v>
      </c>
      <c r="AR177" s="68" t="s">
        <v>128</v>
      </c>
      <c r="AT177" s="68" t="s">
        <v>144</v>
      </c>
      <c r="AU177" s="68" t="s">
        <v>73</v>
      </c>
      <c r="AY177" s="6" t="s">
        <v>115</v>
      </c>
      <c r="BE177" s="108">
        <f>IF($U$177="základní",$N$177,0)</f>
        <v>0</v>
      </c>
      <c r="BF177" s="108">
        <f>IF($U$177="snížená",$N$177,0)</f>
        <v>0</v>
      </c>
      <c r="BG177" s="108">
        <f>IF($U$177="zákl. přenesená",$N$177,0)</f>
        <v>0</v>
      </c>
      <c r="BH177" s="108">
        <f>IF($U$177="sníž. přenesená",$N$177,0)</f>
        <v>0</v>
      </c>
      <c r="BI177" s="108">
        <f>IF($U$177="nulová",$N$177,0)</f>
        <v>0</v>
      </c>
      <c r="BJ177" s="68" t="s">
        <v>21</v>
      </c>
      <c r="BK177" s="108">
        <f>ROUND($L$177*$K$177,2)</f>
        <v>0</v>
      </c>
      <c r="BL177" s="68" t="s">
        <v>118</v>
      </c>
      <c r="BM177" s="68" t="s">
        <v>1032</v>
      </c>
    </row>
    <row r="178" spans="2:65" s="6" customFormat="1" ht="27" customHeight="1">
      <c r="B178" s="20"/>
      <c r="C178" s="102" t="s">
        <v>158</v>
      </c>
      <c r="D178" s="102" t="s">
        <v>116</v>
      </c>
      <c r="E178" s="100" t="s">
        <v>1033</v>
      </c>
      <c r="F178" s="257" t="s">
        <v>1034</v>
      </c>
      <c r="G178" s="258"/>
      <c r="H178" s="258"/>
      <c r="I178" s="258"/>
      <c r="J178" s="102" t="s">
        <v>136</v>
      </c>
      <c r="K178" s="103">
        <v>35</v>
      </c>
      <c r="L178" s="259"/>
      <c r="M178" s="258"/>
      <c r="N178" s="261">
        <f>ROUND($L$178*$K$178,2)</f>
        <v>0</v>
      </c>
      <c r="O178" s="258"/>
      <c r="P178" s="258"/>
      <c r="Q178" s="258"/>
      <c r="R178" s="101" t="s">
        <v>252</v>
      </c>
      <c r="S178" s="20"/>
      <c r="T178" s="104"/>
      <c r="U178" s="105" t="s">
        <v>38</v>
      </c>
      <c r="X178" s="106">
        <v>0</v>
      </c>
      <c r="Y178" s="106">
        <f>$X$178*$K$178</f>
        <v>0</v>
      </c>
      <c r="Z178" s="106">
        <v>0</v>
      </c>
      <c r="AA178" s="107">
        <f>$Z$178*$K$178</f>
        <v>0</v>
      </c>
      <c r="AR178" s="68" t="s">
        <v>118</v>
      </c>
      <c r="AT178" s="68" t="s">
        <v>116</v>
      </c>
      <c r="AU178" s="68" t="s">
        <v>73</v>
      </c>
      <c r="AY178" s="68" t="s">
        <v>115</v>
      </c>
      <c r="BE178" s="108">
        <f>IF($U$178="základní",$N$178,0)</f>
        <v>0</v>
      </c>
      <c r="BF178" s="108">
        <f>IF($U$178="snížená",$N$178,0)</f>
        <v>0</v>
      </c>
      <c r="BG178" s="108">
        <f>IF($U$178="zákl. přenesená",$N$178,0)</f>
        <v>0</v>
      </c>
      <c r="BH178" s="108">
        <f>IF($U$178="sníž. přenesená",$N$178,0)</f>
        <v>0</v>
      </c>
      <c r="BI178" s="108">
        <f>IF($U$178="nulová",$N$178,0)</f>
        <v>0</v>
      </c>
      <c r="BJ178" s="68" t="s">
        <v>21</v>
      </c>
      <c r="BK178" s="108">
        <f>ROUND($L$178*$K$178,2)</f>
        <v>0</v>
      </c>
      <c r="BL178" s="68" t="s">
        <v>118</v>
      </c>
      <c r="BM178" s="68" t="s">
        <v>1035</v>
      </c>
    </row>
    <row r="179" spans="2:47" s="6" customFormat="1" ht="16.5" customHeight="1">
      <c r="B179" s="20"/>
      <c r="F179" s="256" t="s">
        <v>1034</v>
      </c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0"/>
      <c r="T179" s="45"/>
      <c r="AA179" s="46"/>
      <c r="AT179" s="6" t="s">
        <v>255</v>
      </c>
      <c r="AU179" s="6" t="s">
        <v>73</v>
      </c>
    </row>
    <row r="180" spans="2:65" s="6" customFormat="1" ht="15.75" customHeight="1">
      <c r="B180" s="20"/>
      <c r="C180" s="99" t="s">
        <v>157</v>
      </c>
      <c r="D180" s="99" t="s">
        <v>116</v>
      </c>
      <c r="E180" s="100" t="s">
        <v>1036</v>
      </c>
      <c r="F180" s="257" t="s">
        <v>1037</v>
      </c>
      <c r="G180" s="258"/>
      <c r="H180" s="258"/>
      <c r="I180" s="258"/>
      <c r="J180" s="102" t="s">
        <v>136</v>
      </c>
      <c r="K180" s="103">
        <v>35</v>
      </c>
      <c r="L180" s="259"/>
      <c r="M180" s="258"/>
      <c r="N180" s="261">
        <f>ROUND($L$180*$K$180,2)</f>
        <v>0</v>
      </c>
      <c r="O180" s="258"/>
      <c r="P180" s="258"/>
      <c r="Q180" s="258"/>
      <c r="R180" s="101" t="s">
        <v>252</v>
      </c>
      <c r="S180" s="20"/>
      <c r="T180" s="104"/>
      <c r="U180" s="105" t="s">
        <v>38</v>
      </c>
      <c r="X180" s="106">
        <v>0</v>
      </c>
      <c r="Y180" s="106">
        <f>$X$180*$K$180</f>
        <v>0</v>
      </c>
      <c r="Z180" s="106">
        <v>0</v>
      </c>
      <c r="AA180" s="107">
        <f>$Z$180*$K$180</f>
        <v>0</v>
      </c>
      <c r="AR180" s="68" t="s">
        <v>118</v>
      </c>
      <c r="AT180" s="68" t="s">
        <v>116</v>
      </c>
      <c r="AU180" s="68" t="s">
        <v>73</v>
      </c>
      <c r="AY180" s="6" t="s">
        <v>115</v>
      </c>
      <c r="BE180" s="108">
        <f>IF($U$180="základní",$N$180,0)</f>
        <v>0</v>
      </c>
      <c r="BF180" s="108">
        <f>IF($U$180="snížená",$N$180,0)</f>
        <v>0</v>
      </c>
      <c r="BG180" s="108">
        <f>IF($U$180="zákl. přenesená",$N$180,0)</f>
        <v>0</v>
      </c>
      <c r="BH180" s="108">
        <f>IF($U$180="sníž. přenesená",$N$180,0)</f>
        <v>0</v>
      </c>
      <c r="BI180" s="108">
        <f>IF($U$180="nulová",$N$180,0)</f>
        <v>0</v>
      </c>
      <c r="BJ180" s="68" t="s">
        <v>21</v>
      </c>
      <c r="BK180" s="108">
        <f>ROUND($L$180*$K$180,2)</f>
        <v>0</v>
      </c>
      <c r="BL180" s="68" t="s">
        <v>118</v>
      </c>
      <c r="BM180" s="68" t="s">
        <v>1038</v>
      </c>
    </row>
    <row r="181" spans="2:47" s="6" customFormat="1" ht="16.5" customHeight="1">
      <c r="B181" s="20"/>
      <c r="F181" s="256" t="s">
        <v>1039</v>
      </c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0"/>
      <c r="T181" s="45"/>
      <c r="AA181" s="46"/>
      <c r="AT181" s="6" t="s">
        <v>255</v>
      </c>
      <c r="AU181" s="6" t="s">
        <v>73</v>
      </c>
    </row>
    <row r="182" spans="2:65" s="6" customFormat="1" ht="39" customHeight="1">
      <c r="B182" s="20"/>
      <c r="C182" s="99" t="s">
        <v>141</v>
      </c>
      <c r="D182" s="99" t="s">
        <v>116</v>
      </c>
      <c r="E182" s="100" t="s">
        <v>235</v>
      </c>
      <c r="F182" s="257" t="s">
        <v>1040</v>
      </c>
      <c r="G182" s="258"/>
      <c r="H182" s="258"/>
      <c r="I182" s="258"/>
      <c r="J182" s="102" t="s">
        <v>162</v>
      </c>
      <c r="K182" s="103">
        <v>1</v>
      </c>
      <c r="L182" s="259"/>
      <c r="M182" s="258"/>
      <c r="N182" s="261">
        <f>ROUND($L$182*$K$182,2)</f>
        <v>0</v>
      </c>
      <c r="O182" s="258"/>
      <c r="P182" s="258"/>
      <c r="Q182" s="258"/>
      <c r="R182" s="101"/>
      <c r="S182" s="20"/>
      <c r="T182" s="104"/>
      <c r="U182" s="105" t="s">
        <v>38</v>
      </c>
      <c r="X182" s="106">
        <v>0.43786</v>
      </c>
      <c r="Y182" s="106">
        <f>$X$182*$K$182</f>
        <v>0.43786</v>
      </c>
      <c r="Z182" s="106">
        <v>0</v>
      </c>
      <c r="AA182" s="107">
        <f>$Z$182*$K$182</f>
        <v>0</v>
      </c>
      <c r="AR182" s="68" t="s">
        <v>118</v>
      </c>
      <c r="AT182" s="68" t="s">
        <v>116</v>
      </c>
      <c r="AU182" s="68" t="s">
        <v>73</v>
      </c>
      <c r="AY182" s="6" t="s">
        <v>115</v>
      </c>
      <c r="BE182" s="108">
        <f>IF($U$182="základní",$N$182,0)</f>
        <v>0</v>
      </c>
      <c r="BF182" s="108">
        <f>IF($U$182="snížená",$N$182,0)</f>
        <v>0</v>
      </c>
      <c r="BG182" s="108">
        <f>IF($U$182="zákl. přenesená",$N$182,0)</f>
        <v>0</v>
      </c>
      <c r="BH182" s="108">
        <f>IF($U$182="sníž. přenesená",$N$182,0)</f>
        <v>0</v>
      </c>
      <c r="BI182" s="108">
        <f>IF($U$182="nulová",$N$182,0)</f>
        <v>0</v>
      </c>
      <c r="BJ182" s="68" t="s">
        <v>21</v>
      </c>
      <c r="BK182" s="108">
        <f>ROUND($L$182*$K$182,2)</f>
        <v>0</v>
      </c>
      <c r="BL182" s="68" t="s">
        <v>118</v>
      </c>
      <c r="BM182" s="68" t="s">
        <v>1041</v>
      </c>
    </row>
    <row r="183" spans="2:65" s="6" customFormat="1" ht="27" customHeight="1">
      <c r="B183" s="20"/>
      <c r="C183" s="102" t="s">
        <v>142</v>
      </c>
      <c r="D183" s="102" t="s">
        <v>116</v>
      </c>
      <c r="E183" s="100" t="s">
        <v>1042</v>
      </c>
      <c r="F183" s="257" t="s">
        <v>1043</v>
      </c>
      <c r="G183" s="258"/>
      <c r="H183" s="258"/>
      <c r="I183" s="258"/>
      <c r="J183" s="102" t="s">
        <v>162</v>
      </c>
      <c r="K183" s="103">
        <v>1</v>
      </c>
      <c r="L183" s="259"/>
      <c r="M183" s="258"/>
      <c r="N183" s="261">
        <f>ROUND($L$183*$K$183,2)</f>
        <v>0</v>
      </c>
      <c r="O183" s="258"/>
      <c r="P183" s="258"/>
      <c r="Q183" s="258"/>
      <c r="R183" s="101"/>
      <c r="S183" s="20"/>
      <c r="T183" s="104"/>
      <c r="U183" s="105" t="s">
        <v>38</v>
      </c>
      <c r="X183" s="106">
        <v>0.43786</v>
      </c>
      <c r="Y183" s="106">
        <f>$X$183*$K$183</f>
        <v>0.43786</v>
      </c>
      <c r="Z183" s="106">
        <v>0</v>
      </c>
      <c r="AA183" s="107">
        <f>$Z$183*$K$183</f>
        <v>0</v>
      </c>
      <c r="AR183" s="68" t="s">
        <v>118</v>
      </c>
      <c r="AT183" s="68" t="s">
        <v>116</v>
      </c>
      <c r="AU183" s="68" t="s">
        <v>73</v>
      </c>
      <c r="AY183" s="68" t="s">
        <v>115</v>
      </c>
      <c r="BE183" s="108">
        <f>IF($U$183="základní",$N$183,0)</f>
        <v>0</v>
      </c>
      <c r="BF183" s="108">
        <f>IF($U$183="snížená",$N$183,0)</f>
        <v>0</v>
      </c>
      <c r="BG183" s="108">
        <f>IF($U$183="zákl. přenesená",$N$183,0)</f>
        <v>0</v>
      </c>
      <c r="BH183" s="108">
        <f>IF($U$183="sníž. přenesená",$N$183,0)</f>
        <v>0</v>
      </c>
      <c r="BI183" s="108">
        <f>IF($U$183="nulová",$N$183,0)</f>
        <v>0</v>
      </c>
      <c r="BJ183" s="68" t="s">
        <v>21</v>
      </c>
      <c r="BK183" s="108">
        <f>ROUND($L$183*$K$183,2)</f>
        <v>0</v>
      </c>
      <c r="BL183" s="68" t="s">
        <v>118</v>
      </c>
      <c r="BM183" s="68" t="s">
        <v>1044</v>
      </c>
    </row>
    <row r="184" spans="2:63" s="90" customFormat="1" ht="30.75" customHeight="1">
      <c r="B184" s="91"/>
      <c r="D184" s="98" t="s">
        <v>97</v>
      </c>
      <c r="N184" s="253">
        <f>$BK$184</f>
        <v>0</v>
      </c>
      <c r="O184" s="254"/>
      <c r="P184" s="254"/>
      <c r="Q184" s="254"/>
      <c r="S184" s="91"/>
      <c r="T184" s="94"/>
      <c r="W184" s="95">
        <f>$W$185+SUM($W$186:$W$190)</f>
        <v>0</v>
      </c>
      <c r="Y184" s="95">
        <f>$Y$185+SUM($Y$186:$Y$190)</f>
        <v>9.177E-05</v>
      </c>
      <c r="AA184" s="96">
        <f>$AA$185+SUM($AA$186:$AA$190)</f>
        <v>0</v>
      </c>
      <c r="AR184" s="93" t="s">
        <v>21</v>
      </c>
      <c r="AT184" s="93" t="s">
        <v>67</v>
      </c>
      <c r="AU184" s="93" t="s">
        <v>21</v>
      </c>
      <c r="AY184" s="93" t="s">
        <v>115</v>
      </c>
      <c r="BK184" s="97">
        <f>$BK$185+SUM($BK$186:$BK$190)</f>
        <v>0</v>
      </c>
    </row>
    <row r="185" spans="2:65" s="6" customFormat="1" ht="15.75" customHeight="1">
      <c r="B185" s="20"/>
      <c r="C185" s="102" t="s">
        <v>140</v>
      </c>
      <c r="D185" s="102" t="s">
        <v>116</v>
      </c>
      <c r="E185" s="100" t="s">
        <v>960</v>
      </c>
      <c r="F185" s="257" t="s">
        <v>961</v>
      </c>
      <c r="G185" s="258"/>
      <c r="H185" s="258"/>
      <c r="I185" s="258"/>
      <c r="J185" s="102" t="s">
        <v>136</v>
      </c>
      <c r="K185" s="103">
        <v>46</v>
      </c>
      <c r="L185" s="259"/>
      <c r="M185" s="258"/>
      <c r="N185" s="261">
        <f>ROUND($L$185*$K$185,2)</f>
        <v>0</v>
      </c>
      <c r="O185" s="258"/>
      <c r="P185" s="258"/>
      <c r="Q185" s="258"/>
      <c r="R185" s="101" t="s">
        <v>252</v>
      </c>
      <c r="S185" s="20"/>
      <c r="T185" s="104"/>
      <c r="U185" s="105" t="s">
        <v>38</v>
      </c>
      <c r="X185" s="106">
        <v>1.995E-06</v>
      </c>
      <c r="Y185" s="106">
        <f>$X$185*$K$185</f>
        <v>9.177E-05</v>
      </c>
      <c r="Z185" s="106">
        <v>0</v>
      </c>
      <c r="AA185" s="107">
        <f>$Z$185*$K$185</f>
        <v>0</v>
      </c>
      <c r="AR185" s="68" t="s">
        <v>118</v>
      </c>
      <c r="AT185" s="68" t="s">
        <v>116</v>
      </c>
      <c r="AU185" s="68" t="s">
        <v>73</v>
      </c>
      <c r="AY185" s="68" t="s">
        <v>115</v>
      </c>
      <c r="BE185" s="108">
        <f>IF($U$185="základní",$N$185,0)</f>
        <v>0</v>
      </c>
      <c r="BF185" s="108">
        <f>IF($U$185="snížená",$N$185,0)</f>
        <v>0</v>
      </c>
      <c r="BG185" s="108">
        <f>IF($U$185="zákl. přenesená",$N$185,0)</f>
        <v>0</v>
      </c>
      <c r="BH185" s="108">
        <f>IF($U$185="sníž. přenesená",$N$185,0)</f>
        <v>0</v>
      </c>
      <c r="BI185" s="108">
        <f>IF($U$185="nulová",$N$185,0)</f>
        <v>0</v>
      </c>
      <c r="BJ185" s="68" t="s">
        <v>21</v>
      </c>
      <c r="BK185" s="108">
        <f>ROUND($L$185*$K$185,2)</f>
        <v>0</v>
      </c>
      <c r="BL185" s="68" t="s">
        <v>118</v>
      </c>
      <c r="BM185" s="68" t="s">
        <v>1045</v>
      </c>
    </row>
    <row r="186" spans="2:47" s="6" customFormat="1" ht="16.5" customHeight="1">
      <c r="B186" s="20"/>
      <c r="F186" s="256" t="s">
        <v>963</v>
      </c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0"/>
      <c r="T186" s="45"/>
      <c r="AA186" s="46"/>
      <c r="AT186" s="6" t="s">
        <v>255</v>
      </c>
      <c r="AU186" s="6" t="s">
        <v>73</v>
      </c>
    </row>
    <row r="187" spans="2:51" s="6" customFormat="1" ht="15.75" customHeight="1">
      <c r="B187" s="109"/>
      <c r="E187" s="111"/>
      <c r="F187" s="251" t="s">
        <v>1046</v>
      </c>
      <c r="G187" s="252"/>
      <c r="H187" s="252"/>
      <c r="I187" s="252"/>
      <c r="K187" s="112">
        <v>46</v>
      </c>
      <c r="S187" s="109"/>
      <c r="T187" s="113"/>
      <c r="AA187" s="114"/>
      <c r="AT187" s="111" t="s">
        <v>119</v>
      </c>
      <c r="AU187" s="111" t="s">
        <v>73</v>
      </c>
      <c r="AV187" s="111" t="s">
        <v>73</v>
      </c>
      <c r="AW187" s="111" t="s">
        <v>90</v>
      </c>
      <c r="AX187" s="111" t="s">
        <v>68</v>
      </c>
      <c r="AY187" s="111" t="s">
        <v>115</v>
      </c>
    </row>
    <row r="188" spans="2:51" s="6" customFormat="1" ht="15.75" customHeight="1">
      <c r="B188" s="115"/>
      <c r="E188" s="116"/>
      <c r="F188" s="263" t="s">
        <v>120</v>
      </c>
      <c r="G188" s="264"/>
      <c r="H188" s="264"/>
      <c r="I188" s="264"/>
      <c r="K188" s="117">
        <v>46</v>
      </c>
      <c r="S188" s="115"/>
      <c r="T188" s="118"/>
      <c r="AA188" s="119"/>
      <c r="AT188" s="116" t="s">
        <v>119</v>
      </c>
      <c r="AU188" s="116" t="s">
        <v>73</v>
      </c>
      <c r="AV188" s="116" t="s">
        <v>118</v>
      </c>
      <c r="AW188" s="116" t="s">
        <v>90</v>
      </c>
      <c r="AX188" s="116" t="s">
        <v>21</v>
      </c>
      <c r="AY188" s="116" t="s">
        <v>115</v>
      </c>
    </row>
    <row r="189" spans="2:65" s="6" customFormat="1" ht="39" customHeight="1">
      <c r="B189" s="20"/>
      <c r="C189" s="99" t="s">
        <v>167</v>
      </c>
      <c r="D189" s="99" t="s">
        <v>116</v>
      </c>
      <c r="E189" s="100" t="s">
        <v>1047</v>
      </c>
      <c r="F189" s="257" t="s">
        <v>1048</v>
      </c>
      <c r="G189" s="258"/>
      <c r="H189" s="258"/>
      <c r="I189" s="258"/>
      <c r="J189" s="102" t="s">
        <v>138</v>
      </c>
      <c r="K189" s="103">
        <v>1</v>
      </c>
      <c r="L189" s="259"/>
      <c r="M189" s="258"/>
      <c r="N189" s="261">
        <f>ROUND($L$189*$K$189,2)</f>
        <v>0</v>
      </c>
      <c r="O189" s="258"/>
      <c r="P189" s="258"/>
      <c r="Q189" s="258"/>
      <c r="R189" s="101"/>
      <c r="S189" s="20"/>
      <c r="T189" s="104"/>
      <c r="U189" s="105" t="s">
        <v>38</v>
      </c>
      <c r="X189" s="106">
        <v>0</v>
      </c>
      <c r="Y189" s="106">
        <f>$X$189*$K$189</f>
        <v>0</v>
      </c>
      <c r="Z189" s="106">
        <v>0</v>
      </c>
      <c r="AA189" s="107">
        <f>$Z$189*$K$189</f>
        <v>0</v>
      </c>
      <c r="AR189" s="68" t="s">
        <v>118</v>
      </c>
      <c r="AT189" s="68" t="s">
        <v>116</v>
      </c>
      <c r="AU189" s="68" t="s">
        <v>73</v>
      </c>
      <c r="AY189" s="6" t="s">
        <v>115</v>
      </c>
      <c r="BE189" s="108">
        <f>IF($U$189="základní",$N$189,0)</f>
        <v>0</v>
      </c>
      <c r="BF189" s="108">
        <f>IF($U$189="snížená",$N$189,0)</f>
        <v>0</v>
      </c>
      <c r="BG189" s="108">
        <f>IF($U$189="zákl. přenesená",$N$189,0)</f>
        <v>0</v>
      </c>
      <c r="BH189" s="108">
        <f>IF($U$189="sníž. přenesená",$N$189,0)</f>
        <v>0</v>
      </c>
      <c r="BI189" s="108">
        <f>IF($U$189="nulová",$N$189,0)</f>
        <v>0</v>
      </c>
      <c r="BJ189" s="68" t="s">
        <v>21</v>
      </c>
      <c r="BK189" s="108">
        <f>ROUND($L$189*$K$189,2)</f>
        <v>0</v>
      </c>
      <c r="BL189" s="68" t="s">
        <v>118</v>
      </c>
      <c r="BM189" s="68" t="s">
        <v>1049</v>
      </c>
    </row>
    <row r="190" spans="2:63" s="90" customFormat="1" ht="23.25" customHeight="1">
      <c r="B190" s="91"/>
      <c r="D190" s="98" t="s">
        <v>98</v>
      </c>
      <c r="N190" s="253">
        <f>$BK$190</f>
        <v>0</v>
      </c>
      <c r="O190" s="254"/>
      <c r="P190" s="254"/>
      <c r="Q190" s="254"/>
      <c r="S190" s="91"/>
      <c r="T190" s="94"/>
      <c r="W190" s="95">
        <f>SUM($W$191:$W$201)</f>
        <v>0</v>
      </c>
      <c r="Y190" s="95">
        <f>SUM($Y$191:$Y$201)</f>
        <v>0</v>
      </c>
      <c r="AA190" s="96">
        <f>SUM($AA$191:$AA$201)</f>
        <v>0</v>
      </c>
      <c r="AR190" s="93" t="s">
        <v>21</v>
      </c>
      <c r="AT190" s="93" t="s">
        <v>67</v>
      </c>
      <c r="AU190" s="93" t="s">
        <v>73</v>
      </c>
      <c r="AY190" s="93" t="s">
        <v>115</v>
      </c>
      <c r="BK190" s="97">
        <f>SUM($BK$191:$BK$201)</f>
        <v>0</v>
      </c>
    </row>
    <row r="191" spans="2:65" s="6" customFormat="1" ht="27" customHeight="1">
      <c r="B191" s="20"/>
      <c r="C191" s="102" t="s">
        <v>150</v>
      </c>
      <c r="D191" s="102" t="s">
        <v>116</v>
      </c>
      <c r="E191" s="100" t="s">
        <v>583</v>
      </c>
      <c r="F191" s="257" t="s">
        <v>584</v>
      </c>
      <c r="G191" s="258"/>
      <c r="H191" s="258"/>
      <c r="I191" s="258"/>
      <c r="J191" s="102" t="s">
        <v>125</v>
      </c>
      <c r="K191" s="103">
        <v>8.522</v>
      </c>
      <c r="L191" s="259"/>
      <c r="M191" s="258"/>
      <c r="N191" s="261">
        <f>ROUND($L$191*$K$191,2)</f>
        <v>0</v>
      </c>
      <c r="O191" s="258"/>
      <c r="P191" s="258"/>
      <c r="Q191" s="258"/>
      <c r="R191" s="101" t="s">
        <v>252</v>
      </c>
      <c r="S191" s="20"/>
      <c r="T191" s="104"/>
      <c r="U191" s="105" t="s">
        <v>38</v>
      </c>
      <c r="X191" s="106">
        <v>0</v>
      </c>
      <c r="Y191" s="106">
        <f>$X$191*$K$191</f>
        <v>0</v>
      </c>
      <c r="Z191" s="106">
        <v>0</v>
      </c>
      <c r="AA191" s="107">
        <f>$Z$191*$K$191</f>
        <v>0</v>
      </c>
      <c r="AR191" s="68" t="s">
        <v>118</v>
      </c>
      <c r="AT191" s="68" t="s">
        <v>116</v>
      </c>
      <c r="AU191" s="68" t="s">
        <v>133</v>
      </c>
      <c r="AY191" s="68" t="s">
        <v>115</v>
      </c>
      <c r="BE191" s="108">
        <f>IF($U$191="základní",$N$191,0)</f>
        <v>0</v>
      </c>
      <c r="BF191" s="108">
        <f>IF($U$191="snížená",$N$191,0)</f>
        <v>0</v>
      </c>
      <c r="BG191" s="108">
        <f>IF($U$191="zákl. přenesená",$N$191,0)</f>
        <v>0</v>
      </c>
      <c r="BH191" s="108">
        <f>IF($U$191="sníž. přenesená",$N$191,0)</f>
        <v>0</v>
      </c>
      <c r="BI191" s="108">
        <f>IF($U$191="nulová",$N$191,0)</f>
        <v>0</v>
      </c>
      <c r="BJ191" s="68" t="s">
        <v>21</v>
      </c>
      <c r="BK191" s="108">
        <f>ROUND($L$191*$K$191,2)</f>
        <v>0</v>
      </c>
      <c r="BL191" s="68" t="s">
        <v>118</v>
      </c>
      <c r="BM191" s="68" t="s">
        <v>1050</v>
      </c>
    </row>
    <row r="192" spans="2:47" s="6" customFormat="1" ht="16.5" customHeight="1">
      <c r="B192" s="20"/>
      <c r="F192" s="256" t="s">
        <v>586</v>
      </c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0"/>
      <c r="T192" s="45"/>
      <c r="AA192" s="46"/>
      <c r="AT192" s="6" t="s">
        <v>255</v>
      </c>
      <c r="AU192" s="6" t="s">
        <v>133</v>
      </c>
    </row>
    <row r="193" spans="2:65" s="6" customFormat="1" ht="27" customHeight="1">
      <c r="B193" s="20"/>
      <c r="C193" s="99" t="s">
        <v>151</v>
      </c>
      <c r="D193" s="99" t="s">
        <v>116</v>
      </c>
      <c r="E193" s="100" t="s">
        <v>588</v>
      </c>
      <c r="F193" s="257" t="s">
        <v>589</v>
      </c>
      <c r="G193" s="258"/>
      <c r="H193" s="258"/>
      <c r="I193" s="258"/>
      <c r="J193" s="102" t="s">
        <v>125</v>
      </c>
      <c r="K193" s="103">
        <v>76.698</v>
      </c>
      <c r="L193" s="259"/>
      <c r="M193" s="258"/>
      <c r="N193" s="261">
        <f>ROUND($L$193*$K$193,2)</f>
        <v>0</v>
      </c>
      <c r="O193" s="258"/>
      <c r="P193" s="258"/>
      <c r="Q193" s="258"/>
      <c r="R193" s="101" t="s">
        <v>252</v>
      </c>
      <c r="S193" s="20"/>
      <c r="T193" s="104"/>
      <c r="U193" s="105" t="s">
        <v>38</v>
      </c>
      <c r="X193" s="106">
        <v>0</v>
      </c>
      <c r="Y193" s="106">
        <f>$X$193*$K$193</f>
        <v>0</v>
      </c>
      <c r="Z193" s="106">
        <v>0</v>
      </c>
      <c r="AA193" s="107">
        <f>$Z$193*$K$193</f>
        <v>0</v>
      </c>
      <c r="AR193" s="68" t="s">
        <v>118</v>
      </c>
      <c r="AT193" s="68" t="s">
        <v>116</v>
      </c>
      <c r="AU193" s="68" t="s">
        <v>133</v>
      </c>
      <c r="AY193" s="6" t="s">
        <v>115</v>
      </c>
      <c r="BE193" s="108">
        <f>IF($U$193="základní",$N$193,0)</f>
        <v>0</v>
      </c>
      <c r="BF193" s="108">
        <f>IF($U$193="snížená",$N$193,0)</f>
        <v>0</v>
      </c>
      <c r="BG193" s="108">
        <f>IF($U$193="zákl. přenesená",$N$193,0)</f>
        <v>0</v>
      </c>
      <c r="BH193" s="108">
        <f>IF($U$193="sníž. přenesená",$N$193,0)</f>
        <v>0</v>
      </c>
      <c r="BI193" s="108">
        <f>IF($U$193="nulová",$N$193,0)</f>
        <v>0</v>
      </c>
      <c r="BJ193" s="68" t="s">
        <v>21</v>
      </c>
      <c r="BK193" s="108">
        <f>ROUND($L$193*$K$193,2)</f>
        <v>0</v>
      </c>
      <c r="BL193" s="68" t="s">
        <v>118</v>
      </c>
      <c r="BM193" s="68" t="s">
        <v>1051</v>
      </c>
    </row>
    <row r="194" spans="2:47" s="6" customFormat="1" ht="16.5" customHeight="1">
      <c r="B194" s="20"/>
      <c r="F194" s="256" t="s">
        <v>591</v>
      </c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0"/>
      <c r="T194" s="45"/>
      <c r="AA194" s="46"/>
      <c r="AT194" s="6" t="s">
        <v>255</v>
      </c>
      <c r="AU194" s="6" t="s">
        <v>133</v>
      </c>
    </row>
    <row r="195" spans="2:51" s="6" customFormat="1" ht="15.75" customHeight="1">
      <c r="B195" s="109"/>
      <c r="F195" s="251" t="s">
        <v>1052</v>
      </c>
      <c r="G195" s="252"/>
      <c r="H195" s="252"/>
      <c r="I195" s="252"/>
      <c r="K195" s="112">
        <v>76.698</v>
      </c>
      <c r="S195" s="109"/>
      <c r="T195" s="113"/>
      <c r="AA195" s="114"/>
      <c r="AT195" s="111" t="s">
        <v>119</v>
      </c>
      <c r="AU195" s="111" t="s">
        <v>133</v>
      </c>
      <c r="AV195" s="111" t="s">
        <v>73</v>
      </c>
      <c r="AW195" s="111" t="s">
        <v>68</v>
      </c>
      <c r="AX195" s="111" t="s">
        <v>21</v>
      </c>
      <c r="AY195" s="111" t="s">
        <v>115</v>
      </c>
    </row>
    <row r="196" spans="2:65" s="6" customFormat="1" ht="27" customHeight="1">
      <c r="B196" s="20"/>
      <c r="C196" s="99" t="s">
        <v>146</v>
      </c>
      <c r="D196" s="99" t="s">
        <v>116</v>
      </c>
      <c r="E196" s="100" t="s">
        <v>609</v>
      </c>
      <c r="F196" s="257" t="s">
        <v>610</v>
      </c>
      <c r="G196" s="258"/>
      <c r="H196" s="258"/>
      <c r="I196" s="258"/>
      <c r="J196" s="102" t="s">
        <v>125</v>
      </c>
      <c r="K196" s="103">
        <v>2.082</v>
      </c>
      <c r="L196" s="259"/>
      <c r="M196" s="258"/>
      <c r="N196" s="261">
        <f>ROUND($L$196*$K$196,2)</f>
        <v>0</v>
      </c>
      <c r="O196" s="258"/>
      <c r="P196" s="258"/>
      <c r="Q196" s="258"/>
      <c r="R196" s="101" t="s">
        <v>252</v>
      </c>
      <c r="S196" s="20"/>
      <c r="T196" s="104"/>
      <c r="U196" s="105" t="s">
        <v>38</v>
      </c>
      <c r="X196" s="106">
        <v>0</v>
      </c>
      <c r="Y196" s="106">
        <f>$X$196*$K$196</f>
        <v>0</v>
      </c>
      <c r="Z196" s="106">
        <v>0</v>
      </c>
      <c r="AA196" s="107">
        <f>$Z$196*$K$196</f>
        <v>0</v>
      </c>
      <c r="AR196" s="68" t="s">
        <v>118</v>
      </c>
      <c r="AT196" s="68" t="s">
        <v>116</v>
      </c>
      <c r="AU196" s="68" t="s">
        <v>133</v>
      </c>
      <c r="AY196" s="6" t="s">
        <v>115</v>
      </c>
      <c r="BE196" s="108">
        <f>IF($U$196="základní",$N$196,0)</f>
        <v>0</v>
      </c>
      <c r="BF196" s="108">
        <f>IF($U$196="snížená",$N$196,0)</f>
        <v>0</v>
      </c>
      <c r="BG196" s="108">
        <f>IF($U$196="zákl. přenesená",$N$196,0)</f>
        <v>0</v>
      </c>
      <c r="BH196" s="108">
        <f>IF($U$196="sníž. přenesená",$N$196,0)</f>
        <v>0</v>
      </c>
      <c r="BI196" s="108">
        <f>IF($U$196="nulová",$N$196,0)</f>
        <v>0</v>
      </c>
      <c r="BJ196" s="68" t="s">
        <v>21</v>
      </c>
      <c r="BK196" s="108">
        <f>ROUND($L$196*$K$196,2)</f>
        <v>0</v>
      </c>
      <c r="BL196" s="68" t="s">
        <v>118</v>
      </c>
      <c r="BM196" s="68" t="s">
        <v>1053</v>
      </c>
    </row>
    <row r="197" spans="2:47" s="6" customFormat="1" ht="16.5" customHeight="1">
      <c r="B197" s="20"/>
      <c r="F197" s="256" t="s">
        <v>612</v>
      </c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0"/>
      <c r="T197" s="45"/>
      <c r="AA197" s="46"/>
      <c r="AT197" s="6" t="s">
        <v>255</v>
      </c>
      <c r="AU197" s="6" t="s">
        <v>133</v>
      </c>
    </row>
    <row r="198" spans="2:65" s="6" customFormat="1" ht="27" customHeight="1">
      <c r="B198" s="20"/>
      <c r="C198" s="99" t="s">
        <v>163</v>
      </c>
      <c r="D198" s="99" t="s">
        <v>116</v>
      </c>
      <c r="E198" s="100" t="s">
        <v>614</v>
      </c>
      <c r="F198" s="257" t="s">
        <v>615</v>
      </c>
      <c r="G198" s="258"/>
      <c r="H198" s="258"/>
      <c r="I198" s="258"/>
      <c r="J198" s="102" t="s">
        <v>125</v>
      </c>
      <c r="K198" s="103">
        <v>6.44</v>
      </c>
      <c r="L198" s="259"/>
      <c r="M198" s="258"/>
      <c r="N198" s="261">
        <f>ROUND($L$198*$K$198,2)</f>
        <v>0</v>
      </c>
      <c r="O198" s="258"/>
      <c r="P198" s="258"/>
      <c r="Q198" s="258"/>
      <c r="R198" s="101" t="s">
        <v>252</v>
      </c>
      <c r="S198" s="20"/>
      <c r="T198" s="104"/>
      <c r="U198" s="105" t="s">
        <v>38</v>
      </c>
      <c r="X198" s="106">
        <v>0</v>
      </c>
      <c r="Y198" s="106">
        <f>$X$198*$K$198</f>
        <v>0</v>
      </c>
      <c r="Z198" s="106">
        <v>0</v>
      </c>
      <c r="AA198" s="107">
        <f>$Z$198*$K$198</f>
        <v>0</v>
      </c>
      <c r="AR198" s="68" t="s">
        <v>118</v>
      </c>
      <c r="AT198" s="68" t="s">
        <v>116</v>
      </c>
      <c r="AU198" s="68" t="s">
        <v>133</v>
      </c>
      <c r="AY198" s="6" t="s">
        <v>115</v>
      </c>
      <c r="BE198" s="108">
        <f>IF($U$198="základní",$N$198,0)</f>
        <v>0</v>
      </c>
      <c r="BF198" s="108">
        <f>IF($U$198="snížená",$N$198,0)</f>
        <v>0</v>
      </c>
      <c r="BG198" s="108">
        <f>IF($U$198="zákl. přenesená",$N$198,0)</f>
        <v>0</v>
      </c>
      <c r="BH198" s="108">
        <f>IF($U$198="sníž. přenesená",$N$198,0)</f>
        <v>0</v>
      </c>
      <c r="BI198" s="108">
        <f>IF($U$198="nulová",$N$198,0)</f>
        <v>0</v>
      </c>
      <c r="BJ198" s="68" t="s">
        <v>21</v>
      </c>
      <c r="BK198" s="108">
        <f>ROUND($L$198*$K$198,2)</f>
        <v>0</v>
      </c>
      <c r="BL198" s="68" t="s">
        <v>118</v>
      </c>
      <c r="BM198" s="68" t="s">
        <v>1054</v>
      </c>
    </row>
    <row r="199" spans="2:47" s="6" customFormat="1" ht="16.5" customHeight="1">
      <c r="B199" s="20"/>
      <c r="F199" s="256" t="s">
        <v>617</v>
      </c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0"/>
      <c r="T199" s="45"/>
      <c r="AA199" s="46"/>
      <c r="AT199" s="6" t="s">
        <v>255</v>
      </c>
      <c r="AU199" s="6" t="s">
        <v>133</v>
      </c>
    </row>
    <row r="200" spans="2:65" s="6" customFormat="1" ht="27" customHeight="1">
      <c r="B200" s="20"/>
      <c r="C200" s="99" t="s">
        <v>188</v>
      </c>
      <c r="D200" s="99" t="s">
        <v>116</v>
      </c>
      <c r="E200" s="100" t="s">
        <v>956</v>
      </c>
      <c r="F200" s="257" t="s">
        <v>957</v>
      </c>
      <c r="G200" s="258"/>
      <c r="H200" s="258"/>
      <c r="I200" s="258"/>
      <c r="J200" s="102" t="s">
        <v>125</v>
      </c>
      <c r="K200" s="103">
        <v>63.801</v>
      </c>
      <c r="L200" s="259"/>
      <c r="M200" s="258"/>
      <c r="N200" s="261">
        <f>ROUND($L$200*$K$200,2)</f>
        <v>0</v>
      </c>
      <c r="O200" s="258"/>
      <c r="P200" s="258"/>
      <c r="Q200" s="258"/>
      <c r="R200" s="101" t="s">
        <v>252</v>
      </c>
      <c r="S200" s="20"/>
      <c r="T200" s="104"/>
      <c r="U200" s="105" t="s">
        <v>38</v>
      </c>
      <c r="X200" s="106">
        <v>0</v>
      </c>
      <c r="Y200" s="106">
        <f>$X$200*$K$200</f>
        <v>0</v>
      </c>
      <c r="Z200" s="106">
        <v>0</v>
      </c>
      <c r="AA200" s="107">
        <f>$Z$200*$K$200</f>
        <v>0</v>
      </c>
      <c r="AR200" s="68" t="s">
        <v>118</v>
      </c>
      <c r="AT200" s="68" t="s">
        <v>116</v>
      </c>
      <c r="AU200" s="68" t="s">
        <v>133</v>
      </c>
      <c r="AY200" s="6" t="s">
        <v>115</v>
      </c>
      <c r="BE200" s="108">
        <f>IF($U$200="základní",$N$200,0)</f>
        <v>0</v>
      </c>
      <c r="BF200" s="108">
        <f>IF($U$200="snížená",$N$200,0)</f>
        <v>0</v>
      </c>
      <c r="BG200" s="108">
        <f>IF($U$200="zákl. přenesená",$N$200,0)</f>
        <v>0</v>
      </c>
      <c r="BH200" s="108">
        <f>IF($U$200="sníž. přenesená",$N$200,0)</f>
        <v>0</v>
      </c>
      <c r="BI200" s="108">
        <f>IF($U$200="nulová",$N$200,0)</f>
        <v>0</v>
      </c>
      <c r="BJ200" s="68" t="s">
        <v>21</v>
      </c>
      <c r="BK200" s="108">
        <f>ROUND($L$200*$K$200,2)</f>
        <v>0</v>
      </c>
      <c r="BL200" s="68" t="s">
        <v>118</v>
      </c>
      <c r="BM200" s="68" t="s">
        <v>1055</v>
      </c>
    </row>
    <row r="201" spans="2:47" s="6" customFormat="1" ht="27" customHeight="1">
      <c r="B201" s="20"/>
      <c r="F201" s="256" t="s">
        <v>959</v>
      </c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  <c r="R201" s="231"/>
      <c r="S201" s="20"/>
      <c r="T201" s="45"/>
      <c r="AA201" s="46"/>
      <c r="AT201" s="6" t="s">
        <v>255</v>
      </c>
      <c r="AU201" s="6" t="s">
        <v>133</v>
      </c>
    </row>
    <row r="202" spans="2:63" s="90" customFormat="1" ht="37.5" customHeight="1">
      <c r="B202" s="91"/>
      <c r="D202" s="92" t="s">
        <v>99</v>
      </c>
      <c r="N202" s="255">
        <f>$BK$202</f>
        <v>0</v>
      </c>
      <c r="O202" s="254"/>
      <c r="P202" s="254"/>
      <c r="Q202" s="254"/>
      <c r="S202" s="91"/>
      <c r="T202" s="94"/>
      <c r="W202" s="95">
        <f>$W$203</f>
        <v>0</v>
      </c>
      <c r="Y202" s="95">
        <f>$Y$203</f>
        <v>0.0035</v>
      </c>
      <c r="AA202" s="96">
        <f>$AA$203</f>
        <v>0</v>
      </c>
      <c r="AR202" s="93" t="s">
        <v>73</v>
      </c>
      <c r="AT202" s="93" t="s">
        <v>67</v>
      </c>
      <c r="AU202" s="93" t="s">
        <v>68</v>
      </c>
      <c r="AY202" s="93" t="s">
        <v>115</v>
      </c>
      <c r="BK202" s="97">
        <f>$BK$203</f>
        <v>0</v>
      </c>
    </row>
    <row r="203" spans="2:63" s="90" customFormat="1" ht="21" customHeight="1">
      <c r="B203" s="91"/>
      <c r="D203" s="98" t="s">
        <v>221</v>
      </c>
      <c r="N203" s="253">
        <f>$BK$203</f>
        <v>0</v>
      </c>
      <c r="O203" s="254"/>
      <c r="P203" s="254"/>
      <c r="Q203" s="254"/>
      <c r="S203" s="91"/>
      <c r="T203" s="94"/>
      <c r="W203" s="95">
        <f>SUM($W$204:$W$208)</f>
        <v>0</v>
      </c>
      <c r="Y203" s="95">
        <f>SUM($Y$204:$Y$208)</f>
        <v>0.0035</v>
      </c>
      <c r="AA203" s="96">
        <f>SUM($AA$204:$AA$208)</f>
        <v>0</v>
      </c>
      <c r="AR203" s="93" t="s">
        <v>73</v>
      </c>
      <c r="AT203" s="93" t="s">
        <v>67</v>
      </c>
      <c r="AU203" s="93" t="s">
        <v>21</v>
      </c>
      <c r="AY203" s="93" t="s">
        <v>115</v>
      </c>
      <c r="BK203" s="97">
        <f>SUM($BK$204:$BK$208)</f>
        <v>0</v>
      </c>
    </row>
    <row r="204" spans="2:65" s="6" customFormat="1" ht="15.75" customHeight="1">
      <c r="B204" s="20"/>
      <c r="C204" s="99" t="s">
        <v>173</v>
      </c>
      <c r="D204" s="99" t="s">
        <v>116</v>
      </c>
      <c r="E204" s="100" t="s">
        <v>237</v>
      </c>
      <c r="F204" s="257" t="s">
        <v>238</v>
      </c>
      <c r="G204" s="258"/>
      <c r="H204" s="258"/>
      <c r="I204" s="258"/>
      <c r="J204" s="102" t="s">
        <v>138</v>
      </c>
      <c r="K204" s="103">
        <v>1</v>
      </c>
      <c r="L204" s="259"/>
      <c r="M204" s="258"/>
      <c r="N204" s="261">
        <f>ROUND($L$204*$K$204,2)</f>
        <v>0</v>
      </c>
      <c r="O204" s="258"/>
      <c r="P204" s="258"/>
      <c r="Q204" s="258"/>
      <c r="R204" s="101" t="s">
        <v>252</v>
      </c>
      <c r="S204" s="20"/>
      <c r="T204" s="104"/>
      <c r="U204" s="105" t="s">
        <v>38</v>
      </c>
      <c r="X204" s="106">
        <v>0</v>
      </c>
      <c r="Y204" s="106">
        <f>$X$204*$K$204</f>
        <v>0</v>
      </c>
      <c r="Z204" s="106">
        <v>0</v>
      </c>
      <c r="AA204" s="107">
        <f>$Z$204*$K$204</f>
        <v>0</v>
      </c>
      <c r="AR204" s="68" t="s">
        <v>139</v>
      </c>
      <c r="AT204" s="68" t="s">
        <v>116</v>
      </c>
      <c r="AU204" s="68" t="s">
        <v>73</v>
      </c>
      <c r="AY204" s="6" t="s">
        <v>115</v>
      </c>
      <c r="BE204" s="108">
        <f>IF($U$204="základní",$N$204,0)</f>
        <v>0</v>
      </c>
      <c r="BF204" s="108">
        <f>IF($U$204="snížená",$N$204,0)</f>
        <v>0</v>
      </c>
      <c r="BG204" s="108">
        <f>IF($U$204="zákl. přenesená",$N$204,0)</f>
        <v>0</v>
      </c>
      <c r="BH204" s="108">
        <f>IF($U$204="sníž. přenesená",$N$204,0)</f>
        <v>0</v>
      </c>
      <c r="BI204" s="108">
        <f>IF($U$204="nulová",$N$204,0)</f>
        <v>0</v>
      </c>
      <c r="BJ204" s="68" t="s">
        <v>21</v>
      </c>
      <c r="BK204" s="108">
        <f>ROUND($L$204*$K$204,2)</f>
        <v>0</v>
      </c>
      <c r="BL204" s="68" t="s">
        <v>139</v>
      </c>
      <c r="BM204" s="68" t="s">
        <v>1056</v>
      </c>
    </row>
    <row r="205" spans="2:47" s="6" customFormat="1" ht="16.5" customHeight="1">
      <c r="B205" s="20"/>
      <c r="F205" s="256" t="s">
        <v>1057</v>
      </c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0"/>
      <c r="T205" s="45"/>
      <c r="AA205" s="46"/>
      <c r="AT205" s="6" t="s">
        <v>255</v>
      </c>
      <c r="AU205" s="6" t="s">
        <v>73</v>
      </c>
    </row>
    <row r="206" spans="2:65" s="6" customFormat="1" ht="39" customHeight="1">
      <c r="B206" s="20"/>
      <c r="C206" s="127" t="s">
        <v>175</v>
      </c>
      <c r="D206" s="127" t="s">
        <v>144</v>
      </c>
      <c r="E206" s="125" t="s">
        <v>1058</v>
      </c>
      <c r="F206" s="266" t="s">
        <v>1059</v>
      </c>
      <c r="G206" s="267"/>
      <c r="H206" s="267"/>
      <c r="I206" s="267"/>
      <c r="J206" s="124" t="s">
        <v>162</v>
      </c>
      <c r="K206" s="126">
        <v>1</v>
      </c>
      <c r="L206" s="268"/>
      <c r="M206" s="267"/>
      <c r="N206" s="265">
        <f>ROUND($L$206*$K$206,2)</f>
        <v>0</v>
      </c>
      <c r="O206" s="258"/>
      <c r="P206" s="258"/>
      <c r="Q206" s="258"/>
      <c r="R206" s="101"/>
      <c r="S206" s="20"/>
      <c r="T206" s="104"/>
      <c r="U206" s="105" t="s">
        <v>38</v>
      </c>
      <c r="X206" s="106">
        <v>0.0035</v>
      </c>
      <c r="Y206" s="106">
        <f>$X$206*$K$206</f>
        <v>0.0035</v>
      </c>
      <c r="Z206" s="106">
        <v>0</v>
      </c>
      <c r="AA206" s="107">
        <f>$Z$206*$K$206</f>
        <v>0</v>
      </c>
      <c r="AR206" s="68" t="s">
        <v>137</v>
      </c>
      <c r="AT206" s="68" t="s">
        <v>144</v>
      </c>
      <c r="AU206" s="68" t="s">
        <v>73</v>
      </c>
      <c r="AY206" s="6" t="s">
        <v>115</v>
      </c>
      <c r="BE206" s="108">
        <f>IF($U$206="základní",$N$206,0)</f>
        <v>0</v>
      </c>
      <c r="BF206" s="108">
        <f>IF($U$206="snížená",$N$206,0)</f>
        <v>0</v>
      </c>
      <c r="BG206" s="108">
        <f>IF($U$206="zákl. přenesená",$N$206,0)</f>
        <v>0</v>
      </c>
      <c r="BH206" s="108">
        <f>IF($U$206="sníž. přenesená",$N$206,0)</f>
        <v>0</v>
      </c>
      <c r="BI206" s="108">
        <f>IF($U$206="nulová",$N$206,0)</f>
        <v>0</v>
      </c>
      <c r="BJ206" s="68" t="s">
        <v>21</v>
      </c>
      <c r="BK206" s="108">
        <f>ROUND($L$206*$K$206,2)</f>
        <v>0</v>
      </c>
      <c r="BL206" s="68" t="s">
        <v>139</v>
      </c>
      <c r="BM206" s="68" t="s">
        <v>1060</v>
      </c>
    </row>
    <row r="207" spans="2:65" s="6" customFormat="1" ht="27" customHeight="1">
      <c r="B207" s="20"/>
      <c r="C207" s="102" t="s">
        <v>180</v>
      </c>
      <c r="D207" s="102" t="s">
        <v>116</v>
      </c>
      <c r="E207" s="100" t="s">
        <v>1061</v>
      </c>
      <c r="F207" s="257" t="s">
        <v>1062</v>
      </c>
      <c r="G207" s="258"/>
      <c r="H207" s="258"/>
      <c r="I207" s="258"/>
      <c r="J207" s="102" t="s">
        <v>1063</v>
      </c>
      <c r="K207" s="131"/>
      <c r="L207" s="259"/>
      <c r="M207" s="258"/>
      <c r="N207" s="261">
        <f>ROUND($L$207*$K$207,2)</f>
        <v>0</v>
      </c>
      <c r="O207" s="258"/>
      <c r="P207" s="258"/>
      <c r="Q207" s="258"/>
      <c r="R207" s="101" t="s">
        <v>252</v>
      </c>
      <c r="S207" s="20"/>
      <c r="T207" s="104"/>
      <c r="U207" s="105" t="s">
        <v>38</v>
      </c>
      <c r="X207" s="106">
        <v>0</v>
      </c>
      <c r="Y207" s="106">
        <f>$X$207*$K$207</f>
        <v>0</v>
      </c>
      <c r="Z207" s="106">
        <v>0</v>
      </c>
      <c r="AA207" s="107">
        <f>$Z$207*$K$207</f>
        <v>0</v>
      </c>
      <c r="AR207" s="68" t="s">
        <v>139</v>
      </c>
      <c r="AT207" s="68" t="s">
        <v>116</v>
      </c>
      <c r="AU207" s="68" t="s">
        <v>73</v>
      </c>
      <c r="AY207" s="68" t="s">
        <v>115</v>
      </c>
      <c r="BE207" s="108">
        <f>IF($U$207="základní",$N$207,0)</f>
        <v>0</v>
      </c>
      <c r="BF207" s="108">
        <f>IF($U$207="snížená",$N$207,0)</f>
        <v>0</v>
      </c>
      <c r="BG207" s="108">
        <f>IF($U$207="zákl. přenesená",$N$207,0)</f>
        <v>0</v>
      </c>
      <c r="BH207" s="108">
        <f>IF($U$207="sníž. přenesená",$N$207,0)</f>
        <v>0</v>
      </c>
      <c r="BI207" s="108">
        <f>IF($U$207="nulová",$N$207,0)</f>
        <v>0</v>
      </c>
      <c r="BJ207" s="68" t="s">
        <v>21</v>
      </c>
      <c r="BK207" s="108">
        <f>ROUND($L$207*$K$207,2)</f>
        <v>0</v>
      </c>
      <c r="BL207" s="68" t="s">
        <v>139</v>
      </c>
      <c r="BM207" s="68" t="s">
        <v>1064</v>
      </c>
    </row>
    <row r="208" spans="2:47" s="6" customFormat="1" ht="16.5" customHeight="1">
      <c r="B208" s="20"/>
      <c r="F208" s="256" t="s">
        <v>1065</v>
      </c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0"/>
      <c r="T208" s="45"/>
      <c r="AA208" s="46"/>
      <c r="AT208" s="6" t="s">
        <v>255</v>
      </c>
      <c r="AU208" s="6" t="s">
        <v>73</v>
      </c>
    </row>
    <row r="209" spans="2:63" s="90" customFormat="1" ht="37.5" customHeight="1">
      <c r="B209" s="91"/>
      <c r="D209" s="92" t="s">
        <v>245</v>
      </c>
      <c r="N209" s="255">
        <f>$BK$209</f>
        <v>0</v>
      </c>
      <c r="O209" s="254"/>
      <c r="P209" s="254"/>
      <c r="Q209" s="254"/>
      <c r="S209" s="91"/>
      <c r="T209" s="94"/>
      <c r="W209" s="95">
        <f>$W$210+$W$213+$W$216</f>
        <v>0</v>
      </c>
      <c r="Y209" s="95">
        <f>$Y$210+$Y$213+$Y$216</f>
        <v>0</v>
      </c>
      <c r="AA209" s="96">
        <f>$AA$210+$AA$213+$AA$216</f>
        <v>0</v>
      </c>
      <c r="AR209" s="93" t="s">
        <v>122</v>
      </c>
      <c r="AT209" s="93" t="s">
        <v>67</v>
      </c>
      <c r="AU209" s="93" t="s">
        <v>68</v>
      </c>
      <c r="AY209" s="93" t="s">
        <v>115</v>
      </c>
      <c r="BK209" s="97">
        <f>$BK$210+$BK$213+$BK$216</f>
        <v>0</v>
      </c>
    </row>
    <row r="210" spans="2:63" s="90" customFormat="1" ht="21" customHeight="1">
      <c r="B210" s="91"/>
      <c r="D210" s="98" t="s">
        <v>246</v>
      </c>
      <c r="N210" s="253">
        <f>$BK$210</f>
        <v>0</v>
      </c>
      <c r="O210" s="254"/>
      <c r="P210" s="254"/>
      <c r="Q210" s="254"/>
      <c r="S210" s="91"/>
      <c r="T210" s="94"/>
      <c r="W210" s="95">
        <f>SUM($W$211:$W$212)</f>
        <v>0</v>
      </c>
      <c r="Y210" s="95">
        <f>SUM($Y$211:$Y$212)</f>
        <v>0</v>
      </c>
      <c r="AA210" s="96">
        <f>SUM($AA$211:$AA$212)</f>
        <v>0</v>
      </c>
      <c r="AR210" s="93" t="s">
        <v>122</v>
      </c>
      <c r="AT210" s="93" t="s">
        <v>67</v>
      </c>
      <c r="AU210" s="93" t="s">
        <v>21</v>
      </c>
      <c r="AY210" s="93" t="s">
        <v>115</v>
      </c>
      <c r="BK210" s="97">
        <f>SUM($BK$211:$BK$212)</f>
        <v>0</v>
      </c>
    </row>
    <row r="211" spans="2:65" s="6" customFormat="1" ht="15.75" customHeight="1">
      <c r="B211" s="20"/>
      <c r="C211" s="99" t="s">
        <v>164</v>
      </c>
      <c r="D211" s="99" t="s">
        <v>116</v>
      </c>
      <c r="E211" s="100" t="s">
        <v>623</v>
      </c>
      <c r="F211" s="257" t="s">
        <v>624</v>
      </c>
      <c r="G211" s="258"/>
      <c r="H211" s="258"/>
      <c r="I211" s="258"/>
      <c r="J211" s="102" t="s">
        <v>625</v>
      </c>
      <c r="K211" s="103">
        <v>1</v>
      </c>
      <c r="L211" s="259"/>
      <c r="M211" s="258"/>
      <c r="N211" s="261">
        <f>ROUND($L$211*$K$211,2)</f>
        <v>0</v>
      </c>
      <c r="O211" s="258"/>
      <c r="P211" s="258"/>
      <c r="Q211" s="258"/>
      <c r="R211" s="101" t="s">
        <v>252</v>
      </c>
      <c r="S211" s="20"/>
      <c r="T211" s="104"/>
      <c r="U211" s="105" t="s">
        <v>38</v>
      </c>
      <c r="X211" s="106">
        <v>0</v>
      </c>
      <c r="Y211" s="106">
        <f>$X$211*$K$211</f>
        <v>0</v>
      </c>
      <c r="Z211" s="106">
        <v>0</v>
      </c>
      <c r="AA211" s="107">
        <f>$Z$211*$K$211</f>
        <v>0</v>
      </c>
      <c r="AR211" s="68" t="s">
        <v>626</v>
      </c>
      <c r="AT211" s="68" t="s">
        <v>116</v>
      </c>
      <c r="AU211" s="68" t="s">
        <v>73</v>
      </c>
      <c r="AY211" s="6" t="s">
        <v>115</v>
      </c>
      <c r="BE211" s="108">
        <f>IF($U$211="základní",$N$211,0)</f>
        <v>0</v>
      </c>
      <c r="BF211" s="108">
        <f>IF($U$211="snížená",$N$211,0)</f>
        <v>0</v>
      </c>
      <c r="BG211" s="108">
        <f>IF($U$211="zákl. přenesená",$N$211,0)</f>
        <v>0</v>
      </c>
      <c r="BH211" s="108">
        <f>IF($U$211="sníž. přenesená",$N$211,0)</f>
        <v>0</v>
      </c>
      <c r="BI211" s="108">
        <f>IF($U$211="nulová",$N$211,0)</f>
        <v>0</v>
      </c>
      <c r="BJ211" s="68" t="s">
        <v>21</v>
      </c>
      <c r="BK211" s="108">
        <f>ROUND($L$211*$K$211,2)</f>
        <v>0</v>
      </c>
      <c r="BL211" s="68" t="s">
        <v>626</v>
      </c>
      <c r="BM211" s="68" t="s">
        <v>1066</v>
      </c>
    </row>
    <row r="212" spans="2:47" s="6" customFormat="1" ht="16.5" customHeight="1">
      <c r="B212" s="20"/>
      <c r="F212" s="256" t="s">
        <v>628</v>
      </c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0"/>
      <c r="T212" s="45"/>
      <c r="AA212" s="46"/>
      <c r="AT212" s="6" t="s">
        <v>255</v>
      </c>
      <c r="AU212" s="6" t="s">
        <v>73</v>
      </c>
    </row>
    <row r="213" spans="2:63" s="90" customFormat="1" ht="30.75" customHeight="1">
      <c r="B213" s="91"/>
      <c r="D213" s="98" t="s">
        <v>247</v>
      </c>
      <c r="N213" s="253">
        <f>$BK$213</f>
        <v>0</v>
      </c>
      <c r="O213" s="254"/>
      <c r="P213" s="254"/>
      <c r="Q213" s="254"/>
      <c r="S213" s="91"/>
      <c r="T213" s="94"/>
      <c r="W213" s="95">
        <f>SUM($W$214:$W$215)</f>
        <v>0</v>
      </c>
      <c r="Y213" s="95">
        <f>SUM($Y$214:$Y$215)</f>
        <v>0</v>
      </c>
      <c r="AA213" s="96">
        <f>SUM($AA$214:$AA$215)</f>
        <v>0</v>
      </c>
      <c r="AR213" s="93" t="s">
        <v>122</v>
      </c>
      <c r="AT213" s="93" t="s">
        <v>67</v>
      </c>
      <c r="AU213" s="93" t="s">
        <v>21</v>
      </c>
      <c r="AY213" s="93" t="s">
        <v>115</v>
      </c>
      <c r="BK213" s="97">
        <f>SUM($BK$214:$BK$215)</f>
        <v>0</v>
      </c>
    </row>
    <row r="214" spans="2:65" s="6" customFormat="1" ht="15.75" customHeight="1">
      <c r="B214" s="20"/>
      <c r="C214" s="99" t="s">
        <v>165</v>
      </c>
      <c r="D214" s="99" t="s">
        <v>116</v>
      </c>
      <c r="E214" s="100" t="s">
        <v>629</v>
      </c>
      <c r="F214" s="257" t="s">
        <v>630</v>
      </c>
      <c r="G214" s="258"/>
      <c r="H214" s="258"/>
      <c r="I214" s="258"/>
      <c r="J214" s="102" t="s">
        <v>625</v>
      </c>
      <c r="K214" s="103">
        <v>1</v>
      </c>
      <c r="L214" s="259"/>
      <c r="M214" s="258"/>
      <c r="N214" s="261">
        <f>ROUND($L$214*$K$214,2)</f>
        <v>0</v>
      </c>
      <c r="O214" s="258"/>
      <c r="P214" s="258"/>
      <c r="Q214" s="258"/>
      <c r="R214" s="101" t="s">
        <v>252</v>
      </c>
      <c r="S214" s="20"/>
      <c r="T214" s="104"/>
      <c r="U214" s="105" t="s">
        <v>38</v>
      </c>
      <c r="X214" s="106">
        <v>0</v>
      </c>
      <c r="Y214" s="106">
        <f>$X$214*$K$214</f>
        <v>0</v>
      </c>
      <c r="Z214" s="106">
        <v>0</v>
      </c>
      <c r="AA214" s="107">
        <f>$Z$214*$K$214</f>
        <v>0</v>
      </c>
      <c r="AR214" s="68" t="s">
        <v>626</v>
      </c>
      <c r="AT214" s="68" t="s">
        <v>116</v>
      </c>
      <c r="AU214" s="68" t="s">
        <v>73</v>
      </c>
      <c r="AY214" s="6" t="s">
        <v>115</v>
      </c>
      <c r="BE214" s="108">
        <f>IF($U$214="základní",$N$214,0)</f>
        <v>0</v>
      </c>
      <c r="BF214" s="108">
        <f>IF($U$214="snížená",$N$214,0)</f>
        <v>0</v>
      </c>
      <c r="BG214" s="108">
        <f>IF($U$214="zákl. přenesená",$N$214,0)</f>
        <v>0</v>
      </c>
      <c r="BH214" s="108">
        <f>IF($U$214="sníž. přenesená",$N$214,0)</f>
        <v>0</v>
      </c>
      <c r="BI214" s="108">
        <f>IF($U$214="nulová",$N$214,0)</f>
        <v>0</v>
      </c>
      <c r="BJ214" s="68" t="s">
        <v>21</v>
      </c>
      <c r="BK214" s="108">
        <f>ROUND($L$214*$K$214,2)</f>
        <v>0</v>
      </c>
      <c r="BL214" s="68" t="s">
        <v>626</v>
      </c>
      <c r="BM214" s="68" t="s">
        <v>1067</v>
      </c>
    </row>
    <row r="215" spans="2:47" s="6" customFormat="1" ht="16.5" customHeight="1">
      <c r="B215" s="20"/>
      <c r="F215" s="256" t="s">
        <v>632</v>
      </c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  <c r="R215" s="231"/>
      <c r="S215" s="20"/>
      <c r="T215" s="45"/>
      <c r="AA215" s="46"/>
      <c r="AT215" s="6" t="s">
        <v>255</v>
      </c>
      <c r="AU215" s="6" t="s">
        <v>73</v>
      </c>
    </row>
    <row r="216" spans="2:63" s="90" customFormat="1" ht="30.75" customHeight="1">
      <c r="B216" s="91"/>
      <c r="D216" s="98" t="s">
        <v>248</v>
      </c>
      <c r="N216" s="253">
        <f>$BK$216</f>
        <v>0</v>
      </c>
      <c r="O216" s="254"/>
      <c r="P216" s="254"/>
      <c r="Q216" s="254"/>
      <c r="S216" s="91"/>
      <c r="T216" s="94"/>
      <c r="W216" s="95">
        <f>SUM($W$217:$W$218)</f>
        <v>0</v>
      </c>
      <c r="Y216" s="95">
        <f>SUM($Y$217:$Y$218)</f>
        <v>0</v>
      </c>
      <c r="AA216" s="96">
        <f>SUM($AA$217:$AA$218)</f>
        <v>0</v>
      </c>
      <c r="AR216" s="93" t="s">
        <v>122</v>
      </c>
      <c r="AT216" s="93" t="s">
        <v>67</v>
      </c>
      <c r="AU216" s="93" t="s">
        <v>21</v>
      </c>
      <c r="AY216" s="93" t="s">
        <v>115</v>
      </c>
      <c r="BK216" s="97">
        <f>SUM($BK$217:$BK$218)</f>
        <v>0</v>
      </c>
    </row>
    <row r="217" spans="2:65" s="6" customFormat="1" ht="15.75" customHeight="1">
      <c r="B217" s="20"/>
      <c r="C217" s="99" t="s">
        <v>166</v>
      </c>
      <c r="D217" s="99" t="s">
        <v>116</v>
      </c>
      <c r="E217" s="100" t="s">
        <v>633</v>
      </c>
      <c r="F217" s="257" t="s">
        <v>634</v>
      </c>
      <c r="G217" s="258"/>
      <c r="H217" s="258"/>
      <c r="I217" s="258"/>
      <c r="J217" s="102" t="s">
        <v>625</v>
      </c>
      <c r="K217" s="103">
        <v>1</v>
      </c>
      <c r="L217" s="259"/>
      <c r="M217" s="258"/>
      <c r="N217" s="261">
        <f>ROUND($L$217*$K$217,2)</f>
        <v>0</v>
      </c>
      <c r="O217" s="258"/>
      <c r="P217" s="258"/>
      <c r="Q217" s="258"/>
      <c r="R217" s="101" t="s">
        <v>252</v>
      </c>
      <c r="S217" s="20"/>
      <c r="T217" s="104"/>
      <c r="U217" s="105" t="s">
        <v>38</v>
      </c>
      <c r="X217" s="106">
        <v>0</v>
      </c>
      <c r="Y217" s="106">
        <f>$X$217*$K$217</f>
        <v>0</v>
      </c>
      <c r="Z217" s="106">
        <v>0</v>
      </c>
      <c r="AA217" s="107">
        <f>$Z$217*$K$217</f>
        <v>0</v>
      </c>
      <c r="AR217" s="68" t="s">
        <v>626</v>
      </c>
      <c r="AT217" s="68" t="s">
        <v>116</v>
      </c>
      <c r="AU217" s="68" t="s">
        <v>73</v>
      </c>
      <c r="AY217" s="6" t="s">
        <v>115</v>
      </c>
      <c r="BE217" s="108">
        <f>IF($U$217="základní",$N$217,0)</f>
        <v>0</v>
      </c>
      <c r="BF217" s="108">
        <f>IF($U$217="snížená",$N$217,0)</f>
        <v>0</v>
      </c>
      <c r="BG217" s="108">
        <f>IF($U$217="zákl. přenesená",$N$217,0)</f>
        <v>0</v>
      </c>
      <c r="BH217" s="108">
        <f>IF($U$217="sníž. přenesená",$N$217,0)</f>
        <v>0</v>
      </c>
      <c r="BI217" s="108">
        <f>IF($U$217="nulová",$N$217,0)</f>
        <v>0</v>
      </c>
      <c r="BJ217" s="68" t="s">
        <v>21</v>
      </c>
      <c r="BK217" s="108">
        <f>ROUND($L$217*$K$217,2)</f>
        <v>0</v>
      </c>
      <c r="BL217" s="68" t="s">
        <v>626</v>
      </c>
      <c r="BM217" s="68" t="s">
        <v>1068</v>
      </c>
    </row>
    <row r="218" spans="2:47" s="6" customFormat="1" ht="16.5" customHeight="1">
      <c r="B218" s="20"/>
      <c r="F218" s="256" t="s">
        <v>636</v>
      </c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  <c r="R218" s="231"/>
      <c r="S218" s="20"/>
      <c r="T218" s="129"/>
      <c r="U218" s="128"/>
      <c r="V218" s="128"/>
      <c r="W218" s="128"/>
      <c r="X218" s="128"/>
      <c r="Y218" s="128"/>
      <c r="Z218" s="128"/>
      <c r="AA218" s="130"/>
      <c r="AT218" s="6" t="s">
        <v>255</v>
      </c>
      <c r="AU218" s="6" t="s">
        <v>73</v>
      </c>
    </row>
    <row r="219" spans="2:19" s="6" customFormat="1" ht="7.5" customHeight="1">
      <c r="B219" s="34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20"/>
    </row>
    <row r="895" s="2" customFormat="1" ht="14.25" customHeight="1"/>
  </sheetData>
  <sheetProtection/>
  <mergeCells count="278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N62:Q62"/>
    <mergeCell ref="N63:Q63"/>
    <mergeCell ref="N64:Q64"/>
    <mergeCell ref="C71:R71"/>
    <mergeCell ref="F73:Q73"/>
    <mergeCell ref="F74:Q74"/>
    <mergeCell ref="M76:P76"/>
    <mergeCell ref="M78:Q78"/>
    <mergeCell ref="F81:I81"/>
    <mergeCell ref="L81:M81"/>
    <mergeCell ref="N81:Q81"/>
    <mergeCell ref="F85:I85"/>
    <mergeCell ref="L85:M85"/>
    <mergeCell ref="N85:Q85"/>
    <mergeCell ref="F86:R86"/>
    <mergeCell ref="F87:I87"/>
    <mergeCell ref="L87:M87"/>
    <mergeCell ref="N87:Q87"/>
    <mergeCell ref="F88:R88"/>
    <mergeCell ref="F89:I89"/>
    <mergeCell ref="F90:I90"/>
    <mergeCell ref="F91:I91"/>
    <mergeCell ref="L91:M91"/>
    <mergeCell ref="N91:Q91"/>
    <mergeCell ref="F92:R92"/>
    <mergeCell ref="F93:I93"/>
    <mergeCell ref="L93:M93"/>
    <mergeCell ref="N93:Q93"/>
    <mergeCell ref="F94:R94"/>
    <mergeCell ref="F95:I95"/>
    <mergeCell ref="L95:M95"/>
    <mergeCell ref="N95:Q95"/>
    <mergeCell ref="F96:R96"/>
    <mergeCell ref="F97:I97"/>
    <mergeCell ref="F98:I98"/>
    <mergeCell ref="L98:M98"/>
    <mergeCell ref="N98:Q98"/>
    <mergeCell ref="F99:R99"/>
    <mergeCell ref="F100:I100"/>
    <mergeCell ref="F101:I101"/>
    <mergeCell ref="F102:I102"/>
    <mergeCell ref="F103:I103"/>
    <mergeCell ref="L103:M103"/>
    <mergeCell ref="N103:Q103"/>
    <mergeCell ref="F104:R104"/>
    <mergeCell ref="F105:I105"/>
    <mergeCell ref="F106:I106"/>
    <mergeCell ref="F107:I107"/>
    <mergeCell ref="F108:I108"/>
    <mergeCell ref="L108:M108"/>
    <mergeCell ref="N108:Q108"/>
    <mergeCell ref="F109:R109"/>
    <mergeCell ref="F110:I110"/>
    <mergeCell ref="F111:I111"/>
    <mergeCell ref="F112:I112"/>
    <mergeCell ref="F113:I113"/>
    <mergeCell ref="F114:I114"/>
    <mergeCell ref="F115:I115"/>
    <mergeCell ref="L115:M115"/>
    <mergeCell ref="N115:Q115"/>
    <mergeCell ref="F116:R116"/>
    <mergeCell ref="F117:I117"/>
    <mergeCell ref="L117:M117"/>
    <mergeCell ref="N117:Q117"/>
    <mergeCell ref="F118:R118"/>
    <mergeCell ref="F119:I119"/>
    <mergeCell ref="F120:I120"/>
    <mergeCell ref="F121:I121"/>
    <mergeCell ref="F122:I122"/>
    <mergeCell ref="L122:M122"/>
    <mergeCell ref="N122:Q122"/>
    <mergeCell ref="F123:R123"/>
    <mergeCell ref="F124:I124"/>
    <mergeCell ref="F125:I125"/>
    <mergeCell ref="L125:M125"/>
    <mergeCell ref="N125:Q125"/>
    <mergeCell ref="F126:R126"/>
    <mergeCell ref="F127:I127"/>
    <mergeCell ref="F128:I128"/>
    <mergeCell ref="F129:I129"/>
    <mergeCell ref="F130:I130"/>
    <mergeCell ref="F131:I131"/>
    <mergeCell ref="L131:M131"/>
    <mergeCell ref="N131:Q131"/>
    <mergeCell ref="F132:R132"/>
    <mergeCell ref="F133:I133"/>
    <mergeCell ref="F134:I134"/>
    <mergeCell ref="L134:M134"/>
    <mergeCell ref="N134:Q134"/>
    <mergeCell ref="F135:R135"/>
    <mergeCell ref="F136:I136"/>
    <mergeCell ref="F137:I137"/>
    <mergeCell ref="F138:I138"/>
    <mergeCell ref="F139:I139"/>
    <mergeCell ref="F140:I140"/>
    <mergeCell ref="F141:I141"/>
    <mergeCell ref="F142:I142"/>
    <mergeCell ref="L142:M142"/>
    <mergeCell ref="N142:Q142"/>
    <mergeCell ref="F143:R143"/>
    <mergeCell ref="F144:I144"/>
    <mergeCell ref="F145:I145"/>
    <mergeCell ref="F146:I146"/>
    <mergeCell ref="L146:M146"/>
    <mergeCell ref="N146:Q146"/>
    <mergeCell ref="F147:R147"/>
    <mergeCell ref="F148:I148"/>
    <mergeCell ref="F154:I154"/>
    <mergeCell ref="L154:M154"/>
    <mergeCell ref="N154:Q154"/>
    <mergeCell ref="F155:R155"/>
    <mergeCell ref="F156:I156"/>
    <mergeCell ref="F157:I157"/>
    <mergeCell ref="F159:I159"/>
    <mergeCell ref="L159:M159"/>
    <mergeCell ref="N159:Q159"/>
    <mergeCell ref="F160:R160"/>
    <mergeCell ref="F161:I161"/>
    <mergeCell ref="F162:I162"/>
    <mergeCell ref="L162:M162"/>
    <mergeCell ref="N162:Q162"/>
    <mergeCell ref="F163:R163"/>
    <mergeCell ref="F164:I164"/>
    <mergeCell ref="F165:I165"/>
    <mergeCell ref="L165:M165"/>
    <mergeCell ref="N165:Q165"/>
    <mergeCell ref="F166:R166"/>
    <mergeCell ref="F167:I167"/>
    <mergeCell ref="L167:M167"/>
    <mergeCell ref="N167:Q167"/>
    <mergeCell ref="F168:I168"/>
    <mergeCell ref="F170:I170"/>
    <mergeCell ref="L170:M170"/>
    <mergeCell ref="N170:Q170"/>
    <mergeCell ref="F171:R171"/>
    <mergeCell ref="F172:I172"/>
    <mergeCell ref="L172:M172"/>
    <mergeCell ref="N172:Q172"/>
    <mergeCell ref="F173:R173"/>
    <mergeCell ref="F174:I174"/>
    <mergeCell ref="F175:I175"/>
    <mergeCell ref="L175:M175"/>
    <mergeCell ref="N175:Q175"/>
    <mergeCell ref="F176:R176"/>
    <mergeCell ref="F177:I177"/>
    <mergeCell ref="L177:M177"/>
    <mergeCell ref="N177:Q177"/>
    <mergeCell ref="F178:I178"/>
    <mergeCell ref="L178:M178"/>
    <mergeCell ref="N178:Q178"/>
    <mergeCell ref="F179:R179"/>
    <mergeCell ref="F180:I180"/>
    <mergeCell ref="L180:M180"/>
    <mergeCell ref="N180:Q180"/>
    <mergeCell ref="F181:R181"/>
    <mergeCell ref="F182:I182"/>
    <mergeCell ref="L182:M182"/>
    <mergeCell ref="N182:Q182"/>
    <mergeCell ref="F183:I183"/>
    <mergeCell ref="L183:M183"/>
    <mergeCell ref="N183:Q183"/>
    <mergeCell ref="F185:I185"/>
    <mergeCell ref="L185:M185"/>
    <mergeCell ref="N185:Q185"/>
    <mergeCell ref="F186:R186"/>
    <mergeCell ref="F187:I187"/>
    <mergeCell ref="F188:I188"/>
    <mergeCell ref="F189:I189"/>
    <mergeCell ref="L189:M189"/>
    <mergeCell ref="N189:Q189"/>
    <mergeCell ref="F191:I191"/>
    <mergeCell ref="L191:M191"/>
    <mergeCell ref="N191:Q191"/>
    <mergeCell ref="N190:Q190"/>
    <mergeCell ref="F192:R192"/>
    <mergeCell ref="F193:I193"/>
    <mergeCell ref="L193:M193"/>
    <mergeCell ref="N193:Q193"/>
    <mergeCell ref="N200:Q200"/>
    <mergeCell ref="F194:R194"/>
    <mergeCell ref="F195:I195"/>
    <mergeCell ref="F196:I196"/>
    <mergeCell ref="L196:M196"/>
    <mergeCell ref="N196:Q196"/>
    <mergeCell ref="F197:R197"/>
    <mergeCell ref="F206:I206"/>
    <mergeCell ref="L206:M206"/>
    <mergeCell ref="N206:Q206"/>
    <mergeCell ref="N203:Q203"/>
    <mergeCell ref="F198:I198"/>
    <mergeCell ref="L198:M198"/>
    <mergeCell ref="N198:Q198"/>
    <mergeCell ref="F199:R199"/>
    <mergeCell ref="F200:I200"/>
    <mergeCell ref="L200:M200"/>
    <mergeCell ref="F211:I211"/>
    <mergeCell ref="L211:M211"/>
    <mergeCell ref="N211:Q211"/>
    <mergeCell ref="N209:Q209"/>
    <mergeCell ref="N210:Q210"/>
    <mergeCell ref="F201:R201"/>
    <mergeCell ref="F204:I204"/>
    <mergeCell ref="L204:M204"/>
    <mergeCell ref="N204:Q204"/>
    <mergeCell ref="F215:R215"/>
    <mergeCell ref="F217:I217"/>
    <mergeCell ref="L217:M217"/>
    <mergeCell ref="N217:Q217"/>
    <mergeCell ref="N213:Q213"/>
    <mergeCell ref="N216:Q216"/>
    <mergeCell ref="N202:Q202"/>
    <mergeCell ref="F212:R212"/>
    <mergeCell ref="F214:I214"/>
    <mergeCell ref="L214:M214"/>
    <mergeCell ref="N214:Q214"/>
    <mergeCell ref="F207:I207"/>
    <mergeCell ref="L207:M207"/>
    <mergeCell ref="N207:Q207"/>
    <mergeCell ref="F208:R208"/>
    <mergeCell ref="F205:R205"/>
    <mergeCell ref="H1:K1"/>
    <mergeCell ref="S2:AC2"/>
    <mergeCell ref="F218:R218"/>
    <mergeCell ref="N82:Q82"/>
    <mergeCell ref="N83:Q83"/>
    <mergeCell ref="N84:Q84"/>
    <mergeCell ref="N153:Q153"/>
    <mergeCell ref="N158:Q158"/>
    <mergeCell ref="N169:Q169"/>
    <mergeCell ref="N184:Q184"/>
    <mergeCell ref="F149:I149"/>
    <mergeCell ref="L149:M149"/>
    <mergeCell ref="N149:Q149"/>
    <mergeCell ref="F150:R150"/>
    <mergeCell ref="F151:I151"/>
    <mergeCell ref="F152:I152"/>
  </mergeCells>
  <hyperlinks>
    <hyperlink ref="F1:G1" location="C2" tooltip="Krycí list soupisu" display="1) Krycí list soupisu"/>
    <hyperlink ref="H1:K1" location="C49" tooltip="Rekapitulace" display="2) Rekapitulace"/>
    <hyperlink ref="L1:M1" location="C81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F41" sqref="F41:Q4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38"/>
      <c r="B1" s="135"/>
      <c r="C1" s="135"/>
      <c r="D1" s="136" t="s">
        <v>1</v>
      </c>
      <c r="E1" s="135"/>
      <c r="F1" s="137" t="s">
        <v>1072</v>
      </c>
      <c r="G1" s="137"/>
      <c r="H1" s="260" t="s">
        <v>1073</v>
      </c>
      <c r="I1" s="260"/>
      <c r="J1" s="260"/>
      <c r="K1" s="260"/>
      <c r="L1" s="137" t="s">
        <v>1074</v>
      </c>
      <c r="M1" s="137"/>
      <c r="N1" s="135"/>
      <c r="O1" s="136" t="s">
        <v>82</v>
      </c>
      <c r="P1" s="135"/>
      <c r="Q1" s="135"/>
      <c r="R1" s="135"/>
      <c r="S1" s="137" t="s">
        <v>1075</v>
      </c>
      <c r="T1" s="137"/>
      <c r="U1" s="138"/>
      <c r="V1" s="13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41" t="s">
        <v>5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5" t="s">
        <v>6</v>
      </c>
      <c r="T2" s="216"/>
      <c r="U2" s="216"/>
      <c r="V2" s="216"/>
      <c r="W2" s="216"/>
      <c r="X2" s="216"/>
      <c r="Y2" s="216"/>
      <c r="Z2" s="216"/>
      <c r="AA2" s="216"/>
      <c r="AB2" s="216"/>
      <c r="AC2" s="216"/>
      <c r="AT2" s="2" t="s">
        <v>77</v>
      </c>
      <c r="AZ2" s="6" t="s">
        <v>216</v>
      </c>
      <c r="BA2" s="6" t="s">
        <v>34</v>
      </c>
      <c r="BB2" s="6" t="s">
        <v>34</v>
      </c>
      <c r="BC2" s="6" t="s">
        <v>637</v>
      </c>
      <c r="BD2" s="6" t="s">
        <v>73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73</v>
      </c>
      <c r="AZ3" s="6" t="s">
        <v>217</v>
      </c>
      <c r="BA3" s="6" t="s">
        <v>34</v>
      </c>
      <c r="BB3" s="6" t="s">
        <v>34</v>
      </c>
      <c r="BC3" s="6" t="s">
        <v>638</v>
      </c>
      <c r="BD3" s="6" t="s">
        <v>73</v>
      </c>
    </row>
    <row r="4" spans="2:56" s="2" customFormat="1" ht="37.5" customHeight="1">
      <c r="B4" s="10"/>
      <c r="C4" s="230" t="s">
        <v>83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42"/>
      <c r="T4" s="12" t="s">
        <v>11</v>
      </c>
      <c r="AT4" s="2" t="s">
        <v>3</v>
      </c>
      <c r="AZ4" s="6" t="s">
        <v>639</v>
      </c>
      <c r="BA4" s="6" t="s">
        <v>34</v>
      </c>
      <c r="BB4" s="6" t="s">
        <v>34</v>
      </c>
      <c r="BC4" s="6" t="s">
        <v>640</v>
      </c>
      <c r="BD4" s="6" t="s">
        <v>73</v>
      </c>
    </row>
    <row r="5" spans="2:56" s="2" customFormat="1" ht="7.5" customHeight="1">
      <c r="B5" s="10"/>
      <c r="R5" s="11"/>
      <c r="AZ5" s="6" t="s">
        <v>641</v>
      </c>
      <c r="BA5" s="6" t="s">
        <v>34</v>
      </c>
      <c r="BB5" s="6" t="s">
        <v>34</v>
      </c>
      <c r="BC5" s="6" t="s">
        <v>642</v>
      </c>
      <c r="BD5" s="6" t="s">
        <v>73</v>
      </c>
    </row>
    <row r="6" spans="2:56" s="2" customFormat="1" ht="30.75" customHeight="1">
      <c r="B6" s="10"/>
      <c r="D6" s="17" t="s">
        <v>16</v>
      </c>
      <c r="F6" s="270" t="str">
        <f>'Rekapitulace stavby'!$K$6</f>
        <v>Revitalizace obce Pyšná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11"/>
      <c r="AZ6" s="6" t="s">
        <v>643</v>
      </c>
      <c r="BA6" s="6" t="s">
        <v>34</v>
      </c>
      <c r="BB6" s="6" t="s">
        <v>34</v>
      </c>
      <c r="BC6" s="6" t="s">
        <v>644</v>
      </c>
      <c r="BD6" s="6" t="s">
        <v>73</v>
      </c>
    </row>
    <row r="7" spans="2:56" s="6" customFormat="1" ht="37.5" customHeight="1">
      <c r="B7" s="20"/>
      <c r="D7" s="40" t="s">
        <v>84</v>
      </c>
      <c r="F7" s="232" t="s">
        <v>76</v>
      </c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"/>
      <c r="AZ7" s="6" t="s">
        <v>645</v>
      </c>
      <c r="BA7" s="6" t="s">
        <v>34</v>
      </c>
      <c r="BB7" s="6" t="s">
        <v>34</v>
      </c>
      <c r="BC7" s="6" t="s">
        <v>646</v>
      </c>
      <c r="BD7" s="6" t="s">
        <v>73</v>
      </c>
    </row>
    <row r="8" spans="2:56" s="6" customFormat="1" ht="14.25" customHeight="1">
      <c r="B8" s="20"/>
      <c r="R8" s="23"/>
      <c r="AZ8" s="6" t="s">
        <v>647</v>
      </c>
      <c r="BA8" s="6" t="s">
        <v>34</v>
      </c>
      <c r="BB8" s="6" t="s">
        <v>34</v>
      </c>
      <c r="BC8" s="6" t="s">
        <v>648</v>
      </c>
      <c r="BD8" s="6" t="s">
        <v>73</v>
      </c>
    </row>
    <row r="9" spans="2:56" s="6" customFormat="1" ht="15" customHeight="1">
      <c r="B9" s="20"/>
      <c r="D9" s="17" t="s">
        <v>19</v>
      </c>
      <c r="F9" s="15" t="s">
        <v>78</v>
      </c>
      <c r="M9" s="17" t="s">
        <v>20</v>
      </c>
      <c r="O9" s="15" t="s">
        <v>649</v>
      </c>
      <c r="R9" s="23"/>
      <c r="AZ9" s="6" t="s">
        <v>219</v>
      </c>
      <c r="BA9" s="6" t="s">
        <v>34</v>
      </c>
      <c r="BB9" s="6" t="s">
        <v>34</v>
      </c>
      <c r="BC9" s="6" t="s">
        <v>650</v>
      </c>
      <c r="BD9" s="6" t="s">
        <v>73</v>
      </c>
    </row>
    <row r="10" spans="2:18" s="6" customFormat="1" ht="15" customHeight="1">
      <c r="B10" s="20"/>
      <c r="D10" s="17" t="s">
        <v>22</v>
      </c>
      <c r="F10" s="15" t="s">
        <v>23</v>
      </c>
      <c r="M10" s="17" t="s">
        <v>24</v>
      </c>
      <c r="O10" s="237">
        <f>'Rekapitulace stavby'!$AN$8</f>
        <v>41617</v>
      </c>
      <c r="P10" s="231"/>
      <c r="R10" s="23"/>
    </row>
    <row r="11" spans="2:18" s="6" customFormat="1" ht="12" customHeight="1">
      <c r="B11" s="20"/>
      <c r="R11" s="23"/>
    </row>
    <row r="12" spans="2:18" s="6" customFormat="1" ht="15" customHeight="1">
      <c r="B12" s="20"/>
      <c r="D12" s="17" t="s">
        <v>27</v>
      </c>
      <c r="M12" s="17" t="s">
        <v>28</v>
      </c>
      <c r="O12" s="233"/>
      <c r="P12" s="231"/>
      <c r="R12" s="23"/>
    </row>
    <row r="13" spans="2:18" s="6" customFormat="1" ht="18.75" customHeight="1">
      <c r="B13" s="20"/>
      <c r="E13" s="15" t="s">
        <v>29</v>
      </c>
      <c r="M13" s="17" t="s">
        <v>30</v>
      </c>
      <c r="O13" s="233"/>
      <c r="P13" s="231"/>
      <c r="R13" s="23"/>
    </row>
    <row r="14" spans="2:18" s="6" customFormat="1" ht="7.5" customHeight="1">
      <c r="B14" s="20"/>
      <c r="R14" s="23"/>
    </row>
    <row r="15" spans="2:18" s="6" customFormat="1" ht="15" customHeight="1">
      <c r="B15" s="20"/>
      <c r="D15" s="17" t="s">
        <v>31</v>
      </c>
      <c r="M15" s="17" t="s">
        <v>28</v>
      </c>
      <c r="O15" s="233" t="str">
        <f>IF('Rekapitulace stavby'!$AN$13="","",'Rekapitulace stavby'!$AN$13)</f>
        <v>Vyplň údaj</v>
      </c>
      <c r="P15" s="231"/>
      <c r="R15" s="23"/>
    </row>
    <row r="16" spans="2:18" s="6" customFormat="1" ht="18.75" customHeight="1">
      <c r="B16" s="20"/>
      <c r="E16" s="15" t="str">
        <f>IF('Rekapitulace stavby'!$E$14="","",'Rekapitulace stavby'!$E$14)</f>
        <v>Vyplň údaj</v>
      </c>
      <c r="M16" s="17" t="s">
        <v>30</v>
      </c>
      <c r="O16" s="233" t="str">
        <f>IF('Rekapitulace stavby'!$AN$14="","",'Rekapitulace stavby'!$AN$14)</f>
        <v>Vyplň údaj</v>
      </c>
      <c r="P16" s="231"/>
      <c r="R16" s="23"/>
    </row>
    <row r="17" spans="2:18" s="6" customFormat="1" ht="7.5" customHeight="1">
      <c r="B17" s="20"/>
      <c r="R17" s="23"/>
    </row>
    <row r="18" spans="2:18" s="6" customFormat="1" ht="15" customHeight="1">
      <c r="B18" s="20"/>
      <c r="D18" s="17" t="s">
        <v>33</v>
      </c>
      <c r="M18" s="17" t="s">
        <v>28</v>
      </c>
      <c r="O18" s="233">
        <f>IF('Rekapitulace stavby'!$AN$16="","",'Rekapitulace stavby'!$AN$16)</f>
      </c>
      <c r="P18" s="231"/>
      <c r="R18" s="23"/>
    </row>
    <row r="19" spans="2:18" s="6" customFormat="1" ht="18.75" customHeight="1">
      <c r="B19" s="20"/>
      <c r="E19" s="15" t="str">
        <f>IF('Rekapitulace stavby'!$E$17="","",'Rekapitulace stavby'!$E$17)</f>
        <v>SM - PROJEKT spol. s.r.o., Blatenská 2306, 430 03 Chomutov</v>
      </c>
      <c r="M19" s="17" t="s">
        <v>30</v>
      </c>
      <c r="O19" s="233">
        <f>IF('Rekapitulace stavby'!$AN$17="","",'Rekapitulace stavby'!$AN$17)</f>
      </c>
      <c r="P19" s="231"/>
      <c r="R19" s="23"/>
    </row>
    <row r="20" spans="2:18" s="6" customFormat="1" ht="7.5" customHeight="1">
      <c r="B20" s="20"/>
      <c r="R20" s="23"/>
    </row>
    <row r="21" spans="2:18" s="6" customFormat="1" ht="15" customHeight="1">
      <c r="B21" s="20"/>
      <c r="D21" s="17" t="s">
        <v>35</v>
      </c>
      <c r="R21" s="23"/>
    </row>
    <row r="22" spans="2:18" s="68" customFormat="1" ht="15.75" customHeight="1">
      <c r="B22" s="69"/>
      <c r="E22" s="246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R22" s="70"/>
    </row>
    <row r="23" spans="2:18" s="6" customFormat="1" ht="7.5" customHeight="1">
      <c r="B23" s="20"/>
      <c r="R23" s="23"/>
    </row>
    <row r="24" spans="2:18" s="6" customFormat="1" ht="7.5" customHeight="1">
      <c r="B24" s="20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R24" s="23"/>
    </row>
    <row r="25" spans="2:18" s="6" customFormat="1" ht="26.25" customHeight="1">
      <c r="B25" s="20"/>
      <c r="D25" s="71" t="s">
        <v>36</v>
      </c>
      <c r="M25" s="217">
        <f>ROUNDUP($N$80,2)</f>
        <v>0</v>
      </c>
      <c r="N25" s="231"/>
      <c r="O25" s="231"/>
      <c r="P25" s="231"/>
      <c r="R25" s="23"/>
    </row>
    <row r="26" spans="2:18" s="6" customFormat="1" ht="7.5" customHeight="1">
      <c r="B26" s="2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R26" s="23"/>
    </row>
    <row r="27" spans="2:18" s="6" customFormat="1" ht="15" customHeight="1">
      <c r="B27" s="20"/>
      <c r="D27" s="25" t="s">
        <v>37</v>
      </c>
      <c r="E27" s="25" t="s">
        <v>38</v>
      </c>
      <c r="F27" s="26">
        <v>0.21</v>
      </c>
      <c r="G27" s="72" t="s">
        <v>39</v>
      </c>
      <c r="H27" s="278">
        <f>M25</f>
        <v>0</v>
      </c>
      <c r="I27" s="231"/>
      <c r="J27" s="231"/>
      <c r="M27" s="278">
        <f>H27*1.21</f>
        <v>0</v>
      </c>
      <c r="N27" s="231"/>
      <c r="O27" s="231"/>
      <c r="P27" s="231"/>
      <c r="R27" s="23"/>
    </row>
    <row r="28" spans="2:18" s="6" customFormat="1" ht="15" customHeight="1">
      <c r="B28" s="20"/>
      <c r="E28" s="25" t="s">
        <v>40</v>
      </c>
      <c r="F28" s="26">
        <v>0.15</v>
      </c>
      <c r="G28" s="72" t="s">
        <v>39</v>
      </c>
      <c r="H28" s="278">
        <f>SUM($BF$80:$BF$365)</f>
        <v>0</v>
      </c>
      <c r="I28" s="231"/>
      <c r="J28" s="231"/>
      <c r="M28" s="278">
        <f>SUM($BF$80:$BF$365)*$F$28</f>
        <v>0</v>
      </c>
      <c r="N28" s="231"/>
      <c r="O28" s="231"/>
      <c r="P28" s="231"/>
      <c r="R28" s="23"/>
    </row>
    <row r="29" spans="2:18" s="6" customFormat="1" ht="15" customHeight="1" hidden="1">
      <c r="B29" s="20"/>
      <c r="E29" s="25" t="s">
        <v>41</v>
      </c>
      <c r="F29" s="26">
        <v>0.21</v>
      </c>
      <c r="G29" s="72" t="s">
        <v>39</v>
      </c>
      <c r="H29" s="278">
        <f>SUM($BG$80:$BG$365)</f>
        <v>0</v>
      </c>
      <c r="I29" s="231"/>
      <c r="J29" s="231"/>
      <c r="M29" s="278">
        <v>0</v>
      </c>
      <c r="N29" s="231"/>
      <c r="O29" s="231"/>
      <c r="P29" s="231"/>
      <c r="R29" s="23"/>
    </row>
    <row r="30" spans="2:18" s="6" customFormat="1" ht="15" customHeight="1" hidden="1">
      <c r="B30" s="20"/>
      <c r="E30" s="25" t="s">
        <v>42</v>
      </c>
      <c r="F30" s="26">
        <v>0.15</v>
      </c>
      <c r="G30" s="72" t="s">
        <v>39</v>
      </c>
      <c r="H30" s="278">
        <f>SUM($BH$80:$BH$365)</f>
        <v>0</v>
      </c>
      <c r="I30" s="231"/>
      <c r="J30" s="231"/>
      <c r="M30" s="278">
        <v>0</v>
      </c>
      <c r="N30" s="231"/>
      <c r="O30" s="231"/>
      <c r="P30" s="231"/>
      <c r="R30" s="23"/>
    </row>
    <row r="31" spans="2:18" s="6" customFormat="1" ht="15" customHeight="1" hidden="1">
      <c r="B31" s="20"/>
      <c r="E31" s="25" t="s">
        <v>43</v>
      </c>
      <c r="F31" s="26">
        <v>0</v>
      </c>
      <c r="G31" s="72" t="s">
        <v>39</v>
      </c>
      <c r="H31" s="278">
        <f>SUM($BI$80:$BI$365)</f>
        <v>0</v>
      </c>
      <c r="I31" s="231"/>
      <c r="J31" s="231"/>
      <c r="M31" s="278">
        <v>0</v>
      </c>
      <c r="N31" s="231"/>
      <c r="O31" s="231"/>
      <c r="P31" s="231"/>
      <c r="R31" s="23"/>
    </row>
    <row r="32" spans="2:18" s="6" customFormat="1" ht="7.5" customHeight="1">
      <c r="B32" s="20"/>
      <c r="R32" s="23"/>
    </row>
    <row r="33" spans="2:18" s="6" customFormat="1" ht="26.25" customHeight="1">
      <c r="B33" s="20"/>
      <c r="C33" s="29"/>
      <c r="D33" s="30" t="s">
        <v>44</v>
      </c>
      <c r="E33" s="31"/>
      <c r="F33" s="31"/>
      <c r="G33" s="73" t="s">
        <v>45</v>
      </c>
      <c r="H33" s="32" t="s">
        <v>46</v>
      </c>
      <c r="I33" s="31"/>
      <c r="J33" s="31"/>
      <c r="K33" s="31"/>
      <c r="L33" s="228">
        <f>M25*1.21</f>
        <v>0</v>
      </c>
      <c r="M33" s="224"/>
      <c r="N33" s="224"/>
      <c r="O33" s="224"/>
      <c r="P33" s="229"/>
      <c r="Q33" s="29"/>
      <c r="R33" s="33"/>
    </row>
    <row r="34" spans="2:18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4"/>
    </row>
    <row r="39" spans="2:18" s="6" customFormat="1" ht="37.5" customHeight="1">
      <c r="B39" s="20"/>
      <c r="C39" s="230" t="s">
        <v>86</v>
      </c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79"/>
    </row>
    <row r="40" spans="2:18" s="6" customFormat="1" ht="7.5" customHeight="1">
      <c r="B40" s="20"/>
      <c r="R40" s="23"/>
    </row>
    <row r="41" spans="2:18" s="6" customFormat="1" ht="30.75" customHeight="1">
      <c r="B41" s="20"/>
      <c r="C41" s="17" t="s">
        <v>16</v>
      </c>
      <c r="F41" s="270" t="str">
        <f>$F$6</f>
        <v>Revitalizace obce Pyšná</v>
      </c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"/>
    </row>
    <row r="42" spans="2:18" s="6" customFormat="1" ht="37.5" customHeight="1">
      <c r="B42" s="20"/>
      <c r="C42" s="40" t="s">
        <v>84</v>
      </c>
      <c r="F42" s="232" t="str">
        <f>$F$7</f>
        <v>SO 04 - Dešťová kanalizace</v>
      </c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"/>
    </row>
    <row r="43" spans="2:18" s="6" customFormat="1" ht="7.5" customHeight="1">
      <c r="B43" s="20"/>
      <c r="R43" s="23"/>
    </row>
    <row r="44" spans="2:18" s="6" customFormat="1" ht="18.75" customHeight="1">
      <c r="B44" s="20"/>
      <c r="C44" s="17" t="s">
        <v>22</v>
      </c>
      <c r="F44" s="15" t="str">
        <f>$F$10</f>
        <v>Pyšná</v>
      </c>
      <c r="K44" s="17" t="s">
        <v>24</v>
      </c>
      <c r="M44" s="237">
        <f>IF($O$10="","",$O$10)</f>
        <v>41617</v>
      </c>
      <c r="N44" s="231"/>
      <c r="O44" s="231"/>
      <c r="P44" s="231"/>
      <c r="R44" s="23"/>
    </row>
    <row r="45" spans="2:18" s="6" customFormat="1" ht="7.5" customHeight="1">
      <c r="B45" s="20"/>
      <c r="R45" s="23"/>
    </row>
    <row r="46" spans="2:18" s="6" customFormat="1" ht="15.75" customHeight="1">
      <c r="B46" s="20"/>
      <c r="C46" s="17" t="s">
        <v>27</v>
      </c>
      <c r="F46" s="15" t="str">
        <f>$E$13</f>
        <v>obec Vysoká Pec</v>
      </c>
      <c r="K46" s="17" t="s">
        <v>33</v>
      </c>
      <c r="M46" s="233" t="str">
        <f>$E$19</f>
        <v>SM - PROJEKT spol. s.r.o., Blatenská 2306, 430 03 Chomutov</v>
      </c>
      <c r="N46" s="231"/>
      <c r="O46" s="231"/>
      <c r="P46" s="231"/>
      <c r="Q46" s="231"/>
      <c r="R46" s="23"/>
    </row>
    <row r="47" spans="2:18" s="6" customFormat="1" ht="15" customHeight="1">
      <c r="B47" s="20"/>
      <c r="C47" s="17" t="s">
        <v>31</v>
      </c>
      <c r="F47" s="15" t="str">
        <f>IF($E$16="","",$E$16)</f>
        <v>Vyplň údaj</v>
      </c>
      <c r="R47" s="23"/>
    </row>
    <row r="48" spans="2:18" s="6" customFormat="1" ht="11.25" customHeight="1">
      <c r="B48" s="20"/>
      <c r="R48" s="23"/>
    </row>
    <row r="49" spans="2:18" s="6" customFormat="1" ht="30" customHeight="1">
      <c r="B49" s="20"/>
      <c r="C49" s="276" t="s">
        <v>87</v>
      </c>
      <c r="D49" s="277"/>
      <c r="E49" s="277"/>
      <c r="F49" s="277"/>
      <c r="G49" s="277"/>
      <c r="H49" s="29"/>
      <c r="I49" s="29"/>
      <c r="J49" s="29"/>
      <c r="K49" s="29"/>
      <c r="L49" s="29"/>
      <c r="M49" s="29"/>
      <c r="N49" s="276" t="s">
        <v>88</v>
      </c>
      <c r="O49" s="277"/>
      <c r="P49" s="277"/>
      <c r="Q49" s="277"/>
      <c r="R49" s="33"/>
    </row>
    <row r="50" spans="2:18" s="6" customFormat="1" ht="11.25" customHeight="1">
      <c r="B50" s="20"/>
      <c r="R50" s="23"/>
    </row>
    <row r="51" spans="2:47" s="6" customFormat="1" ht="30" customHeight="1">
      <c r="B51" s="20"/>
      <c r="C51" s="53" t="s">
        <v>89</v>
      </c>
      <c r="N51" s="217">
        <f>ROUNDUP($N$80,2)</f>
        <v>0</v>
      </c>
      <c r="O51" s="231"/>
      <c r="P51" s="231"/>
      <c r="Q51" s="231"/>
      <c r="R51" s="23"/>
      <c r="AU51" s="6" t="s">
        <v>90</v>
      </c>
    </row>
    <row r="52" spans="2:18" s="59" customFormat="1" ht="25.5" customHeight="1">
      <c r="B52" s="75"/>
      <c r="D52" s="76" t="s">
        <v>91</v>
      </c>
      <c r="N52" s="275">
        <f>ROUNDUP($N$81,2)</f>
        <v>0</v>
      </c>
      <c r="O52" s="274"/>
      <c r="P52" s="274"/>
      <c r="Q52" s="274"/>
      <c r="R52" s="77"/>
    </row>
    <row r="53" spans="2:18" s="78" customFormat="1" ht="21" customHeight="1">
      <c r="B53" s="79"/>
      <c r="D53" s="80" t="s">
        <v>92</v>
      </c>
      <c r="N53" s="273">
        <f>ROUNDUP($N$82,2)</f>
        <v>0</v>
      </c>
      <c r="O53" s="274"/>
      <c r="P53" s="274"/>
      <c r="Q53" s="274"/>
      <c r="R53" s="81"/>
    </row>
    <row r="54" spans="2:18" s="78" customFormat="1" ht="21" customHeight="1">
      <c r="B54" s="79"/>
      <c r="D54" s="80" t="s">
        <v>95</v>
      </c>
      <c r="N54" s="273">
        <f>ROUNDUP($N$234,2)</f>
        <v>0</v>
      </c>
      <c r="O54" s="274"/>
      <c r="P54" s="274"/>
      <c r="Q54" s="274"/>
      <c r="R54" s="81"/>
    </row>
    <row r="55" spans="2:18" s="78" customFormat="1" ht="21" customHeight="1">
      <c r="B55" s="79"/>
      <c r="D55" s="80" t="s">
        <v>96</v>
      </c>
      <c r="N55" s="273">
        <f>ROUNDUP($N$240,2)</f>
        <v>0</v>
      </c>
      <c r="O55" s="274"/>
      <c r="P55" s="274"/>
      <c r="Q55" s="274"/>
      <c r="R55" s="81"/>
    </row>
    <row r="56" spans="2:18" s="78" customFormat="1" ht="21" customHeight="1">
      <c r="B56" s="79"/>
      <c r="D56" s="80" t="s">
        <v>220</v>
      </c>
      <c r="N56" s="273">
        <f>ROUNDUP($N$251,2)</f>
        <v>0</v>
      </c>
      <c r="O56" s="274"/>
      <c r="P56" s="274"/>
      <c r="Q56" s="274"/>
      <c r="R56" s="81"/>
    </row>
    <row r="57" spans="2:18" s="78" customFormat="1" ht="21" customHeight="1">
      <c r="B57" s="79"/>
      <c r="D57" s="80" t="s">
        <v>97</v>
      </c>
      <c r="N57" s="273">
        <f>ROUNDUP($N$335,2)</f>
        <v>0</v>
      </c>
      <c r="O57" s="274"/>
      <c r="P57" s="274"/>
      <c r="Q57" s="274"/>
      <c r="R57" s="81"/>
    </row>
    <row r="58" spans="2:18" s="78" customFormat="1" ht="15.75" customHeight="1">
      <c r="B58" s="79"/>
      <c r="D58" s="80" t="s">
        <v>98</v>
      </c>
      <c r="N58" s="273">
        <f>ROUNDUP($N$338,2)</f>
        <v>0</v>
      </c>
      <c r="O58" s="274"/>
      <c r="P58" s="274"/>
      <c r="Q58" s="274"/>
      <c r="R58" s="81"/>
    </row>
    <row r="59" spans="2:18" s="59" customFormat="1" ht="25.5" customHeight="1">
      <c r="B59" s="75"/>
      <c r="D59" s="76" t="s">
        <v>245</v>
      </c>
      <c r="N59" s="275">
        <f>ROUNDUP($N$356,2)</f>
        <v>0</v>
      </c>
      <c r="O59" s="274"/>
      <c r="P59" s="274"/>
      <c r="Q59" s="274"/>
      <c r="R59" s="77"/>
    </row>
    <row r="60" spans="2:18" s="78" customFormat="1" ht="21" customHeight="1">
      <c r="B60" s="79"/>
      <c r="D60" s="80" t="s">
        <v>246</v>
      </c>
      <c r="N60" s="273">
        <f>ROUNDUP($N$357,2)</f>
        <v>0</v>
      </c>
      <c r="O60" s="274"/>
      <c r="P60" s="274"/>
      <c r="Q60" s="274"/>
      <c r="R60" s="81"/>
    </row>
    <row r="61" spans="2:18" s="78" customFormat="1" ht="21" customHeight="1">
      <c r="B61" s="79"/>
      <c r="D61" s="80" t="s">
        <v>247</v>
      </c>
      <c r="N61" s="273">
        <f>ROUNDUP($N$360,2)</f>
        <v>0</v>
      </c>
      <c r="O61" s="274"/>
      <c r="P61" s="274"/>
      <c r="Q61" s="274"/>
      <c r="R61" s="81"/>
    </row>
    <row r="62" spans="2:18" s="78" customFormat="1" ht="21" customHeight="1">
      <c r="B62" s="79"/>
      <c r="D62" s="80" t="s">
        <v>248</v>
      </c>
      <c r="N62" s="273">
        <f>ROUNDUP($N$363,2)</f>
        <v>0</v>
      </c>
      <c r="O62" s="274"/>
      <c r="P62" s="274"/>
      <c r="Q62" s="274"/>
      <c r="R62" s="81"/>
    </row>
    <row r="63" spans="2:18" s="6" customFormat="1" ht="22.5" customHeight="1">
      <c r="B63" s="20"/>
      <c r="R63" s="23"/>
    </row>
    <row r="64" spans="2:18" s="6" customFormat="1" ht="7.5" customHeight="1"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6"/>
    </row>
    <row r="68" spans="2:19" s="6" customFormat="1" ht="7.5" customHeight="1"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20"/>
    </row>
    <row r="69" spans="2:19" s="6" customFormat="1" ht="37.5" customHeight="1">
      <c r="B69" s="20"/>
      <c r="C69" s="230" t="s">
        <v>100</v>
      </c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0"/>
    </row>
    <row r="70" spans="2:19" s="6" customFormat="1" ht="7.5" customHeight="1">
      <c r="B70" s="20"/>
      <c r="S70" s="20"/>
    </row>
    <row r="71" spans="2:19" s="6" customFormat="1" ht="30.75" customHeight="1">
      <c r="B71" s="20"/>
      <c r="C71" s="17" t="s">
        <v>16</v>
      </c>
      <c r="F71" s="270" t="str">
        <f>$F$6</f>
        <v>Revitalizace obce Pyšná</v>
      </c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S71" s="20"/>
    </row>
    <row r="72" spans="2:19" s="6" customFormat="1" ht="37.5" customHeight="1">
      <c r="B72" s="20"/>
      <c r="C72" s="40" t="s">
        <v>84</v>
      </c>
      <c r="F72" s="232" t="str">
        <f>$F$7</f>
        <v>SO 04 - Dešťová kanalizace</v>
      </c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S72" s="20"/>
    </row>
    <row r="73" spans="2:19" s="6" customFormat="1" ht="7.5" customHeight="1">
      <c r="B73" s="20"/>
      <c r="S73" s="20"/>
    </row>
    <row r="74" spans="2:19" s="6" customFormat="1" ht="18.75" customHeight="1">
      <c r="B74" s="20"/>
      <c r="C74" s="17" t="s">
        <v>22</v>
      </c>
      <c r="F74" s="15" t="str">
        <f>$F$10</f>
        <v>Pyšná</v>
      </c>
      <c r="K74" s="17" t="s">
        <v>24</v>
      </c>
      <c r="M74" s="237">
        <f>IF($O$10="","",$O$10)</f>
        <v>41617</v>
      </c>
      <c r="N74" s="231"/>
      <c r="O74" s="231"/>
      <c r="P74" s="231"/>
      <c r="S74" s="20"/>
    </row>
    <row r="75" spans="2:19" s="6" customFormat="1" ht="7.5" customHeight="1">
      <c r="B75" s="20"/>
      <c r="S75" s="20"/>
    </row>
    <row r="76" spans="2:19" s="6" customFormat="1" ht="15.75" customHeight="1">
      <c r="B76" s="20"/>
      <c r="C76" s="17" t="s">
        <v>27</v>
      </c>
      <c r="F76" s="15" t="str">
        <f>$E$13</f>
        <v>obec Vysoká Pec</v>
      </c>
      <c r="K76" s="17" t="s">
        <v>33</v>
      </c>
      <c r="M76" s="233" t="str">
        <f>$E$19</f>
        <v>SM - PROJEKT spol. s.r.o., Blatenská 2306, 430 03 Chomutov</v>
      </c>
      <c r="N76" s="231"/>
      <c r="O76" s="231"/>
      <c r="P76" s="231"/>
      <c r="Q76" s="231"/>
      <c r="S76" s="20"/>
    </row>
    <row r="77" spans="2:19" s="6" customFormat="1" ht="15" customHeight="1">
      <c r="B77" s="20"/>
      <c r="C77" s="17" t="s">
        <v>31</v>
      </c>
      <c r="F77" s="15" t="str">
        <f>IF($E$16="","",$E$16)</f>
        <v>Vyplň údaj</v>
      </c>
      <c r="S77" s="20"/>
    </row>
    <row r="78" spans="2:19" s="6" customFormat="1" ht="11.25" customHeight="1">
      <c r="B78" s="20"/>
      <c r="S78" s="20"/>
    </row>
    <row r="79" spans="2:27" s="82" customFormat="1" ht="30" customHeight="1">
      <c r="B79" s="83"/>
      <c r="C79" s="84" t="s">
        <v>101</v>
      </c>
      <c r="D79" s="85" t="s">
        <v>53</v>
      </c>
      <c r="E79" s="85" t="s">
        <v>49</v>
      </c>
      <c r="F79" s="271" t="s">
        <v>102</v>
      </c>
      <c r="G79" s="272"/>
      <c r="H79" s="272"/>
      <c r="I79" s="272"/>
      <c r="J79" s="85" t="s">
        <v>103</v>
      </c>
      <c r="K79" s="85" t="s">
        <v>104</v>
      </c>
      <c r="L79" s="271" t="s">
        <v>105</v>
      </c>
      <c r="M79" s="272"/>
      <c r="N79" s="271" t="s">
        <v>106</v>
      </c>
      <c r="O79" s="272"/>
      <c r="P79" s="272"/>
      <c r="Q79" s="272"/>
      <c r="R79" s="86" t="s">
        <v>107</v>
      </c>
      <c r="S79" s="83"/>
      <c r="T79" s="48" t="s">
        <v>108</v>
      </c>
      <c r="U79" s="49" t="s">
        <v>37</v>
      </c>
      <c r="V79" s="49" t="s">
        <v>109</v>
      </c>
      <c r="W79" s="49" t="s">
        <v>110</v>
      </c>
      <c r="X79" s="49" t="s">
        <v>111</v>
      </c>
      <c r="Y79" s="49" t="s">
        <v>112</v>
      </c>
      <c r="Z79" s="49" t="s">
        <v>113</v>
      </c>
      <c r="AA79" s="50" t="s">
        <v>114</v>
      </c>
    </row>
    <row r="80" spans="2:63" s="6" customFormat="1" ht="30" customHeight="1">
      <c r="B80" s="20"/>
      <c r="C80" s="53" t="s">
        <v>89</v>
      </c>
      <c r="N80" s="262">
        <f>$BK$80+N230</f>
        <v>0</v>
      </c>
      <c r="O80" s="231"/>
      <c r="P80" s="231"/>
      <c r="Q80" s="231"/>
      <c r="S80" s="20"/>
      <c r="T80" s="52"/>
      <c r="U80" s="43"/>
      <c r="V80" s="43"/>
      <c r="W80" s="87">
        <f>$W$81+$W$356</f>
        <v>0</v>
      </c>
      <c r="X80" s="43"/>
      <c r="Y80" s="87">
        <f>$Y$81+$Y$356</f>
        <v>1019.766495241</v>
      </c>
      <c r="Z80" s="43"/>
      <c r="AA80" s="88">
        <f>$AA$81+$AA$356</f>
        <v>95.591025</v>
      </c>
      <c r="AT80" s="6" t="s">
        <v>67</v>
      </c>
      <c r="AU80" s="6" t="s">
        <v>90</v>
      </c>
      <c r="BK80" s="89">
        <f>$BK$81+$BK$356</f>
        <v>0</v>
      </c>
    </row>
    <row r="81" spans="2:63" s="90" customFormat="1" ht="37.5" customHeight="1">
      <c r="B81" s="91"/>
      <c r="D81" s="92" t="s">
        <v>91</v>
      </c>
      <c r="N81" s="255">
        <f>$BK$81+N230</f>
        <v>0</v>
      </c>
      <c r="O81" s="254"/>
      <c r="P81" s="254"/>
      <c r="Q81" s="254"/>
      <c r="S81" s="91"/>
      <c r="T81" s="94"/>
      <c r="W81" s="95">
        <f>$W$82+$W$234+$W$240+$W$251+$W$335</f>
        <v>0</v>
      </c>
      <c r="Y81" s="95">
        <f>$Y$82+$Y$234+$Y$240+$Y$251+$Y$335</f>
        <v>1019.766495241</v>
      </c>
      <c r="AA81" s="96">
        <f>$AA$82+$AA$234+$AA$240+$AA$251+$AA$335</f>
        <v>95.591025</v>
      </c>
      <c r="AR81" s="93" t="s">
        <v>21</v>
      </c>
      <c r="AT81" s="93" t="s">
        <v>67</v>
      </c>
      <c r="AU81" s="93" t="s">
        <v>68</v>
      </c>
      <c r="AY81" s="93" t="s">
        <v>115</v>
      </c>
      <c r="BK81" s="97">
        <f>$BK$82+$BK$234+$BK$240+$BK$251+$BK$335</f>
        <v>0</v>
      </c>
    </row>
    <row r="82" spans="2:63" s="90" customFormat="1" ht="21" customHeight="1">
      <c r="B82" s="91"/>
      <c r="D82" s="98" t="s">
        <v>92</v>
      </c>
      <c r="N82" s="253">
        <f>$BK$82+N230</f>
        <v>0</v>
      </c>
      <c r="O82" s="254"/>
      <c r="P82" s="254"/>
      <c r="Q82" s="254"/>
      <c r="S82" s="91"/>
      <c r="T82" s="94"/>
      <c r="W82" s="95">
        <f>SUM($W$83:$W$229)</f>
        <v>0</v>
      </c>
      <c r="Y82" s="95">
        <f>SUM($Y$83:$Y$229)</f>
        <v>486.365291363</v>
      </c>
      <c r="AA82" s="96">
        <f>SUM($AA$83:$AA$229)</f>
        <v>95.53342500000001</v>
      </c>
      <c r="AR82" s="93" t="s">
        <v>21</v>
      </c>
      <c r="AT82" s="93" t="s">
        <v>67</v>
      </c>
      <c r="AU82" s="93" t="s">
        <v>21</v>
      </c>
      <c r="AY82" s="93" t="s">
        <v>115</v>
      </c>
      <c r="BK82" s="97">
        <f>SUM($BK$83:$BK$229)</f>
        <v>0</v>
      </c>
    </row>
    <row r="83" spans="2:65" s="6" customFormat="1" ht="27" customHeight="1">
      <c r="B83" s="20"/>
      <c r="C83" s="99" t="s">
        <v>158</v>
      </c>
      <c r="D83" s="99" t="s">
        <v>116</v>
      </c>
      <c r="E83" s="100" t="s">
        <v>651</v>
      </c>
      <c r="F83" s="257" t="s">
        <v>652</v>
      </c>
      <c r="G83" s="258"/>
      <c r="H83" s="258"/>
      <c r="I83" s="258"/>
      <c r="J83" s="102" t="s">
        <v>121</v>
      </c>
      <c r="K83" s="103">
        <v>128.925</v>
      </c>
      <c r="L83" s="259"/>
      <c r="M83" s="258"/>
      <c r="N83" s="261">
        <f>ROUND($L$83*$K$83,2)</f>
        <v>0</v>
      </c>
      <c r="O83" s="258"/>
      <c r="P83" s="258"/>
      <c r="Q83" s="258"/>
      <c r="R83" s="101" t="s">
        <v>252</v>
      </c>
      <c r="S83" s="20"/>
      <c r="T83" s="104"/>
      <c r="U83" s="105" t="s">
        <v>38</v>
      </c>
      <c r="X83" s="106">
        <v>0</v>
      </c>
      <c r="Y83" s="106">
        <f>$X$83*$K$83</f>
        <v>0</v>
      </c>
      <c r="Z83" s="106">
        <v>0.56</v>
      </c>
      <c r="AA83" s="107">
        <f>$Z$83*$K$83</f>
        <v>72.19800000000001</v>
      </c>
      <c r="AR83" s="68" t="s">
        <v>118</v>
      </c>
      <c r="AT83" s="68" t="s">
        <v>116</v>
      </c>
      <c r="AU83" s="68" t="s">
        <v>73</v>
      </c>
      <c r="AY83" s="6" t="s">
        <v>115</v>
      </c>
      <c r="BE83" s="108">
        <f>IF($U$83="základní",$N$83,0)</f>
        <v>0</v>
      </c>
      <c r="BF83" s="108">
        <f>IF($U$83="snížená",$N$83,0)</f>
        <v>0</v>
      </c>
      <c r="BG83" s="108">
        <f>IF($U$83="zákl. přenesená",$N$83,0)</f>
        <v>0</v>
      </c>
      <c r="BH83" s="108">
        <f>IF($U$83="sníž. přenesená",$N$83,0)</f>
        <v>0</v>
      </c>
      <c r="BI83" s="108">
        <f>IF($U$83="nulová",$N$83,0)</f>
        <v>0</v>
      </c>
      <c r="BJ83" s="68" t="s">
        <v>21</v>
      </c>
      <c r="BK83" s="108">
        <f>ROUND($L$83*$K$83,2)</f>
        <v>0</v>
      </c>
      <c r="BL83" s="68" t="s">
        <v>118</v>
      </c>
      <c r="BM83" s="68" t="s">
        <v>653</v>
      </c>
    </row>
    <row r="84" spans="2:47" s="6" customFormat="1" ht="27" customHeight="1">
      <c r="B84" s="20"/>
      <c r="F84" s="256" t="s">
        <v>654</v>
      </c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0"/>
      <c r="T84" s="45"/>
      <c r="AA84" s="46"/>
      <c r="AT84" s="6" t="s">
        <v>255</v>
      </c>
      <c r="AU84" s="6" t="s">
        <v>73</v>
      </c>
    </row>
    <row r="85" spans="2:65" s="6" customFormat="1" ht="27" customHeight="1">
      <c r="B85" s="20"/>
      <c r="C85" s="99" t="s">
        <v>157</v>
      </c>
      <c r="D85" s="99" t="s">
        <v>116</v>
      </c>
      <c r="E85" s="100" t="s">
        <v>655</v>
      </c>
      <c r="F85" s="257" t="s">
        <v>656</v>
      </c>
      <c r="G85" s="258"/>
      <c r="H85" s="258"/>
      <c r="I85" s="258"/>
      <c r="J85" s="102" t="s">
        <v>121</v>
      </c>
      <c r="K85" s="103">
        <v>128.925</v>
      </c>
      <c r="L85" s="259"/>
      <c r="M85" s="258"/>
      <c r="N85" s="261">
        <f>ROUND($L$85*$K$85,2)</f>
        <v>0</v>
      </c>
      <c r="O85" s="258"/>
      <c r="P85" s="258"/>
      <c r="Q85" s="258"/>
      <c r="R85" s="101" t="s">
        <v>252</v>
      </c>
      <c r="S85" s="20"/>
      <c r="T85" s="104"/>
      <c r="U85" s="105" t="s">
        <v>38</v>
      </c>
      <c r="X85" s="106">
        <v>0</v>
      </c>
      <c r="Y85" s="106">
        <f>$X$85*$K$85</f>
        <v>0</v>
      </c>
      <c r="Z85" s="106">
        <v>0.181</v>
      </c>
      <c r="AA85" s="107">
        <f>$Z$85*$K$85</f>
        <v>23.335425</v>
      </c>
      <c r="AR85" s="68" t="s">
        <v>118</v>
      </c>
      <c r="AT85" s="68" t="s">
        <v>116</v>
      </c>
      <c r="AU85" s="68" t="s">
        <v>73</v>
      </c>
      <c r="AY85" s="6" t="s">
        <v>115</v>
      </c>
      <c r="BE85" s="108">
        <f>IF($U$85="základní",$N$85,0)</f>
        <v>0</v>
      </c>
      <c r="BF85" s="108">
        <f>IF($U$85="snížená",$N$85,0)</f>
        <v>0</v>
      </c>
      <c r="BG85" s="108">
        <f>IF($U$85="zákl. přenesená",$N$85,0)</f>
        <v>0</v>
      </c>
      <c r="BH85" s="108">
        <f>IF($U$85="sníž. přenesená",$N$85,0)</f>
        <v>0</v>
      </c>
      <c r="BI85" s="108">
        <f>IF($U$85="nulová",$N$85,0)</f>
        <v>0</v>
      </c>
      <c r="BJ85" s="68" t="s">
        <v>21</v>
      </c>
      <c r="BK85" s="108">
        <f>ROUND($L$85*$K$85,2)</f>
        <v>0</v>
      </c>
      <c r="BL85" s="68" t="s">
        <v>118</v>
      </c>
      <c r="BM85" s="68" t="s">
        <v>657</v>
      </c>
    </row>
    <row r="86" spans="2:47" s="6" customFormat="1" ht="27" customHeight="1">
      <c r="B86" s="20"/>
      <c r="F86" s="256" t="s">
        <v>658</v>
      </c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0"/>
      <c r="T86" s="45"/>
      <c r="AA86" s="46"/>
      <c r="AT86" s="6" t="s">
        <v>255</v>
      </c>
      <c r="AU86" s="6" t="s">
        <v>73</v>
      </c>
    </row>
    <row r="87" spans="2:51" s="6" customFormat="1" ht="15.75" customHeight="1">
      <c r="B87" s="109"/>
      <c r="E87" s="111"/>
      <c r="F87" s="251" t="s">
        <v>659</v>
      </c>
      <c r="G87" s="252"/>
      <c r="H87" s="252"/>
      <c r="I87" s="252"/>
      <c r="K87" s="112">
        <v>70.625</v>
      </c>
      <c r="S87" s="109"/>
      <c r="T87" s="113"/>
      <c r="AA87" s="114"/>
      <c r="AT87" s="111" t="s">
        <v>119</v>
      </c>
      <c r="AU87" s="111" t="s">
        <v>73</v>
      </c>
      <c r="AV87" s="111" t="s">
        <v>73</v>
      </c>
      <c r="AW87" s="111" t="s">
        <v>90</v>
      </c>
      <c r="AX87" s="111" t="s">
        <v>68</v>
      </c>
      <c r="AY87" s="111" t="s">
        <v>115</v>
      </c>
    </row>
    <row r="88" spans="2:51" s="6" customFormat="1" ht="15.75" customHeight="1">
      <c r="B88" s="109"/>
      <c r="E88" s="111"/>
      <c r="F88" s="251" t="s">
        <v>660</v>
      </c>
      <c r="G88" s="252"/>
      <c r="H88" s="252"/>
      <c r="I88" s="252"/>
      <c r="K88" s="112">
        <v>58.3</v>
      </c>
      <c r="S88" s="109"/>
      <c r="T88" s="113"/>
      <c r="AA88" s="114"/>
      <c r="AT88" s="111" t="s">
        <v>119</v>
      </c>
      <c r="AU88" s="111" t="s">
        <v>73</v>
      </c>
      <c r="AV88" s="111" t="s">
        <v>73</v>
      </c>
      <c r="AW88" s="111" t="s">
        <v>90</v>
      </c>
      <c r="AX88" s="111" t="s">
        <v>68</v>
      </c>
      <c r="AY88" s="111" t="s">
        <v>115</v>
      </c>
    </row>
    <row r="89" spans="2:51" s="6" customFormat="1" ht="15.75" customHeight="1">
      <c r="B89" s="115"/>
      <c r="E89" s="116"/>
      <c r="F89" s="263" t="s">
        <v>120</v>
      </c>
      <c r="G89" s="264"/>
      <c r="H89" s="264"/>
      <c r="I89" s="264"/>
      <c r="K89" s="117">
        <v>128.925</v>
      </c>
      <c r="S89" s="115"/>
      <c r="T89" s="118"/>
      <c r="AA89" s="119"/>
      <c r="AT89" s="116" t="s">
        <v>119</v>
      </c>
      <c r="AU89" s="116" t="s">
        <v>73</v>
      </c>
      <c r="AV89" s="116" t="s">
        <v>118</v>
      </c>
      <c r="AW89" s="116" t="s">
        <v>90</v>
      </c>
      <c r="AX89" s="116" t="s">
        <v>21</v>
      </c>
      <c r="AY89" s="116" t="s">
        <v>115</v>
      </c>
    </row>
    <row r="90" spans="2:65" s="6" customFormat="1" ht="27" customHeight="1">
      <c r="B90" s="20"/>
      <c r="C90" s="99" t="s">
        <v>177</v>
      </c>
      <c r="D90" s="99" t="s">
        <v>116</v>
      </c>
      <c r="E90" s="100" t="s">
        <v>661</v>
      </c>
      <c r="F90" s="257" t="s">
        <v>662</v>
      </c>
      <c r="G90" s="258"/>
      <c r="H90" s="258"/>
      <c r="I90" s="258"/>
      <c r="J90" s="102" t="s">
        <v>136</v>
      </c>
      <c r="K90" s="103">
        <v>5.5</v>
      </c>
      <c r="L90" s="259"/>
      <c r="M90" s="258"/>
      <c r="N90" s="261">
        <f>ROUND($L$90*$K$90,2)</f>
        <v>0</v>
      </c>
      <c r="O90" s="258"/>
      <c r="P90" s="258"/>
      <c r="Q90" s="258"/>
      <c r="R90" s="101" t="s">
        <v>252</v>
      </c>
      <c r="S90" s="20"/>
      <c r="T90" s="104"/>
      <c r="U90" s="105" t="s">
        <v>38</v>
      </c>
      <c r="X90" s="106">
        <v>0.0086767</v>
      </c>
      <c r="Y90" s="106">
        <f>$X$90*$K$90</f>
        <v>0.04772185</v>
      </c>
      <c r="Z90" s="106">
        <v>0</v>
      </c>
      <c r="AA90" s="107">
        <f>$Z$90*$K$90</f>
        <v>0</v>
      </c>
      <c r="AR90" s="68" t="s">
        <v>118</v>
      </c>
      <c r="AT90" s="68" t="s">
        <v>116</v>
      </c>
      <c r="AU90" s="68" t="s">
        <v>73</v>
      </c>
      <c r="AY90" s="6" t="s">
        <v>115</v>
      </c>
      <c r="BE90" s="108">
        <f>IF($U$90="základní",$N$90,0)</f>
        <v>0</v>
      </c>
      <c r="BF90" s="108">
        <f>IF($U$90="snížená",$N$90,0)</f>
        <v>0</v>
      </c>
      <c r="BG90" s="108">
        <f>IF($U$90="zákl. přenesená",$N$90,0)</f>
        <v>0</v>
      </c>
      <c r="BH90" s="108">
        <f>IF($U$90="sníž. přenesená",$N$90,0)</f>
        <v>0</v>
      </c>
      <c r="BI90" s="108">
        <f>IF($U$90="nulová",$N$90,0)</f>
        <v>0</v>
      </c>
      <c r="BJ90" s="68" t="s">
        <v>21</v>
      </c>
      <c r="BK90" s="108">
        <f>ROUND($L$90*$K$90,2)</f>
        <v>0</v>
      </c>
      <c r="BL90" s="68" t="s">
        <v>118</v>
      </c>
      <c r="BM90" s="68" t="s">
        <v>663</v>
      </c>
    </row>
    <row r="91" spans="2:47" s="6" customFormat="1" ht="38.25" customHeight="1">
      <c r="B91" s="20"/>
      <c r="F91" s="256" t="s">
        <v>664</v>
      </c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0"/>
      <c r="T91" s="45"/>
      <c r="AA91" s="46"/>
      <c r="AT91" s="6" t="s">
        <v>255</v>
      </c>
      <c r="AU91" s="6" t="s">
        <v>73</v>
      </c>
    </row>
    <row r="92" spans="2:51" s="6" customFormat="1" ht="15.75" customHeight="1">
      <c r="B92" s="109"/>
      <c r="E92" s="111"/>
      <c r="F92" s="251" t="s">
        <v>665</v>
      </c>
      <c r="G92" s="252"/>
      <c r="H92" s="252"/>
      <c r="I92" s="252"/>
      <c r="K92" s="112">
        <v>3</v>
      </c>
      <c r="S92" s="109"/>
      <c r="T92" s="113"/>
      <c r="AA92" s="114"/>
      <c r="AT92" s="111" t="s">
        <v>119</v>
      </c>
      <c r="AU92" s="111" t="s">
        <v>73</v>
      </c>
      <c r="AV92" s="111" t="s">
        <v>73</v>
      </c>
      <c r="AW92" s="111" t="s">
        <v>90</v>
      </c>
      <c r="AX92" s="111" t="s">
        <v>68</v>
      </c>
      <c r="AY92" s="111" t="s">
        <v>115</v>
      </c>
    </row>
    <row r="93" spans="2:51" s="6" customFormat="1" ht="15.75" customHeight="1">
      <c r="B93" s="109"/>
      <c r="E93" s="111"/>
      <c r="F93" s="251" t="s">
        <v>666</v>
      </c>
      <c r="G93" s="252"/>
      <c r="H93" s="252"/>
      <c r="I93" s="252"/>
      <c r="K93" s="112">
        <v>2.5</v>
      </c>
      <c r="S93" s="109"/>
      <c r="T93" s="113"/>
      <c r="AA93" s="114"/>
      <c r="AT93" s="111" t="s">
        <v>119</v>
      </c>
      <c r="AU93" s="111" t="s">
        <v>73</v>
      </c>
      <c r="AV93" s="111" t="s">
        <v>73</v>
      </c>
      <c r="AW93" s="111" t="s">
        <v>90</v>
      </c>
      <c r="AX93" s="111" t="s">
        <v>68</v>
      </c>
      <c r="AY93" s="111" t="s">
        <v>115</v>
      </c>
    </row>
    <row r="94" spans="2:51" s="6" customFormat="1" ht="15.75" customHeight="1">
      <c r="B94" s="115"/>
      <c r="E94" s="116"/>
      <c r="F94" s="263" t="s">
        <v>120</v>
      </c>
      <c r="G94" s="264"/>
      <c r="H94" s="264"/>
      <c r="I94" s="264"/>
      <c r="K94" s="117">
        <v>5.5</v>
      </c>
      <c r="S94" s="115"/>
      <c r="T94" s="118"/>
      <c r="AA94" s="119"/>
      <c r="AT94" s="116" t="s">
        <v>119</v>
      </c>
      <c r="AU94" s="116" t="s">
        <v>73</v>
      </c>
      <c r="AV94" s="116" t="s">
        <v>118</v>
      </c>
      <c r="AW94" s="116" t="s">
        <v>90</v>
      </c>
      <c r="AX94" s="116" t="s">
        <v>21</v>
      </c>
      <c r="AY94" s="116" t="s">
        <v>115</v>
      </c>
    </row>
    <row r="95" spans="2:65" s="6" customFormat="1" ht="27" customHeight="1">
      <c r="B95" s="20"/>
      <c r="C95" s="99" t="s">
        <v>178</v>
      </c>
      <c r="D95" s="99" t="s">
        <v>116</v>
      </c>
      <c r="E95" s="100" t="s">
        <v>667</v>
      </c>
      <c r="F95" s="257" t="s">
        <v>668</v>
      </c>
      <c r="G95" s="258"/>
      <c r="H95" s="258"/>
      <c r="I95" s="258"/>
      <c r="J95" s="102" t="s">
        <v>136</v>
      </c>
      <c r="K95" s="103">
        <v>8.25</v>
      </c>
      <c r="L95" s="259"/>
      <c r="M95" s="258"/>
      <c r="N95" s="261">
        <f>ROUND($L$95*$K$95,2)</f>
        <v>0</v>
      </c>
      <c r="O95" s="258"/>
      <c r="P95" s="258"/>
      <c r="Q95" s="258"/>
      <c r="R95" s="101" t="s">
        <v>252</v>
      </c>
      <c r="S95" s="20"/>
      <c r="T95" s="104"/>
      <c r="U95" s="105" t="s">
        <v>38</v>
      </c>
      <c r="X95" s="106">
        <v>0.0369043</v>
      </c>
      <c r="Y95" s="106">
        <f>$X$95*$K$95</f>
        <v>0.304460475</v>
      </c>
      <c r="Z95" s="106">
        <v>0</v>
      </c>
      <c r="AA95" s="107">
        <f>$Z$95*$K$95</f>
        <v>0</v>
      </c>
      <c r="AR95" s="68" t="s">
        <v>118</v>
      </c>
      <c r="AT95" s="68" t="s">
        <v>116</v>
      </c>
      <c r="AU95" s="68" t="s">
        <v>73</v>
      </c>
      <c r="AY95" s="6" t="s">
        <v>115</v>
      </c>
      <c r="BE95" s="108">
        <f>IF($U$95="základní",$N$95,0)</f>
        <v>0</v>
      </c>
      <c r="BF95" s="108">
        <f>IF($U$95="snížená",$N$95,0)</f>
        <v>0</v>
      </c>
      <c r="BG95" s="108">
        <f>IF($U$95="zákl. přenesená",$N$95,0)</f>
        <v>0</v>
      </c>
      <c r="BH95" s="108">
        <f>IF($U$95="sníž. přenesená",$N$95,0)</f>
        <v>0</v>
      </c>
      <c r="BI95" s="108">
        <f>IF($U$95="nulová",$N$95,0)</f>
        <v>0</v>
      </c>
      <c r="BJ95" s="68" t="s">
        <v>21</v>
      </c>
      <c r="BK95" s="108">
        <f>ROUND($L$95*$K$95,2)</f>
        <v>0</v>
      </c>
      <c r="BL95" s="68" t="s">
        <v>118</v>
      </c>
      <c r="BM95" s="68" t="s">
        <v>669</v>
      </c>
    </row>
    <row r="96" spans="2:47" s="6" customFormat="1" ht="38.25" customHeight="1">
      <c r="B96" s="20"/>
      <c r="F96" s="256" t="s">
        <v>670</v>
      </c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0"/>
      <c r="T96" s="45"/>
      <c r="AA96" s="46"/>
      <c r="AT96" s="6" t="s">
        <v>255</v>
      </c>
      <c r="AU96" s="6" t="s">
        <v>73</v>
      </c>
    </row>
    <row r="97" spans="2:51" s="6" customFormat="1" ht="15.75" customHeight="1">
      <c r="B97" s="109"/>
      <c r="E97" s="111"/>
      <c r="F97" s="251" t="s">
        <v>671</v>
      </c>
      <c r="G97" s="252"/>
      <c r="H97" s="252"/>
      <c r="I97" s="252"/>
      <c r="K97" s="112">
        <v>2</v>
      </c>
      <c r="S97" s="109"/>
      <c r="T97" s="113"/>
      <c r="AA97" s="114"/>
      <c r="AT97" s="111" t="s">
        <v>119</v>
      </c>
      <c r="AU97" s="111" t="s">
        <v>73</v>
      </c>
      <c r="AV97" s="111" t="s">
        <v>73</v>
      </c>
      <c r="AW97" s="111" t="s">
        <v>90</v>
      </c>
      <c r="AX97" s="111" t="s">
        <v>68</v>
      </c>
      <c r="AY97" s="111" t="s">
        <v>115</v>
      </c>
    </row>
    <row r="98" spans="2:51" s="6" customFormat="1" ht="15.75" customHeight="1">
      <c r="B98" s="109"/>
      <c r="E98" s="111"/>
      <c r="F98" s="251" t="s">
        <v>672</v>
      </c>
      <c r="G98" s="252"/>
      <c r="H98" s="252"/>
      <c r="I98" s="252"/>
      <c r="K98" s="112">
        <v>6.25</v>
      </c>
      <c r="S98" s="109"/>
      <c r="T98" s="113"/>
      <c r="AA98" s="114"/>
      <c r="AT98" s="111" t="s">
        <v>119</v>
      </c>
      <c r="AU98" s="111" t="s">
        <v>73</v>
      </c>
      <c r="AV98" s="111" t="s">
        <v>73</v>
      </c>
      <c r="AW98" s="111" t="s">
        <v>90</v>
      </c>
      <c r="AX98" s="111" t="s">
        <v>68</v>
      </c>
      <c r="AY98" s="111" t="s">
        <v>115</v>
      </c>
    </row>
    <row r="99" spans="2:51" s="6" customFormat="1" ht="15.75" customHeight="1">
      <c r="B99" s="115"/>
      <c r="E99" s="116"/>
      <c r="F99" s="263" t="s">
        <v>120</v>
      </c>
      <c r="G99" s="264"/>
      <c r="H99" s="264"/>
      <c r="I99" s="264"/>
      <c r="K99" s="117">
        <v>8.25</v>
      </c>
      <c r="S99" s="115"/>
      <c r="T99" s="118"/>
      <c r="AA99" s="119"/>
      <c r="AT99" s="116" t="s">
        <v>119</v>
      </c>
      <c r="AU99" s="116" t="s">
        <v>73</v>
      </c>
      <c r="AV99" s="116" t="s">
        <v>118</v>
      </c>
      <c r="AW99" s="116" t="s">
        <v>90</v>
      </c>
      <c r="AX99" s="116" t="s">
        <v>21</v>
      </c>
      <c r="AY99" s="116" t="s">
        <v>115</v>
      </c>
    </row>
    <row r="100" spans="2:65" s="6" customFormat="1" ht="27" customHeight="1">
      <c r="B100" s="20"/>
      <c r="C100" s="99" t="s">
        <v>179</v>
      </c>
      <c r="D100" s="99" t="s">
        <v>116</v>
      </c>
      <c r="E100" s="100" t="s">
        <v>673</v>
      </c>
      <c r="F100" s="257" t="s">
        <v>674</v>
      </c>
      <c r="G100" s="258"/>
      <c r="H100" s="258"/>
      <c r="I100" s="258"/>
      <c r="J100" s="102" t="s">
        <v>117</v>
      </c>
      <c r="K100" s="103">
        <v>144.877</v>
      </c>
      <c r="L100" s="259"/>
      <c r="M100" s="258"/>
      <c r="N100" s="261">
        <f>ROUND($L$100*$K$100,2)</f>
        <v>0</v>
      </c>
      <c r="O100" s="258"/>
      <c r="P100" s="258"/>
      <c r="Q100" s="258"/>
      <c r="R100" s="101" t="s">
        <v>252</v>
      </c>
      <c r="S100" s="20"/>
      <c r="T100" s="104"/>
      <c r="U100" s="105" t="s">
        <v>38</v>
      </c>
      <c r="X100" s="106">
        <v>0</v>
      </c>
      <c r="Y100" s="106">
        <f>$X$100*$K$100</f>
        <v>0</v>
      </c>
      <c r="Z100" s="106">
        <v>0</v>
      </c>
      <c r="AA100" s="107">
        <f>$Z$100*$K$100</f>
        <v>0</v>
      </c>
      <c r="AR100" s="68" t="s">
        <v>118</v>
      </c>
      <c r="AT100" s="68" t="s">
        <v>116</v>
      </c>
      <c r="AU100" s="68" t="s">
        <v>73</v>
      </c>
      <c r="AY100" s="6" t="s">
        <v>115</v>
      </c>
      <c r="BE100" s="108">
        <f>IF($U$100="základní",$N$100,0)</f>
        <v>0</v>
      </c>
      <c r="BF100" s="108">
        <f>IF($U$100="snížená",$N$100,0)</f>
        <v>0</v>
      </c>
      <c r="BG100" s="108">
        <f>IF($U$100="zákl. přenesená",$N$100,0)</f>
        <v>0</v>
      </c>
      <c r="BH100" s="108">
        <f>IF($U$100="sníž. přenesená",$N$100,0)</f>
        <v>0</v>
      </c>
      <c r="BI100" s="108">
        <f>IF($U$100="nulová",$N$100,0)</f>
        <v>0</v>
      </c>
      <c r="BJ100" s="68" t="s">
        <v>21</v>
      </c>
      <c r="BK100" s="108">
        <f>ROUND($L$100*$K$100,2)</f>
        <v>0</v>
      </c>
      <c r="BL100" s="68" t="s">
        <v>118</v>
      </c>
      <c r="BM100" s="68" t="s">
        <v>675</v>
      </c>
    </row>
    <row r="101" spans="2:47" s="6" customFormat="1" ht="16.5" customHeight="1">
      <c r="B101" s="20"/>
      <c r="F101" s="256" t="s">
        <v>676</v>
      </c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0"/>
      <c r="T101" s="45"/>
      <c r="AA101" s="46"/>
      <c r="AT101" s="6" t="s">
        <v>255</v>
      </c>
      <c r="AU101" s="6" t="s">
        <v>73</v>
      </c>
    </row>
    <row r="102" spans="2:51" s="6" customFormat="1" ht="15.75" customHeight="1">
      <c r="B102" s="109"/>
      <c r="E102" s="111"/>
      <c r="F102" s="251" t="s">
        <v>641</v>
      </c>
      <c r="G102" s="252"/>
      <c r="H102" s="252"/>
      <c r="I102" s="252"/>
      <c r="K102" s="112">
        <v>137.3145</v>
      </c>
      <c r="S102" s="109"/>
      <c r="T102" s="113"/>
      <c r="AA102" s="114"/>
      <c r="AT102" s="111" t="s">
        <v>119</v>
      </c>
      <c r="AU102" s="111" t="s">
        <v>73</v>
      </c>
      <c r="AV102" s="111" t="s">
        <v>73</v>
      </c>
      <c r="AW102" s="111" t="s">
        <v>90</v>
      </c>
      <c r="AX102" s="111" t="s">
        <v>68</v>
      </c>
      <c r="AY102" s="111" t="s">
        <v>115</v>
      </c>
    </row>
    <row r="103" spans="2:51" s="6" customFormat="1" ht="15.75" customHeight="1">
      <c r="B103" s="109"/>
      <c r="E103" s="111"/>
      <c r="F103" s="251" t="s">
        <v>645</v>
      </c>
      <c r="G103" s="252"/>
      <c r="H103" s="252"/>
      <c r="I103" s="252"/>
      <c r="K103" s="112">
        <v>7.5625</v>
      </c>
      <c r="S103" s="109"/>
      <c r="T103" s="113"/>
      <c r="AA103" s="114"/>
      <c r="AT103" s="111" t="s">
        <v>119</v>
      </c>
      <c r="AU103" s="111" t="s">
        <v>73</v>
      </c>
      <c r="AV103" s="111" t="s">
        <v>73</v>
      </c>
      <c r="AW103" s="111" t="s">
        <v>90</v>
      </c>
      <c r="AX103" s="111" t="s">
        <v>68</v>
      </c>
      <c r="AY103" s="111" t="s">
        <v>115</v>
      </c>
    </row>
    <row r="104" spans="2:51" s="6" customFormat="1" ht="15.75" customHeight="1">
      <c r="B104" s="115"/>
      <c r="E104" s="116"/>
      <c r="F104" s="263" t="s">
        <v>120</v>
      </c>
      <c r="G104" s="264"/>
      <c r="H104" s="264"/>
      <c r="I104" s="264"/>
      <c r="K104" s="117">
        <v>144.877</v>
      </c>
      <c r="S104" s="115"/>
      <c r="T104" s="118"/>
      <c r="AA104" s="119"/>
      <c r="AT104" s="116" t="s">
        <v>119</v>
      </c>
      <c r="AU104" s="116" t="s">
        <v>73</v>
      </c>
      <c r="AV104" s="116" t="s">
        <v>118</v>
      </c>
      <c r="AW104" s="116" t="s">
        <v>90</v>
      </c>
      <c r="AX104" s="116" t="s">
        <v>21</v>
      </c>
      <c r="AY104" s="116" t="s">
        <v>115</v>
      </c>
    </row>
    <row r="105" spans="2:65" s="6" customFormat="1" ht="27" customHeight="1">
      <c r="B105" s="20"/>
      <c r="C105" s="99" t="s">
        <v>180</v>
      </c>
      <c r="D105" s="99" t="s">
        <v>116</v>
      </c>
      <c r="E105" s="100" t="s">
        <v>677</v>
      </c>
      <c r="F105" s="257" t="s">
        <v>678</v>
      </c>
      <c r="G105" s="258"/>
      <c r="H105" s="258"/>
      <c r="I105" s="258"/>
      <c r="J105" s="102" t="s">
        <v>117</v>
      </c>
      <c r="K105" s="103">
        <v>679.207</v>
      </c>
      <c r="L105" s="259"/>
      <c r="M105" s="258"/>
      <c r="N105" s="261">
        <f>ROUND($L$105*$K$105,2)</f>
        <v>0</v>
      </c>
      <c r="O105" s="258"/>
      <c r="P105" s="258"/>
      <c r="Q105" s="258"/>
      <c r="R105" s="101" t="s">
        <v>252</v>
      </c>
      <c r="S105" s="20"/>
      <c r="T105" s="104"/>
      <c r="U105" s="105" t="s">
        <v>38</v>
      </c>
      <c r="X105" s="106">
        <v>0</v>
      </c>
      <c r="Y105" s="106">
        <f>$X$105*$K$105</f>
        <v>0</v>
      </c>
      <c r="Z105" s="106">
        <v>0</v>
      </c>
      <c r="AA105" s="107">
        <f>$Z$105*$K$105</f>
        <v>0</v>
      </c>
      <c r="AR105" s="68" t="s">
        <v>118</v>
      </c>
      <c r="AT105" s="68" t="s">
        <v>116</v>
      </c>
      <c r="AU105" s="68" t="s">
        <v>73</v>
      </c>
      <c r="AY105" s="6" t="s">
        <v>115</v>
      </c>
      <c r="BE105" s="108">
        <f>IF($U$105="základní",$N$105,0)</f>
        <v>0</v>
      </c>
      <c r="BF105" s="108">
        <f>IF($U$105="snížená",$N$105,0)</f>
        <v>0</v>
      </c>
      <c r="BG105" s="108">
        <f>IF($U$105="zákl. přenesená",$N$105,0)</f>
        <v>0</v>
      </c>
      <c r="BH105" s="108">
        <f>IF($U$105="sníž. přenesená",$N$105,0)</f>
        <v>0</v>
      </c>
      <c r="BI105" s="108">
        <f>IF($U$105="nulová",$N$105,0)</f>
        <v>0</v>
      </c>
      <c r="BJ105" s="68" t="s">
        <v>21</v>
      </c>
      <c r="BK105" s="108">
        <f>ROUND($L$105*$K$105,2)</f>
        <v>0</v>
      </c>
      <c r="BL105" s="68" t="s">
        <v>118</v>
      </c>
      <c r="BM105" s="68" t="s">
        <v>679</v>
      </c>
    </row>
    <row r="106" spans="2:47" s="6" customFormat="1" ht="16.5" customHeight="1">
      <c r="B106" s="20"/>
      <c r="F106" s="256" t="s">
        <v>680</v>
      </c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0"/>
      <c r="T106" s="45"/>
      <c r="AA106" s="46"/>
      <c r="AT106" s="6" t="s">
        <v>255</v>
      </c>
      <c r="AU106" s="6" t="s">
        <v>73</v>
      </c>
    </row>
    <row r="107" spans="2:51" s="6" customFormat="1" ht="15.75" customHeight="1">
      <c r="B107" s="109"/>
      <c r="E107" s="111"/>
      <c r="F107" s="251" t="s">
        <v>681</v>
      </c>
      <c r="G107" s="252"/>
      <c r="H107" s="252"/>
      <c r="I107" s="252"/>
      <c r="K107" s="112">
        <v>509.675</v>
      </c>
      <c r="S107" s="109"/>
      <c r="T107" s="113"/>
      <c r="AA107" s="114"/>
      <c r="AT107" s="111" t="s">
        <v>119</v>
      </c>
      <c r="AU107" s="111" t="s">
        <v>73</v>
      </c>
      <c r="AV107" s="111" t="s">
        <v>73</v>
      </c>
      <c r="AW107" s="111" t="s">
        <v>90</v>
      </c>
      <c r="AX107" s="111" t="s">
        <v>68</v>
      </c>
      <c r="AY107" s="111" t="s">
        <v>115</v>
      </c>
    </row>
    <row r="108" spans="2:51" s="6" customFormat="1" ht="15.75" customHeight="1">
      <c r="B108" s="109"/>
      <c r="E108" s="111"/>
      <c r="F108" s="251" t="s">
        <v>682</v>
      </c>
      <c r="G108" s="252"/>
      <c r="H108" s="252"/>
      <c r="I108" s="252"/>
      <c r="K108" s="112">
        <v>45.513</v>
      </c>
      <c r="S108" s="109"/>
      <c r="T108" s="113"/>
      <c r="AA108" s="114"/>
      <c r="AT108" s="111" t="s">
        <v>119</v>
      </c>
      <c r="AU108" s="111" t="s">
        <v>73</v>
      </c>
      <c r="AV108" s="111" t="s">
        <v>73</v>
      </c>
      <c r="AW108" s="111" t="s">
        <v>90</v>
      </c>
      <c r="AX108" s="111" t="s">
        <v>68</v>
      </c>
      <c r="AY108" s="111" t="s">
        <v>115</v>
      </c>
    </row>
    <row r="109" spans="2:51" s="6" customFormat="1" ht="15.75" customHeight="1">
      <c r="B109" s="109"/>
      <c r="E109" s="111"/>
      <c r="F109" s="251" t="s">
        <v>683</v>
      </c>
      <c r="G109" s="252"/>
      <c r="H109" s="252"/>
      <c r="I109" s="252"/>
      <c r="K109" s="112">
        <v>8.473</v>
      </c>
      <c r="S109" s="109"/>
      <c r="T109" s="113"/>
      <c r="AA109" s="114"/>
      <c r="AT109" s="111" t="s">
        <v>119</v>
      </c>
      <c r="AU109" s="111" t="s">
        <v>73</v>
      </c>
      <c r="AV109" s="111" t="s">
        <v>73</v>
      </c>
      <c r="AW109" s="111" t="s">
        <v>90</v>
      </c>
      <c r="AX109" s="111" t="s">
        <v>68</v>
      </c>
      <c r="AY109" s="111" t="s">
        <v>115</v>
      </c>
    </row>
    <row r="110" spans="2:51" s="6" customFormat="1" ht="15.75" customHeight="1">
      <c r="B110" s="109"/>
      <c r="E110" s="111"/>
      <c r="F110" s="251" t="s">
        <v>684</v>
      </c>
      <c r="G110" s="252"/>
      <c r="H110" s="252"/>
      <c r="I110" s="252"/>
      <c r="K110" s="112">
        <v>2.9315</v>
      </c>
      <c r="S110" s="109"/>
      <c r="T110" s="113"/>
      <c r="AA110" s="114"/>
      <c r="AT110" s="111" t="s">
        <v>119</v>
      </c>
      <c r="AU110" s="111" t="s">
        <v>73</v>
      </c>
      <c r="AV110" s="111" t="s">
        <v>73</v>
      </c>
      <c r="AW110" s="111" t="s">
        <v>90</v>
      </c>
      <c r="AX110" s="111" t="s">
        <v>68</v>
      </c>
      <c r="AY110" s="111" t="s">
        <v>115</v>
      </c>
    </row>
    <row r="111" spans="2:51" s="6" customFormat="1" ht="15.75" customHeight="1">
      <c r="B111" s="109"/>
      <c r="E111" s="111"/>
      <c r="F111" s="251" t="s">
        <v>685</v>
      </c>
      <c r="G111" s="252"/>
      <c r="H111" s="252"/>
      <c r="I111" s="252"/>
      <c r="K111" s="112">
        <v>6.6555</v>
      </c>
      <c r="S111" s="109"/>
      <c r="T111" s="113"/>
      <c r="AA111" s="114"/>
      <c r="AT111" s="111" t="s">
        <v>119</v>
      </c>
      <c r="AU111" s="111" t="s">
        <v>73</v>
      </c>
      <c r="AV111" s="111" t="s">
        <v>73</v>
      </c>
      <c r="AW111" s="111" t="s">
        <v>90</v>
      </c>
      <c r="AX111" s="111" t="s">
        <v>68</v>
      </c>
      <c r="AY111" s="111" t="s">
        <v>115</v>
      </c>
    </row>
    <row r="112" spans="2:51" s="6" customFormat="1" ht="15.75" customHeight="1">
      <c r="B112" s="109"/>
      <c r="E112" s="111"/>
      <c r="F112" s="251" t="s">
        <v>686</v>
      </c>
      <c r="G112" s="252"/>
      <c r="H112" s="252"/>
      <c r="I112" s="252"/>
      <c r="K112" s="112">
        <v>18.094</v>
      </c>
      <c r="S112" s="109"/>
      <c r="T112" s="113"/>
      <c r="AA112" s="114"/>
      <c r="AT112" s="111" t="s">
        <v>119</v>
      </c>
      <c r="AU112" s="111" t="s">
        <v>73</v>
      </c>
      <c r="AV112" s="111" t="s">
        <v>73</v>
      </c>
      <c r="AW112" s="111" t="s">
        <v>90</v>
      </c>
      <c r="AX112" s="111" t="s">
        <v>68</v>
      </c>
      <c r="AY112" s="111" t="s">
        <v>115</v>
      </c>
    </row>
    <row r="113" spans="2:51" s="6" customFormat="1" ht="15.75" customHeight="1">
      <c r="B113" s="109"/>
      <c r="E113" s="111"/>
      <c r="F113" s="251" t="s">
        <v>687</v>
      </c>
      <c r="G113" s="252"/>
      <c r="H113" s="252"/>
      <c r="I113" s="252"/>
      <c r="K113" s="112">
        <v>16.169</v>
      </c>
      <c r="S113" s="109"/>
      <c r="T113" s="113"/>
      <c r="AA113" s="114"/>
      <c r="AT113" s="111" t="s">
        <v>119</v>
      </c>
      <c r="AU113" s="111" t="s">
        <v>73</v>
      </c>
      <c r="AV113" s="111" t="s">
        <v>73</v>
      </c>
      <c r="AW113" s="111" t="s">
        <v>90</v>
      </c>
      <c r="AX113" s="111" t="s">
        <v>68</v>
      </c>
      <c r="AY113" s="111" t="s">
        <v>115</v>
      </c>
    </row>
    <row r="114" spans="2:51" s="6" customFormat="1" ht="15.75" customHeight="1">
      <c r="B114" s="109"/>
      <c r="E114" s="111"/>
      <c r="F114" s="251" t="s">
        <v>688</v>
      </c>
      <c r="G114" s="252"/>
      <c r="H114" s="252"/>
      <c r="I114" s="252"/>
      <c r="K114" s="112">
        <v>19.499</v>
      </c>
      <c r="S114" s="109"/>
      <c r="T114" s="113"/>
      <c r="AA114" s="114"/>
      <c r="AT114" s="111" t="s">
        <v>119</v>
      </c>
      <c r="AU114" s="111" t="s">
        <v>73</v>
      </c>
      <c r="AV114" s="111" t="s">
        <v>73</v>
      </c>
      <c r="AW114" s="111" t="s">
        <v>90</v>
      </c>
      <c r="AX114" s="111" t="s">
        <v>68</v>
      </c>
      <c r="AY114" s="111" t="s">
        <v>115</v>
      </c>
    </row>
    <row r="115" spans="2:51" s="6" customFormat="1" ht="15.75" customHeight="1">
      <c r="B115" s="109"/>
      <c r="E115" s="111"/>
      <c r="F115" s="251" t="s">
        <v>689</v>
      </c>
      <c r="G115" s="252"/>
      <c r="H115" s="252"/>
      <c r="I115" s="252"/>
      <c r="K115" s="112">
        <v>21.7075</v>
      </c>
      <c r="S115" s="109"/>
      <c r="T115" s="113"/>
      <c r="AA115" s="114"/>
      <c r="AT115" s="111" t="s">
        <v>119</v>
      </c>
      <c r="AU115" s="111" t="s">
        <v>73</v>
      </c>
      <c r="AV115" s="111" t="s">
        <v>73</v>
      </c>
      <c r="AW115" s="111" t="s">
        <v>90</v>
      </c>
      <c r="AX115" s="111" t="s">
        <v>68</v>
      </c>
      <c r="AY115" s="111" t="s">
        <v>115</v>
      </c>
    </row>
    <row r="116" spans="2:51" s="6" customFormat="1" ht="15.75" customHeight="1">
      <c r="B116" s="109"/>
      <c r="E116" s="111"/>
      <c r="F116" s="251" t="s">
        <v>690</v>
      </c>
      <c r="G116" s="252"/>
      <c r="H116" s="252"/>
      <c r="I116" s="252"/>
      <c r="K116" s="112">
        <v>12.09</v>
      </c>
      <c r="S116" s="109"/>
      <c r="T116" s="113"/>
      <c r="AA116" s="114"/>
      <c r="AT116" s="111" t="s">
        <v>119</v>
      </c>
      <c r="AU116" s="111" t="s">
        <v>73</v>
      </c>
      <c r="AV116" s="111" t="s">
        <v>73</v>
      </c>
      <c r="AW116" s="111" t="s">
        <v>90</v>
      </c>
      <c r="AX116" s="111" t="s">
        <v>68</v>
      </c>
      <c r="AY116" s="111" t="s">
        <v>115</v>
      </c>
    </row>
    <row r="117" spans="2:51" s="6" customFormat="1" ht="15.75" customHeight="1">
      <c r="B117" s="109"/>
      <c r="E117" s="111"/>
      <c r="F117" s="251" t="s">
        <v>691</v>
      </c>
      <c r="G117" s="252"/>
      <c r="H117" s="252"/>
      <c r="I117" s="252"/>
      <c r="K117" s="112">
        <v>1.995</v>
      </c>
      <c r="S117" s="109"/>
      <c r="T117" s="113"/>
      <c r="AA117" s="114"/>
      <c r="AT117" s="111" t="s">
        <v>119</v>
      </c>
      <c r="AU117" s="111" t="s">
        <v>73</v>
      </c>
      <c r="AV117" s="111" t="s">
        <v>73</v>
      </c>
      <c r="AW117" s="111" t="s">
        <v>90</v>
      </c>
      <c r="AX117" s="111" t="s">
        <v>68</v>
      </c>
      <c r="AY117" s="111" t="s">
        <v>115</v>
      </c>
    </row>
    <row r="118" spans="2:51" s="6" customFormat="1" ht="15.75" customHeight="1">
      <c r="B118" s="109"/>
      <c r="E118" s="111"/>
      <c r="F118" s="251" t="s">
        <v>692</v>
      </c>
      <c r="G118" s="252"/>
      <c r="H118" s="252"/>
      <c r="I118" s="252"/>
      <c r="K118" s="112">
        <v>8.694</v>
      </c>
      <c r="S118" s="109"/>
      <c r="T118" s="113"/>
      <c r="AA118" s="114"/>
      <c r="AT118" s="111" t="s">
        <v>119</v>
      </c>
      <c r="AU118" s="111" t="s">
        <v>73</v>
      </c>
      <c r="AV118" s="111" t="s">
        <v>73</v>
      </c>
      <c r="AW118" s="111" t="s">
        <v>90</v>
      </c>
      <c r="AX118" s="111" t="s">
        <v>68</v>
      </c>
      <c r="AY118" s="111" t="s">
        <v>115</v>
      </c>
    </row>
    <row r="119" spans="2:51" s="6" customFormat="1" ht="15.75" customHeight="1">
      <c r="B119" s="109"/>
      <c r="E119" s="111"/>
      <c r="F119" s="251" t="s">
        <v>693</v>
      </c>
      <c r="G119" s="252"/>
      <c r="H119" s="252"/>
      <c r="I119" s="252"/>
      <c r="K119" s="112">
        <v>7.71</v>
      </c>
      <c r="S119" s="109"/>
      <c r="T119" s="113"/>
      <c r="AA119" s="114"/>
      <c r="AT119" s="111" t="s">
        <v>119</v>
      </c>
      <c r="AU119" s="111" t="s">
        <v>73</v>
      </c>
      <c r="AV119" s="111" t="s">
        <v>73</v>
      </c>
      <c r="AW119" s="111" t="s">
        <v>90</v>
      </c>
      <c r="AX119" s="111" t="s">
        <v>68</v>
      </c>
      <c r="AY119" s="111" t="s">
        <v>115</v>
      </c>
    </row>
    <row r="120" spans="2:51" s="6" customFormat="1" ht="15.75" customHeight="1">
      <c r="B120" s="115"/>
      <c r="E120" s="116" t="s">
        <v>643</v>
      </c>
      <c r="F120" s="263" t="s">
        <v>120</v>
      </c>
      <c r="G120" s="264"/>
      <c r="H120" s="264"/>
      <c r="I120" s="264"/>
      <c r="K120" s="117">
        <v>679.2065</v>
      </c>
      <c r="S120" s="115"/>
      <c r="T120" s="118"/>
      <c r="AA120" s="119"/>
      <c r="AT120" s="116" t="s">
        <v>119</v>
      </c>
      <c r="AU120" s="116" t="s">
        <v>73</v>
      </c>
      <c r="AV120" s="116" t="s">
        <v>118</v>
      </c>
      <c r="AW120" s="116" t="s">
        <v>90</v>
      </c>
      <c r="AX120" s="116" t="s">
        <v>21</v>
      </c>
      <c r="AY120" s="116" t="s">
        <v>115</v>
      </c>
    </row>
    <row r="121" spans="2:65" s="6" customFormat="1" ht="27" customHeight="1">
      <c r="B121" s="20"/>
      <c r="C121" s="99" t="s">
        <v>185</v>
      </c>
      <c r="D121" s="99" t="s">
        <v>116</v>
      </c>
      <c r="E121" s="100" t="s">
        <v>694</v>
      </c>
      <c r="F121" s="257" t="s">
        <v>695</v>
      </c>
      <c r="G121" s="258"/>
      <c r="H121" s="258"/>
      <c r="I121" s="258"/>
      <c r="J121" s="102" t="s">
        <v>117</v>
      </c>
      <c r="K121" s="103">
        <v>137.315</v>
      </c>
      <c r="L121" s="259"/>
      <c r="M121" s="258"/>
      <c r="N121" s="261">
        <f>ROUND($L$121*$K$121,2)</f>
        <v>0</v>
      </c>
      <c r="O121" s="258"/>
      <c r="P121" s="258"/>
      <c r="Q121" s="258"/>
      <c r="R121" s="101" t="s">
        <v>252</v>
      </c>
      <c r="S121" s="20"/>
      <c r="T121" s="104"/>
      <c r="U121" s="105" t="s">
        <v>38</v>
      </c>
      <c r="X121" s="106">
        <v>0</v>
      </c>
      <c r="Y121" s="106">
        <f>$X$121*$K$121</f>
        <v>0</v>
      </c>
      <c r="Z121" s="106">
        <v>0</v>
      </c>
      <c r="AA121" s="107">
        <f>$Z$121*$K$121</f>
        <v>0</v>
      </c>
      <c r="AR121" s="68" t="s">
        <v>118</v>
      </c>
      <c r="AT121" s="68" t="s">
        <v>116</v>
      </c>
      <c r="AU121" s="68" t="s">
        <v>73</v>
      </c>
      <c r="AY121" s="6" t="s">
        <v>115</v>
      </c>
      <c r="BE121" s="108">
        <f>IF($U$121="základní",$N$121,0)</f>
        <v>0</v>
      </c>
      <c r="BF121" s="108">
        <f>IF($U$121="snížená",$N$121,0)</f>
        <v>0</v>
      </c>
      <c r="BG121" s="108">
        <f>IF($U$121="zákl. přenesená",$N$121,0)</f>
        <v>0</v>
      </c>
      <c r="BH121" s="108">
        <f>IF($U$121="sníž. přenesená",$N$121,0)</f>
        <v>0</v>
      </c>
      <c r="BI121" s="108">
        <f>IF($U$121="nulová",$N$121,0)</f>
        <v>0</v>
      </c>
      <c r="BJ121" s="68" t="s">
        <v>21</v>
      </c>
      <c r="BK121" s="108">
        <f>ROUND($L$121*$K$121,2)</f>
        <v>0</v>
      </c>
      <c r="BL121" s="68" t="s">
        <v>118</v>
      </c>
      <c r="BM121" s="68" t="s">
        <v>696</v>
      </c>
    </row>
    <row r="122" spans="2:47" s="6" customFormat="1" ht="27" customHeight="1">
      <c r="B122" s="20"/>
      <c r="F122" s="256" t="s">
        <v>697</v>
      </c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0"/>
      <c r="T122" s="45"/>
      <c r="AA122" s="46"/>
      <c r="AT122" s="6" t="s">
        <v>255</v>
      </c>
      <c r="AU122" s="6" t="s">
        <v>73</v>
      </c>
    </row>
    <row r="123" spans="2:51" s="6" customFormat="1" ht="15.75" customHeight="1">
      <c r="B123" s="109"/>
      <c r="E123" s="111"/>
      <c r="F123" s="251" t="s">
        <v>698</v>
      </c>
      <c r="G123" s="252"/>
      <c r="H123" s="252"/>
      <c r="I123" s="252"/>
      <c r="K123" s="112">
        <v>54.75</v>
      </c>
      <c r="S123" s="109"/>
      <c r="T123" s="113"/>
      <c r="AA123" s="114"/>
      <c r="AT123" s="111" t="s">
        <v>119</v>
      </c>
      <c r="AU123" s="111" t="s">
        <v>73</v>
      </c>
      <c r="AV123" s="111" t="s">
        <v>73</v>
      </c>
      <c r="AW123" s="111" t="s">
        <v>90</v>
      </c>
      <c r="AX123" s="111" t="s">
        <v>68</v>
      </c>
      <c r="AY123" s="111" t="s">
        <v>115</v>
      </c>
    </row>
    <row r="124" spans="2:51" s="6" customFormat="1" ht="15.75" customHeight="1">
      <c r="B124" s="109"/>
      <c r="E124" s="111"/>
      <c r="F124" s="251" t="s">
        <v>699</v>
      </c>
      <c r="G124" s="252"/>
      <c r="H124" s="252"/>
      <c r="I124" s="252"/>
      <c r="K124" s="112">
        <v>15.9375</v>
      </c>
      <c r="S124" s="109"/>
      <c r="T124" s="113"/>
      <c r="AA124" s="114"/>
      <c r="AT124" s="111" t="s">
        <v>119</v>
      </c>
      <c r="AU124" s="111" t="s">
        <v>73</v>
      </c>
      <c r="AV124" s="111" t="s">
        <v>73</v>
      </c>
      <c r="AW124" s="111" t="s">
        <v>90</v>
      </c>
      <c r="AX124" s="111" t="s">
        <v>68</v>
      </c>
      <c r="AY124" s="111" t="s">
        <v>115</v>
      </c>
    </row>
    <row r="125" spans="2:51" s="6" customFormat="1" ht="15.75" customHeight="1">
      <c r="B125" s="109"/>
      <c r="E125" s="111"/>
      <c r="F125" s="251" t="s">
        <v>700</v>
      </c>
      <c r="G125" s="252"/>
      <c r="H125" s="252"/>
      <c r="I125" s="252"/>
      <c r="K125" s="112">
        <v>28.5</v>
      </c>
      <c r="S125" s="109"/>
      <c r="T125" s="113"/>
      <c r="AA125" s="114"/>
      <c r="AT125" s="111" t="s">
        <v>119</v>
      </c>
      <c r="AU125" s="111" t="s">
        <v>73</v>
      </c>
      <c r="AV125" s="111" t="s">
        <v>73</v>
      </c>
      <c r="AW125" s="111" t="s">
        <v>90</v>
      </c>
      <c r="AX125" s="111" t="s">
        <v>68</v>
      </c>
      <c r="AY125" s="111" t="s">
        <v>115</v>
      </c>
    </row>
    <row r="126" spans="2:51" s="6" customFormat="1" ht="15.75" customHeight="1">
      <c r="B126" s="109"/>
      <c r="E126" s="111"/>
      <c r="F126" s="251" t="s">
        <v>701</v>
      </c>
      <c r="G126" s="252"/>
      <c r="H126" s="252"/>
      <c r="I126" s="252"/>
      <c r="K126" s="112">
        <v>9.471</v>
      </c>
      <c r="S126" s="109"/>
      <c r="T126" s="113"/>
      <c r="AA126" s="114"/>
      <c r="AT126" s="111" t="s">
        <v>119</v>
      </c>
      <c r="AU126" s="111" t="s">
        <v>73</v>
      </c>
      <c r="AV126" s="111" t="s">
        <v>73</v>
      </c>
      <c r="AW126" s="111" t="s">
        <v>90</v>
      </c>
      <c r="AX126" s="111" t="s">
        <v>68</v>
      </c>
      <c r="AY126" s="111" t="s">
        <v>115</v>
      </c>
    </row>
    <row r="127" spans="2:51" s="6" customFormat="1" ht="15.75" customHeight="1">
      <c r="B127" s="109"/>
      <c r="E127" s="111"/>
      <c r="F127" s="251" t="s">
        <v>702</v>
      </c>
      <c r="G127" s="252"/>
      <c r="H127" s="252"/>
      <c r="I127" s="252"/>
      <c r="K127" s="112">
        <v>10.872</v>
      </c>
      <c r="S127" s="109"/>
      <c r="T127" s="113"/>
      <c r="AA127" s="114"/>
      <c r="AT127" s="111" t="s">
        <v>119</v>
      </c>
      <c r="AU127" s="111" t="s">
        <v>73</v>
      </c>
      <c r="AV127" s="111" t="s">
        <v>73</v>
      </c>
      <c r="AW127" s="111" t="s">
        <v>90</v>
      </c>
      <c r="AX127" s="111" t="s">
        <v>68</v>
      </c>
      <c r="AY127" s="111" t="s">
        <v>115</v>
      </c>
    </row>
    <row r="128" spans="2:51" s="6" customFormat="1" ht="15.75" customHeight="1">
      <c r="B128" s="109"/>
      <c r="E128" s="111"/>
      <c r="F128" s="251" t="s">
        <v>703</v>
      </c>
      <c r="G128" s="252"/>
      <c r="H128" s="252"/>
      <c r="I128" s="252"/>
      <c r="K128" s="112">
        <v>12.096</v>
      </c>
      <c r="S128" s="109"/>
      <c r="T128" s="113"/>
      <c r="AA128" s="114"/>
      <c r="AT128" s="111" t="s">
        <v>119</v>
      </c>
      <c r="AU128" s="111" t="s">
        <v>73</v>
      </c>
      <c r="AV128" s="111" t="s">
        <v>73</v>
      </c>
      <c r="AW128" s="111" t="s">
        <v>90</v>
      </c>
      <c r="AX128" s="111" t="s">
        <v>68</v>
      </c>
      <c r="AY128" s="111" t="s">
        <v>115</v>
      </c>
    </row>
    <row r="129" spans="2:51" s="6" customFormat="1" ht="15.75" customHeight="1">
      <c r="B129" s="109"/>
      <c r="E129" s="111"/>
      <c r="F129" s="251" t="s">
        <v>704</v>
      </c>
      <c r="G129" s="252"/>
      <c r="H129" s="252"/>
      <c r="I129" s="252"/>
      <c r="K129" s="112">
        <v>5.688</v>
      </c>
      <c r="S129" s="109"/>
      <c r="T129" s="113"/>
      <c r="AA129" s="114"/>
      <c r="AT129" s="111" t="s">
        <v>119</v>
      </c>
      <c r="AU129" s="111" t="s">
        <v>73</v>
      </c>
      <c r="AV129" s="111" t="s">
        <v>73</v>
      </c>
      <c r="AW129" s="111" t="s">
        <v>90</v>
      </c>
      <c r="AX129" s="111" t="s">
        <v>68</v>
      </c>
      <c r="AY129" s="111" t="s">
        <v>115</v>
      </c>
    </row>
    <row r="130" spans="2:51" s="6" customFormat="1" ht="15.75" customHeight="1">
      <c r="B130" s="115"/>
      <c r="E130" s="116" t="s">
        <v>641</v>
      </c>
      <c r="F130" s="263" t="s">
        <v>120</v>
      </c>
      <c r="G130" s="264"/>
      <c r="H130" s="264"/>
      <c r="I130" s="264"/>
      <c r="K130" s="117">
        <v>137.3145</v>
      </c>
      <c r="S130" s="115"/>
      <c r="T130" s="118"/>
      <c r="AA130" s="119"/>
      <c r="AT130" s="116" t="s">
        <v>119</v>
      </c>
      <c r="AU130" s="116" t="s">
        <v>73</v>
      </c>
      <c r="AV130" s="116" t="s">
        <v>118</v>
      </c>
      <c r="AW130" s="116" t="s">
        <v>90</v>
      </c>
      <c r="AX130" s="116" t="s">
        <v>21</v>
      </c>
      <c r="AY130" s="116" t="s">
        <v>115</v>
      </c>
    </row>
    <row r="131" spans="2:65" s="6" customFormat="1" ht="27" customHeight="1">
      <c r="B131" s="20"/>
      <c r="C131" s="99" t="s">
        <v>239</v>
      </c>
      <c r="D131" s="99" t="s">
        <v>116</v>
      </c>
      <c r="E131" s="100" t="s">
        <v>705</v>
      </c>
      <c r="F131" s="257" t="s">
        <v>706</v>
      </c>
      <c r="G131" s="258"/>
      <c r="H131" s="258"/>
      <c r="I131" s="258"/>
      <c r="J131" s="102" t="s">
        <v>117</v>
      </c>
      <c r="K131" s="103">
        <v>80.527</v>
      </c>
      <c r="L131" s="259"/>
      <c r="M131" s="258"/>
      <c r="N131" s="261">
        <f>ROUND($L$131*$K$131,2)</f>
        <v>0</v>
      </c>
      <c r="O131" s="258"/>
      <c r="P131" s="258"/>
      <c r="Q131" s="258"/>
      <c r="R131" s="101" t="s">
        <v>252</v>
      </c>
      <c r="S131" s="20"/>
      <c r="T131" s="104"/>
      <c r="U131" s="105" t="s">
        <v>38</v>
      </c>
      <c r="X131" s="106">
        <v>0</v>
      </c>
      <c r="Y131" s="106">
        <f>$X$131*$K$131</f>
        <v>0</v>
      </c>
      <c r="Z131" s="106">
        <v>0</v>
      </c>
      <c r="AA131" s="107">
        <f>$Z$131*$K$131</f>
        <v>0</v>
      </c>
      <c r="AR131" s="68" t="s">
        <v>118</v>
      </c>
      <c r="AT131" s="68" t="s">
        <v>116</v>
      </c>
      <c r="AU131" s="68" t="s">
        <v>73</v>
      </c>
      <c r="AY131" s="6" t="s">
        <v>115</v>
      </c>
      <c r="BE131" s="108">
        <f>IF($U$131="základní",$N$131,0)</f>
        <v>0</v>
      </c>
      <c r="BF131" s="108">
        <f>IF($U$131="snížená",$N$131,0)</f>
        <v>0</v>
      </c>
      <c r="BG131" s="108">
        <f>IF($U$131="zákl. přenesená",$N$131,0)</f>
        <v>0</v>
      </c>
      <c r="BH131" s="108">
        <f>IF($U$131="sníž. přenesená",$N$131,0)</f>
        <v>0</v>
      </c>
      <c r="BI131" s="108">
        <f>IF($U$131="nulová",$N$131,0)</f>
        <v>0</v>
      </c>
      <c r="BJ131" s="68" t="s">
        <v>21</v>
      </c>
      <c r="BK131" s="108">
        <f>ROUND($L$131*$K$131,2)</f>
        <v>0</v>
      </c>
      <c r="BL131" s="68" t="s">
        <v>118</v>
      </c>
      <c r="BM131" s="68" t="s">
        <v>707</v>
      </c>
    </row>
    <row r="132" spans="2:47" s="6" customFormat="1" ht="16.5" customHeight="1">
      <c r="B132" s="20"/>
      <c r="F132" s="256" t="s">
        <v>708</v>
      </c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0"/>
      <c r="T132" s="45"/>
      <c r="AA132" s="46"/>
      <c r="AT132" s="6" t="s">
        <v>255</v>
      </c>
      <c r="AU132" s="6" t="s">
        <v>73</v>
      </c>
    </row>
    <row r="133" spans="2:51" s="6" customFormat="1" ht="27" customHeight="1">
      <c r="B133" s="109"/>
      <c r="E133" s="111"/>
      <c r="F133" s="251" t="s">
        <v>709</v>
      </c>
      <c r="G133" s="252"/>
      <c r="H133" s="252"/>
      <c r="I133" s="252"/>
      <c r="K133" s="112">
        <v>36.421875</v>
      </c>
      <c r="S133" s="109"/>
      <c r="T133" s="113"/>
      <c r="AA133" s="114"/>
      <c r="AT133" s="111" t="s">
        <v>119</v>
      </c>
      <c r="AU133" s="111" t="s">
        <v>73</v>
      </c>
      <c r="AV133" s="111" t="s">
        <v>73</v>
      </c>
      <c r="AW133" s="111" t="s">
        <v>90</v>
      </c>
      <c r="AX133" s="111" t="s">
        <v>68</v>
      </c>
      <c r="AY133" s="111" t="s">
        <v>115</v>
      </c>
    </row>
    <row r="134" spans="2:51" s="6" customFormat="1" ht="27" customHeight="1">
      <c r="B134" s="109"/>
      <c r="E134" s="111"/>
      <c r="F134" s="251" t="s">
        <v>710</v>
      </c>
      <c r="G134" s="252"/>
      <c r="H134" s="252"/>
      <c r="I134" s="252"/>
      <c r="K134" s="112">
        <v>44.105</v>
      </c>
      <c r="S134" s="109"/>
      <c r="T134" s="113"/>
      <c r="AA134" s="114"/>
      <c r="AT134" s="111" t="s">
        <v>119</v>
      </c>
      <c r="AU134" s="111" t="s">
        <v>73</v>
      </c>
      <c r="AV134" s="111" t="s">
        <v>73</v>
      </c>
      <c r="AW134" s="111" t="s">
        <v>90</v>
      </c>
      <c r="AX134" s="111" t="s">
        <v>68</v>
      </c>
      <c r="AY134" s="111" t="s">
        <v>115</v>
      </c>
    </row>
    <row r="135" spans="2:51" s="6" customFormat="1" ht="15.75" customHeight="1">
      <c r="B135" s="115"/>
      <c r="E135" s="116" t="s">
        <v>647</v>
      </c>
      <c r="F135" s="263" t="s">
        <v>120</v>
      </c>
      <c r="G135" s="264"/>
      <c r="H135" s="264"/>
      <c r="I135" s="264"/>
      <c r="K135" s="117">
        <v>80.526875</v>
      </c>
      <c r="S135" s="115"/>
      <c r="T135" s="118"/>
      <c r="AA135" s="119"/>
      <c r="AT135" s="116" t="s">
        <v>119</v>
      </c>
      <c r="AU135" s="116" t="s">
        <v>73</v>
      </c>
      <c r="AV135" s="116" t="s">
        <v>118</v>
      </c>
      <c r="AW135" s="116" t="s">
        <v>90</v>
      </c>
      <c r="AX135" s="116" t="s">
        <v>21</v>
      </c>
      <c r="AY135" s="116" t="s">
        <v>115</v>
      </c>
    </row>
    <row r="136" spans="2:65" s="6" customFormat="1" ht="39" customHeight="1">
      <c r="B136" s="20"/>
      <c r="C136" s="99" t="s">
        <v>234</v>
      </c>
      <c r="D136" s="99" t="s">
        <v>116</v>
      </c>
      <c r="E136" s="100" t="s">
        <v>711</v>
      </c>
      <c r="F136" s="257" t="s">
        <v>712</v>
      </c>
      <c r="G136" s="258"/>
      <c r="H136" s="258"/>
      <c r="I136" s="258"/>
      <c r="J136" s="102" t="s">
        <v>117</v>
      </c>
      <c r="K136" s="103">
        <v>7.563</v>
      </c>
      <c r="L136" s="259"/>
      <c r="M136" s="258"/>
      <c r="N136" s="261">
        <f>ROUND($L$136*$K$136,2)</f>
        <v>0</v>
      </c>
      <c r="O136" s="258"/>
      <c r="P136" s="258"/>
      <c r="Q136" s="258"/>
      <c r="R136" s="101" t="s">
        <v>252</v>
      </c>
      <c r="S136" s="20"/>
      <c r="T136" s="104"/>
      <c r="U136" s="105" t="s">
        <v>38</v>
      </c>
      <c r="X136" s="106">
        <v>0</v>
      </c>
      <c r="Y136" s="106">
        <f>$X$136*$K$136</f>
        <v>0</v>
      </c>
      <c r="Z136" s="106">
        <v>0</v>
      </c>
      <c r="AA136" s="107">
        <f>$Z$136*$K$136</f>
        <v>0</v>
      </c>
      <c r="AR136" s="68" t="s">
        <v>118</v>
      </c>
      <c r="AT136" s="68" t="s">
        <v>116</v>
      </c>
      <c r="AU136" s="68" t="s">
        <v>73</v>
      </c>
      <c r="AY136" s="6" t="s">
        <v>115</v>
      </c>
      <c r="BE136" s="108">
        <f>IF($U$136="základní",$N$136,0)</f>
        <v>0</v>
      </c>
      <c r="BF136" s="108">
        <f>IF($U$136="snížená",$N$136,0)</f>
        <v>0</v>
      </c>
      <c r="BG136" s="108">
        <f>IF($U$136="zákl. přenesená",$N$136,0)</f>
        <v>0</v>
      </c>
      <c r="BH136" s="108">
        <f>IF($U$136="sníž. přenesená",$N$136,0)</f>
        <v>0</v>
      </c>
      <c r="BI136" s="108">
        <f>IF($U$136="nulová",$N$136,0)</f>
        <v>0</v>
      </c>
      <c r="BJ136" s="68" t="s">
        <v>21</v>
      </c>
      <c r="BK136" s="108">
        <f>ROUND($L$136*$K$136,2)</f>
        <v>0</v>
      </c>
      <c r="BL136" s="68" t="s">
        <v>118</v>
      </c>
      <c r="BM136" s="68" t="s">
        <v>713</v>
      </c>
    </row>
    <row r="137" spans="2:47" s="6" customFormat="1" ht="27" customHeight="1">
      <c r="B137" s="20"/>
      <c r="F137" s="256" t="s">
        <v>714</v>
      </c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0"/>
      <c r="T137" s="45"/>
      <c r="AA137" s="46"/>
      <c r="AT137" s="6" t="s">
        <v>255</v>
      </c>
      <c r="AU137" s="6" t="s">
        <v>73</v>
      </c>
    </row>
    <row r="138" spans="2:51" s="6" customFormat="1" ht="15.75" customHeight="1">
      <c r="B138" s="109"/>
      <c r="E138" s="111"/>
      <c r="F138" s="251" t="s">
        <v>715</v>
      </c>
      <c r="G138" s="252"/>
      <c r="H138" s="252"/>
      <c r="I138" s="252"/>
      <c r="K138" s="112">
        <v>7.5625</v>
      </c>
      <c r="S138" s="109"/>
      <c r="T138" s="113"/>
      <c r="AA138" s="114"/>
      <c r="AT138" s="111" t="s">
        <v>119</v>
      </c>
      <c r="AU138" s="111" t="s">
        <v>73</v>
      </c>
      <c r="AV138" s="111" t="s">
        <v>73</v>
      </c>
      <c r="AW138" s="111" t="s">
        <v>90</v>
      </c>
      <c r="AX138" s="111" t="s">
        <v>68</v>
      </c>
      <c r="AY138" s="111" t="s">
        <v>115</v>
      </c>
    </row>
    <row r="139" spans="2:51" s="6" customFormat="1" ht="15.75" customHeight="1">
      <c r="B139" s="115"/>
      <c r="E139" s="116" t="s">
        <v>645</v>
      </c>
      <c r="F139" s="263" t="s">
        <v>120</v>
      </c>
      <c r="G139" s="264"/>
      <c r="H139" s="264"/>
      <c r="I139" s="264"/>
      <c r="K139" s="117">
        <v>7.5625</v>
      </c>
      <c r="S139" s="115"/>
      <c r="T139" s="118"/>
      <c r="AA139" s="119"/>
      <c r="AT139" s="116" t="s">
        <v>119</v>
      </c>
      <c r="AU139" s="116" t="s">
        <v>73</v>
      </c>
      <c r="AV139" s="116" t="s">
        <v>118</v>
      </c>
      <c r="AW139" s="116" t="s">
        <v>90</v>
      </c>
      <c r="AX139" s="116" t="s">
        <v>21</v>
      </c>
      <c r="AY139" s="116" t="s">
        <v>115</v>
      </c>
    </row>
    <row r="140" spans="2:65" s="6" customFormat="1" ht="27" customHeight="1">
      <c r="B140" s="20"/>
      <c r="C140" s="99" t="s">
        <v>169</v>
      </c>
      <c r="D140" s="99" t="s">
        <v>116</v>
      </c>
      <c r="E140" s="100" t="s">
        <v>716</v>
      </c>
      <c r="F140" s="257" t="s">
        <v>717</v>
      </c>
      <c r="G140" s="258"/>
      <c r="H140" s="258"/>
      <c r="I140" s="258"/>
      <c r="J140" s="102" t="s">
        <v>121</v>
      </c>
      <c r="K140" s="103">
        <v>1067.664</v>
      </c>
      <c r="L140" s="259"/>
      <c r="M140" s="258"/>
      <c r="N140" s="261">
        <f>ROUND($L$140*$K$140,2)</f>
        <v>0</v>
      </c>
      <c r="O140" s="258"/>
      <c r="P140" s="258"/>
      <c r="Q140" s="258"/>
      <c r="R140" s="101" t="s">
        <v>252</v>
      </c>
      <c r="S140" s="20"/>
      <c r="T140" s="104"/>
      <c r="U140" s="105" t="s">
        <v>38</v>
      </c>
      <c r="X140" s="106">
        <v>0.00083851</v>
      </c>
      <c r="Y140" s="106">
        <f>$X$140*$K$140</f>
        <v>0.89524694064</v>
      </c>
      <c r="Z140" s="106">
        <v>0</v>
      </c>
      <c r="AA140" s="107">
        <f>$Z$140*$K$140</f>
        <v>0</v>
      </c>
      <c r="AR140" s="68" t="s">
        <v>118</v>
      </c>
      <c r="AT140" s="68" t="s">
        <v>116</v>
      </c>
      <c r="AU140" s="68" t="s">
        <v>73</v>
      </c>
      <c r="AY140" s="6" t="s">
        <v>115</v>
      </c>
      <c r="BE140" s="108">
        <f>IF($U$140="základní",$N$140,0)</f>
        <v>0</v>
      </c>
      <c r="BF140" s="108">
        <f>IF($U$140="snížená",$N$140,0)</f>
        <v>0</v>
      </c>
      <c r="BG140" s="108">
        <f>IF($U$140="zákl. přenesená",$N$140,0)</f>
        <v>0</v>
      </c>
      <c r="BH140" s="108">
        <f>IF($U$140="sníž. přenesená",$N$140,0)</f>
        <v>0</v>
      </c>
      <c r="BI140" s="108">
        <f>IF($U$140="nulová",$N$140,0)</f>
        <v>0</v>
      </c>
      <c r="BJ140" s="68" t="s">
        <v>21</v>
      </c>
      <c r="BK140" s="108">
        <f>ROUND($L$140*$K$140,2)</f>
        <v>0</v>
      </c>
      <c r="BL140" s="68" t="s">
        <v>118</v>
      </c>
      <c r="BM140" s="68" t="s">
        <v>718</v>
      </c>
    </row>
    <row r="141" spans="2:47" s="6" customFormat="1" ht="16.5" customHeight="1">
      <c r="B141" s="20"/>
      <c r="F141" s="256" t="s">
        <v>719</v>
      </c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0"/>
      <c r="T141" s="45"/>
      <c r="AA141" s="46"/>
      <c r="AT141" s="6" t="s">
        <v>255</v>
      </c>
      <c r="AU141" s="6" t="s">
        <v>73</v>
      </c>
    </row>
    <row r="142" spans="2:51" s="6" customFormat="1" ht="15.75" customHeight="1">
      <c r="B142" s="109"/>
      <c r="E142" s="111"/>
      <c r="F142" s="251" t="s">
        <v>720</v>
      </c>
      <c r="G142" s="252"/>
      <c r="H142" s="252"/>
      <c r="I142" s="252"/>
      <c r="K142" s="112">
        <v>815.48</v>
      </c>
      <c r="S142" s="109"/>
      <c r="T142" s="113"/>
      <c r="AA142" s="114"/>
      <c r="AT142" s="111" t="s">
        <v>119</v>
      </c>
      <c r="AU142" s="111" t="s">
        <v>73</v>
      </c>
      <c r="AV142" s="111" t="s">
        <v>73</v>
      </c>
      <c r="AW142" s="111" t="s">
        <v>90</v>
      </c>
      <c r="AX142" s="111" t="s">
        <v>68</v>
      </c>
      <c r="AY142" s="111" t="s">
        <v>115</v>
      </c>
    </row>
    <row r="143" spans="2:51" s="6" customFormat="1" ht="15.75" customHeight="1">
      <c r="B143" s="109"/>
      <c r="E143" s="111"/>
      <c r="F143" s="251" t="s">
        <v>721</v>
      </c>
      <c r="G143" s="252"/>
      <c r="H143" s="252"/>
      <c r="I143" s="252"/>
      <c r="K143" s="112">
        <v>18</v>
      </c>
      <c r="S143" s="109"/>
      <c r="T143" s="113"/>
      <c r="AA143" s="114"/>
      <c r="AT143" s="111" t="s">
        <v>119</v>
      </c>
      <c r="AU143" s="111" t="s">
        <v>73</v>
      </c>
      <c r="AV143" s="111" t="s">
        <v>73</v>
      </c>
      <c r="AW143" s="111" t="s">
        <v>90</v>
      </c>
      <c r="AX143" s="111" t="s">
        <v>68</v>
      </c>
      <c r="AY143" s="111" t="s">
        <v>115</v>
      </c>
    </row>
    <row r="144" spans="2:51" s="6" customFormat="1" ht="15.75" customHeight="1">
      <c r="B144" s="109"/>
      <c r="E144" s="111"/>
      <c r="F144" s="251" t="s">
        <v>722</v>
      </c>
      <c r="G144" s="252"/>
      <c r="H144" s="252"/>
      <c r="I144" s="252"/>
      <c r="K144" s="112">
        <v>19.2</v>
      </c>
      <c r="S144" s="109"/>
      <c r="T144" s="113"/>
      <c r="AA144" s="114"/>
      <c r="AT144" s="111" t="s">
        <v>119</v>
      </c>
      <c r="AU144" s="111" t="s">
        <v>73</v>
      </c>
      <c r="AV144" s="111" t="s">
        <v>73</v>
      </c>
      <c r="AW144" s="111" t="s">
        <v>90</v>
      </c>
      <c r="AX144" s="111" t="s">
        <v>68</v>
      </c>
      <c r="AY144" s="111" t="s">
        <v>115</v>
      </c>
    </row>
    <row r="145" spans="2:51" s="6" customFormat="1" ht="15.75" customHeight="1">
      <c r="B145" s="109"/>
      <c r="E145" s="111"/>
      <c r="F145" s="251" t="s">
        <v>723</v>
      </c>
      <c r="G145" s="252"/>
      <c r="H145" s="252"/>
      <c r="I145" s="252"/>
      <c r="K145" s="112">
        <v>25.5</v>
      </c>
      <c r="S145" s="109"/>
      <c r="T145" s="113"/>
      <c r="AA145" s="114"/>
      <c r="AT145" s="111" t="s">
        <v>119</v>
      </c>
      <c r="AU145" s="111" t="s">
        <v>73</v>
      </c>
      <c r="AV145" s="111" t="s">
        <v>73</v>
      </c>
      <c r="AW145" s="111" t="s">
        <v>90</v>
      </c>
      <c r="AX145" s="111" t="s">
        <v>68</v>
      </c>
      <c r="AY145" s="111" t="s">
        <v>115</v>
      </c>
    </row>
    <row r="146" spans="2:51" s="6" customFormat="1" ht="15.75" customHeight="1">
      <c r="B146" s="109"/>
      <c r="E146" s="111"/>
      <c r="F146" s="251" t="s">
        <v>724</v>
      </c>
      <c r="G146" s="252"/>
      <c r="H146" s="252"/>
      <c r="I146" s="252"/>
      <c r="K146" s="112">
        <v>21.6</v>
      </c>
      <c r="S146" s="109"/>
      <c r="T146" s="113"/>
      <c r="AA146" s="114"/>
      <c r="AT146" s="111" t="s">
        <v>119</v>
      </c>
      <c r="AU146" s="111" t="s">
        <v>73</v>
      </c>
      <c r="AV146" s="111" t="s">
        <v>73</v>
      </c>
      <c r="AW146" s="111" t="s">
        <v>90</v>
      </c>
      <c r="AX146" s="111" t="s">
        <v>68</v>
      </c>
      <c r="AY146" s="111" t="s">
        <v>115</v>
      </c>
    </row>
    <row r="147" spans="2:51" s="6" customFormat="1" ht="15.75" customHeight="1">
      <c r="B147" s="109"/>
      <c r="E147" s="111"/>
      <c r="F147" s="251" t="s">
        <v>725</v>
      </c>
      <c r="G147" s="252"/>
      <c r="H147" s="252"/>
      <c r="I147" s="252"/>
      <c r="K147" s="112">
        <v>9.85</v>
      </c>
      <c r="S147" s="109"/>
      <c r="T147" s="113"/>
      <c r="AA147" s="114"/>
      <c r="AT147" s="111" t="s">
        <v>119</v>
      </c>
      <c r="AU147" s="111" t="s">
        <v>73</v>
      </c>
      <c r="AV147" s="111" t="s">
        <v>73</v>
      </c>
      <c r="AW147" s="111" t="s">
        <v>90</v>
      </c>
      <c r="AX147" s="111" t="s">
        <v>68</v>
      </c>
      <c r="AY147" s="111" t="s">
        <v>115</v>
      </c>
    </row>
    <row r="148" spans="2:51" s="6" customFormat="1" ht="15.75" customHeight="1">
      <c r="B148" s="109"/>
      <c r="E148" s="111"/>
      <c r="F148" s="251" t="s">
        <v>726</v>
      </c>
      <c r="G148" s="252"/>
      <c r="H148" s="252"/>
      <c r="I148" s="252"/>
      <c r="K148" s="112">
        <v>3.27</v>
      </c>
      <c r="S148" s="109"/>
      <c r="T148" s="113"/>
      <c r="AA148" s="114"/>
      <c r="AT148" s="111" t="s">
        <v>119</v>
      </c>
      <c r="AU148" s="111" t="s">
        <v>73</v>
      </c>
      <c r="AV148" s="111" t="s">
        <v>73</v>
      </c>
      <c r="AW148" s="111" t="s">
        <v>90</v>
      </c>
      <c r="AX148" s="111" t="s">
        <v>68</v>
      </c>
      <c r="AY148" s="111" t="s">
        <v>115</v>
      </c>
    </row>
    <row r="149" spans="2:51" s="6" customFormat="1" ht="15.75" customHeight="1">
      <c r="B149" s="109"/>
      <c r="E149" s="111"/>
      <c r="F149" s="251" t="s">
        <v>727</v>
      </c>
      <c r="G149" s="252"/>
      <c r="H149" s="252"/>
      <c r="I149" s="252"/>
      <c r="K149" s="112">
        <v>91.026</v>
      </c>
      <c r="S149" s="109"/>
      <c r="T149" s="113"/>
      <c r="AA149" s="114"/>
      <c r="AT149" s="111" t="s">
        <v>119</v>
      </c>
      <c r="AU149" s="111" t="s">
        <v>73</v>
      </c>
      <c r="AV149" s="111" t="s">
        <v>73</v>
      </c>
      <c r="AW149" s="111" t="s">
        <v>90</v>
      </c>
      <c r="AX149" s="111" t="s">
        <v>68</v>
      </c>
      <c r="AY149" s="111" t="s">
        <v>115</v>
      </c>
    </row>
    <row r="150" spans="2:51" s="6" customFormat="1" ht="15.75" customHeight="1">
      <c r="B150" s="109"/>
      <c r="E150" s="111"/>
      <c r="F150" s="251" t="s">
        <v>728</v>
      </c>
      <c r="G150" s="252"/>
      <c r="H150" s="252"/>
      <c r="I150" s="252"/>
      <c r="K150" s="112">
        <v>24.192</v>
      </c>
      <c r="S150" s="109"/>
      <c r="T150" s="113"/>
      <c r="AA150" s="114"/>
      <c r="AT150" s="111" t="s">
        <v>119</v>
      </c>
      <c r="AU150" s="111" t="s">
        <v>73</v>
      </c>
      <c r="AV150" s="111" t="s">
        <v>73</v>
      </c>
      <c r="AW150" s="111" t="s">
        <v>90</v>
      </c>
      <c r="AX150" s="111" t="s">
        <v>68</v>
      </c>
      <c r="AY150" s="111" t="s">
        <v>115</v>
      </c>
    </row>
    <row r="151" spans="2:51" s="6" customFormat="1" ht="15.75" customHeight="1">
      <c r="B151" s="109"/>
      <c r="E151" s="111"/>
      <c r="F151" s="251" t="s">
        <v>729</v>
      </c>
      <c r="G151" s="252"/>
      <c r="H151" s="252"/>
      <c r="I151" s="252"/>
      <c r="K151" s="112">
        <v>24.18</v>
      </c>
      <c r="S151" s="109"/>
      <c r="T151" s="113"/>
      <c r="AA151" s="114"/>
      <c r="AT151" s="111" t="s">
        <v>119</v>
      </c>
      <c r="AU151" s="111" t="s">
        <v>73</v>
      </c>
      <c r="AV151" s="111" t="s">
        <v>73</v>
      </c>
      <c r="AW151" s="111" t="s">
        <v>90</v>
      </c>
      <c r="AX151" s="111" t="s">
        <v>68</v>
      </c>
      <c r="AY151" s="111" t="s">
        <v>115</v>
      </c>
    </row>
    <row r="152" spans="2:51" s="6" customFormat="1" ht="15.75" customHeight="1">
      <c r="B152" s="109"/>
      <c r="E152" s="111"/>
      <c r="F152" s="251" t="s">
        <v>730</v>
      </c>
      <c r="G152" s="252"/>
      <c r="H152" s="252"/>
      <c r="I152" s="252"/>
      <c r="K152" s="112">
        <v>11.376</v>
      </c>
      <c r="S152" s="109"/>
      <c r="T152" s="113"/>
      <c r="AA152" s="114"/>
      <c r="AT152" s="111" t="s">
        <v>119</v>
      </c>
      <c r="AU152" s="111" t="s">
        <v>73</v>
      </c>
      <c r="AV152" s="111" t="s">
        <v>73</v>
      </c>
      <c r="AW152" s="111" t="s">
        <v>90</v>
      </c>
      <c r="AX152" s="111" t="s">
        <v>68</v>
      </c>
      <c r="AY152" s="111" t="s">
        <v>115</v>
      </c>
    </row>
    <row r="153" spans="2:51" s="6" customFormat="1" ht="15.75" customHeight="1">
      <c r="B153" s="109"/>
      <c r="E153" s="111"/>
      <c r="F153" s="251" t="s">
        <v>731</v>
      </c>
      <c r="G153" s="252"/>
      <c r="H153" s="252"/>
      <c r="I153" s="252"/>
      <c r="K153" s="112">
        <v>3.99</v>
      </c>
      <c r="S153" s="109"/>
      <c r="T153" s="113"/>
      <c r="AA153" s="114"/>
      <c r="AT153" s="111" t="s">
        <v>119</v>
      </c>
      <c r="AU153" s="111" t="s">
        <v>73</v>
      </c>
      <c r="AV153" s="111" t="s">
        <v>73</v>
      </c>
      <c r="AW153" s="111" t="s">
        <v>90</v>
      </c>
      <c r="AX153" s="111" t="s">
        <v>68</v>
      </c>
      <c r="AY153" s="111" t="s">
        <v>115</v>
      </c>
    </row>
    <row r="154" spans="2:51" s="6" customFormat="1" ht="15.75" customHeight="1">
      <c r="B154" s="115"/>
      <c r="E154" s="116"/>
      <c r="F154" s="263" t="s">
        <v>120</v>
      </c>
      <c r="G154" s="264"/>
      <c r="H154" s="264"/>
      <c r="I154" s="264"/>
      <c r="K154" s="117">
        <v>1067.664</v>
      </c>
      <c r="S154" s="115"/>
      <c r="T154" s="118"/>
      <c r="AA154" s="119"/>
      <c r="AT154" s="116" t="s">
        <v>119</v>
      </c>
      <c r="AU154" s="116" t="s">
        <v>73</v>
      </c>
      <c r="AV154" s="116" t="s">
        <v>118</v>
      </c>
      <c r="AW154" s="116" t="s">
        <v>90</v>
      </c>
      <c r="AX154" s="116" t="s">
        <v>21</v>
      </c>
      <c r="AY154" s="116" t="s">
        <v>115</v>
      </c>
    </row>
    <row r="155" spans="2:65" s="6" customFormat="1" ht="27" customHeight="1">
      <c r="B155" s="20"/>
      <c r="C155" s="99" t="s">
        <v>171</v>
      </c>
      <c r="D155" s="99" t="s">
        <v>116</v>
      </c>
      <c r="E155" s="100" t="s">
        <v>732</v>
      </c>
      <c r="F155" s="257" t="s">
        <v>733</v>
      </c>
      <c r="G155" s="258"/>
      <c r="H155" s="258"/>
      <c r="I155" s="258"/>
      <c r="J155" s="102" t="s">
        <v>121</v>
      </c>
      <c r="K155" s="103">
        <v>464.998</v>
      </c>
      <c r="L155" s="259"/>
      <c r="M155" s="258"/>
      <c r="N155" s="261">
        <f>ROUND($L$155*$K$155,2)</f>
        <v>0</v>
      </c>
      <c r="O155" s="258"/>
      <c r="P155" s="258"/>
      <c r="Q155" s="258"/>
      <c r="R155" s="101" t="s">
        <v>252</v>
      </c>
      <c r="S155" s="20"/>
      <c r="T155" s="104"/>
      <c r="U155" s="105" t="s">
        <v>38</v>
      </c>
      <c r="X155" s="106">
        <v>0.00085132</v>
      </c>
      <c r="Y155" s="106">
        <f>$X$155*$K$155</f>
        <v>0.39586209736</v>
      </c>
      <c r="Z155" s="106">
        <v>0</v>
      </c>
      <c r="AA155" s="107">
        <f>$Z$155*$K$155</f>
        <v>0</v>
      </c>
      <c r="AR155" s="68" t="s">
        <v>118</v>
      </c>
      <c r="AT155" s="68" t="s">
        <v>116</v>
      </c>
      <c r="AU155" s="68" t="s">
        <v>73</v>
      </c>
      <c r="AY155" s="6" t="s">
        <v>115</v>
      </c>
      <c r="BE155" s="108">
        <f>IF($U$155="základní",$N$155,0)</f>
        <v>0</v>
      </c>
      <c r="BF155" s="108">
        <f>IF($U$155="snížená",$N$155,0)</f>
        <v>0</v>
      </c>
      <c r="BG155" s="108">
        <f>IF($U$155="zákl. přenesená",$N$155,0)</f>
        <v>0</v>
      </c>
      <c r="BH155" s="108">
        <f>IF($U$155="sníž. přenesená",$N$155,0)</f>
        <v>0</v>
      </c>
      <c r="BI155" s="108">
        <f>IF($U$155="nulová",$N$155,0)</f>
        <v>0</v>
      </c>
      <c r="BJ155" s="68" t="s">
        <v>21</v>
      </c>
      <c r="BK155" s="108">
        <f>ROUND($L$155*$K$155,2)</f>
        <v>0</v>
      </c>
      <c r="BL155" s="68" t="s">
        <v>118</v>
      </c>
      <c r="BM155" s="68" t="s">
        <v>734</v>
      </c>
    </row>
    <row r="156" spans="2:47" s="6" customFormat="1" ht="16.5" customHeight="1">
      <c r="B156" s="20"/>
      <c r="F156" s="256" t="s">
        <v>735</v>
      </c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0"/>
      <c r="T156" s="45"/>
      <c r="AA156" s="46"/>
      <c r="AT156" s="6" t="s">
        <v>255</v>
      </c>
      <c r="AU156" s="6" t="s">
        <v>73</v>
      </c>
    </row>
    <row r="157" spans="2:51" s="6" customFormat="1" ht="15.75" customHeight="1">
      <c r="B157" s="109"/>
      <c r="E157" s="111"/>
      <c r="F157" s="251" t="s">
        <v>736</v>
      </c>
      <c r="G157" s="252"/>
      <c r="H157" s="252"/>
      <c r="I157" s="252"/>
      <c r="K157" s="112">
        <v>23.275</v>
      </c>
      <c r="S157" s="109"/>
      <c r="T157" s="113"/>
      <c r="AA157" s="114"/>
      <c r="AT157" s="111" t="s">
        <v>119</v>
      </c>
      <c r="AU157" s="111" t="s">
        <v>73</v>
      </c>
      <c r="AV157" s="111" t="s">
        <v>73</v>
      </c>
      <c r="AW157" s="111" t="s">
        <v>90</v>
      </c>
      <c r="AX157" s="111" t="s">
        <v>68</v>
      </c>
      <c r="AY157" s="111" t="s">
        <v>115</v>
      </c>
    </row>
    <row r="158" spans="2:51" s="6" customFormat="1" ht="15.75" customHeight="1">
      <c r="B158" s="109"/>
      <c r="E158" s="111"/>
      <c r="F158" s="251" t="s">
        <v>737</v>
      </c>
      <c r="G158" s="252"/>
      <c r="H158" s="252"/>
      <c r="I158" s="252"/>
      <c r="K158" s="112">
        <v>28.8</v>
      </c>
      <c r="S158" s="109"/>
      <c r="T158" s="113"/>
      <c r="AA158" s="114"/>
      <c r="AT158" s="111" t="s">
        <v>119</v>
      </c>
      <c r="AU158" s="111" t="s">
        <v>73</v>
      </c>
      <c r="AV158" s="111" t="s">
        <v>73</v>
      </c>
      <c r="AW158" s="111" t="s">
        <v>90</v>
      </c>
      <c r="AX158" s="111" t="s">
        <v>68</v>
      </c>
      <c r="AY158" s="111" t="s">
        <v>115</v>
      </c>
    </row>
    <row r="159" spans="2:51" s="6" customFormat="1" ht="15.75" customHeight="1">
      <c r="B159" s="109"/>
      <c r="E159" s="111"/>
      <c r="F159" s="251" t="s">
        <v>738</v>
      </c>
      <c r="G159" s="252"/>
      <c r="H159" s="252"/>
      <c r="I159" s="252"/>
      <c r="K159" s="112">
        <v>22.325</v>
      </c>
      <c r="S159" s="109"/>
      <c r="T159" s="113"/>
      <c r="AA159" s="114"/>
      <c r="AT159" s="111" t="s">
        <v>119</v>
      </c>
      <c r="AU159" s="111" t="s">
        <v>73</v>
      </c>
      <c r="AV159" s="111" t="s">
        <v>73</v>
      </c>
      <c r="AW159" s="111" t="s">
        <v>90</v>
      </c>
      <c r="AX159" s="111" t="s">
        <v>68</v>
      </c>
      <c r="AY159" s="111" t="s">
        <v>115</v>
      </c>
    </row>
    <row r="160" spans="2:51" s="6" customFormat="1" ht="27" customHeight="1">
      <c r="B160" s="109"/>
      <c r="E160" s="111"/>
      <c r="F160" s="251" t="s">
        <v>739</v>
      </c>
      <c r="G160" s="252"/>
      <c r="H160" s="252"/>
      <c r="I160" s="252"/>
      <c r="K160" s="112">
        <v>60.525</v>
      </c>
      <c r="S160" s="109"/>
      <c r="T160" s="113"/>
      <c r="AA160" s="114"/>
      <c r="AT160" s="111" t="s">
        <v>119</v>
      </c>
      <c r="AU160" s="111" t="s">
        <v>73</v>
      </c>
      <c r="AV160" s="111" t="s">
        <v>73</v>
      </c>
      <c r="AW160" s="111" t="s">
        <v>90</v>
      </c>
      <c r="AX160" s="111" t="s">
        <v>68</v>
      </c>
      <c r="AY160" s="111" t="s">
        <v>115</v>
      </c>
    </row>
    <row r="161" spans="2:51" s="6" customFormat="1" ht="27" customHeight="1">
      <c r="B161" s="109"/>
      <c r="E161" s="111"/>
      <c r="F161" s="251" t="s">
        <v>740</v>
      </c>
      <c r="G161" s="252"/>
      <c r="H161" s="252"/>
      <c r="I161" s="252"/>
      <c r="K161" s="112">
        <v>84.94</v>
      </c>
      <c r="S161" s="109"/>
      <c r="T161" s="113"/>
      <c r="AA161" s="114"/>
      <c r="AT161" s="111" t="s">
        <v>119</v>
      </c>
      <c r="AU161" s="111" t="s">
        <v>73</v>
      </c>
      <c r="AV161" s="111" t="s">
        <v>73</v>
      </c>
      <c r="AW161" s="111" t="s">
        <v>90</v>
      </c>
      <c r="AX161" s="111" t="s">
        <v>68</v>
      </c>
      <c r="AY161" s="111" t="s">
        <v>115</v>
      </c>
    </row>
    <row r="162" spans="2:51" s="6" customFormat="1" ht="15.75" customHeight="1">
      <c r="B162" s="109"/>
      <c r="E162" s="111"/>
      <c r="F162" s="251" t="s">
        <v>741</v>
      </c>
      <c r="G162" s="252"/>
      <c r="H162" s="252"/>
      <c r="I162" s="252"/>
      <c r="K162" s="112">
        <v>18.942</v>
      </c>
      <c r="S162" s="109"/>
      <c r="T162" s="113"/>
      <c r="AA162" s="114"/>
      <c r="AT162" s="111" t="s">
        <v>119</v>
      </c>
      <c r="AU162" s="111" t="s">
        <v>73</v>
      </c>
      <c r="AV162" s="111" t="s">
        <v>73</v>
      </c>
      <c r="AW162" s="111" t="s">
        <v>90</v>
      </c>
      <c r="AX162" s="111" t="s">
        <v>68</v>
      </c>
      <c r="AY162" s="111" t="s">
        <v>115</v>
      </c>
    </row>
    <row r="163" spans="2:51" s="6" customFormat="1" ht="15.75" customHeight="1">
      <c r="B163" s="109"/>
      <c r="E163" s="111"/>
      <c r="F163" s="251" t="s">
        <v>742</v>
      </c>
      <c r="G163" s="252"/>
      <c r="H163" s="252"/>
      <c r="I163" s="252"/>
      <c r="K163" s="112">
        <v>16.946</v>
      </c>
      <c r="S163" s="109"/>
      <c r="T163" s="113"/>
      <c r="AA163" s="114"/>
      <c r="AT163" s="111" t="s">
        <v>119</v>
      </c>
      <c r="AU163" s="111" t="s">
        <v>73</v>
      </c>
      <c r="AV163" s="111" t="s">
        <v>73</v>
      </c>
      <c r="AW163" s="111" t="s">
        <v>90</v>
      </c>
      <c r="AX163" s="111" t="s">
        <v>68</v>
      </c>
      <c r="AY163" s="111" t="s">
        <v>115</v>
      </c>
    </row>
    <row r="164" spans="2:51" s="6" customFormat="1" ht="15.75" customHeight="1">
      <c r="B164" s="109"/>
      <c r="E164" s="111"/>
      <c r="F164" s="251" t="s">
        <v>743</v>
      </c>
      <c r="G164" s="252"/>
      <c r="H164" s="252"/>
      <c r="I164" s="252"/>
      <c r="K164" s="112">
        <v>21.744</v>
      </c>
      <c r="S164" s="109"/>
      <c r="T164" s="113"/>
      <c r="AA164" s="114"/>
      <c r="AT164" s="111" t="s">
        <v>119</v>
      </c>
      <c r="AU164" s="111" t="s">
        <v>73</v>
      </c>
      <c r="AV164" s="111" t="s">
        <v>73</v>
      </c>
      <c r="AW164" s="111" t="s">
        <v>90</v>
      </c>
      <c r="AX164" s="111" t="s">
        <v>68</v>
      </c>
      <c r="AY164" s="111" t="s">
        <v>115</v>
      </c>
    </row>
    <row r="165" spans="2:51" s="6" customFormat="1" ht="15.75" customHeight="1">
      <c r="B165" s="109"/>
      <c r="E165" s="111"/>
      <c r="F165" s="251" t="s">
        <v>744</v>
      </c>
      <c r="G165" s="252"/>
      <c r="H165" s="252"/>
      <c r="I165" s="252"/>
      <c r="K165" s="112">
        <v>5.863</v>
      </c>
      <c r="S165" s="109"/>
      <c r="T165" s="113"/>
      <c r="AA165" s="114"/>
      <c r="AT165" s="111" t="s">
        <v>119</v>
      </c>
      <c r="AU165" s="111" t="s">
        <v>73</v>
      </c>
      <c r="AV165" s="111" t="s">
        <v>73</v>
      </c>
      <c r="AW165" s="111" t="s">
        <v>90</v>
      </c>
      <c r="AX165" s="111" t="s">
        <v>68</v>
      </c>
      <c r="AY165" s="111" t="s">
        <v>115</v>
      </c>
    </row>
    <row r="166" spans="2:51" s="6" customFormat="1" ht="15.75" customHeight="1">
      <c r="B166" s="109"/>
      <c r="E166" s="111"/>
      <c r="F166" s="251" t="s">
        <v>745</v>
      </c>
      <c r="G166" s="252"/>
      <c r="H166" s="252"/>
      <c r="I166" s="252"/>
      <c r="K166" s="112">
        <v>13.311</v>
      </c>
      <c r="S166" s="109"/>
      <c r="T166" s="113"/>
      <c r="AA166" s="114"/>
      <c r="AT166" s="111" t="s">
        <v>119</v>
      </c>
      <c r="AU166" s="111" t="s">
        <v>73</v>
      </c>
      <c r="AV166" s="111" t="s">
        <v>73</v>
      </c>
      <c r="AW166" s="111" t="s">
        <v>90</v>
      </c>
      <c r="AX166" s="111" t="s">
        <v>68</v>
      </c>
      <c r="AY166" s="111" t="s">
        <v>115</v>
      </c>
    </row>
    <row r="167" spans="2:51" s="6" customFormat="1" ht="15.75" customHeight="1">
      <c r="B167" s="109"/>
      <c r="E167" s="111"/>
      <c r="F167" s="251" t="s">
        <v>746</v>
      </c>
      <c r="G167" s="252"/>
      <c r="H167" s="252"/>
      <c r="I167" s="252"/>
      <c r="K167" s="112">
        <v>36.188</v>
      </c>
      <c r="S167" s="109"/>
      <c r="T167" s="113"/>
      <c r="AA167" s="114"/>
      <c r="AT167" s="111" t="s">
        <v>119</v>
      </c>
      <c r="AU167" s="111" t="s">
        <v>73</v>
      </c>
      <c r="AV167" s="111" t="s">
        <v>73</v>
      </c>
      <c r="AW167" s="111" t="s">
        <v>90</v>
      </c>
      <c r="AX167" s="111" t="s">
        <v>68</v>
      </c>
      <c r="AY167" s="111" t="s">
        <v>115</v>
      </c>
    </row>
    <row r="168" spans="2:51" s="6" customFormat="1" ht="15.75" customHeight="1">
      <c r="B168" s="109"/>
      <c r="E168" s="111"/>
      <c r="F168" s="251" t="s">
        <v>747</v>
      </c>
      <c r="G168" s="252"/>
      <c r="H168" s="252"/>
      <c r="I168" s="252"/>
      <c r="K168" s="112">
        <v>32.338</v>
      </c>
      <c r="S168" s="109"/>
      <c r="T168" s="113"/>
      <c r="AA168" s="114"/>
      <c r="AT168" s="111" t="s">
        <v>119</v>
      </c>
      <c r="AU168" s="111" t="s">
        <v>73</v>
      </c>
      <c r="AV168" s="111" t="s">
        <v>73</v>
      </c>
      <c r="AW168" s="111" t="s">
        <v>90</v>
      </c>
      <c r="AX168" s="111" t="s">
        <v>68</v>
      </c>
      <c r="AY168" s="111" t="s">
        <v>115</v>
      </c>
    </row>
    <row r="169" spans="2:51" s="6" customFormat="1" ht="15.75" customHeight="1">
      <c r="B169" s="109"/>
      <c r="E169" s="111"/>
      <c r="F169" s="251" t="s">
        <v>748</v>
      </c>
      <c r="G169" s="252"/>
      <c r="H169" s="252"/>
      <c r="I169" s="252"/>
      <c r="K169" s="112">
        <v>38.998</v>
      </c>
      <c r="S169" s="109"/>
      <c r="T169" s="113"/>
      <c r="AA169" s="114"/>
      <c r="AT169" s="111" t="s">
        <v>119</v>
      </c>
      <c r="AU169" s="111" t="s">
        <v>73</v>
      </c>
      <c r="AV169" s="111" t="s">
        <v>73</v>
      </c>
      <c r="AW169" s="111" t="s">
        <v>90</v>
      </c>
      <c r="AX169" s="111" t="s">
        <v>68</v>
      </c>
      <c r="AY169" s="111" t="s">
        <v>115</v>
      </c>
    </row>
    <row r="170" spans="2:51" s="6" customFormat="1" ht="15.75" customHeight="1">
      <c r="B170" s="109"/>
      <c r="E170" s="111"/>
      <c r="F170" s="251" t="s">
        <v>749</v>
      </c>
      <c r="G170" s="252"/>
      <c r="H170" s="252"/>
      <c r="I170" s="252"/>
      <c r="K170" s="112">
        <v>43.415</v>
      </c>
      <c r="S170" s="109"/>
      <c r="T170" s="113"/>
      <c r="AA170" s="114"/>
      <c r="AT170" s="111" t="s">
        <v>119</v>
      </c>
      <c r="AU170" s="111" t="s">
        <v>73</v>
      </c>
      <c r="AV170" s="111" t="s">
        <v>73</v>
      </c>
      <c r="AW170" s="111" t="s">
        <v>90</v>
      </c>
      <c r="AX170" s="111" t="s">
        <v>68</v>
      </c>
      <c r="AY170" s="111" t="s">
        <v>115</v>
      </c>
    </row>
    <row r="171" spans="2:51" s="6" customFormat="1" ht="15.75" customHeight="1">
      <c r="B171" s="109"/>
      <c r="E171" s="111"/>
      <c r="F171" s="251" t="s">
        <v>750</v>
      </c>
      <c r="G171" s="252"/>
      <c r="H171" s="252"/>
      <c r="I171" s="252"/>
      <c r="K171" s="112">
        <v>17.388</v>
      </c>
      <c r="S171" s="109"/>
      <c r="T171" s="113"/>
      <c r="AA171" s="114"/>
      <c r="AT171" s="111" t="s">
        <v>119</v>
      </c>
      <c r="AU171" s="111" t="s">
        <v>73</v>
      </c>
      <c r="AV171" s="111" t="s">
        <v>73</v>
      </c>
      <c r="AW171" s="111" t="s">
        <v>90</v>
      </c>
      <c r="AX171" s="111" t="s">
        <v>68</v>
      </c>
      <c r="AY171" s="111" t="s">
        <v>115</v>
      </c>
    </row>
    <row r="172" spans="2:51" s="6" customFormat="1" ht="15.75" customHeight="1">
      <c r="B172" s="115"/>
      <c r="E172" s="116"/>
      <c r="F172" s="263" t="s">
        <v>120</v>
      </c>
      <c r="G172" s="264"/>
      <c r="H172" s="264"/>
      <c r="I172" s="264"/>
      <c r="K172" s="117">
        <v>464.998</v>
      </c>
      <c r="S172" s="115"/>
      <c r="T172" s="118"/>
      <c r="AA172" s="119"/>
      <c r="AT172" s="116" t="s">
        <v>119</v>
      </c>
      <c r="AU172" s="116" t="s">
        <v>73</v>
      </c>
      <c r="AV172" s="116" t="s">
        <v>118</v>
      </c>
      <c r="AW172" s="116" t="s">
        <v>90</v>
      </c>
      <c r="AX172" s="116" t="s">
        <v>21</v>
      </c>
      <c r="AY172" s="116" t="s">
        <v>115</v>
      </c>
    </row>
    <row r="173" spans="2:65" s="6" customFormat="1" ht="27" customHeight="1">
      <c r="B173" s="20"/>
      <c r="C173" s="99" t="s">
        <v>170</v>
      </c>
      <c r="D173" s="99" t="s">
        <v>116</v>
      </c>
      <c r="E173" s="100" t="s">
        <v>751</v>
      </c>
      <c r="F173" s="257" t="s">
        <v>752</v>
      </c>
      <c r="G173" s="258"/>
      <c r="H173" s="258"/>
      <c r="I173" s="258"/>
      <c r="J173" s="102" t="s">
        <v>121</v>
      </c>
      <c r="K173" s="103">
        <v>1067.664</v>
      </c>
      <c r="L173" s="259"/>
      <c r="M173" s="258"/>
      <c r="N173" s="261">
        <f>ROUND($L$173*$K$173,2)</f>
        <v>0</v>
      </c>
      <c r="O173" s="258"/>
      <c r="P173" s="258"/>
      <c r="Q173" s="258"/>
      <c r="R173" s="101" t="s">
        <v>252</v>
      </c>
      <c r="S173" s="20"/>
      <c r="T173" s="104"/>
      <c r="U173" s="105" t="s">
        <v>38</v>
      </c>
      <c r="X173" s="106">
        <v>0</v>
      </c>
      <c r="Y173" s="106">
        <f>$X$173*$K$173</f>
        <v>0</v>
      </c>
      <c r="Z173" s="106">
        <v>0</v>
      </c>
      <c r="AA173" s="107">
        <f>$Z$173*$K$173</f>
        <v>0</v>
      </c>
      <c r="AR173" s="68" t="s">
        <v>118</v>
      </c>
      <c r="AT173" s="68" t="s">
        <v>116</v>
      </c>
      <c r="AU173" s="68" t="s">
        <v>73</v>
      </c>
      <c r="AY173" s="6" t="s">
        <v>115</v>
      </c>
      <c r="BE173" s="108">
        <f>IF($U$173="základní",$N$173,0)</f>
        <v>0</v>
      </c>
      <c r="BF173" s="108">
        <f>IF($U$173="snížená",$N$173,0)</f>
        <v>0</v>
      </c>
      <c r="BG173" s="108">
        <f>IF($U$173="zákl. přenesená",$N$173,0)</f>
        <v>0</v>
      </c>
      <c r="BH173" s="108">
        <f>IF($U$173="sníž. přenesená",$N$173,0)</f>
        <v>0</v>
      </c>
      <c r="BI173" s="108">
        <f>IF($U$173="nulová",$N$173,0)</f>
        <v>0</v>
      </c>
      <c r="BJ173" s="68" t="s">
        <v>21</v>
      </c>
      <c r="BK173" s="108">
        <f>ROUND($L$173*$K$173,2)</f>
        <v>0</v>
      </c>
      <c r="BL173" s="68" t="s">
        <v>118</v>
      </c>
      <c r="BM173" s="68" t="s">
        <v>753</v>
      </c>
    </row>
    <row r="174" spans="2:47" s="6" customFormat="1" ht="16.5" customHeight="1">
      <c r="B174" s="20"/>
      <c r="F174" s="256" t="s">
        <v>754</v>
      </c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0"/>
      <c r="T174" s="45"/>
      <c r="AA174" s="46"/>
      <c r="AT174" s="6" t="s">
        <v>255</v>
      </c>
      <c r="AU174" s="6" t="s">
        <v>73</v>
      </c>
    </row>
    <row r="175" spans="2:65" s="6" customFormat="1" ht="27" customHeight="1">
      <c r="B175" s="20"/>
      <c r="C175" s="99" t="s">
        <v>181</v>
      </c>
      <c r="D175" s="99" t="s">
        <v>116</v>
      </c>
      <c r="E175" s="100" t="s">
        <v>755</v>
      </c>
      <c r="F175" s="257" t="s">
        <v>756</v>
      </c>
      <c r="G175" s="258"/>
      <c r="H175" s="258"/>
      <c r="I175" s="258"/>
      <c r="J175" s="102" t="s">
        <v>121</v>
      </c>
      <c r="K175" s="103">
        <v>464.998</v>
      </c>
      <c r="L175" s="259"/>
      <c r="M175" s="258"/>
      <c r="N175" s="261">
        <f>ROUND($L$175*$K$175,2)</f>
        <v>0</v>
      </c>
      <c r="O175" s="258"/>
      <c r="P175" s="258"/>
      <c r="Q175" s="258"/>
      <c r="R175" s="101" t="s">
        <v>252</v>
      </c>
      <c r="S175" s="20"/>
      <c r="T175" s="104"/>
      <c r="U175" s="105" t="s">
        <v>38</v>
      </c>
      <c r="X175" s="106">
        <v>0</v>
      </c>
      <c r="Y175" s="106">
        <f>$X$175*$K$175</f>
        <v>0</v>
      </c>
      <c r="Z175" s="106">
        <v>0</v>
      </c>
      <c r="AA175" s="107">
        <f>$Z$175*$K$175</f>
        <v>0</v>
      </c>
      <c r="AR175" s="68" t="s">
        <v>118</v>
      </c>
      <c r="AT175" s="68" t="s">
        <v>116</v>
      </c>
      <c r="AU175" s="68" t="s">
        <v>73</v>
      </c>
      <c r="AY175" s="6" t="s">
        <v>115</v>
      </c>
      <c r="BE175" s="108">
        <f>IF($U$175="základní",$N$175,0)</f>
        <v>0</v>
      </c>
      <c r="BF175" s="108">
        <f>IF($U$175="snížená",$N$175,0)</f>
        <v>0</v>
      </c>
      <c r="BG175" s="108">
        <f>IF($U$175="zákl. přenesená",$N$175,0)</f>
        <v>0</v>
      </c>
      <c r="BH175" s="108">
        <f>IF($U$175="sníž. přenesená",$N$175,0)</f>
        <v>0</v>
      </c>
      <c r="BI175" s="108">
        <f>IF($U$175="nulová",$N$175,0)</f>
        <v>0</v>
      </c>
      <c r="BJ175" s="68" t="s">
        <v>21</v>
      </c>
      <c r="BK175" s="108">
        <f>ROUND($L$175*$K$175,2)</f>
        <v>0</v>
      </c>
      <c r="BL175" s="68" t="s">
        <v>118</v>
      </c>
      <c r="BM175" s="68" t="s">
        <v>757</v>
      </c>
    </row>
    <row r="176" spans="2:47" s="6" customFormat="1" ht="16.5" customHeight="1">
      <c r="B176" s="20"/>
      <c r="F176" s="256" t="s">
        <v>758</v>
      </c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0"/>
      <c r="T176" s="45"/>
      <c r="AA176" s="46"/>
      <c r="AT176" s="6" t="s">
        <v>255</v>
      </c>
      <c r="AU176" s="6" t="s">
        <v>73</v>
      </c>
    </row>
    <row r="177" spans="2:65" s="6" customFormat="1" ht="27" customHeight="1">
      <c r="B177" s="20"/>
      <c r="C177" s="99" t="s">
        <v>146</v>
      </c>
      <c r="D177" s="99" t="s">
        <v>116</v>
      </c>
      <c r="E177" s="100" t="s">
        <v>759</v>
      </c>
      <c r="F177" s="257" t="s">
        <v>760</v>
      </c>
      <c r="G177" s="258"/>
      <c r="H177" s="258"/>
      <c r="I177" s="258"/>
      <c r="J177" s="102" t="s">
        <v>117</v>
      </c>
      <c r="K177" s="103">
        <v>398.511</v>
      </c>
      <c r="L177" s="259"/>
      <c r="M177" s="258"/>
      <c r="N177" s="261">
        <f>ROUND($L$177*$K$177,2)</f>
        <v>0</v>
      </c>
      <c r="O177" s="258"/>
      <c r="P177" s="258"/>
      <c r="Q177" s="258"/>
      <c r="R177" s="101" t="s">
        <v>252</v>
      </c>
      <c r="S177" s="20"/>
      <c r="T177" s="104"/>
      <c r="U177" s="105" t="s">
        <v>38</v>
      </c>
      <c r="X177" s="106">
        <v>0</v>
      </c>
      <c r="Y177" s="106">
        <f>$X$177*$K$177</f>
        <v>0</v>
      </c>
      <c r="Z177" s="106">
        <v>0</v>
      </c>
      <c r="AA177" s="107">
        <f>$Z$177*$K$177</f>
        <v>0</v>
      </c>
      <c r="AR177" s="68" t="s">
        <v>118</v>
      </c>
      <c r="AT177" s="68" t="s">
        <v>116</v>
      </c>
      <c r="AU177" s="68" t="s">
        <v>73</v>
      </c>
      <c r="AY177" s="6" t="s">
        <v>115</v>
      </c>
      <c r="BE177" s="108">
        <f>IF($U$177="základní",$N$177,0)</f>
        <v>0</v>
      </c>
      <c r="BF177" s="108">
        <f>IF($U$177="snížená",$N$177,0)</f>
        <v>0</v>
      </c>
      <c r="BG177" s="108">
        <f>IF($U$177="zákl. přenesená",$N$177,0)</f>
        <v>0</v>
      </c>
      <c r="BH177" s="108">
        <f>IF($U$177="sníž. přenesená",$N$177,0)</f>
        <v>0</v>
      </c>
      <c r="BI177" s="108">
        <f>IF($U$177="nulová",$N$177,0)</f>
        <v>0</v>
      </c>
      <c r="BJ177" s="68" t="s">
        <v>21</v>
      </c>
      <c r="BK177" s="108">
        <f>ROUND($L$177*$K$177,2)</f>
        <v>0</v>
      </c>
      <c r="BL177" s="68" t="s">
        <v>118</v>
      </c>
      <c r="BM177" s="68" t="s">
        <v>761</v>
      </c>
    </row>
    <row r="178" spans="2:47" s="6" customFormat="1" ht="27" customHeight="1">
      <c r="B178" s="20"/>
      <c r="F178" s="256" t="s">
        <v>762</v>
      </c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0"/>
      <c r="T178" s="45"/>
      <c r="AA178" s="46"/>
      <c r="AT178" s="6" t="s">
        <v>255</v>
      </c>
      <c r="AU178" s="6" t="s">
        <v>73</v>
      </c>
    </row>
    <row r="179" spans="2:51" s="6" customFormat="1" ht="15.75" customHeight="1">
      <c r="B179" s="109"/>
      <c r="E179" s="111"/>
      <c r="F179" s="251" t="s">
        <v>763</v>
      </c>
      <c r="G179" s="252"/>
      <c r="H179" s="252"/>
      <c r="I179" s="252"/>
      <c r="K179" s="112">
        <v>68.65725</v>
      </c>
      <c r="S179" s="109"/>
      <c r="T179" s="113"/>
      <c r="AA179" s="114"/>
      <c r="AT179" s="111" t="s">
        <v>119</v>
      </c>
      <c r="AU179" s="111" t="s">
        <v>73</v>
      </c>
      <c r="AV179" s="111" t="s">
        <v>73</v>
      </c>
      <c r="AW179" s="111" t="s">
        <v>90</v>
      </c>
      <c r="AX179" s="111" t="s">
        <v>68</v>
      </c>
      <c r="AY179" s="111" t="s">
        <v>115</v>
      </c>
    </row>
    <row r="180" spans="2:51" s="6" customFormat="1" ht="15.75" customHeight="1">
      <c r="B180" s="109"/>
      <c r="E180" s="111"/>
      <c r="F180" s="251" t="s">
        <v>764</v>
      </c>
      <c r="G180" s="252"/>
      <c r="H180" s="252"/>
      <c r="I180" s="252"/>
      <c r="K180" s="112">
        <v>254.8375</v>
      </c>
      <c r="S180" s="109"/>
      <c r="T180" s="113"/>
      <c r="AA180" s="114"/>
      <c r="AT180" s="111" t="s">
        <v>119</v>
      </c>
      <c r="AU180" s="111" t="s">
        <v>73</v>
      </c>
      <c r="AV180" s="111" t="s">
        <v>73</v>
      </c>
      <c r="AW180" s="111" t="s">
        <v>90</v>
      </c>
      <c r="AX180" s="111" t="s">
        <v>68</v>
      </c>
      <c r="AY180" s="111" t="s">
        <v>115</v>
      </c>
    </row>
    <row r="181" spans="2:51" s="6" customFormat="1" ht="15.75" customHeight="1">
      <c r="B181" s="109"/>
      <c r="E181" s="111"/>
      <c r="F181" s="251" t="s">
        <v>765</v>
      </c>
      <c r="G181" s="252"/>
      <c r="H181" s="252"/>
      <c r="I181" s="252"/>
      <c r="K181" s="112">
        <v>22.7565</v>
      </c>
      <c r="S181" s="109"/>
      <c r="T181" s="113"/>
      <c r="AA181" s="114"/>
      <c r="AT181" s="111" t="s">
        <v>119</v>
      </c>
      <c r="AU181" s="111" t="s">
        <v>73</v>
      </c>
      <c r="AV181" s="111" t="s">
        <v>73</v>
      </c>
      <c r="AW181" s="111" t="s">
        <v>90</v>
      </c>
      <c r="AX181" s="111" t="s">
        <v>68</v>
      </c>
      <c r="AY181" s="111" t="s">
        <v>115</v>
      </c>
    </row>
    <row r="182" spans="2:51" s="6" customFormat="1" ht="15.75" customHeight="1">
      <c r="B182" s="109"/>
      <c r="E182" s="111"/>
      <c r="F182" s="251" t="s">
        <v>766</v>
      </c>
      <c r="G182" s="252"/>
      <c r="H182" s="252"/>
      <c r="I182" s="252"/>
      <c r="K182" s="112">
        <v>4.2365</v>
      </c>
      <c r="S182" s="109"/>
      <c r="T182" s="113"/>
      <c r="AA182" s="114"/>
      <c r="AT182" s="111" t="s">
        <v>119</v>
      </c>
      <c r="AU182" s="111" t="s">
        <v>73</v>
      </c>
      <c r="AV182" s="111" t="s">
        <v>73</v>
      </c>
      <c r="AW182" s="111" t="s">
        <v>90</v>
      </c>
      <c r="AX182" s="111" t="s">
        <v>68</v>
      </c>
      <c r="AY182" s="111" t="s">
        <v>115</v>
      </c>
    </row>
    <row r="183" spans="2:51" s="6" customFormat="1" ht="15.75" customHeight="1">
      <c r="B183" s="109"/>
      <c r="E183" s="111"/>
      <c r="F183" s="251" t="s">
        <v>767</v>
      </c>
      <c r="G183" s="252"/>
      <c r="H183" s="252"/>
      <c r="I183" s="252"/>
      <c r="K183" s="112">
        <v>1.46575</v>
      </c>
      <c r="S183" s="109"/>
      <c r="T183" s="113"/>
      <c r="AA183" s="114"/>
      <c r="AT183" s="111" t="s">
        <v>119</v>
      </c>
      <c r="AU183" s="111" t="s">
        <v>73</v>
      </c>
      <c r="AV183" s="111" t="s">
        <v>73</v>
      </c>
      <c r="AW183" s="111" t="s">
        <v>90</v>
      </c>
      <c r="AX183" s="111" t="s">
        <v>68</v>
      </c>
      <c r="AY183" s="111" t="s">
        <v>115</v>
      </c>
    </row>
    <row r="184" spans="2:51" s="6" customFormat="1" ht="15.75" customHeight="1">
      <c r="B184" s="109"/>
      <c r="E184" s="111"/>
      <c r="F184" s="251" t="s">
        <v>768</v>
      </c>
      <c r="G184" s="252"/>
      <c r="H184" s="252"/>
      <c r="I184" s="252"/>
      <c r="K184" s="112">
        <v>3.32775</v>
      </c>
      <c r="S184" s="109"/>
      <c r="T184" s="113"/>
      <c r="AA184" s="114"/>
      <c r="AT184" s="111" t="s">
        <v>119</v>
      </c>
      <c r="AU184" s="111" t="s">
        <v>73</v>
      </c>
      <c r="AV184" s="111" t="s">
        <v>73</v>
      </c>
      <c r="AW184" s="111" t="s">
        <v>90</v>
      </c>
      <c r="AX184" s="111" t="s">
        <v>68</v>
      </c>
      <c r="AY184" s="111" t="s">
        <v>115</v>
      </c>
    </row>
    <row r="185" spans="2:51" s="6" customFormat="1" ht="15.75" customHeight="1">
      <c r="B185" s="109"/>
      <c r="E185" s="111"/>
      <c r="F185" s="251" t="s">
        <v>769</v>
      </c>
      <c r="G185" s="252"/>
      <c r="H185" s="252"/>
      <c r="I185" s="252"/>
      <c r="K185" s="112">
        <v>9.047</v>
      </c>
      <c r="S185" s="109"/>
      <c r="T185" s="113"/>
      <c r="AA185" s="114"/>
      <c r="AT185" s="111" t="s">
        <v>119</v>
      </c>
      <c r="AU185" s="111" t="s">
        <v>73</v>
      </c>
      <c r="AV185" s="111" t="s">
        <v>73</v>
      </c>
      <c r="AW185" s="111" t="s">
        <v>90</v>
      </c>
      <c r="AX185" s="111" t="s">
        <v>68</v>
      </c>
      <c r="AY185" s="111" t="s">
        <v>115</v>
      </c>
    </row>
    <row r="186" spans="2:51" s="6" customFormat="1" ht="15.75" customHeight="1">
      <c r="B186" s="109"/>
      <c r="E186" s="111"/>
      <c r="F186" s="251" t="s">
        <v>770</v>
      </c>
      <c r="G186" s="252"/>
      <c r="H186" s="252"/>
      <c r="I186" s="252"/>
      <c r="K186" s="112">
        <v>8.0845</v>
      </c>
      <c r="S186" s="109"/>
      <c r="T186" s="113"/>
      <c r="AA186" s="114"/>
      <c r="AT186" s="111" t="s">
        <v>119</v>
      </c>
      <c r="AU186" s="111" t="s">
        <v>73</v>
      </c>
      <c r="AV186" s="111" t="s">
        <v>73</v>
      </c>
      <c r="AW186" s="111" t="s">
        <v>90</v>
      </c>
      <c r="AX186" s="111" t="s">
        <v>68</v>
      </c>
      <c r="AY186" s="111" t="s">
        <v>115</v>
      </c>
    </row>
    <row r="187" spans="2:51" s="6" customFormat="1" ht="15.75" customHeight="1">
      <c r="B187" s="109"/>
      <c r="E187" s="111"/>
      <c r="F187" s="251" t="s">
        <v>771</v>
      </c>
      <c r="G187" s="252"/>
      <c r="H187" s="252"/>
      <c r="I187" s="252"/>
      <c r="K187" s="112">
        <v>10.85375</v>
      </c>
      <c r="S187" s="109"/>
      <c r="T187" s="113"/>
      <c r="AA187" s="114"/>
      <c r="AT187" s="111" t="s">
        <v>119</v>
      </c>
      <c r="AU187" s="111" t="s">
        <v>73</v>
      </c>
      <c r="AV187" s="111" t="s">
        <v>73</v>
      </c>
      <c r="AW187" s="111" t="s">
        <v>90</v>
      </c>
      <c r="AX187" s="111" t="s">
        <v>68</v>
      </c>
      <c r="AY187" s="111" t="s">
        <v>115</v>
      </c>
    </row>
    <row r="188" spans="2:51" s="6" customFormat="1" ht="15.75" customHeight="1">
      <c r="B188" s="109"/>
      <c r="E188" s="111"/>
      <c r="F188" s="251" t="s">
        <v>772</v>
      </c>
      <c r="G188" s="252"/>
      <c r="H188" s="252"/>
      <c r="I188" s="252"/>
      <c r="K188" s="112">
        <v>6.045</v>
      </c>
      <c r="S188" s="109"/>
      <c r="T188" s="113"/>
      <c r="AA188" s="114"/>
      <c r="AT188" s="111" t="s">
        <v>119</v>
      </c>
      <c r="AU188" s="111" t="s">
        <v>73</v>
      </c>
      <c r="AV188" s="111" t="s">
        <v>73</v>
      </c>
      <c r="AW188" s="111" t="s">
        <v>90</v>
      </c>
      <c r="AX188" s="111" t="s">
        <v>68</v>
      </c>
      <c r="AY188" s="111" t="s">
        <v>115</v>
      </c>
    </row>
    <row r="189" spans="2:51" s="6" customFormat="1" ht="15.75" customHeight="1">
      <c r="B189" s="109"/>
      <c r="E189" s="111"/>
      <c r="F189" s="251" t="s">
        <v>773</v>
      </c>
      <c r="G189" s="252"/>
      <c r="H189" s="252"/>
      <c r="I189" s="252"/>
      <c r="K189" s="112">
        <v>0.9975</v>
      </c>
      <c r="S189" s="109"/>
      <c r="T189" s="113"/>
      <c r="AA189" s="114"/>
      <c r="AT189" s="111" t="s">
        <v>119</v>
      </c>
      <c r="AU189" s="111" t="s">
        <v>73</v>
      </c>
      <c r="AV189" s="111" t="s">
        <v>73</v>
      </c>
      <c r="AW189" s="111" t="s">
        <v>90</v>
      </c>
      <c r="AX189" s="111" t="s">
        <v>68</v>
      </c>
      <c r="AY189" s="111" t="s">
        <v>115</v>
      </c>
    </row>
    <row r="190" spans="2:51" s="6" customFormat="1" ht="15.75" customHeight="1">
      <c r="B190" s="109"/>
      <c r="E190" s="111"/>
      <c r="F190" s="251" t="s">
        <v>774</v>
      </c>
      <c r="G190" s="252"/>
      <c r="H190" s="252"/>
      <c r="I190" s="252"/>
      <c r="K190" s="112">
        <v>4.347</v>
      </c>
      <c r="S190" s="109"/>
      <c r="T190" s="113"/>
      <c r="AA190" s="114"/>
      <c r="AT190" s="111" t="s">
        <v>119</v>
      </c>
      <c r="AU190" s="111" t="s">
        <v>73</v>
      </c>
      <c r="AV190" s="111" t="s">
        <v>73</v>
      </c>
      <c r="AW190" s="111" t="s">
        <v>90</v>
      </c>
      <c r="AX190" s="111" t="s">
        <v>68</v>
      </c>
      <c r="AY190" s="111" t="s">
        <v>115</v>
      </c>
    </row>
    <row r="191" spans="2:51" s="6" customFormat="1" ht="15.75" customHeight="1">
      <c r="B191" s="109"/>
      <c r="E191" s="111"/>
      <c r="F191" s="251" t="s">
        <v>775</v>
      </c>
      <c r="G191" s="252"/>
      <c r="H191" s="252"/>
      <c r="I191" s="252"/>
      <c r="K191" s="112">
        <v>3.855</v>
      </c>
      <c r="S191" s="109"/>
      <c r="T191" s="113"/>
      <c r="AA191" s="114"/>
      <c r="AT191" s="111" t="s">
        <v>119</v>
      </c>
      <c r="AU191" s="111" t="s">
        <v>73</v>
      </c>
      <c r="AV191" s="111" t="s">
        <v>73</v>
      </c>
      <c r="AW191" s="111" t="s">
        <v>90</v>
      </c>
      <c r="AX191" s="111" t="s">
        <v>68</v>
      </c>
      <c r="AY191" s="111" t="s">
        <v>115</v>
      </c>
    </row>
    <row r="192" spans="2:51" s="6" customFormat="1" ht="15.75" customHeight="1">
      <c r="B192" s="115"/>
      <c r="E192" s="116"/>
      <c r="F192" s="263" t="s">
        <v>120</v>
      </c>
      <c r="G192" s="264"/>
      <c r="H192" s="264"/>
      <c r="I192" s="264"/>
      <c r="K192" s="117">
        <v>398.511</v>
      </c>
      <c r="S192" s="115"/>
      <c r="T192" s="118"/>
      <c r="AA192" s="119"/>
      <c r="AT192" s="116" t="s">
        <v>119</v>
      </c>
      <c r="AU192" s="116" t="s">
        <v>73</v>
      </c>
      <c r="AV192" s="116" t="s">
        <v>118</v>
      </c>
      <c r="AW192" s="116" t="s">
        <v>90</v>
      </c>
      <c r="AX192" s="116" t="s">
        <v>21</v>
      </c>
      <c r="AY192" s="116" t="s">
        <v>115</v>
      </c>
    </row>
    <row r="193" spans="2:65" s="6" customFormat="1" ht="27" customHeight="1">
      <c r="B193" s="20"/>
      <c r="C193" s="99" t="s">
        <v>163</v>
      </c>
      <c r="D193" s="99" t="s">
        <v>116</v>
      </c>
      <c r="E193" s="100" t="s">
        <v>776</v>
      </c>
      <c r="F193" s="257" t="s">
        <v>777</v>
      </c>
      <c r="G193" s="258"/>
      <c r="H193" s="258"/>
      <c r="I193" s="258"/>
      <c r="J193" s="102" t="s">
        <v>117</v>
      </c>
      <c r="K193" s="103">
        <v>10.724</v>
      </c>
      <c r="L193" s="259"/>
      <c r="M193" s="258"/>
      <c r="N193" s="261">
        <f>ROUND($L$193*$K$193,2)</f>
        <v>0</v>
      </c>
      <c r="O193" s="258"/>
      <c r="P193" s="258"/>
      <c r="Q193" s="258"/>
      <c r="R193" s="101" t="s">
        <v>252</v>
      </c>
      <c r="S193" s="20"/>
      <c r="T193" s="104"/>
      <c r="U193" s="105" t="s">
        <v>38</v>
      </c>
      <c r="X193" s="106">
        <v>0</v>
      </c>
      <c r="Y193" s="106">
        <f>$X$193*$K$193</f>
        <v>0</v>
      </c>
      <c r="Z193" s="106">
        <v>0</v>
      </c>
      <c r="AA193" s="107">
        <f>$Z$193*$K$193</f>
        <v>0</v>
      </c>
      <c r="AR193" s="68" t="s">
        <v>118</v>
      </c>
      <c r="AT193" s="68" t="s">
        <v>116</v>
      </c>
      <c r="AU193" s="68" t="s">
        <v>73</v>
      </c>
      <c r="AY193" s="6" t="s">
        <v>115</v>
      </c>
      <c r="BE193" s="108">
        <f>IF($U$193="základní",$N$193,0)</f>
        <v>0</v>
      </c>
      <c r="BF193" s="108">
        <f>IF($U$193="snížená",$N$193,0)</f>
        <v>0</v>
      </c>
      <c r="BG193" s="108">
        <f>IF($U$193="zákl. přenesená",$N$193,0)</f>
        <v>0</v>
      </c>
      <c r="BH193" s="108">
        <f>IF($U$193="sníž. přenesená",$N$193,0)</f>
        <v>0</v>
      </c>
      <c r="BI193" s="108">
        <f>IF($U$193="nulová",$N$193,0)</f>
        <v>0</v>
      </c>
      <c r="BJ193" s="68" t="s">
        <v>21</v>
      </c>
      <c r="BK193" s="108">
        <f>ROUND($L$193*$K$193,2)</f>
        <v>0</v>
      </c>
      <c r="BL193" s="68" t="s">
        <v>118</v>
      </c>
      <c r="BM193" s="68" t="s">
        <v>778</v>
      </c>
    </row>
    <row r="194" spans="2:47" s="6" customFormat="1" ht="27" customHeight="1">
      <c r="B194" s="20"/>
      <c r="F194" s="256" t="s">
        <v>779</v>
      </c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0"/>
      <c r="T194" s="45"/>
      <c r="AA194" s="46"/>
      <c r="AT194" s="6" t="s">
        <v>255</v>
      </c>
      <c r="AU194" s="6" t="s">
        <v>73</v>
      </c>
    </row>
    <row r="195" spans="2:51" s="6" customFormat="1" ht="15.75" customHeight="1">
      <c r="B195" s="109"/>
      <c r="E195" s="111"/>
      <c r="F195" s="251" t="s">
        <v>780</v>
      </c>
      <c r="G195" s="252"/>
      <c r="H195" s="252"/>
      <c r="I195" s="252"/>
      <c r="K195" s="112">
        <v>10.72445</v>
      </c>
      <c r="S195" s="109"/>
      <c r="T195" s="113"/>
      <c r="AA195" s="114"/>
      <c r="AT195" s="111" t="s">
        <v>119</v>
      </c>
      <c r="AU195" s="111" t="s">
        <v>73</v>
      </c>
      <c r="AV195" s="111" t="s">
        <v>73</v>
      </c>
      <c r="AW195" s="111" t="s">
        <v>90</v>
      </c>
      <c r="AX195" s="111" t="s">
        <v>21</v>
      </c>
      <c r="AY195" s="111" t="s">
        <v>115</v>
      </c>
    </row>
    <row r="196" spans="2:65" s="6" customFormat="1" ht="27" customHeight="1">
      <c r="B196" s="20"/>
      <c r="C196" s="99" t="s">
        <v>150</v>
      </c>
      <c r="D196" s="99" t="s">
        <v>116</v>
      </c>
      <c r="E196" s="100" t="s">
        <v>320</v>
      </c>
      <c r="F196" s="257" t="s">
        <v>321</v>
      </c>
      <c r="G196" s="258"/>
      <c r="H196" s="258"/>
      <c r="I196" s="258"/>
      <c r="J196" s="102" t="s">
        <v>117</v>
      </c>
      <c r="K196" s="103">
        <v>1104.356</v>
      </c>
      <c r="L196" s="259"/>
      <c r="M196" s="258"/>
      <c r="N196" s="261">
        <f>ROUND($L$196*$K$196,2)</f>
        <v>0</v>
      </c>
      <c r="O196" s="258"/>
      <c r="P196" s="258"/>
      <c r="Q196" s="258"/>
      <c r="R196" s="101" t="s">
        <v>252</v>
      </c>
      <c r="S196" s="20"/>
      <c r="T196" s="104"/>
      <c r="U196" s="105" t="s">
        <v>38</v>
      </c>
      <c r="X196" s="106">
        <v>0</v>
      </c>
      <c r="Y196" s="106">
        <f>$X$196*$K$196</f>
        <v>0</v>
      </c>
      <c r="Z196" s="106">
        <v>0</v>
      </c>
      <c r="AA196" s="107">
        <f>$Z$196*$K$196</f>
        <v>0</v>
      </c>
      <c r="AR196" s="68" t="s">
        <v>118</v>
      </c>
      <c r="AT196" s="68" t="s">
        <v>116</v>
      </c>
      <c r="AU196" s="68" t="s">
        <v>73</v>
      </c>
      <c r="AY196" s="6" t="s">
        <v>115</v>
      </c>
      <c r="BE196" s="108">
        <f>IF($U$196="základní",$N$196,0)</f>
        <v>0</v>
      </c>
      <c r="BF196" s="108">
        <f>IF($U$196="snížená",$N$196,0)</f>
        <v>0</v>
      </c>
      <c r="BG196" s="108">
        <f>IF($U$196="zákl. přenesená",$N$196,0)</f>
        <v>0</v>
      </c>
      <c r="BH196" s="108">
        <f>IF($U$196="sníž. přenesená",$N$196,0)</f>
        <v>0</v>
      </c>
      <c r="BI196" s="108">
        <f>IF($U$196="nulová",$N$196,0)</f>
        <v>0</v>
      </c>
      <c r="BJ196" s="68" t="s">
        <v>21</v>
      </c>
      <c r="BK196" s="108">
        <f>ROUND($L$196*$K$196,2)</f>
        <v>0</v>
      </c>
      <c r="BL196" s="68" t="s">
        <v>118</v>
      </c>
      <c r="BM196" s="68" t="s">
        <v>781</v>
      </c>
    </row>
    <row r="197" spans="2:47" s="6" customFormat="1" ht="27" customHeight="1">
      <c r="B197" s="20"/>
      <c r="F197" s="256" t="s">
        <v>323</v>
      </c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0"/>
      <c r="T197" s="45"/>
      <c r="AA197" s="46"/>
      <c r="AT197" s="6" t="s">
        <v>255</v>
      </c>
      <c r="AU197" s="6" t="s">
        <v>73</v>
      </c>
    </row>
    <row r="198" spans="2:51" s="6" customFormat="1" ht="15.75" customHeight="1">
      <c r="B198" s="109"/>
      <c r="E198" s="111"/>
      <c r="F198" s="251" t="s">
        <v>224</v>
      </c>
      <c r="G198" s="252"/>
      <c r="H198" s="252"/>
      <c r="I198" s="252"/>
      <c r="K198" s="112">
        <v>1104.356487875</v>
      </c>
      <c r="S198" s="109"/>
      <c r="T198" s="113"/>
      <c r="AA198" s="114"/>
      <c r="AT198" s="111" t="s">
        <v>119</v>
      </c>
      <c r="AU198" s="111" t="s">
        <v>73</v>
      </c>
      <c r="AV198" s="111" t="s">
        <v>73</v>
      </c>
      <c r="AW198" s="111" t="s">
        <v>90</v>
      </c>
      <c r="AX198" s="111" t="s">
        <v>21</v>
      </c>
      <c r="AY198" s="111" t="s">
        <v>115</v>
      </c>
    </row>
    <row r="199" spans="2:65" s="6" customFormat="1" ht="27" customHeight="1">
      <c r="B199" s="20"/>
      <c r="C199" s="99" t="s">
        <v>151</v>
      </c>
      <c r="D199" s="99" t="s">
        <v>116</v>
      </c>
      <c r="E199" s="100" t="s">
        <v>1254</v>
      </c>
      <c r="F199" s="257" t="s">
        <v>1253</v>
      </c>
      <c r="G199" s="258"/>
      <c r="H199" s="258"/>
      <c r="I199" s="258"/>
      <c r="J199" s="102" t="s">
        <v>117</v>
      </c>
      <c r="K199" s="103">
        <v>352.432</v>
      </c>
      <c r="L199" s="259"/>
      <c r="M199" s="258"/>
      <c r="N199" s="261">
        <f>ROUND($L$199*$K$199,2)</f>
        <v>0</v>
      </c>
      <c r="O199" s="258"/>
      <c r="P199" s="258"/>
      <c r="Q199" s="258"/>
      <c r="R199" s="101" t="s">
        <v>252</v>
      </c>
      <c r="S199" s="20"/>
      <c r="T199" s="104"/>
      <c r="U199" s="105" t="s">
        <v>38</v>
      </c>
      <c r="X199" s="106">
        <v>0</v>
      </c>
      <c r="Y199" s="106">
        <f>$X$199*$K$199</f>
        <v>0</v>
      </c>
      <c r="Z199" s="106">
        <v>0</v>
      </c>
      <c r="AA199" s="107">
        <f>$Z$199*$K$199</f>
        <v>0</v>
      </c>
      <c r="AR199" s="68" t="s">
        <v>118</v>
      </c>
      <c r="AT199" s="68" t="s">
        <v>116</v>
      </c>
      <c r="AU199" s="68" t="s">
        <v>73</v>
      </c>
      <c r="AY199" s="6" t="s">
        <v>115</v>
      </c>
      <c r="BE199" s="108">
        <f>IF($U$199="základní",$N$199,0)</f>
        <v>0</v>
      </c>
      <c r="BF199" s="108">
        <f>IF($U$199="snížená",$N$199,0)</f>
        <v>0</v>
      </c>
      <c r="BG199" s="108">
        <f>IF($U$199="zákl. přenesená",$N$199,0)</f>
        <v>0</v>
      </c>
      <c r="BH199" s="108">
        <f>IF($U$199="sníž. přenesená",$N$199,0)</f>
        <v>0</v>
      </c>
      <c r="BI199" s="108">
        <f>IF($U$199="nulová",$N$199,0)</f>
        <v>0</v>
      </c>
      <c r="BJ199" s="68" t="s">
        <v>21</v>
      </c>
      <c r="BK199" s="108">
        <f>ROUND($L$199*$K$199,2)</f>
        <v>0</v>
      </c>
      <c r="BL199" s="68" t="s">
        <v>118</v>
      </c>
      <c r="BM199" s="68" t="s">
        <v>782</v>
      </c>
    </row>
    <row r="200" spans="2:47" s="6" customFormat="1" ht="27" customHeight="1">
      <c r="B200" s="20"/>
      <c r="F200" s="256" t="s">
        <v>1255</v>
      </c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20"/>
      <c r="T200" s="45"/>
      <c r="AA200" s="46"/>
      <c r="AT200" s="6" t="s">
        <v>255</v>
      </c>
      <c r="AU200" s="6" t="s">
        <v>73</v>
      </c>
    </row>
    <row r="201" spans="2:51" s="6" customFormat="1" ht="15.75" customHeight="1">
      <c r="B201" s="109"/>
      <c r="E201" s="111"/>
      <c r="F201" s="251" t="s">
        <v>641</v>
      </c>
      <c r="G201" s="252"/>
      <c r="H201" s="252"/>
      <c r="I201" s="252"/>
      <c r="K201" s="112">
        <v>137.3145</v>
      </c>
      <c r="S201" s="109"/>
      <c r="T201" s="113"/>
      <c r="AA201" s="114"/>
      <c r="AT201" s="111" t="s">
        <v>119</v>
      </c>
      <c r="AU201" s="111" t="s">
        <v>73</v>
      </c>
      <c r="AV201" s="111" t="s">
        <v>73</v>
      </c>
      <c r="AW201" s="111" t="s">
        <v>90</v>
      </c>
      <c r="AX201" s="111" t="s">
        <v>68</v>
      </c>
      <c r="AY201" s="111" t="s">
        <v>115</v>
      </c>
    </row>
    <row r="202" spans="2:51" s="6" customFormat="1" ht="15.75" customHeight="1">
      <c r="B202" s="109"/>
      <c r="E202" s="111"/>
      <c r="F202" s="251" t="s">
        <v>643</v>
      </c>
      <c r="G202" s="252"/>
      <c r="H202" s="252"/>
      <c r="I202" s="252"/>
      <c r="K202" s="112">
        <v>679.2065</v>
      </c>
      <c r="S202" s="109"/>
      <c r="T202" s="113"/>
      <c r="AA202" s="114"/>
      <c r="AT202" s="111" t="s">
        <v>119</v>
      </c>
      <c r="AU202" s="111" t="s">
        <v>73</v>
      </c>
      <c r="AV202" s="111" t="s">
        <v>73</v>
      </c>
      <c r="AW202" s="111" t="s">
        <v>90</v>
      </c>
      <c r="AX202" s="111" t="s">
        <v>68</v>
      </c>
      <c r="AY202" s="111" t="s">
        <v>115</v>
      </c>
    </row>
    <row r="203" spans="2:51" s="6" customFormat="1" ht="15.75" customHeight="1">
      <c r="B203" s="109"/>
      <c r="E203" s="111"/>
      <c r="F203" s="251" t="s">
        <v>645</v>
      </c>
      <c r="G203" s="252"/>
      <c r="H203" s="252"/>
      <c r="I203" s="252"/>
      <c r="K203" s="112">
        <v>7.5625</v>
      </c>
      <c r="S203" s="109"/>
      <c r="T203" s="113"/>
      <c r="AA203" s="114"/>
      <c r="AT203" s="111" t="s">
        <v>119</v>
      </c>
      <c r="AU203" s="111" t="s">
        <v>73</v>
      </c>
      <c r="AV203" s="111" t="s">
        <v>73</v>
      </c>
      <c r="AW203" s="111" t="s">
        <v>90</v>
      </c>
      <c r="AX203" s="111" t="s">
        <v>68</v>
      </c>
      <c r="AY203" s="111" t="s">
        <v>115</v>
      </c>
    </row>
    <row r="204" spans="2:51" s="6" customFormat="1" ht="15.75" customHeight="1">
      <c r="B204" s="109"/>
      <c r="E204" s="111"/>
      <c r="F204" s="251" t="s">
        <v>647</v>
      </c>
      <c r="G204" s="252"/>
      <c r="H204" s="252"/>
      <c r="I204" s="252"/>
      <c r="K204" s="112">
        <v>80.526875</v>
      </c>
      <c r="S204" s="109"/>
      <c r="T204" s="113"/>
      <c r="AA204" s="114"/>
      <c r="AT204" s="111" t="s">
        <v>119</v>
      </c>
      <c r="AU204" s="111" t="s">
        <v>73</v>
      </c>
      <c r="AV204" s="111" t="s">
        <v>73</v>
      </c>
      <c r="AW204" s="111" t="s">
        <v>90</v>
      </c>
      <c r="AX204" s="111" t="s">
        <v>68</v>
      </c>
      <c r="AY204" s="111" t="s">
        <v>115</v>
      </c>
    </row>
    <row r="205" spans="2:51" s="6" customFormat="1" ht="15.75" customHeight="1">
      <c r="B205" s="109"/>
      <c r="E205" s="111"/>
      <c r="F205" s="251" t="s">
        <v>225</v>
      </c>
      <c r="G205" s="252"/>
      <c r="H205" s="252"/>
      <c r="I205" s="252"/>
      <c r="K205" s="112">
        <v>-552.1782439375</v>
      </c>
      <c r="S205" s="109"/>
      <c r="T205" s="113"/>
      <c r="AA205" s="114"/>
      <c r="AT205" s="111" t="s">
        <v>119</v>
      </c>
      <c r="AU205" s="111" t="s">
        <v>73</v>
      </c>
      <c r="AV205" s="111" t="s">
        <v>73</v>
      </c>
      <c r="AW205" s="111" t="s">
        <v>90</v>
      </c>
      <c r="AX205" s="111" t="s">
        <v>68</v>
      </c>
      <c r="AY205" s="111" t="s">
        <v>115</v>
      </c>
    </row>
    <row r="206" spans="2:51" s="6" customFormat="1" ht="15.75" customHeight="1">
      <c r="B206" s="115"/>
      <c r="E206" s="116" t="s">
        <v>639</v>
      </c>
      <c r="F206" s="263" t="s">
        <v>120</v>
      </c>
      <c r="G206" s="264"/>
      <c r="H206" s="264"/>
      <c r="I206" s="264"/>
      <c r="K206" s="117">
        <v>352.4321310625</v>
      </c>
      <c r="S206" s="115"/>
      <c r="T206" s="118"/>
      <c r="AA206" s="119"/>
      <c r="AT206" s="116" t="s">
        <v>119</v>
      </c>
      <c r="AU206" s="116" t="s">
        <v>73</v>
      </c>
      <c r="AV206" s="116" t="s">
        <v>118</v>
      </c>
      <c r="AW206" s="116" t="s">
        <v>90</v>
      </c>
      <c r="AX206" s="116" t="s">
        <v>21</v>
      </c>
      <c r="AY206" s="116" t="s">
        <v>115</v>
      </c>
    </row>
    <row r="207" spans="2:65" s="6" customFormat="1" ht="27" customHeight="1">
      <c r="B207" s="20"/>
      <c r="C207" s="99" t="s">
        <v>165</v>
      </c>
      <c r="D207" s="99" t="s">
        <v>116</v>
      </c>
      <c r="E207" s="100" t="s">
        <v>783</v>
      </c>
      <c r="F207" s="257" t="s">
        <v>784</v>
      </c>
      <c r="G207" s="258"/>
      <c r="H207" s="258"/>
      <c r="I207" s="258"/>
      <c r="J207" s="102" t="s">
        <v>117</v>
      </c>
      <c r="K207" s="103">
        <v>552.178</v>
      </c>
      <c r="L207" s="259"/>
      <c r="M207" s="258"/>
      <c r="N207" s="261">
        <f>ROUND($L$207*$K$207,2)</f>
        <v>0</v>
      </c>
      <c r="O207" s="258"/>
      <c r="P207" s="258"/>
      <c r="Q207" s="258"/>
      <c r="R207" s="101" t="s">
        <v>252</v>
      </c>
      <c r="S207" s="20"/>
      <c r="T207" s="104"/>
      <c r="U207" s="105" t="s">
        <v>38</v>
      </c>
      <c r="X207" s="106">
        <v>0</v>
      </c>
      <c r="Y207" s="106">
        <f>$X$207*$K$207</f>
        <v>0</v>
      </c>
      <c r="Z207" s="106">
        <v>0</v>
      </c>
      <c r="AA207" s="107">
        <f>$Z$207*$K$207</f>
        <v>0</v>
      </c>
      <c r="AR207" s="68" t="s">
        <v>118</v>
      </c>
      <c r="AT207" s="68" t="s">
        <v>116</v>
      </c>
      <c r="AU207" s="68" t="s">
        <v>73</v>
      </c>
      <c r="AY207" s="6" t="s">
        <v>115</v>
      </c>
      <c r="BE207" s="108">
        <f>IF($U$207="základní",$N$207,0)</f>
        <v>0</v>
      </c>
      <c r="BF207" s="108">
        <f>IF($U$207="snížená",$N$207,0)</f>
        <v>0</v>
      </c>
      <c r="BG207" s="108">
        <f>IF($U$207="zákl. přenesená",$N$207,0)</f>
        <v>0</v>
      </c>
      <c r="BH207" s="108">
        <f>IF($U$207="sníž. přenesená",$N$207,0)</f>
        <v>0</v>
      </c>
      <c r="BI207" s="108">
        <f>IF($U$207="nulová",$N$207,0)</f>
        <v>0</v>
      </c>
      <c r="BJ207" s="68" t="s">
        <v>21</v>
      </c>
      <c r="BK207" s="108">
        <f>ROUND($L$207*$K$207,2)</f>
        <v>0</v>
      </c>
      <c r="BL207" s="68" t="s">
        <v>118</v>
      </c>
      <c r="BM207" s="68" t="s">
        <v>785</v>
      </c>
    </row>
    <row r="208" spans="2:47" s="6" customFormat="1" ht="16.5" customHeight="1">
      <c r="B208" s="20"/>
      <c r="F208" s="256" t="s">
        <v>786</v>
      </c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0"/>
      <c r="T208" s="45"/>
      <c r="AA208" s="46"/>
      <c r="AT208" s="6" t="s">
        <v>255</v>
      </c>
      <c r="AU208" s="6" t="s">
        <v>73</v>
      </c>
    </row>
    <row r="209" spans="2:51" s="6" customFormat="1" ht="15.75" customHeight="1">
      <c r="B209" s="109"/>
      <c r="E209" s="111"/>
      <c r="F209" s="251" t="s">
        <v>219</v>
      </c>
      <c r="G209" s="252"/>
      <c r="H209" s="252"/>
      <c r="I209" s="252"/>
      <c r="K209" s="112">
        <v>552.1782439375</v>
      </c>
      <c r="S209" s="109"/>
      <c r="T209" s="113"/>
      <c r="AA209" s="114"/>
      <c r="AT209" s="111" t="s">
        <v>119</v>
      </c>
      <c r="AU209" s="111" t="s">
        <v>73</v>
      </c>
      <c r="AV209" s="111" t="s">
        <v>73</v>
      </c>
      <c r="AW209" s="111" t="s">
        <v>90</v>
      </c>
      <c r="AX209" s="111" t="s">
        <v>21</v>
      </c>
      <c r="AY209" s="111" t="s">
        <v>115</v>
      </c>
    </row>
    <row r="210" spans="2:65" s="6" customFormat="1" ht="27" customHeight="1">
      <c r="B210" s="20"/>
      <c r="C210" s="99" t="s">
        <v>174</v>
      </c>
      <c r="D210" s="99" t="s">
        <v>116</v>
      </c>
      <c r="E210" s="100" t="s">
        <v>226</v>
      </c>
      <c r="F210" s="257" t="s">
        <v>227</v>
      </c>
      <c r="G210" s="258"/>
      <c r="H210" s="258"/>
      <c r="I210" s="258"/>
      <c r="J210" s="102" t="s">
        <v>117</v>
      </c>
      <c r="K210" s="103">
        <v>552.178</v>
      </c>
      <c r="L210" s="259"/>
      <c r="M210" s="258"/>
      <c r="N210" s="261">
        <f>ROUND($L$210*$K$210,2)</f>
        <v>0</v>
      </c>
      <c r="O210" s="258"/>
      <c r="P210" s="258"/>
      <c r="Q210" s="258"/>
      <c r="R210" s="101" t="s">
        <v>252</v>
      </c>
      <c r="S210" s="20"/>
      <c r="T210" s="104"/>
      <c r="U210" s="105" t="s">
        <v>38</v>
      </c>
      <c r="X210" s="106">
        <v>0</v>
      </c>
      <c r="Y210" s="106">
        <f>$X$210*$K$210</f>
        <v>0</v>
      </c>
      <c r="Z210" s="106">
        <v>0</v>
      </c>
      <c r="AA210" s="107">
        <f>$Z$210*$K$210</f>
        <v>0</v>
      </c>
      <c r="AR210" s="68" t="s">
        <v>118</v>
      </c>
      <c r="AT210" s="68" t="s">
        <v>116</v>
      </c>
      <c r="AU210" s="68" t="s">
        <v>73</v>
      </c>
      <c r="AY210" s="6" t="s">
        <v>115</v>
      </c>
      <c r="BE210" s="108">
        <f>IF($U$210="základní",$N$210,0)</f>
        <v>0</v>
      </c>
      <c r="BF210" s="108">
        <f>IF($U$210="snížená",$N$210,0)</f>
        <v>0</v>
      </c>
      <c r="BG210" s="108">
        <f>IF($U$210="zákl. přenesená",$N$210,0)</f>
        <v>0</v>
      </c>
      <c r="BH210" s="108">
        <f>IF($U$210="sníž. přenesená",$N$210,0)</f>
        <v>0</v>
      </c>
      <c r="BI210" s="108">
        <f>IF($U$210="nulová",$N$210,0)</f>
        <v>0</v>
      </c>
      <c r="BJ210" s="68" t="s">
        <v>21</v>
      </c>
      <c r="BK210" s="108">
        <f>ROUND($L$210*$K$210,2)</f>
        <v>0</v>
      </c>
      <c r="BL210" s="68" t="s">
        <v>118</v>
      </c>
      <c r="BM210" s="68" t="s">
        <v>787</v>
      </c>
    </row>
    <row r="211" spans="2:47" s="6" customFormat="1" ht="16.5" customHeight="1">
      <c r="B211" s="20"/>
      <c r="F211" s="256" t="s">
        <v>343</v>
      </c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0"/>
      <c r="T211" s="45"/>
      <c r="AA211" s="46"/>
      <c r="AT211" s="6" t="s">
        <v>255</v>
      </c>
      <c r="AU211" s="6" t="s">
        <v>73</v>
      </c>
    </row>
    <row r="212" spans="2:51" s="6" customFormat="1" ht="15.75" customHeight="1">
      <c r="B212" s="109"/>
      <c r="E212" s="111"/>
      <c r="F212" s="251" t="s">
        <v>641</v>
      </c>
      <c r="G212" s="252"/>
      <c r="H212" s="252"/>
      <c r="I212" s="252"/>
      <c r="K212" s="112">
        <v>137.3145</v>
      </c>
      <c r="S212" s="109"/>
      <c r="T212" s="113"/>
      <c r="AA212" s="114"/>
      <c r="AT212" s="111" t="s">
        <v>119</v>
      </c>
      <c r="AU212" s="111" t="s">
        <v>73</v>
      </c>
      <c r="AV212" s="111" t="s">
        <v>73</v>
      </c>
      <c r="AW212" s="111" t="s">
        <v>90</v>
      </c>
      <c r="AX212" s="111" t="s">
        <v>68</v>
      </c>
      <c r="AY212" s="111" t="s">
        <v>115</v>
      </c>
    </row>
    <row r="213" spans="2:51" s="6" customFormat="1" ht="15.75" customHeight="1">
      <c r="B213" s="109"/>
      <c r="E213" s="111"/>
      <c r="F213" s="251" t="s">
        <v>643</v>
      </c>
      <c r="G213" s="252"/>
      <c r="H213" s="252"/>
      <c r="I213" s="252"/>
      <c r="K213" s="112">
        <v>679.2065</v>
      </c>
      <c r="S213" s="109"/>
      <c r="T213" s="113"/>
      <c r="AA213" s="114"/>
      <c r="AT213" s="111" t="s">
        <v>119</v>
      </c>
      <c r="AU213" s="111" t="s">
        <v>73</v>
      </c>
      <c r="AV213" s="111" t="s">
        <v>73</v>
      </c>
      <c r="AW213" s="111" t="s">
        <v>90</v>
      </c>
      <c r="AX213" s="111" t="s">
        <v>68</v>
      </c>
      <c r="AY213" s="111" t="s">
        <v>115</v>
      </c>
    </row>
    <row r="214" spans="2:51" s="6" customFormat="1" ht="15.75" customHeight="1">
      <c r="B214" s="109"/>
      <c r="E214" s="111"/>
      <c r="F214" s="251" t="s">
        <v>645</v>
      </c>
      <c r="G214" s="252"/>
      <c r="H214" s="252"/>
      <c r="I214" s="252"/>
      <c r="K214" s="112">
        <v>7.5625</v>
      </c>
      <c r="S214" s="109"/>
      <c r="T214" s="113"/>
      <c r="AA214" s="114"/>
      <c r="AT214" s="111" t="s">
        <v>119</v>
      </c>
      <c r="AU214" s="111" t="s">
        <v>73</v>
      </c>
      <c r="AV214" s="111" t="s">
        <v>73</v>
      </c>
      <c r="AW214" s="111" t="s">
        <v>90</v>
      </c>
      <c r="AX214" s="111" t="s">
        <v>68</v>
      </c>
      <c r="AY214" s="111" t="s">
        <v>115</v>
      </c>
    </row>
    <row r="215" spans="2:51" s="6" customFormat="1" ht="15.75" customHeight="1">
      <c r="B215" s="109"/>
      <c r="E215" s="111"/>
      <c r="F215" s="251" t="s">
        <v>647</v>
      </c>
      <c r="G215" s="252"/>
      <c r="H215" s="252"/>
      <c r="I215" s="252"/>
      <c r="K215" s="112">
        <v>80.526875</v>
      </c>
      <c r="S215" s="109"/>
      <c r="T215" s="113"/>
      <c r="AA215" s="114"/>
      <c r="AT215" s="111" t="s">
        <v>119</v>
      </c>
      <c r="AU215" s="111" t="s">
        <v>73</v>
      </c>
      <c r="AV215" s="111" t="s">
        <v>73</v>
      </c>
      <c r="AW215" s="111" t="s">
        <v>90</v>
      </c>
      <c r="AX215" s="111" t="s">
        <v>68</v>
      </c>
      <c r="AY215" s="111" t="s">
        <v>115</v>
      </c>
    </row>
    <row r="216" spans="2:51" s="6" customFormat="1" ht="15.75" customHeight="1">
      <c r="B216" s="109"/>
      <c r="E216" s="111"/>
      <c r="F216" s="251" t="s">
        <v>228</v>
      </c>
      <c r="G216" s="252"/>
      <c r="H216" s="252"/>
      <c r="I216" s="252"/>
      <c r="K216" s="112">
        <v>-242.36075</v>
      </c>
      <c r="S216" s="109"/>
      <c r="T216" s="113"/>
      <c r="AA216" s="114"/>
      <c r="AT216" s="111" t="s">
        <v>119</v>
      </c>
      <c r="AU216" s="111" t="s">
        <v>73</v>
      </c>
      <c r="AV216" s="111" t="s">
        <v>73</v>
      </c>
      <c r="AW216" s="111" t="s">
        <v>90</v>
      </c>
      <c r="AX216" s="111" t="s">
        <v>68</v>
      </c>
      <c r="AY216" s="111" t="s">
        <v>115</v>
      </c>
    </row>
    <row r="217" spans="2:51" s="6" customFormat="1" ht="15.75" customHeight="1">
      <c r="B217" s="109"/>
      <c r="E217" s="111"/>
      <c r="F217" s="251" t="s">
        <v>229</v>
      </c>
      <c r="G217" s="252"/>
      <c r="H217" s="252"/>
      <c r="I217" s="252"/>
      <c r="K217" s="112">
        <v>-62.6925</v>
      </c>
      <c r="S217" s="109"/>
      <c r="T217" s="113"/>
      <c r="AA217" s="114"/>
      <c r="AT217" s="111" t="s">
        <v>119</v>
      </c>
      <c r="AU217" s="111" t="s">
        <v>73</v>
      </c>
      <c r="AV217" s="111" t="s">
        <v>73</v>
      </c>
      <c r="AW217" s="111" t="s">
        <v>90</v>
      </c>
      <c r="AX217" s="111" t="s">
        <v>68</v>
      </c>
      <c r="AY217" s="111" t="s">
        <v>115</v>
      </c>
    </row>
    <row r="218" spans="2:51" s="6" customFormat="1" ht="15.75" customHeight="1">
      <c r="B218" s="109"/>
      <c r="E218" s="111"/>
      <c r="F218" s="251" t="s">
        <v>788</v>
      </c>
      <c r="G218" s="252"/>
      <c r="H218" s="252"/>
      <c r="I218" s="252"/>
      <c r="K218" s="112">
        <v>-18.27009</v>
      </c>
      <c r="S218" s="109"/>
      <c r="T218" s="113"/>
      <c r="AA218" s="114"/>
      <c r="AT218" s="111" t="s">
        <v>119</v>
      </c>
      <c r="AU218" s="111" t="s">
        <v>73</v>
      </c>
      <c r="AV218" s="111" t="s">
        <v>73</v>
      </c>
      <c r="AW218" s="111" t="s">
        <v>90</v>
      </c>
      <c r="AX218" s="111" t="s">
        <v>68</v>
      </c>
      <c r="AY218" s="111" t="s">
        <v>115</v>
      </c>
    </row>
    <row r="219" spans="2:51" s="6" customFormat="1" ht="27" customHeight="1">
      <c r="B219" s="109"/>
      <c r="E219" s="111"/>
      <c r="F219" s="251" t="s">
        <v>789</v>
      </c>
      <c r="G219" s="252"/>
      <c r="H219" s="252"/>
      <c r="I219" s="252"/>
      <c r="K219" s="112">
        <v>-7.0110410625</v>
      </c>
      <c r="S219" s="109"/>
      <c r="T219" s="113"/>
      <c r="AA219" s="114"/>
      <c r="AT219" s="111" t="s">
        <v>119</v>
      </c>
      <c r="AU219" s="111" t="s">
        <v>73</v>
      </c>
      <c r="AV219" s="111" t="s">
        <v>73</v>
      </c>
      <c r="AW219" s="111" t="s">
        <v>90</v>
      </c>
      <c r="AX219" s="111" t="s">
        <v>68</v>
      </c>
      <c r="AY219" s="111" t="s">
        <v>115</v>
      </c>
    </row>
    <row r="220" spans="2:51" s="6" customFormat="1" ht="27" customHeight="1">
      <c r="B220" s="109"/>
      <c r="E220" s="111"/>
      <c r="F220" s="251" t="s">
        <v>790</v>
      </c>
      <c r="G220" s="252"/>
      <c r="H220" s="252"/>
      <c r="I220" s="252"/>
      <c r="K220" s="112">
        <v>-22.09775</v>
      </c>
      <c r="S220" s="109"/>
      <c r="T220" s="113"/>
      <c r="AA220" s="114"/>
      <c r="AT220" s="111" t="s">
        <v>119</v>
      </c>
      <c r="AU220" s="111" t="s">
        <v>73</v>
      </c>
      <c r="AV220" s="111" t="s">
        <v>73</v>
      </c>
      <c r="AW220" s="111" t="s">
        <v>90</v>
      </c>
      <c r="AX220" s="111" t="s">
        <v>68</v>
      </c>
      <c r="AY220" s="111" t="s">
        <v>115</v>
      </c>
    </row>
    <row r="221" spans="2:51" s="6" customFormat="1" ht="15.75" customHeight="1">
      <c r="B221" s="115"/>
      <c r="E221" s="116" t="s">
        <v>219</v>
      </c>
      <c r="F221" s="263" t="s">
        <v>120</v>
      </c>
      <c r="G221" s="264"/>
      <c r="H221" s="264"/>
      <c r="I221" s="264"/>
      <c r="K221" s="117">
        <v>552.1782439375</v>
      </c>
      <c r="S221" s="115"/>
      <c r="T221" s="118"/>
      <c r="AA221" s="119"/>
      <c r="AT221" s="116" t="s">
        <v>119</v>
      </c>
      <c r="AU221" s="116" t="s">
        <v>73</v>
      </c>
      <c r="AV221" s="116" t="s">
        <v>118</v>
      </c>
      <c r="AW221" s="116" t="s">
        <v>90</v>
      </c>
      <c r="AX221" s="116" t="s">
        <v>21</v>
      </c>
      <c r="AY221" s="116" t="s">
        <v>115</v>
      </c>
    </row>
    <row r="222" spans="2:65" s="6" customFormat="1" ht="39" customHeight="1">
      <c r="B222" s="20"/>
      <c r="C222" s="99" t="s">
        <v>147</v>
      </c>
      <c r="D222" s="99" t="s">
        <v>116</v>
      </c>
      <c r="E222" s="100" t="s">
        <v>230</v>
      </c>
      <c r="F222" s="257" t="s">
        <v>231</v>
      </c>
      <c r="G222" s="258"/>
      <c r="H222" s="258"/>
      <c r="I222" s="258"/>
      <c r="J222" s="102" t="s">
        <v>117</v>
      </c>
      <c r="K222" s="103">
        <v>242.361</v>
      </c>
      <c r="L222" s="259"/>
      <c r="M222" s="258"/>
      <c r="N222" s="261">
        <f>ROUND($L$222*$K$222,2)</f>
        <v>0</v>
      </c>
      <c r="O222" s="258"/>
      <c r="P222" s="258"/>
      <c r="Q222" s="258"/>
      <c r="R222" s="101" t="s">
        <v>252</v>
      </c>
      <c r="S222" s="20"/>
      <c r="T222" s="104"/>
      <c r="U222" s="105" t="s">
        <v>38</v>
      </c>
      <c r="X222" s="106">
        <v>0</v>
      </c>
      <c r="Y222" s="106">
        <f>$X$222*$K$222</f>
        <v>0</v>
      </c>
      <c r="Z222" s="106">
        <v>0</v>
      </c>
      <c r="AA222" s="107">
        <f>$Z$222*$K$222</f>
        <v>0</v>
      </c>
      <c r="AR222" s="68" t="s">
        <v>118</v>
      </c>
      <c r="AT222" s="68" t="s">
        <v>116</v>
      </c>
      <c r="AU222" s="68" t="s">
        <v>73</v>
      </c>
      <c r="AY222" s="6" t="s">
        <v>115</v>
      </c>
      <c r="BE222" s="108">
        <f>IF($U$222="základní",$N$222,0)</f>
        <v>0</v>
      </c>
      <c r="BF222" s="108">
        <f>IF($U$222="snížená",$N$222,0)</f>
        <v>0</v>
      </c>
      <c r="BG222" s="108">
        <f>IF($U$222="zákl. přenesená",$N$222,0)</f>
        <v>0</v>
      </c>
      <c r="BH222" s="108">
        <f>IF($U$222="sníž. přenesená",$N$222,0)</f>
        <v>0</v>
      </c>
      <c r="BI222" s="108">
        <f>IF($U$222="nulová",$N$222,0)</f>
        <v>0</v>
      </c>
      <c r="BJ222" s="68" t="s">
        <v>21</v>
      </c>
      <c r="BK222" s="108">
        <f>ROUND($L$222*$K$222,2)</f>
        <v>0</v>
      </c>
      <c r="BL222" s="68" t="s">
        <v>118</v>
      </c>
      <c r="BM222" s="68" t="s">
        <v>791</v>
      </c>
    </row>
    <row r="223" spans="2:47" s="6" customFormat="1" ht="27" customHeight="1">
      <c r="B223" s="20"/>
      <c r="F223" s="256" t="s">
        <v>792</v>
      </c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0"/>
      <c r="T223" s="45"/>
      <c r="AA223" s="46"/>
      <c r="AT223" s="6" t="s">
        <v>255</v>
      </c>
      <c r="AU223" s="6" t="s">
        <v>73</v>
      </c>
    </row>
    <row r="224" spans="2:51" s="6" customFormat="1" ht="15.75" customHeight="1">
      <c r="B224" s="109"/>
      <c r="E224" s="111"/>
      <c r="F224" s="251" t="s">
        <v>793</v>
      </c>
      <c r="G224" s="252"/>
      <c r="H224" s="252"/>
      <c r="I224" s="252"/>
      <c r="K224" s="112">
        <v>198.79875</v>
      </c>
      <c r="S224" s="109"/>
      <c r="T224" s="113"/>
      <c r="AA224" s="114"/>
      <c r="AT224" s="111" t="s">
        <v>119</v>
      </c>
      <c r="AU224" s="111" t="s">
        <v>73</v>
      </c>
      <c r="AV224" s="111" t="s">
        <v>73</v>
      </c>
      <c r="AW224" s="111" t="s">
        <v>90</v>
      </c>
      <c r="AX224" s="111" t="s">
        <v>68</v>
      </c>
      <c r="AY224" s="111" t="s">
        <v>115</v>
      </c>
    </row>
    <row r="225" spans="2:51" s="6" customFormat="1" ht="15.75" customHeight="1">
      <c r="B225" s="109"/>
      <c r="E225" s="111"/>
      <c r="F225" s="251" t="s">
        <v>794</v>
      </c>
      <c r="G225" s="252"/>
      <c r="H225" s="252"/>
      <c r="I225" s="252"/>
      <c r="K225" s="112">
        <v>43.562</v>
      </c>
      <c r="S225" s="109"/>
      <c r="T225" s="113"/>
      <c r="AA225" s="114"/>
      <c r="AT225" s="111" t="s">
        <v>119</v>
      </c>
      <c r="AU225" s="111" t="s">
        <v>73</v>
      </c>
      <c r="AV225" s="111" t="s">
        <v>73</v>
      </c>
      <c r="AW225" s="111" t="s">
        <v>90</v>
      </c>
      <c r="AX225" s="111" t="s">
        <v>68</v>
      </c>
      <c r="AY225" s="111" t="s">
        <v>115</v>
      </c>
    </row>
    <row r="226" spans="2:51" s="6" customFormat="1" ht="15.75" customHeight="1">
      <c r="B226" s="115"/>
      <c r="E226" s="116" t="s">
        <v>217</v>
      </c>
      <c r="F226" s="263" t="s">
        <v>120</v>
      </c>
      <c r="G226" s="264"/>
      <c r="H226" s="264"/>
      <c r="I226" s="264"/>
      <c r="K226" s="117">
        <v>242.36075</v>
      </c>
      <c r="S226" s="115"/>
      <c r="T226" s="118"/>
      <c r="AA226" s="119"/>
      <c r="AT226" s="116" t="s">
        <v>119</v>
      </c>
      <c r="AU226" s="116" t="s">
        <v>73</v>
      </c>
      <c r="AV226" s="116" t="s">
        <v>118</v>
      </c>
      <c r="AW226" s="116" t="s">
        <v>90</v>
      </c>
      <c r="AX226" s="116" t="s">
        <v>21</v>
      </c>
      <c r="AY226" s="116" t="s">
        <v>115</v>
      </c>
    </row>
    <row r="227" spans="2:65" s="6" customFormat="1" ht="15.75" customHeight="1">
      <c r="B227" s="20"/>
      <c r="C227" s="127" t="s">
        <v>184</v>
      </c>
      <c r="D227" s="127" t="s">
        <v>144</v>
      </c>
      <c r="E227" s="125" t="s">
        <v>795</v>
      </c>
      <c r="F227" s="266" t="s">
        <v>796</v>
      </c>
      <c r="G227" s="267"/>
      <c r="H227" s="267"/>
      <c r="I227" s="267"/>
      <c r="J227" s="124" t="s">
        <v>125</v>
      </c>
      <c r="K227" s="126">
        <v>484.722</v>
      </c>
      <c r="L227" s="268"/>
      <c r="M227" s="267"/>
      <c r="N227" s="265">
        <f>ROUND($L$227*$K$227,2)</f>
        <v>0</v>
      </c>
      <c r="O227" s="258"/>
      <c r="P227" s="258"/>
      <c r="Q227" s="258"/>
      <c r="R227" s="101" t="s">
        <v>252</v>
      </c>
      <c r="S227" s="20"/>
      <c r="T227" s="104"/>
      <c r="U227" s="105" t="s">
        <v>38</v>
      </c>
      <c r="X227" s="106">
        <v>1</v>
      </c>
      <c r="Y227" s="106">
        <f>$X$227*$K$227</f>
        <v>484.722</v>
      </c>
      <c r="Z227" s="106">
        <v>0</v>
      </c>
      <c r="AA227" s="107">
        <f>$Z$227*$K$227</f>
        <v>0</v>
      </c>
      <c r="AR227" s="68" t="s">
        <v>128</v>
      </c>
      <c r="AT227" s="68" t="s">
        <v>144</v>
      </c>
      <c r="AU227" s="68" t="s">
        <v>73</v>
      </c>
      <c r="AY227" s="6" t="s">
        <v>115</v>
      </c>
      <c r="BE227" s="108">
        <f>IF($U$227="základní",$N$227,0)</f>
        <v>0</v>
      </c>
      <c r="BF227" s="108">
        <f>IF($U$227="snížená",$N$227,0)</f>
        <v>0</v>
      </c>
      <c r="BG227" s="108">
        <f>IF($U$227="zákl. přenesená",$N$227,0)</f>
        <v>0</v>
      </c>
      <c r="BH227" s="108">
        <f>IF($U$227="sníž. přenesená",$N$227,0)</f>
        <v>0</v>
      </c>
      <c r="BI227" s="108">
        <f>IF($U$227="nulová",$N$227,0)</f>
        <v>0</v>
      </c>
      <c r="BJ227" s="68" t="s">
        <v>21</v>
      </c>
      <c r="BK227" s="108">
        <f>ROUND($L$227*$K$227,2)</f>
        <v>0</v>
      </c>
      <c r="BL227" s="68" t="s">
        <v>118</v>
      </c>
      <c r="BM227" s="68" t="s">
        <v>797</v>
      </c>
    </row>
    <row r="228" spans="2:47" s="6" customFormat="1" ht="16.5" customHeight="1">
      <c r="B228" s="20"/>
      <c r="F228" s="256" t="s">
        <v>798</v>
      </c>
      <c r="G228" s="231"/>
      <c r="H228" s="231"/>
      <c r="I228" s="231"/>
      <c r="J228" s="231"/>
      <c r="K228" s="231"/>
      <c r="L228" s="231"/>
      <c r="M228" s="231"/>
      <c r="N228" s="231"/>
      <c r="O228" s="231"/>
      <c r="P228" s="231"/>
      <c r="Q228" s="231"/>
      <c r="R228" s="231"/>
      <c r="S228" s="20"/>
      <c r="T228" s="45"/>
      <c r="AA228" s="46"/>
      <c r="AT228" s="6" t="s">
        <v>255</v>
      </c>
      <c r="AU228" s="6" t="s">
        <v>73</v>
      </c>
    </row>
    <row r="229" spans="2:51" s="6" customFormat="1" ht="15.75" customHeight="1">
      <c r="B229" s="109"/>
      <c r="E229" s="111"/>
      <c r="F229" s="251" t="s">
        <v>799</v>
      </c>
      <c r="G229" s="252"/>
      <c r="H229" s="252"/>
      <c r="I229" s="252"/>
      <c r="K229" s="112">
        <v>484.7215</v>
      </c>
      <c r="S229" s="109"/>
      <c r="T229" s="113"/>
      <c r="AA229" s="114"/>
      <c r="AT229" s="111" t="s">
        <v>119</v>
      </c>
      <c r="AU229" s="111" t="s">
        <v>73</v>
      </c>
      <c r="AV229" s="111" t="s">
        <v>73</v>
      </c>
      <c r="AW229" s="111" t="s">
        <v>90</v>
      </c>
      <c r="AX229" s="111" t="s">
        <v>21</v>
      </c>
      <c r="AY229" s="111" t="s">
        <v>115</v>
      </c>
    </row>
    <row r="230" spans="2:51" s="6" customFormat="1" ht="31.5" customHeight="1">
      <c r="B230" s="109"/>
      <c r="C230" s="99">
        <v>84</v>
      </c>
      <c r="D230" s="99" t="s">
        <v>116</v>
      </c>
      <c r="E230" s="100" t="s">
        <v>1247</v>
      </c>
      <c r="F230" s="257" t="s">
        <v>1248</v>
      </c>
      <c r="G230" s="258"/>
      <c r="H230" s="258"/>
      <c r="I230" s="258"/>
      <c r="J230" s="102" t="s">
        <v>125</v>
      </c>
      <c r="K230" s="103">
        <v>458.162</v>
      </c>
      <c r="L230" s="259"/>
      <c r="M230" s="258"/>
      <c r="N230" s="261">
        <f>ROUND($L$230*$K$230,2)</f>
        <v>0</v>
      </c>
      <c r="O230" s="258"/>
      <c r="P230" s="258"/>
      <c r="Q230" s="258"/>
      <c r="R230" s="101" t="s">
        <v>252</v>
      </c>
      <c r="S230" s="109"/>
      <c r="T230" s="113"/>
      <c r="AA230" s="114"/>
      <c r="AT230" s="111"/>
      <c r="AU230" s="111"/>
      <c r="AV230" s="111"/>
      <c r="AW230" s="111"/>
      <c r="AX230" s="111"/>
      <c r="AY230" s="111"/>
    </row>
    <row r="231" spans="2:51" s="6" customFormat="1" ht="16.5" customHeight="1">
      <c r="B231" s="109"/>
      <c r="F231" s="256" t="s">
        <v>1248</v>
      </c>
      <c r="G231" s="231"/>
      <c r="H231" s="231"/>
      <c r="I231" s="231"/>
      <c r="J231" s="231"/>
      <c r="K231" s="231"/>
      <c r="L231" s="231"/>
      <c r="M231" s="231"/>
      <c r="N231" s="231"/>
      <c r="O231" s="231"/>
      <c r="P231" s="231"/>
      <c r="Q231" s="231"/>
      <c r="R231" s="231"/>
      <c r="S231" s="109"/>
      <c r="T231" s="113"/>
      <c r="AA231" s="114"/>
      <c r="AT231" s="111"/>
      <c r="AU231" s="111"/>
      <c r="AV231" s="111"/>
      <c r="AW231" s="111"/>
      <c r="AX231" s="111"/>
      <c r="AY231" s="111"/>
    </row>
    <row r="232" spans="2:51" s="6" customFormat="1" ht="15.75" customHeight="1">
      <c r="B232" s="109"/>
      <c r="E232" s="111"/>
      <c r="F232" s="249" t="s">
        <v>1249</v>
      </c>
      <c r="G232" s="250"/>
      <c r="H232" s="250"/>
      <c r="I232" s="250"/>
      <c r="K232" s="112"/>
      <c r="S232" s="109"/>
      <c r="T232" s="113"/>
      <c r="AA232" s="114"/>
      <c r="AT232" s="111"/>
      <c r="AU232" s="111"/>
      <c r="AV232" s="111"/>
      <c r="AW232" s="111"/>
      <c r="AX232" s="111"/>
      <c r="AY232" s="111"/>
    </row>
    <row r="233" spans="2:51" s="6" customFormat="1" ht="15.75" customHeight="1">
      <c r="B233" s="109"/>
      <c r="E233" s="116"/>
      <c r="F233" s="251" t="s">
        <v>1251</v>
      </c>
      <c r="G233" s="252"/>
      <c r="H233" s="252"/>
      <c r="I233" s="252"/>
      <c r="K233" s="112">
        <v>458.162</v>
      </c>
      <c r="S233" s="109"/>
      <c r="T233" s="113"/>
      <c r="AA233" s="114"/>
      <c r="AT233" s="111"/>
      <c r="AU233" s="111"/>
      <c r="AV233" s="111"/>
      <c r="AW233" s="111"/>
      <c r="AX233" s="111"/>
      <c r="AY233" s="111"/>
    </row>
    <row r="234" spans="2:63" s="90" customFormat="1" ht="15.75" customHeight="1">
      <c r="B234" s="91"/>
      <c r="D234" s="98" t="s">
        <v>95</v>
      </c>
      <c r="N234" s="281">
        <f>$BK$234</f>
        <v>0</v>
      </c>
      <c r="O234" s="281"/>
      <c r="P234" s="281"/>
      <c r="Q234" s="281"/>
      <c r="S234" s="91"/>
      <c r="T234" s="94"/>
      <c r="W234" s="95">
        <f>SUM($W$235:$W$239)</f>
        <v>0</v>
      </c>
      <c r="Y234" s="95">
        <f>SUM($Y$235:$Y$239)</f>
        <v>118.53804361</v>
      </c>
      <c r="AA234" s="96">
        <f>SUM($AA$235:$AA$239)</f>
        <v>0</v>
      </c>
      <c r="AR234" s="93" t="s">
        <v>21</v>
      </c>
      <c r="AT234" s="93" t="s">
        <v>67</v>
      </c>
      <c r="AU234" s="93" t="s">
        <v>21</v>
      </c>
      <c r="AY234" s="93" t="s">
        <v>115</v>
      </c>
      <c r="BK234" s="97">
        <f>SUM($BK$235:$BK$239)</f>
        <v>0</v>
      </c>
    </row>
    <row r="235" spans="2:65" s="6" customFormat="1" ht="16.5" customHeight="1">
      <c r="B235" s="20"/>
      <c r="C235" s="99" t="s">
        <v>148</v>
      </c>
      <c r="D235" s="99" t="s">
        <v>116</v>
      </c>
      <c r="E235" s="100" t="s">
        <v>232</v>
      </c>
      <c r="F235" s="282" t="s">
        <v>233</v>
      </c>
      <c r="G235" s="283"/>
      <c r="H235" s="283"/>
      <c r="I235" s="284"/>
      <c r="J235" s="102" t="s">
        <v>117</v>
      </c>
      <c r="K235" s="103">
        <v>62.693</v>
      </c>
      <c r="L235" s="285"/>
      <c r="M235" s="286"/>
      <c r="N235" s="287">
        <f>ROUND($L$235*$K$235,2)</f>
        <v>0</v>
      </c>
      <c r="O235" s="288"/>
      <c r="P235" s="288"/>
      <c r="Q235" s="289"/>
      <c r="R235" s="101" t="s">
        <v>252</v>
      </c>
      <c r="S235" s="20"/>
      <c r="T235" s="104"/>
      <c r="U235" s="105" t="s">
        <v>38</v>
      </c>
      <c r="X235" s="106">
        <v>1.89077</v>
      </c>
      <c r="Y235" s="106">
        <f>$X$235*$K$235</f>
        <v>118.53804361</v>
      </c>
      <c r="Z235" s="106">
        <v>0</v>
      </c>
      <c r="AA235" s="107">
        <f>$Z$235*$K$235</f>
        <v>0</v>
      </c>
      <c r="AR235" s="68" t="s">
        <v>118</v>
      </c>
      <c r="AT235" s="68" t="s">
        <v>116</v>
      </c>
      <c r="AU235" s="68" t="s">
        <v>73</v>
      </c>
      <c r="AY235" s="6" t="s">
        <v>115</v>
      </c>
      <c r="BE235" s="108">
        <f>IF($U$235="základní",$N$235,0)</f>
        <v>0</v>
      </c>
      <c r="BF235" s="108">
        <f>IF($U$235="snížená",$N$235,0)</f>
        <v>0</v>
      </c>
      <c r="BG235" s="108">
        <f>IF($U$235="zákl. přenesená",$N$235,0)</f>
        <v>0</v>
      </c>
      <c r="BH235" s="108">
        <f>IF($U$235="sníž. přenesená",$N$235,0)</f>
        <v>0</v>
      </c>
      <c r="BI235" s="108">
        <f>IF($U$235="nulová",$N$235,0)</f>
        <v>0</v>
      </c>
      <c r="BJ235" s="68" t="s">
        <v>21</v>
      </c>
      <c r="BK235" s="108">
        <f>ROUND($L$235*$K$235,2)</f>
        <v>0</v>
      </c>
      <c r="BL235" s="68" t="s">
        <v>118</v>
      </c>
      <c r="BM235" s="68" t="s">
        <v>800</v>
      </c>
    </row>
    <row r="236" spans="2:47" s="6" customFormat="1" ht="15.75" customHeight="1">
      <c r="B236" s="20"/>
      <c r="F236" s="256" t="s">
        <v>801</v>
      </c>
      <c r="G236" s="256"/>
      <c r="H236" s="256"/>
      <c r="I236" s="256"/>
      <c r="J236" s="256"/>
      <c r="K236" s="256"/>
      <c r="L236" s="256"/>
      <c r="M236" s="256"/>
      <c r="N236" s="256"/>
      <c r="O236" s="256"/>
      <c r="P236" s="256"/>
      <c r="Q236" s="256"/>
      <c r="R236" s="296"/>
      <c r="S236" s="20"/>
      <c r="T236" s="45"/>
      <c r="AA236" s="46"/>
      <c r="AT236" s="6" t="s">
        <v>255</v>
      </c>
      <c r="AU236" s="6" t="s">
        <v>73</v>
      </c>
    </row>
    <row r="237" spans="2:51" s="6" customFormat="1" ht="15.75" customHeight="1">
      <c r="B237" s="109"/>
      <c r="E237" s="111"/>
      <c r="F237" s="251" t="s">
        <v>802</v>
      </c>
      <c r="G237" s="251"/>
      <c r="H237" s="251"/>
      <c r="I237" s="251"/>
      <c r="K237" s="112">
        <v>48.4875</v>
      </c>
      <c r="S237" s="109"/>
      <c r="T237" s="113"/>
      <c r="AA237" s="114"/>
      <c r="AT237" s="111" t="s">
        <v>119</v>
      </c>
      <c r="AU237" s="111" t="s">
        <v>73</v>
      </c>
      <c r="AV237" s="111" t="s">
        <v>73</v>
      </c>
      <c r="AW237" s="111" t="s">
        <v>90</v>
      </c>
      <c r="AX237" s="111" t="s">
        <v>68</v>
      </c>
      <c r="AY237" s="111" t="s">
        <v>115</v>
      </c>
    </row>
    <row r="238" spans="2:51" s="6" customFormat="1" ht="15.75" customHeight="1">
      <c r="B238" s="109"/>
      <c r="E238" s="111"/>
      <c r="F238" s="251" t="s">
        <v>803</v>
      </c>
      <c r="G238" s="252"/>
      <c r="H238" s="252"/>
      <c r="I238" s="252"/>
      <c r="K238" s="112">
        <v>14.205</v>
      </c>
      <c r="S238" s="109"/>
      <c r="T238" s="113"/>
      <c r="AA238" s="114"/>
      <c r="AT238" s="111" t="s">
        <v>119</v>
      </c>
      <c r="AU238" s="111" t="s">
        <v>73</v>
      </c>
      <c r="AV238" s="111" t="s">
        <v>73</v>
      </c>
      <c r="AW238" s="111" t="s">
        <v>90</v>
      </c>
      <c r="AX238" s="111" t="s">
        <v>68</v>
      </c>
      <c r="AY238" s="111" t="s">
        <v>115</v>
      </c>
    </row>
    <row r="239" spans="2:51" s="6" customFormat="1" ht="15.75" customHeight="1">
      <c r="B239" s="115"/>
      <c r="E239" s="116" t="s">
        <v>216</v>
      </c>
      <c r="F239" s="263" t="s">
        <v>120</v>
      </c>
      <c r="G239" s="264"/>
      <c r="H239" s="264"/>
      <c r="I239" s="264"/>
      <c r="K239" s="117">
        <v>62.6925</v>
      </c>
      <c r="S239" s="115"/>
      <c r="T239" s="118"/>
      <c r="AA239" s="119"/>
      <c r="AT239" s="116" t="s">
        <v>119</v>
      </c>
      <c r="AU239" s="116" t="s">
        <v>73</v>
      </c>
      <c r="AV239" s="116" t="s">
        <v>118</v>
      </c>
      <c r="AW239" s="116" t="s">
        <v>90</v>
      </c>
      <c r="AX239" s="116" t="s">
        <v>21</v>
      </c>
      <c r="AY239" s="116" t="s">
        <v>115</v>
      </c>
    </row>
    <row r="240" spans="2:63" s="90" customFormat="1" ht="30.75" customHeight="1">
      <c r="B240" s="91"/>
      <c r="D240" s="98" t="s">
        <v>96</v>
      </c>
      <c r="N240" s="253">
        <f>$BK$240</f>
        <v>0</v>
      </c>
      <c r="O240" s="254"/>
      <c r="P240" s="254"/>
      <c r="Q240" s="254"/>
      <c r="S240" s="91"/>
      <c r="T240" s="94"/>
      <c r="W240" s="95">
        <f>SUM($W$241:$W$250)</f>
        <v>0</v>
      </c>
      <c r="Y240" s="95">
        <f>SUM($Y$241:$Y$250)</f>
        <v>327.50678</v>
      </c>
      <c r="AA240" s="96">
        <f>SUM($AA$241:$AA$250)</f>
        <v>0</v>
      </c>
      <c r="AR240" s="93" t="s">
        <v>21</v>
      </c>
      <c r="AT240" s="93" t="s">
        <v>67</v>
      </c>
      <c r="AU240" s="93" t="s">
        <v>21</v>
      </c>
      <c r="AY240" s="93" t="s">
        <v>115</v>
      </c>
      <c r="BK240" s="97">
        <f>SUM($BK$241:$BK$250)</f>
        <v>0</v>
      </c>
    </row>
    <row r="241" spans="2:65" s="6" customFormat="1" ht="15.75" customHeight="1">
      <c r="B241" s="20"/>
      <c r="C241" s="99" t="s">
        <v>337</v>
      </c>
      <c r="D241" s="99" t="s">
        <v>116</v>
      </c>
      <c r="E241" s="100" t="s">
        <v>379</v>
      </c>
      <c r="F241" s="257" t="s">
        <v>380</v>
      </c>
      <c r="G241" s="258"/>
      <c r="H241" s="258"/>
      <c r="I241" s="258"/>
      <c r="J241" s="102" t="s">
        <v>121</v>
      </c>
      <c r="K241" s="103">
        <v>128.925</v>
      </c>
      <c r="L241" s="259"/>
      <c r="M241" s="258"/>
      <c r="N241" s="261">
        <f>ROUND($L$241*$K$241,2)</f>
        <v>0</v>
      </c>
      <c r="O241" s="258"/>
      <c r="P241" s="258"/>
      <c r="Q241" s="258"/>
      <c r="R241" s="101" t="s">
        <v>252</v>
      </c>
      <c r="S241" s="20"/>
      <c r="T241" s="104"/>
      <c r="U241" s="105" t="s">
        <v>38</v>
      </c>
      <c r="X241" s="106">
        <v>0.33446</v>
      </c>
      <c r="Y241" s="106">
        <f>$X$241*$K$241</f>
        <v>43.1202555</v>
      </c>
      <c r="Z241" s="106">
        <v>0</v>
      </c>
      <c r="AA241" s="107">
        <f>$Z$241*$K$241</f>
        <v>0</v>
      </c>
      <c r="AR241" s="68" t="s">
        <v>118</v>
      </c>
      <c r="AT241" s="68" t="s">
        <v>116</v>
      </c>
      <c r="AU241" s="68" t="s">
        <v>73</v>
      </c>
      <c r="AY241" s="6" t="s">
        <v>115</v>
      </c>
      <c r="BE241" s="108">
        <f>IF($U$241="základní",$N$241,0)</f>
        <v>0</v>
      </c>
      <c r="BF241" s="108">
        <f>IF($U$241="snížená",$N$241,0)</f>
        <v>0</v>
      </c>
      <c r="BG241" s="108">
        <f>IF($U$241="zákl. přenesená",$N$241,0)</f>
        <v>0</v>
      </c>
      <c r="BH241" s="108">
        <f>IF($U$241="sníž. přenesená",$N$241,0)</f>
        <v>0</v>
      </c>
      <c r="BI241" s="108">
        <f>IF($U$241="nulová",$N$241,0)</f>
        <v>0</v>
      </c>
      <c r="BJ241" s="68" t="s">
        <v>21</v>
      </c>
      <c r="BK241" s="108">
        <f>ROUND($L$241*$K$241,2)</f>
        <v>0</v>
      </c>
      <c r="BL241" s="68" t="s">
        <v>118</v>
      </c>
      <c r="BM241" s="68" t="s">
        <v>804</v>
      </c>
    </row>
    <row r="242" spans="2:47" s="6" customFormat="1" ht="16.5" customHeight="1">
      <c r="B242" s="20"/>
      <c r="F242" s="256" t="s">
        <v>382</v>
      </c>
      <c r="G242" s="231"/>
      <c r="H242" s="231"/>
      <c r="I242" s="231"/>
      <c r="J242" s="231"/>
      <c r="K242" s="231"/>
      <c r="L242" s="231"/>
      <c r="M242" s="231"/>
      <c r="N242" s="231"/>
      <c r="O242" s="231"/>
      <c r="P242" s="231"/>
      <c r="Q242" s="231"/>
      <c r="R242" s="231"/>
      <c r="S242" s="20"/>
      <c r="T242" s="45"/>
      <c r="AA242" s="46"/>
      <c r="AT242" s="6" t="s">
        <v>255</v>
      </c>
      <c r="AU242" s="6" t="s">
        <v>73</v>
      </c>
    </row>
    <row r="243" spans="2:51" s="6" customFormat="1" ht="15.75" customHeight="1">
      <c r="B243" s="109"/>
      <c r="E243" s="111"/>
      <c r="F243" s="251" t="s">
        <v>805</v>
      </c>
      <c r="G243" s="252"/>
      <c r="H243" s="252"/>
      <c r="I243" s="252"/>
      <c r="K243" s="112">
        <v>128.925</v>
      </c>
      <c r="S243" s="109"/>
      <c r="T243" s="113"/>
      <c r="AA243" s="114"/>
      <c r="AT243" s="111" t="s">
        <v>119</v>
      </c>
      <c r="AU243" s="111" t="s">
        <v>73</v>
      </c>
      <c r="AV243" s="111" t="s">
        <v>73</v>
      </c>
      <c r="AW243" s="111" t="s">
        <v>90</v>
      </c>
      <c r="AX243" s="111" t="s">
        <v>21</v>
      </c>
      <c r="AY243" s="111" t="s">
        <v>115</v>
      </c>
    </row>
    <row r="244" spans="2:65" s="6" customFormat="1" ht="15.75" customHeight="1">
      <c r="B244" s="20"/>
      <c r="C244" s="99" t="s">
        <v>558</v>
      </c>
      <c r="D244" s="99" t="s">
        <v>116</v>
      </c>
      <c r="E244" s="100" t="s">
        <v>404</v>
      </c>
      <c r="F244" s="257" t="s">
        <v>405</v>
      </c>
      <c r="G244" s="258"/>
      <c r="H244" s="258"/>
      <c r="I244" s="258"/>
      <c r="J244" s="102" t="s">
        <v>121</v>
      </c>
      <c r="K244" s="103">
        <v>128.925</v>
      </c>
      <c r="L244" s="259"/>
      <c r="M244" s="258"/>
      <c r="N244" s="261">
        <f>ROUND($L$244*$K$244,2)</f>
        <v>0</v>
      </c>
      <c r="O244" s="258"/>
      <c r="P244" s="258"/>
      <c r="Q244" s="258"/>
      <c r="R244" s="101" t="s">
        <v>252</v>
      </c>
      <c r="S244" s="20"/>
      <c r="T244" s="104"/>
      <c r="U244" s="105" t="s">
        <v>38</v>
      </c>
      <c r="X244" s="106">
        <v>0.40714</v>
      </c>
      <c r="Y244" s="106">
        <f>$X$244*$K$244</f>
        <v>52.49052450000001</v>
      </c>
      <c r="Z244" s="106">
        <v>0</v>
      </c>
      <c r="AA244" s="107">
        <f>$Z$244*$K$244</f>
        <v>0</v>
      </c>
      <c r="AR244" s="68" t="s">
        <v>118</v>
      </c>
      <c r="AT244" s="68" t="s">
        <v>116</v>
      </c>
      <c r="AU244" s="68" t="s">
        <v>73</v>
      </c>
      <c r="AY244" s="6" t="s">
        <v>115</v>
      </c>
      <c r="BE244" s="108">
        <f>IF($U$244="základní",$N$244,0)</f>
        <v>0</v>
      </c>
      <c r="BF244" s="108">
        <f>IF($U$244="snížená",$N$244,0)</f>
        <v>0</v>
      </c>
      <c r="BG244" s="108">
        <f>IF($U$244="zákl. přenesená",$N$244,0)</f>
        <v>0</v>
      </c>
      <c r="BH244" s="108">
        <f>IF($U$244="sníž. přenesená",$N$244,0)</f>
        <v>0</v>
      </c>
      <c r="BI244" s="108">
        <f>IF($U$244="nulová",$N$244,0)</f>
        <v>0</v>
      </c>
      <c r="BJ244" s="68" t="s">
        <v>21</v>
      </c>
      <c r="BK244" s="108">
        <f>ROUND($L$244*$K$244,2)</f>
        <v>0</v>
      </c>
      <c r="BL244" s="68" t="s">
        <v>118</v>
      </c>
      <c r="BM244" s="68" t="s">
        <v>806</v>
      </c>
    </row>
    <row r="245" spans="2:47" s="6" customFormat="1" ht="16.5" customHeight="1">
      <c r="B245" s="20"/>
      <c r="F245" s="256" t="s">
        <v>407</v>
      </c>
      <c r="G245" s="231"/>
      <c r="H245" s="231"/>
      <c r="I245" s="231"/>
      <c r="J245" s="231"/>
      <c r="K245" s="231"/>
      <c r="L245" s="231"/>
      <c r="M245" s="231"/>
      <c r="N245" s="231"/>
      <c r="O245" s="231"/>
      <c r="P245" s="231"/>
      <c r="Q245" s="231"/>
      <c r="R245" s="231"/>
      <c r="S245" s="20"/>
      <c r="T245" s="45"/>
      <c r="AA245" s="46"/>
      <c r="AT245" s="6" t="s">
        <v>255</v>
      </c>
      <c r="AU245" s="6" t="s">
        <v>73</v>
      </c>
    </row>
    <row r="246" spans="2:51" s="6" customFormat="1" ht="15.75" customHeight="1">
      <c r="B246" s="109"/>
      <c r="E246" s="111"/>
      <c r="F246" s="251" t="s">
        <v>805</v>
      </c>
      <c r="G246" s="252"/>
      <c r="H246" s="252"/>
      <c r="I246" s="252"/>
      <c r="K246" s="112">
        <v>128.925</v>
      </c>
      <c r="S246" s="109"/>
      <c r="T246" s="113"/>
      <c r="AA246" s="114"/>
      <c r="AT246" s="111" t="s">
        <v>119</v>
      </c>
      <c r="AU246" s="111" t="s">
        <v>73</v>
      </c>
      <c r="AV246" s="111" t="s">
        <v>73</v>
      </c>
      <c r="AW246" s="111" t="s">
        <v>90</v>
      </c>
      <c r="AX246" s="111" t="s">
        <v>21</v>
      </c>
      <c r="AY246" s="111" t="s">
        <v>115</v>
      </c>
    </row>
    <row r="247" spans="2:65" s="6" customFormat="1" ht="27" customHeight="1">
      <c r="B247" s="20"/>
      <c r="C247" s="99" t="s">
        <v>202</v>
      </c>
      <c r="D247" s="99" t="s">
        <v>116</v>
      </c>
      <c r="E247" s="100" t="s">
        <v>807</v>
      </c>
      <c r="F247" s="257" t="s">
        <v>808</v>
      </c>
      <c r="G247" s="258"/>
      <c r="H247" s="258"/>
      <c r="I247" s="258"/>
      <c r="J247" s="102" t="s">
        <v>121</v>
      </c>
      <c r="K247" s="103">
        <v>128.925</v>
      </c>
      <c r="L247" s="259"/>
      <c r="M247" s="258"/>
      <c r="N247" s="261">
        <f>ROUND($L$247*$K$247,2)</f>
        <v>0</v>
      </c>
      <c r="O247" s="258"/>
      <c r="P247" s="258"/>
      <c r="Q247" s="258"/>
      <c r="R247" s="101" t="s">
        <v>252</v>
      </c>
      <c r="S247" s="20"/>
      <c r="T247" s="104"/>
      <c r="U247" s="105" t="s">
        <v>38</v>
      </c>
      <c r="X247" s="106">
        <v>0</v>
      </c>
      <c r="Y247" s="106">
        <f>$X$247*$K$247</f>
        <v>0</v>
      </c>
      <c r="Z247" s="106">
        <v>0</v>
      </c>
      <c r="AA247" s="107">
        <f>$Z$247*$K$247</f>
        <v>0</v>
      </c>
      <c r="AR247" s="68" t="s">
        <v>118</v>
      </c>
      <c r="AT247" s="68" t="s">
        <v>116</v>
      </c>
      <c r="AU247" s="68" t="s">
        <v>73</v>
      </c>
      <c r="AY247" s="6" t="s">
        <v>115</v>
      </c>
      <c r="BE247" s="108">
        <f>IF($U$247="základní",$N$247,0)</f>
        <v>0</v>
      </c>
      <c r="BF247" s="108">
        <f>IF($U$247="snížená",$N$247,0)</f>
        <v>0</v>
      </c>
      <c r="BG247" s="108">
        <f>IF($U$247="zákl. přenesená",$N$247,0)</f>
        <v>0</v>
      </c>
      <c r="BH247" s="108">
        <f>IF($U$247="sníž. přenesená",$N$247,0)</f>
        <v>0</v>
      </c>
      <c r="BI247" s="108">
        <f>IF($U$247="nulová",$N$247,0)</f>
        <v>0</v>
      </c>
      <c r="BJ247" s="68" t="s">
        <v>21</v>
      </c>
      <c r="BK247" s="108">
        <f>ROUND($L$247*$K$247,2)</f>
        <v>0</v>
      </c>
      <c r="BL247" s="68" t="s">
        <v>118</v>
      </c>
      <c r="BM247" s="68" t="s">
        <v>809</v>
      </c>
    </row>
    <row r="248" spans="2:47" s="6" customFormat="1" ht="16.5" customHeight="1">
      <c r="B248" s="20"/>
      <c r="F248" s="256" t="s">
        <v>810</v>
      </c>
      <c r="G248" s="231"/>
      <c r="H248" s="231"/>
      <c r="I248" s="231"/>
      <c r="J248" s="231"/>
      <c r="K248" s="231"/>
      <c r="L248" s="231"/>
      <c r="M248" s="231"/>
      <c r="N248" s="231"/>
      <c r="O248" s="231"/>
      <c r="P248" s="231"/>
      <c r="Q248" s="231"/>
      <c r="R248" s="231"/>
      <c r="S248" s="20"/>
      <c r="T248" s="45"/>
      <c r="AA248" s="46"/>
      <c r="AT248" s="6" t="s">
        <v>255</v>
      </c>
      <c r="AU248" s="6" t="s">
        <v>73</v>
      </c>
    </row>
    <row r="249" spans="2:65" s="6" customFormat="1" ht="27" customHeight="1">
      <c r="B249" s="20"/>
      <c r="C249" s="99" t="s">
        <v>149</v>
      </c>
      <c r="D249" s="99" t="s">
        <v>116</v>
      </c>
      <c r="E249" s="100" t="s">
        <v>811</v>
      </c>
      <c r="F249" s="257" t="s">
        <v>812</v>
      </c>
      <c r="G249" s="258"/>
      <c r="H249" s="258"/>
      <c r="I249" s="258"/>
      <c r="J249" s="102" t="s">
        <v>136</v>
      </c>
      <c r="K249" s="103">
        <v>229.6</v>
      </c>
      <c r="L249" s="259"/>
      <c r="M249" s="258"/>
      <c r="N249" s="261">
        <f>ROUND($L$249*$K$249,2)</f>
        <v>0</v>
      </c>
      <c r="O249" s="258"/>
      <c r="P249" s="258"/>
      <c r="Q249" s="258"/>
      <c r="R249" s="101"/>
      <c r="S249" s="20"/>
      <c r="T249" s="104"/>
      <c r="U249" s="105" t="s">
        <v>38</v>
      </c>
      <c r="X249" s="106">
        <v>1.01</v>
      </c>
      <c r="Y249" s="106">
        <f>$X$249*$K$249</f>
        <v>231.896</v>
      </c>
      <c r="Z249" s="106">
        <v>0</v>
      </c>
      <c r="AA249" s="107">
        <f>$Z$249*$K$249</f>
        <v>0</v>
      </c>
      <c r="AR249" s="68" t="s">
        <v>118</v>
      </c>
      <c r="AT249" s="68" t="s">
        <v>116</v>
      </c>
      <c r="AU249" s="68" t="s">
        <v>73</v>
      </c>
      <c r="AY249" s="6" t="s">
        <v>115</v>
      </c>
      <c r="BE249" s="108">
        <f>IF($U$249="základní",$N$249,0)</f>
        <v>0</v>
      </c>
      <c r="BF249" s="108">
        <f>IF($U$249="snížená",$N$249,0)</f>
        <v>0</v>
      </c>
      <c r="BG249" s="108">
        <f>IF($U$249="zákl. přenesená",$N$249,0)</f>
        <v>0</v>
      </c>
      <c r="BH249" s="108">
        <f>IF($U$249="sníž. přenesená",$N$249,0)</f>
        <v>0</v>
      </c>
      <c r="BI249" s="108">
        <f>IF($U$249="nulová",$N$249,0)</f>
        <v>0</v>
      </c>
      <c r="BJ249" s="68" t="s">
        <v>21</v>
      </c>
      <c r="BK249" s="108">
        <f>ROUND($L$249*$K$249,2)</f>
        <v>0</v>
      </c>
      <c r="BL249" s="68" t="s">
        <v>118</v>
      </c>
      <c r="BM249" s="68" t="s">
        <v>813</v>
      </c>
    </row>
    <row r="250" spans="2:51" s="6" customFormat="1" ht="15.75" customHeight="1">
      <c r="B250" s="109"/>
      <c r="E250" s="110"/>
      <c r="F250" s="251" t="s">
        <v>814</v>
      </c>
      <c r="G250" s="252"/>
      <c r="H250" s="252"/>
      <c r="I250" s="252"/>
      <c r="K250" s="112">
        <v>229.6</v>
      </c>
      <c r="S250" s="109"/>
      <c r="T250" s="113"/>
      <c r="AA250" s="114"/>
      <c r="AT250" s="111" t="s">
        <v>119</v>
      </c>
      <c r="AU250" s="111" t="s">
        <v>73</v>
      </c>
      <c r="AV250" s="111" t="s">
        <v>73</v>
      </c>
      <c r="AW250" s="111" t="s">
        <v>90</v>
      </c>
      <c r="AX250" s="111" t="s">
        <v>21</v>
      </c>
      <c r="AY250" s="111" t="s">
        <v>115</v>
      </c>
    </row>
    <row r="251" spans="2:63" s="90" customFormat="1" ht="30.75" customHeight="1">
      <c r="B251" s="91"/>
      <c r="D251" s="98" t="s">
        <v>220</v>
      </c>
      <c r="N251" s="253">
        <f>$BK$251</f>
        <v>0</v>
      </c>
      <c r="O251" s="254"/>
      <c r="P251" s="254"/>
      <c r="Q251" s="254"/>
      <c r="S251" s="91"/>
      <c r="T251" s="94"/>
      <c r="W251" s="95">
        <f>SUM($W$252:$W$334)</f>
        <v>0</v>
      </c>
      <c r="Y251" s="95">
        <f>SUM($Y$252:$Y$334)</f>
        <v>87.35481203900004</v>
      </c>
      <c r="AA251" s="96">
        <f>SUM($AA$252:$AA$334)</f>
        <v>0</v>
      </c>
      <c r="AR251" s="93" t="s">
        <v>21</v>
      </c>
      <c r="AT251" s="93" t="s">
        <v>67</v>
      </c>
      <c r="AU251" s="93" t="s">
        <v>21</v>
      </c>
      <c r="AY251" s="93" t="s">
        <v>115</v>
      </c>
      <c r="BK251" s="97">
        <f>SUM($BK$252:$BK$334)</f>
        <v>0</v>
      </c>
    </row>
    <row r="252" spans="2:65" s="6" customFormat="1" ht="27" customHeight="1">
      <c r="B252" s="20"/>
      <c r="C252" s="99" t="s">
        <v>134</v>
      </c>
      <c r="D252" s="99" t="s">
        <v>116</v>
      </c>
      <c r="E252" s="100" t="s">
        <v>815</v>
      </c>
      <c r="F252" s="257" t="s">
        <v>816</v>
      </c>
      <c r="G252" s="258"/>
      <c r="H252" s="258"/>
      <c r="I252" s="258"/>
      <c r="J252" s="102" t="s">
        <v>136</v>
      </c>
      <c r="K252" s="103">
        <v>94.7</v>
      </c>
      <c r="L252" s="259"/>
      <c r="M252" s="258"/>
      <c r="N252" s="261">
        <f>ROUND($L$252*$K$252,2)</f>
        <v>0</v>
      </c>
      <c r="O252" s="258"/>
      <c r="P252" s="258"/>
      <c r="Q252" s="258"/>
      <c r="R252" s="101" t="s">
        <v>252</v>
      </c>
      <c r="S252" s="20"/>
      <c r="T252" s="104"/>
      <c r="U252" s="105" t="s">
        <v>38</v>
      </c>
      <c r="X252" s="106">
        <v>0.00330325</v>
      </c>
      <c r="Y252" s="106">
        <f>$X$252*$K$252</f>
        <v>0.312817775</v>
      </c>
      <c r="Z252" s="106">
        <v>0</v>
      </c>
      <c r="AA252" s="107">
        <f>$Z$252*$K$252</f>
        <v>0</v>
      </c>
      <c r="AR252" s="68" t="s">
        <v>118</v>
      </c>
      <c r="AT252" s="68" t="s">
        <v>116</v>
      </c>
      <c r="AU252" s="68" t="s">
        <v>73</v>
      </c>
      <c r="AY252" s="6" t="s">
        <v>115</v>
      </c>
      <c r="BE252" s="108">
        <f>IF($U$252="základní",$N$252,0)</f>
        <v>0</v>
      </c>
      <c r="BF252" s="108">
        <f>IF($U$252="snížená",$N$252,0)</f>
        <v>0</v>
      </c>
      <c r="BG252" s="108">
        <f>IF($U$252="zákl. přenesená",$N$252,0)</f>
        <v>0</v>
      </c>
      <c r="BH252" s="108">
        <f>IF($U$252="sníž. přenesená",$N$252,0)</f>
        <v>0</v>
      </c>
      <c r="BI252" s="108">
        <f>IF($U$252="nulová",$N$252,0)</f>
        <v>0</v>
      </c>
      <c r="BJ252" s="68" t="s">
        <v>21</v>
      </c>
      <c r="BK252" s="108">
        <f>ROUND($L$252*$K$252,2)</f>
        <v>0</v>
      </c>
      <c r="BL252" s="68" t="s">
        <v>118</v>
      </c>
      <c r="BM252" s="68" t="s">
        <v>817</v>
      </c>
    </row>
    <row r="253" spans="2:47" s="6" customFormat="1" ht="16.5" customHeight="1">
      <c r="B253" s="20"/>
      <c r="F253" s="256" t="s">
        <v>818</v>
      </c>
      <c r="G253" s="231"/>
      <c r="H253" s="231"/>
      <c r="I253" s="231"/>
      <c r="J253" s="231"/>
      <c r="K253" s="231"/>
      <c r="L253" s="231"/>
      <c r="M253" s="231"/>
      <c r="N253" s="231"/>
      <c r="O253" s="231"/>
      <c r="P253" s="231"/>
      <c r="Q253" s="231"/>
      <c r="R253" s="231"/>
      <c r="S253" s="20"/>
      <c r="T253" s="45"/>
      <c r="AA253" s="46"/>
      <c r="AT253" s="6" t="s">
        <v>255</v>
      </c>
      <c r="AU253" s="6" t="s">
        <v>73</v>
      </c>
    </row>
    <row r="254" spans="2:51" s="6" customFormat="1" ht="15.75" customHeight="1">
      <c r="B254" s="109"/>
      <c r="E254" s="111"/>
      <c r="F254" s="251" t="s">
        <v>819</v>
      </c>
      <c r="G254" s="252"/>
      <c r="H254" s="252"/>
      <c r="I254" s="252"/>
      <c r="K254" s="112">
        <v>94.7</v>
      </c>
      <c r="S254" s="109"/>
      <c r="T254" s="113"/>
      <c r="AA254" s="114"/>
      <c r="AT254" s="111" t="s">
        <v>119</v>
      </c>
      <c r="AU254" s="111" t="s">
        <v>73</v>
      </c>
      <c r="AV254" s="111" t="s">
        <v>73</v>
      </c>
      <c r="AW254" s="111" t="s">
        <v>90</v>
      </c>
      <c r="AX254" s="111" t="s">
        <v>21</v>
      </c>
      <c r="AY254" s="111" t="s">
        <v>115</v>
      </c>
    </row>
    <row r="255" spans="2:65" s="6" customFormat="1" ht="27" customHeight="1">
      <c r="B255" s="20"/>
      <c r="C255" s="99" t="s">
        <v>21</v>
      </c>
      <c r="D255" s="99" t="s">
        <v>116</v>
      </c>
      <c r="E255" s="100" t="s">
        <v>820</v>
      </c>
      <c r="F255" s="257" t="s">
        <v>821</v>
      </c>
      <c r="G255" s="258"/>
      <c r="H255" s="258"/>
      <c r="I255" s="258"/>
      <c r="J255" s="102" t="s">
        <v>136</v>
      </c>
      <c r="K255" s="103">
        <v>258.6</v>
      </c>
      <c r="L255" s="259"/>
      <c r="M255" s="258"/>
      <c r="N255" s="261">
        <f>ROUND($L$255*$K$255,2)</f>
        <v>0</v>
      </c>
      <c r="O255" s="258"/>
      <c r="P255" s="258"/>
      <c r="Q255" s="258"/>
      <c r="R255" s="101" t="s">
        <v>252</v>
      </c>
      <c r="S255" s="20"/>
      <c r="T255" s="104"/>
      <c r="U255" s="105" t="s">
        <v>38</v>
      </c>
      <c r="X255" s="106">
        <v>0.0114628</v>
      </c>
      <c r="Y255" s="106">
        <f>$X$255*$K$255</f>
        <v>2.9642800800000004</v>
      </c>
      <c r="Z255" s="106">
        <v>0</v>
      </c>
      <c r="AA255" s="107">
        <f>$Z$255*$K$255</f>
        <v>0</v>
      </c>
      <c r="AR255" s="68" t="s">
        <v>118</v>
      </c>
      <c r="AT255" s="68" t="s">
        <v>116</v>
      </c>
      <c r="AU255" s="68" t="s">
        <v>73</v>
      </c>
      <c r="AY255" s="6" t="s">
        <v>115</v>
      </c>
      <c r="BE255" s="108">
        <f>IF($U$255="základní",$N$255,0)</f>
        <v>0</v>
      </c>
      <c r="BF255" s="108">
        <f>IF($U$255="snížená",$N$255,0)</f>
        <v>0</v>
      </c>
      <c r="BG255" s="108">
        <f>IF($U$255="zákl. přenesená",$N$255,0)</f>
        <v>0</v>
      </c>
      <c r="BH255" s="108">
        <f>IF($U$255="sníž. přenesená",$N$255,0)</f>
        <v>0</v>
      </c>
      <c r="BI255" s="108">
        <f>IF($U$255="nulová",$N$255,0)</f>
        <v>0</v>
      </c>
      <c r="BJ255" s="68" t="s">
        <v>21</v>
      </c>
      <c r="BK255" s="108">
        <f>ROUND($L$255*$K$255,2)</f>
        <v>0</v>
      </c>
      <c r="BL255" s="68" t="s">
        <v>118</v>
      </c>
      <c r="BM255" s="68" t="s">
        <v>822</v>
      </c>
    </row>
    <row r="256" spans="2:47" s="6" customFormat="1" ht="16.5" customHeight="1">
      <c r="B256" s="20"/>
      <c r="F256" s="256" t="s">
        <v>823</v>
      </c>
      <c r="G256" s="231"/>
      <c r="H256" s="231"/>
      <c r="I256" s="231"/>
      <c r="J256" s="231"/>
      <c r="K256" s="231"/>
      <c r="L256" s="231"/>
      <c r="M256" s="231"/>
      <c r="N256" s="231"/>
      <c r="O256" s="231"/>
      <c r="P256" s="231"/>
      <c r="Q256" s="231"/>
      <c r="R256" s="231"/>
      <c r="S256" s="20"/>
      <c r="T256" s="45"/>
      <c r="AA256" s="46"/>
      <c r="AT256" s="6" t="s">
        <v>255</v>
      </c>
      <c r="AU256" s="6" t="s">
        <v>73</v>
      </c>
    </row>
    <row r="257" spans="2:65" s="6" customFormat="1" ht="39" customHeight="1">
      <c r="B257" s="20"/>
      <c r="C257" s="99" t="s">
        <v>207</v>
      </c>
      <c r="D257" s="99" t="s">
        <v>116</v>
      </c>
      <c r="E257" s="100" t="s">
        <v>824</v>
      </c>
      <c r="F257" s="257" t="s">
        <v>825</v>
      </c>
      <c r="G257" s="258"/>
      <c r="H257" s="258"/>
      <c r="I257" s="258"/>
      <c r="J257" s="102" t="s">
        <v>138</v>
      </c>
      <c r="K257" s="103">
        <v>8</v>
      </c>
      <c r="L257" s="259"/>
      <c r="M257" s="258"/>
      <c r="N257" s="261">
        <f>ROUND($L$257*$K$257,2)</f>
        <v>0</v>
      </c>
      <c r="O257" s="258"/>
      <c r="P257" s="258"/>
      <c r="Q257" s="258"/>
      <c r="R257" s="101" t="s">
        <v>252</v>
      </c>
      <c r="S257" s="20"/>
      <c r="T257" s="104"/>
      <c r="U257" s="105" t="s">
        <v>38</v>
      </c>
      <c r="X257" s="106">
        <v>3.75E-06</v>
      </c>
      <c r="Y257" s="106">
        <f>$X$257*$K$257</f>
        <v>3E-05</v>
      </c>
      <c r="Z257" s="106">
        <v>0</v>
      </c>
      <c r="AA257" s="107">
        <f>$Z$257*$K$257</f>
        <v>0</v>
      </c>
      <c r="AR257" s="68" t="s">
        <v>118</v>
      </c>
      <c r="AT257" s="68" t="s">
        <v>116</v>
      </c>
      <c r="AU257" s="68" t="s">
        <v>73</v>
      </c>
      <c r="AY257" s="6" t="s">
        <v>115</v>
      </c>
      <c r="BE257" s="108">
        <f>IF($U$257="základní",$N$257,0)</f>
        <v>0</v>
      </c>
      <c r="BF257" s="108">
        <f>IF($U$257="snížená",$N$257,0)</f>
        <v>0</v>
      </c>
      <c r="BG257" s="108">
        <f>IF($U$257="zákl. přenesená",$N$257,0)</f>
        <v>0</v>
      </c>
      <c r="BH257" s="108">
        <f>IF($U$257="sníž. přenesená",$N$257,0)</f>
        <v>0</v>
      </c>
      <c r="BI257" s="108">
        <f>IF($U$257="nulová",$N$257,0)</f>
        <v>0</v>
      </c>
      <c r="BJ257" s="68" t="s">
        <v>21</v>
      </c>
      <c r="BK257" s="108">
        <f>ROUND($L$257*$K$257,2)</f>
        <v>0</v>
      </c>
      <c r="BL257" s="68" t="s">
        <v>118</v>
      </c>
      <c r="BM257" s="68" t="s">
        <v>826</v>
      </c>
    </row>
    <row r="258" spans="2:47" s="6" customFormat="1" ht="16.5" customHeight="1">
      <c r="B258" s="20"/>
      <c r="F258" s="256" t="s">
        <v>827</v>
      </c>
      <c r="G258" s="231"/>
      <c r="H258" s="231"/>
      <c r="I258" s="231"/>
      <c r="J258" s="231"/>
      <c r="K258" s="231"/>
      <c r="L258" s="231"/>
      <c r="M258" s="231"/>
      <c r="N258" s="231"/>
      <c r="O258" s="231"/>
      <c r="P258" s="231"/>
      <c r="Q258" s="231"/>
      <c r="R258" s="231"/>
      <c r="S258" s="20"/>
      <c r="T258" s="45"/>
      <c r="AA258" s="46"/>
      <c r="AT258" s="6" t="s">
        <v>255</v>
      </c>
      <c r="AU258" s="6" t="s">
        <v>73</v>
      </c>
    </row>
    <row r="259" spans="2:65" s="6" customFormat="1" ht="15.75" customHeight="1">
      <c r="B259" s="20"/>
      <c r="C259" s="127" t="s">
        <v>208</v>
      </c>
      <c r="D259" s="127" t="s">
        <v>144</v>
      </c>
      <c r="E259" s="125" t="s">
        <v>828</v>
      </c>
      <c r="F259" s="266" t="s">
        <v>829</v>
      </c>
      <c r="G259" s="267"/>
      <c r="H259" s="267"/>
      <c r="I259" s="267"/>
      <c r="J259" s="124" t="s">
        <v>138</v>
      </c>
      <c r="K259" s="126">
        <v>8.12</v>
      </c>
      <c r="L259" s="268"/>
      <c r="M259" s="267"/>
      <c r="N259" s="265">
        <f>ROUND($L$259*$K$259,2)</f>
        <v>0</v>
      </c>
      <c r="O259" s="258"/>
      <c r="P259" s="258"/>
      <c r="Q259" s="258"/>
      <c r="R259" s="101" t="s">
        <v>252</v>
      </c>
      <c r="S259" s="20"/>
      <c r="T259" s="104"/>
      <c r="U259" s="105" t="s">
        <v>38</v>
      </c>
      <c r="X259" s="106">
        <v>0.00065</v>
      </c>
      <c r="Y259" s="106">
        <f>$X$259*$K$259</f>
        <v>0.005277999999999999</v>
      </c>
      <c r="Z259" s="106">
        <v>0</v>
      </c>
      <c r="AA259" s="107">
        <f>$Z$259*$K$259</f>
        <v>0</v>
      </c>
      <c r="AR259" s="68" t="s">
        <v>128</v>
      </c>
      <c r="AT259" s="68" t="s">
        <v>144</v>
      </c>
      <c r="AU259" s="68" t="s">
        <v>73</v>
      </c>
      <c r="AY259" s="6" t="s">
        <v>115</v>
      </c>
      <c r="BE259" s="108">
        <f>IF($U$259="základní",$N$259,0)</f>
        <v>0</v>
      </c>
      <c r="BF259" s="108">
        <f>IF($U$259="snížená",$N$259,0)</f>
        <v>0</v>
      </c>
      <c r="BG259" s="108">
        <f>IF($U$259="zákl. přenesená",$N$259,0)</f>
        <v>0</v>
      </c>
      <c r="BH259" s="108">
        <f>IF($U$259="sníž. přenesená",$N$259,0)</f>
        <v>0</v>
      </c>
      <c r="BI259" s="108">
        <f>IF($U$259="nulová",$N$259,0)</f>
        <v>0</v>
      </c>
      <c r="BJ259" s="68" t="s">
        <v>21</v>
      </c>
      <c r="BK259" s="108">
        <f>ROUND($L$259*$K$259,2)</f>
        <v>0</v>
      </c>
      <c r="BL259" s="68" t="s">
        <v>118</v>
      </c>
      <c r="BM259" s="68" t="s">
        <v>830</v>
      </c>
    </row>
    <row r="260" spans="2:47" s="6" customFormat="1" ht="16.5" customHeight="1">
      <c r="B260" s="20"/>
      <c r="F260" s="256" t="s">
        <v>831</v>
      </c>
      <c r="G260" s="231"/>
      <c r="H260" s="231"/>
      <c r="I260" s="231"/>
      <c r="J260" s="231"/>
      <c r="K260" s="231"/>
      <c r="L260" s="231"/>
      <c r="M260" s="231"/>
      <c r="N260" s="231"/>
      <c r="O260" s="231"/>
      <c r="P260" s="231"/>
      <c r="Q260" s="231"/>
      <c r="R260" s="231"/>
      <c r="S260" s="20"/>
      <c r="T260" s="45"/>
      <c r="AA260" s="46"/>
      <c r="AT260" s="6" t="s">
        <v>255</v>
      </c>
      <c r="AU260" s="6" t="s">
        <v>73</v>
      </c>
    </row>
    <row r="261" spans="2:51" s="6" customFormat="1" ht="15.75" customHeight="1">
      <c r="B261" s="109"/>
      <c r="F261" s="251" t="s">
        <v>832</v>
      </c>
      <c r="G261" s="252"/>
      <c r="H261" s="252"/>
      <c r="I261" s="252"/>
      <c r="K261" s="112">
        <v>8.12</v>
      </c>
      <c r="S261" s="109"/>
      <c r="T261" s="113"/>
      <c r="AA261" s="114"/>
      <c r="AT261" s="111" t="s">
        <v>119</v>
      </c>
      <c r="AU261" s="111" t="s">
        <v>73</v>
      </c>
      <c r="AV261" s="111" t="s">
        <v>73</v>
      </c>
      <c r="AW261" s="111" t="s">
        <v>68</v>
      </c>
      <c r="AX261" s="111" t="s">
        <v>21</v>
      </c>
      <c r="AY261" s="111" t="s">
        <v>115</v>
      </c>
    </row>
    <row r="262" spans="2:65" s="6" customFormat="1" ht="39" customHeight="1">
      <c r="B262" s="20"/>
      <c r="C262" s="99" t="s">
        <v>209</v>
      </c>
      <c r="D262" s="99" t="s">
        <v>116</v>
      </c>
      <c r="E262" s="100" t="s">
        <v>833</v>
      </c>
      <c r="F262" s="257" t="s">
        <v>834</v>
      </c>
      <c r="G262" s="258"/>
      <c r="H262" s="258"/>
      <c r="I262" s="258"/>
      <c r="J262" s="102" t="s">
        <v>138</v>
      </c>
      <c r="K262" s="103">
        <v>13</v>
      </c>
      <c r="L262" s="259"/>
      <c r="M262" s="258"/>
      <c r="N262" s="261">
        <f>ROUND($L$262*$K$262,2)</f>
        <v>0</v>
      </c>
      <c r="O262" s="258"/>
      <c r="P262" s="258"/>
      <c r="Q262" s="258"/>
      <c r="R262" s="101" t="s">
        <v>252</v>
      </c>
      <c r="S262" s="20"/>
      <c r="T262" s="104"/>
      <c r="U262" s="105" t="s">
        <v>38</v>
      </c>
      <c r="X262" s="106">
        <v>2.25E-05</v>
      </c>
      <c r="Y262" s="106">
        <f>$X$262*$K$262</f>
        <v>0.0002925</v>
      </c>
      <c r="Z262" s="106">
        <v>0</v>
      </c>
      <c r="AA262" s="107">
        <f>$Z$262*$K$262</f>
        <v>0</v>
      </c>
      <c r="AR262" s="68" t="s">
        <v>118</v>
      </c>
      <c r="AT262" s="68" t="s">
        <v>116</v>
      </c>
      <c r="AU262" s="68" t="s">
        <v>73</v>
      </c>
      <c r="AY262" s="6" t="s">
        <v>115</v>
      </c>
      <c r="BE262" s="108">
        <f>IF($U$262="základní",$N$262,0)</f>
        <v>0</v>
      </c>
      <c r="BF262" s="108">
        <f>IF($U$262="snížená",$N$262,0)</f>
        <v>0</v>
      </c>
      <c r="BG262" s="108">
        <f>IF($U$262="zákl. přenesená",$N$262,0)</f>
        <v>0</v>
      </c>
      <c r="BH262" s="108">
        <f>IF($U$262="sníž. přenesená",$N$262,0)</f>
        <v>0</v>
      </c>
      <c r="BI262" s="108">
        <f>IF($U$262="nulová",$N$262,0)</f>
        <v>0</v>
      </c>
      <c r="BJ262" s="68" t="s">
        <v>21</v>
      </c>
      <c r="BK262" s="108">
        <f>ROUND($L$262*$K$262,2)</f>
        <v>0</v>
      </c>
      <c r="BL262" s="68" t="s">
        <v>118</v>
      </c>
      <c r="BM262" s="68" t="s">
        <v>835</v>
      </c>
    </row>
    <row r="263" spans="2:47" s="6" customFormat="1" ht="16.5" customHeight="1">
      <c r="B263" s="20"/>
      <c r="F263" s="256" t="s">
        <v>836</v>
      </c>
      <c r="G263" s="231"/>
      <c r="H263" s="231"/>
      <c r="I263" s="231"/>
      <c r="J263" s="231"/>
      <c r="K263" s="231"/>
      <c r="L263" s="231"/>
      <c r="M263" s="231"/>
      <c r="N263" s="231"/>
      <c r="O263" s="231"/>
      <c r="P263" s="231"/>
      <c r="Q263" s="231"/>
      <c r="R263" s="231"/>
      <c r="S263" s="20"/>
      <c r="T263" s="45"/>
      <c r="AA263" s="46"/>
      <c r="AT263" s="6" t="s">
        <v>255</v>
      </c>
      <c r="AU263" s="6" t="s">
        <v>73</v>
      </c>
    </row>
    <row r="264" spans="2:51" s="6" customFormat="1" ht="15.75" customHeight="1">
      <c r="B264" s="109"/>
      <c r="E264" s="111"/>
      <c r="F264" s="251" t="s">
        <v>837</v>
      </c>
      <c r="G264" s="252"/>
      <c r="H264" s="252"/>
      <c r="I264" s="252"/>
      <c r="K264" s="112">
        <v>13</v>
      </c>
      <c r="S264" s="109"/>
      <c r="T264" s="113"/>
      <c r="AA264" s="114"/>
      <c r="AT264" s="111" t="s">
        <v>119</v>
      </c>
      <c r="AU264" s="111" t="s">
        <v>73</v>
      </c>
      <c r="AV264" s="111" t="s">
        <v>73</v>
      </c>
      <c r="AW264" s="111" t="s">
        <v>90</v>
      </c>
      <c r="AX264" s="111" t="s">
        <v>21</v>
      </c>
      <c r="AY264" s="111" t="s">
        <v>115</v>
      </c>
    </row>
    <row r="265" spans="2:65" s="6" customFormat="1" ht="27" customHeight="1">
      <c r="B265" s="20"/>
      <c r="C265" s="127" t="s">
        <v>210</v>
      </c>
      <c r="D265" s="127" t="s">
        <v>144</v>
      </c>
      <c r="E265" s="125" t="s">
        <v>838</v>
      </c>
      <c r="F265" s="266" t="s">
        <v>839</v>
      </c>
      <c r="G265" s="267"/>
      <c r="H265" s="267"/>
      <c r="I265" s="267"/>
      <c r="J265" s="124" t="s">
        <v>138</v>
      </c>
      <c r="K265" s="126">
        <v>6.09</v>
      </c>
      <c r="L265" s="268"/>
      <c r="M265" s="267"/>
      <c r="N265" s="265">
        <f>ROUND($L$265*$K$265,2)</f>
        <v>0</v>
      </c>
      <c r="O265" s="258"/>
      <c r="P265" s="258"/>
      <c r="Q265" s="258"/>
      <c r="R265" s="101" t="s">
        <v>252</v>
      </c>
      <c r="S265" s="20"/>
      <c r="T265" s="104"/>
      <c r="U265" s="105" t="s">
        <v>38</v>
      </c>
      <c r="X265" s="106">
        <v>0.0072</v>
      </c>
      <c r="Y265" s="106">
        <f>$X$265*$K$265</f>
        <v>0.043848</v>
      </c>
      <c r="Z265" s="106">
        <v>0</v>
      </c>
      <c r="AA265" s="107">
        <f>$Z$265*$K$265</f>
        <v>0</v>
      </c>
      <c r="AR265" s="68" t="s">
        <v>128</v>
      </c>
      <c r="AT265" s="68" t="s">
        <v>144</v>
      </c>
      <c r="AU265" s="68" t="s">
        <v>73</v>
      </c>
      <c r="AY265" s="6" t="s">
        <v>115</v>
      </c>
      <c r="BE265" s="108">
        <f>IF($U$265="základní",$N$265,0)</f>
        <v>0</v>
      </c>
      <c r="BF265" s="108">
        <f>IF($U$265="snížená",$N$265,0)</f>
        <v>0</v>
      </c>
      <c r="BG265" s="108">
        <f>IF($U$265="zákl. přenesená",$N$265,0)</f>
        <v>0</v>
      </c>
      <c r="BH265" s="108">
        <f>IF($U$265="sníž. přenesená",$N$265,0)</f>
        <v>0</v>
      </c>
      <c r="BI265" s="108">
        <f>IF($U$265="nulová",$N$265,0)</f>
        <v>0</v>
      </c>
      <c r="BJ265" s="68" t="s">
        <v>21</v>
      </c>
      <c r="BK265" s="108">
        <f>ROUND($L$265*$K$265,2)</f>
        <v>0</v>
      </c>
      <c r="BL265" s="68" t="s">
        <v>118</v>
      </c>
      <c r="BM265" s="68" t="s">
        <v>840</v>
      </c>
    </row>
    <row r="266" spans="2:47" s="6" customFormat="1" ht="16.5" customHeight="1">
      <c r="B266" s="20"/>
      <c r="F266" s="256" t="s">
        <v>841</v>
      </c>
      <c r="G266" s="231"/>
      <c r="H266" s="231"/>
      <c r="I266" s="231"/>
      <c r="J266" s="231"/>
      <c r="K266" s="231"/>
      <c r="L266" s="231"/>
      <c r="M266" s="231"/>
      <c r="N266" s="231"/>
      <c r="O266" s="231"/>
      <c r="P266" s="231"/>
      <c r="Q266" s="231"/>
      <c r="R266" s="231"/>
      <c r="S266" s="20"/>
      <c r="T266" s="45"/>
      <c r="AA266" s="46"/>
      <c r="AT266" s="6" t="s">
        <v>255</v>
      </c>
      <c r="AU266" s="6" t="s">
        <v>73</v>
      </c>
    </row>
    <row r="267" spans="2:51" s="6" customFormat="1" ht="15.75" customHeight="1">
      <c r="B267" s="109"/>
      <c r="E267" s="111"/>
      <c r="F267" s="251" t="s">
        <v>842</v>
      </c>
      <c r="G267" s="252"/>
      <c r="H267" s="252"/>
      <c r="I267" s="252"/>
      <c r="K267" s="112">
        <v>6.09</v>
      </c>
      <c r="S267" s="109"/>
      <c r="T267" s="113"/>
      <c r="AA267" s="114"/>
      <c r="AT267" s="111" t="s">
        <v>119</v>
      </c>
      <c r="AU267" s="111" t="s">
        <v>73</v>
      </c>
      <c r="AV267" s="111" t="s">
        <v>73</v>
      </c>
      <c r="AW267" s="111" t="s">
        <v>90</v>
      </c>
      <c r="AX267" s="111" t="s">
        <v>21</v>
      </c>
      <c r="AY267" s="111" t="s">
        <v>115</v>
      </c>
    </row>
    <row r="268" spans="2:65" s="6" customFormat="1" ht="27" customHeight="1">
      <c r="B268" s="20"/>
      <c r="C268" s="127" t="s">
        <v>176</v>
      </c>
      <c r="D268" s="127" t="s">
        <v>144</v>
      </c>
      <c r="E268" s="125" t="s">
        <v>843</v>
      </c>
      <c r="F268" s="266" t="s">
        <v>844</v>
      </c>
      <c r="G268" s="267"/>
      <c r="H268" s="267"/>
      <c r="I268" s="267"/>
      <c r="J268" s="124" t="s">
        <v>138</v>
      </c>
      <c r="K268" s="126">
        <v>7.105</v>
      </c>
      <c r="L268" s="268"/>
      <c r="M268" s="267"/>
      <c r="N268" s="265">
        <f>ROUND($L$268*$K$268,2)</f>
        <v>0</v>
      </c>
      <c r="O268" s="258"/>
      <c r="P268" s="258"/>
      <c r="Q268" s="258"/>
      <c r="R268" s="101" t="s">
        <v>252</v>
      </c>
      <c r="S268" s="20"/>
      <c r="T268" s="104"/>
      <c r="U268" s="105" t="s">
        <v>38</v>
      </c>
      <c r="X268" s="106">
        <v>0.0073</v>
      </c>
      <c r="Y268" s="106">
        <f>$X$268*$K$268</f>
        <v>0.0518665</v>
      </c>
      <c r="Z268" s="106">
        <v>0</v>
      </c>
      <c r="AA268" s="107">
        <f>$Z$268*$K$268</f>
        <v>0</v>
      </c>
      <c r="AR268" s="68" t="s">
        <v>128</v>
      </c>
      <c r="AT268" s="68" t="s">
        <v>144</v>
      </c>
      <c r="AU268" s="68" t="s">
        <v>73</v>
      </c>
      <c r="AY268" s="6" t="s">
        <v>115</v>
      </c>
      <c r="BE268" s="108">
        <f>IF($U$268="základní",$N$268,0)</f>
        <v>0</v>
      </c>
      <c r="BF268" s="108">
        <f>IF($U$268="snížená",$N$268,0)</f>
        <v>0</v>
      </c>
      <c r="BG268" s="108">
        <f>IF($U$268="zákl. přenesená",$N$268,0)</f>
        <v>0</v>
      </c>
      <c r="BH268" s="108">
        <f>IF($U$268="sníž. přenesená",$N$268,0)</f>
        <v>0</v>
      </c>
      <c r="BI268" s="108">
        <f>IF($U$268="nulová",$N$268,0)</f>
        <v>0</v>
      </c>
      <c r="BJ268" s="68" t="s">
        <v>21</v>
      </c>
      <c r="BK268" s="108">
        <f>ROUND($L$268*$K$268,2)</f>
        <v>0</v>
      </c>
      <c r="BL268" s="68" t="s">
        <v>118</v>
      </c>
      <c r="BM268" s="68" t="s">
        <v>845</v>
      </c>
    </row>
    <row r="269" spans="2:47" s="6" customFormat="1" ht="16.5" customHeight="1">
      <c r="B269" s="20"/>
      <c r="F269" s="256" t="s">
        <v>846</v>
      </c>
      <c r="G269" s="231"/>
      <c r="H269" s="231"/>
      <c r="I269" s="231"/>
      <c r="J269" s="231"/>
      <c r="K269" s="231"/>
      <c r="L269" s="231"/>
      <c r="M269" s="231"/>
      <c r="N269" s="231"/>
      <c r="O269" s="231"/>
      <c r="P269" s="231"/>
      <c r="Q269" s="231"/>
      <c r="R269" s="231"/>
      <c r="S269" s="20"/>
      <c r="T269" s="45"/>
      <c r="AA269" s="46"/>
      <c r="AT269" s="6" t="s">
        <v>255</v>
      </c>
      <c r="AU269" s="6" t="s">
        <v>73</v>
      </c>
    </row>
    <row r="270" spans="2:51" s="6" customFormat="1" ht="15.75" customHeight="1">
      <c r="B270" s="109"/>
      <c r="E270" s="111"/>
      <c r="F270" s="251" t="s">
        <v>847</v>
      </c>
      <c r="G270" s="252"/>
      <c r="H270" s="252"/>
      <c r="I270" s="252"/>
      <c r="K270" s="112">
        <v>7.105</v>
      </c>
      <c r="S270" s="109"/>
      <c r="T270" s="113"/>
      <c r="AA270" s="114"/>
      <c r="AT270" s="111" t="s">
        <v>119</v>
      </c>
      <c r="AU270" s="111" t="s">
        <v>73</v>
      </c>
      <c r="AV270" s="111" t="s">
        <v>73</v>
      </c>
      <c r="AW270" s="111" t="s">
        <v>90</v>
      </c>
      <c r="AX270" s="111" t="s">
        <v>21</v>
      </c>
      <c r="AY270" s="111" t="s">
        <v>115</v>
      </c>
    </row>
    <row r="271" spans="2:65" s="6" customFormat="1" ht="15.75" customHeight="1">
      <c r="B271" s="20"/>
      <c r="C271" s="99" t="s">
        <v>200</v>
      </c>
      <c r="D271" s="99" t="s">
        <v>116</v>
      </c>
      <c r="E271" s="100" t="s">
        <v>848</v>
      </c>
      <c r="F271" s="257" t="s">
        <v>849</v>
      </c>
      <c r="G271" s="258"/>
      <c r="H271" s="258"/>
      <c r="I271" s="258"/>
      <c r="J271" s="102" t="s">
        <v>136</v>
      </c>
      <c r="K271" s="103">
        <v>94.7</v>
      </c>
      <c r="L271" s="259"/>
      <c r="M271" s="258"/>
      <c r="N271" s="261">
        <f>ROUND($L$271*$K$271,2)</f>
        <v>0</v>
      </c>
      <c r="O271" s="258"/>
      <c r="P271" s="258"/>
      <c r="Q271" s="258"/>
      <c r="R271" s="101" t="s">
        <v>252</v>
      </c>
      <c r="S271" s="20"/>
      <c r="T271" s="104"/>
      <c r="U271" s="105" t="s">
        <v>38</v>
      </c>
      <c r="X271" s="106">
        <v>0</v>
      </c>
      <c r="Y271" s="106">
        <f>$X$271*$K$271</f>
        <v>0</v>
      </c>
      <c r="Z271" s="106">
        <v>0</v>
      </c>
      <c r="AA271" s="107">
        <f>$Z$271*$K$271</f>
        <v>0</v>
      </c>
      <c r="AR271" s="68" t="s">
        <v>118</v>
      </c>
      <c r="AT271" s="68" t="s">
        <v>116</v>
      </c>
      <c r="AU271" s="68" t="s">
        <v>73</v>
      </c>
      <c r="AY271" s="6" t="s">
        <v>115</v>
      </c>
      <c r="BE271" s="108">
        <f>IF($U$271="základní",$N$271,0)</f>
        <v>0</v>
      </c>
      <c r="BF271" s="108">
        <f>IF($U$271="snížená",$N$271,0)</f>
        <v>0</v>
      </c>
      <c r="BG271" s="108">
        <f>IF($U$271="zákl. přenesená",$N$271,0)</f>
        <v>0</v>
      </c>
      <c r="BH271" s="108">
        <f>IF($U$271="sníž. přenesená",$N$271,0)</f>
        <v>0</v>
      </c>
      <c r="BI271" s="108">
        <f>IF($U$271="nulová",$N$271,0)</f>
        <v>0</v>
      </c>
      <c r="BJ271" s="68" t="s">
        <v>21</v>
      </c>
      <c r="BK271" s="108">
        <f>ROUND($L$271*$K$271,2)</f>
        <v>0</v>
      </c>
      <c r="BL271" s="68" t="s">
        <v>118</v>
      </c>
      <c r="BM271" s="68" t="s">
        <v>850</v>
      </c>
    </row>
    <row r="272" spans="2:47" s="6" customFormat="1" ht="16.5" customHeight="1">
      <c r="B272" s="20"/>
      <c r="F272" s="256" t="s">
        <v>851</v>
      </c>
      <c r="G272" s="231"/>
      <c r="H272" s="231"/>
      <c r="I272" s="231"/>
      <c r="J272" s="231"/>
      <c r="K272" s="231"/>
      <c r="L272" s="231"/>
      <c r="M272" s="231"/>
      <c r="N272" s="231"/>
      <c r="O272" s="231"/>
      <c r="P272" s="231"/>
      <c r="Q272" s="231"/>
      <c r="R272" s="231"/>
      <c r="S272" s="20"/>
      <c r="T272" s="45"/>
      <c r="AA272" s="46"/>
      <c r="AT272" s="6" t="s">
        <v>255</v>
      </c>
      <c r="AU272" s="6" t="s">
        <v>73</v>
      </c>
    </row>
    <row r="273" spans="2:65" s="6" customFormat="1" ht="27" customHeight="1">
      <c r="B273" s="20"/>
      <c r="C273" s="99" t="s">
        <v>201</v>
      </c>
      <c r="D273" s="99" t="s">
        <v>116</v>
      </c>
      <c r="E273" s="100" t="s">
        <v>852</v>
      </c>
      <c r="F273" s="257" t="s">
        <v>853</v>
      </c>
      <c r="G273" s="258"/>
      <c r="H273" s="258"/>
      <c r="I273" s="258"/>
      <c r="J273" s="102" t="s">
        <v>136</v>
      </c>
      <c r="K273" s="103">
        <v>258.6</v>
      </c>
      <c r="L273" s="259"/>
      <c r="M273" s="258"/>
      <c r="N273" s="261">
        <f>ROUND($L$273*$K$273,2)</f>
        <v>0</v>
      </c>
      <c r="O273" s="258"/>
      <c r="P273" s="258"/>
      <c r="Q273" s="258"/>
      <c r="R273" s="101" t="s">
        <v>252</v>
      </c>
      <c r="S273" s="20"/>
      <c r="T273" s="104"/>
      <c r="U273" s="105" t="s">
        <v>38</v>
      </c>
      <c r="X273" s="106">
        <v>0</v>
      </c>
      <c r="Y273" s="106">
        <f>$X$273*$K$273</f>
        <v>0</v>
      </c>
      <c r="Z273" s="106">
        <v>0</v>
      </c>
      <c r="AA273" s="107">
        <f>$Z$273*$K$273</f>
        <v>0</v>
      </c>
      <c r="AR273" s="68" t="s">
        <v>118</v>
      </c>
      <c r="AT273" s="68" t="s">
        <v>116</v>
      </c>
      <c r="AU273" s="68" t="s">
        <v>73</v>
      </c>
      <c r="AY273" s="6" t="s">
        <v>115</v>
      </c>
      <c r="BE273" s="108">
        <f>IF($U$273="základní",$N$273,0)</f>
        <v>0</v>
      </c>
      <c r="BF273" s="108">
        <f>IF($U$273="snížená",$N$273,0)</f>
        <v>0</v>
      </c>
      <c r="BG273" s="108">
        <f>IF($U$273="zákl. přenesená",$N$273,0)</f>
        <v>0</v>
      </c>
      <c r="BH273" s="108">
        <f>IF($U$273="sníž. přenesená",$N$273,0)</f>
        <v>0</v>
      </c>
      <c r="BI273" s="108">
        <f>IF($U$273="nulová",$N$273,0)</f>
        <v>0</v>
      </c>
      <c r="BJ273" s="68" t="s">
        <v>21</v>
      </c>
      <c r="BK273" s="108">
        <f>ROUND($L$273*$K$273,2)</f>
        <v>0</v>
      </c>
      <c r="BL273" s="68" t="s">
        <v>118</v>
      </c>
      <c r="BM273" s="68" t="s">
        <v>854</v>
      </c>
    </row>
    <row r="274" spans="2:47" s="6" customFormat="1" ht="16.5" customHeight="1">
      <c r="B274" s="20"/>
      <c r="F274" s="256" t="s">
        <v>855</v>
      </c>
      <c r="G274" s="231"/>
      <c r="H274" s="231"/>
      <c r="I274" s="231"/>
      <c r="J274" s="231"/>
      <c r="K274" s="231"/>
      <c r="L274" s="231"/>
      <c r="M274" s="231"/>
      <c r="N274" s="231"/>
      <c r="O274" s="231"/>
      <c r="P274" s="231"/>
      <c r="Q274" s="231"/>
      <c r="R274" s="231"/>
      <c r="S274" s="20"/>
      <c r="T274" s="45"/>
      <c r="AA274" s="46"/>
      <c r="AT274" s="6" t="s">
        <v>255</v>
      </c>
      <c r="AU274" s="6" t="s">
        <v>73</v>
      </c>
    </row>
    <row r="275" spans="2:65" s="6" customFormat="1" ht="15.75" customHeight="1">
      <c r="B275" s="20"/>
      <c r="C275" s="99" t="s">
        <v>126</v>
      </c>
      <c r="D275" s="99" t="s">
        <v>116</v>
      </c>
      <c r="E275" s="100" t="s">
        <v>856</v>
      </c>
      <c r="F275" s="257" t="s">
        <v>857</v>
      </c>
      <c r="G275" s="258"/>
      <c r="H275" s="258"/>
      <c r="I275" s="258"/>
      <c r="J275" s="102" t="s">
        <v>138</v>
      </c>
      <c r="K275" s="103">
        <v>16.917</v>
      </c>
      <c r="L275" s="259"/>
      <c r="M275" s="258"/>
      <c r="N275" s="261">
        <f>ROUND($L$275*$K$275,2)</f>
        <v>0</v>
      </c>
      <c r="O275" s="258"/>
      <c r="P275" s="258"/>
      <c r="Q275" s="258"/>
      <c r="R275" s="101" t="s">
        <v>252</v>
      </c>
      <c r="S275" s="20"/>
      <c r="T275" s="104"/>
      <c r="U275" s="105" t="s">
        <v>38</v>
      </c>
      <c r="X275" s="106">
        <v>0.037168</v>
      </c>
      <c r="Y275" s="106">
        <f>$X$275*$K$275</f>
        <v>0.628771056</v>
      </c>
      <c r="Z275" s="106">
        <v>0</v>
      </c>
      <c r="AA275" s="107">
        <f>$Z$275*$K$275</f>
        <v>0</v>
      </c>
      <c r="AR275" s="68" t="s">
        <v>118</v>
      </c>
      <c r="AT275" s="68" t="s">
        <v>116</v>
      </c>
      <c r="AU275" s="68" t="s">
        <v>73</v>
      </c>
      <c r="AY275" s="6" t="s">
        <v>115</v>
      </c>
      <c r="BE275" s="108">
        <f>IF($U$275="základní",$N$275,0)</f>
        <v>0</v>
      </c>
      <c r="BF275" s="108">
        <f>IF($U$275="snížená",$N$275,0)</f>
        <v>0</v>
      </c>
      <c r="BG275" s="108">
        <f>IF($U$275="zákl. přenesená",$N$275,0)</f>
        <v>0</v>
      </c>
      <c r="BH275" s="108">
        <f>IF($U$275="sníž. přenesená",$N$275,0)</f>
        <v>0</v>
      </c>
      <c r="BI275" s="108">
        <f>IF($U$275="nulová",$N$275,0)</f>
        <v>0</v>
      </c>
      <c r="BJ275" s="68" t="s">
        <v>21</v>
      </c>
      <c r="BK275" s="108">
        <f>ROUND($L$275*$K$275,2)</f>
        <v>0</v>
      </c>
      <c r="BL275" s="68" t="s">
        <v>118</v>
      </c>
      <c r="BM275" s="68" t="s">
        <v>858</v>
      </c>
    </row>
    <row r="276" spans="2:47" s="6" customFormat="1" ht="16.5" customHeight="1">
      <c r="B276" s="20"/>
      <c r="F276" s="256" t="s">
        <v>859</v>
      </c>
      <c r="G276" s="231"/>
      <c r="H276" s="231"/>
      <c r="I276" s="231"/>
      <c r="J276" s="231"/>
      <c r="K276" s="231"/>
      <c r="L276" s="231"/>
      <c r="M276" s="231"/>
      <c r="N276" s="231"/>
      <c r="O276" s="231"/>
      <c r="P276" s="231"/>
      <c r="Q276" s="231"/>
      <c r="R276" s="231"/>
      <c r="S276" s="20"/>
      <c r="T276" s="45"/>
      <c r="AA276" s="46"/>
      <c r="AT276" s="6" t="s">
        <v>255</v>
      </c>
      <c r="AU276" s="6" t="s">
        <v>73</v>
      </c>
    </row>
    <row r="277" spans="2:51" s="6" customFormat="1" ht="15.75" customHeight="1">
      <c r="B277" s="109"/>
      <c r="E277" s="111"/>
      <c r="F277" s="251" t="s">
        <v>860</v>
      </c>
      <c r="G277" s="252"/>
      <c r="H277" s="252"/>
      <c r="I277" s="252"/>
      <c r="K277" s="112">
        <v>16.9166666666667</v>
      </c>
      <c r="S277" s="109"/>
      <c r="T277" s="113"/>
      <c r="AA277" s="114"/>
      <c r="AT277" s="111" t="s">
        <v>119</v>
      </c>
      <c r="AU277" s="111" t="s">
        <v>73</v>
      </c>
      <c r="AV277" s="111" t="s">
        <v>73</v>
      </c>
      <c r="AW277" s="111" t="s">
        <v>90</v>
      </c>
      <c r="AX277" s="111" t="s">
        <v>68</v>
      </c>
      <c r="AY277" s="111" t="s">
        <v>115</v>
      </c>
    </row>
    <row r="278" spans="2:51" s="6" customFormat="1" ht="15.75" customHeight="1">
      <c r="B278" s="115"/>
      <c r="E278" s="116"/>
      <c r="F278" s="263" t="s">
        <v>120</v>
      </c>
      <c r="G278" s="264"/>
      <c r="H278" s="264"/>
      <c r="I278" s="264"/>
      <c r="K278" s="117">
        <v>16.9166666666667</v>
      </c>
      <c r="S278" s="115"/>
      <c r="T278" s="118"/>
      <c r="AA278" s="119"/>
      <c r="AT278" s="116" t="s">
        <v>119</v>
      </c>
      <c r="AU278" s="116" t="s">
        <v>73</v>
      </c>
      <c r="AV278" s="116" t="s">
        <v>118</v>
      </c>
      <c r="AW278" s="116" t="s">
        <v>90</v>
      </c>
      <c r="AX278" s="116" t="s">
        <v>21</v>
      </c>
      <c r="AY278" s="116" t="s">
        <v>115</v>
      </c>
    </row>
    <row r="279" spans="2:65" s="6" customFormat="1" ht="39" customHeight="1">
      <c r="B279" s="20"/>
      <c r="C279" s="99" t="s">
        <v>73</v>
      </c>
      <c r="D279" s="99" t="s">
        <v>116</v>
      </c>
      <c r="E279" s="100" t="s">
        <v>861</v>
      </c>
      <c r="F279" s="257" t="s">
        <v>862</v>
      </c>
      <c r="G279" s="258"/>
      <c r="H279" s="258"/>
      <c r="I279" s="258"/>
      <c r="J279" s="102" t="s">
        <v>138</v>
      </c>
      <c r="K279" s="103">
        <v>12</v>
      </c>
      <c r="L279" s="259"/>
      <c r="M279" s="258"/>
      <c r="N279" s="261">
        <f>ROUND($L$279*$K$279,2)</f>
        <v>0</v>
      </c>
      <c r="O279" s="258"/>
      <c r="P279" s="258"/>
      <c r="Q279" s="258"/>
      <c r="R279" s="101" t="s">
        <v>252</v>
      </c>
      <c r="S279" s="20"/>
      <c r="T279" s="104"/>
      <c r="U279" s="105" t="s">
        <v>38</v>
      </c>
      <c r="X279" s="106">
        <v>2.026547344</v>
      </c>
      <c r="Y279" s="106">
        <f>$X$279*$K$279</f>
        <v>24.318568128</v>
      </c>
      <c r="Z279" s="106">
        <v>0</v>
      </c>
      <c r="AA279" s="107">
        <f>$Z$279*$K$279</f>
        <v>0</v>
      </c>
      <c r="AR279" s="68" t="s">
        <v>118</v>
      </c>
      <c r="AT279" s="68" t="s">
        <v>116</v>
      </c>
      <c r="AU279" s="68" t="s">
        <v>73</v>
      </c>
      <c r="AY279" s="6" t="s">
        <v>115</v>
      </c>
      <c r="BE279" s="108">
        <f>IF($U$279="základní",$N$279,0)</f>
        <v>0</v>
      </c>
      <c r="BF279" s="108">
        <f>IF($U$279="snížená",$N$279,0)</f>
        <v>0</v>
      </c>
      <c r="BG279" s="108">
        <f>IF($U$279="zákl. přenesená",$N$279,0)</f>
        <v>0</v>
      </c>
      <c r="BH279" s="108">
        <f>IF($U$279="sníž. přenesená",$N$279,0)</f>
        <v>0</v>
      </c>
      <c r="BI279" s="108">
        <f>IF($U$279="nulová",$N$279,0)</f>
        <v>0</v>
      </c>
      <c r="BJ279" s="68" t="s">
        <v>21</v>
      </c>
      <c r="BK279" s="108">
        <f>ROUND($L$279*$K$279,2)</f>
        <v>0</v>
      </c>
      <c r="BL279" s="68" t="s">
        <v>118</v>
      </c>
      <c r="BM279" s="68" t="s">
        <v>863</v>
      </c>
    </row>
    <row r="280" spans="2:47" s="6" customFormat="1" ht="16.5" customHeight="1">
      <c r="B280" s="20"/>
      <c r="F280" s="256" t="s">
        <v>864</v>
      </c>
      <c r="G280" s="231"/>
      <c r="H280" s="231"/>
      <c r="I280" s="231"/>
      <c r="J280" s="231"/>
      <c r="K280" s="231"/>
      <c r="L280" s="231"/>
      <c r="M280" s="231"/>
      <c r="N280" s="231"/>
      <c r="O280" s="231"/>
      <c r="P280" s="231"/>
      <c r="Q280" s="231"/>
      <c r="R280" s="231"/>
      <c r="S280" s="20"/>
      <c r="T280" s="45"/>
      <c r="AA280" s="46"/>
      <c r="AT280" s="6" t="s">
        <v>255</v>
      </c>
      <c r="AU280" s="6" t="s">
        <v>73</v>
      </c>
    </row>
    <row r="281" spans="2:65" s="6" customFormat="1" ht="27" customHeight="1">
      <c r="B281" s="20"/>
      <c r="C281" s="127" t="s">
        <v>133</v>
      </c>
      <c r="D281" s="127" t="s">
        <v>144</v>
      </c>
      <c r="E281" s="125" t="s">
        <v>865</v>
      </c>
      <c r="F281" s="266" t="s">
        <v>866</v>
      </c>
      <c r="G281" s="267"/>
      <c r="H281" s="267"/>
      <c r="I281" s="267"/>
      <c r="J281" s="124" t="s">
        <v>138</v>
      </c>
      <c r="K281" s="126">
        <v>12.12</v>
      </c>
      <c r="L281" s="268"/>
      <c r="M281" s="267"/>
      <c r="N281" s="265">
        <f>ROUND($L$281*$K$281,2)</f>
        <v>0</v>
      </c>
      <c r="O281" s="258"/>
      <c r="P281" s="258"/>
      <c r="Q281" s="258"/>
      <c r="R281" s="101" t="s">
        <v>252</v>
      </c>
      <c r="S281" s="20"/>
      <c r="T281" s="104"/>
      <c r="U281" s="105" t="s">
        <v>38</v>
      </c>
      <c r="X281" s="106">
        <v>1.6</v>
      </c>
      <c r="Y281" s="106">
        <f>$X$281*$K$281</f>
        <v>19.392</v>
      </c>
      <c r="Z281" s="106">
        <v>0</v>
      </c>
      <c r="AA281" s="107">
        <f>$Z$281*$K$281</f>
        <v>0</v>
      </c>
      <c r="AR281" s="68" t="s">
        <v>128</v>
      </c>
      <c r="AT281" s="68" t="s">
        <v>144</v>
      </c>
      <c r="AU281" s="68" t="s">
        <v>73</v>
      </c>
      <c r="AY281" s="6" t="s">
        <v>115</v>
      </c>
      <c r="BE281" s="108">
        <f>IF($U$281="základní",$N$281,0)</f>
        <v>0</v>
      </c>
      <c r="BF281" s="108">
        <f>IF($U$281="snížená",$N$281,0)</f>
        <v>0</v>
      </c>
      <c r="BG281" s="108">
        <f>IF($U$281="zákl. přenesená",$N$281,0)</f>
        <v>0</v>
      </c>
      <c r="BH281" s="108">
        <f>IF($U$281="sníž. přenesená",$N$281,0)</f>
        <v>0</v>
      </c>
      <c r="BI281" s="108">
        <f>IF($U$281="nulová",$N$281,0)</f>
        <v>0</v>
      </c>
      <c r="BJ281" s="68" t="s">
        <v>21</v>
      </c>
      <c r="BK281" s="108">
        <f>ROUND($L$281*$K$281,2)</f>
        <v>0</v>
      </c>
      <c r="BL281" s="68" t="s">
        <v>118</v>
      </c>
      <c r="BM281" s="68" t="s">
        <v>867</v>
      </c>
    </row>
    <row r="282" spans="2:47" s="6" customFormat="1" ht="27" customHeight="1">
      <c r="B282" s="20"/>
      <c r="F282" s="256" t="s">
        <v>868</v>
      </c>
      <c r="G282" s="231"/>
      <c r="H282" s="231"/>
      <c r="I282" s="231"/>
      <c r="J282" s="231"/>
      <c r="K282" s="231"/>
      <c r="L282" s="231"/>
      <c r="M282" s="231"/>
      <c r="N282" s="231"/>
      <c r="O282" s="231"/>
      <c r="P282" s="231"/>
      <c r="Q282" s="231"/>
      <c r="R282" s="231"/>
      <c r="S282" s="20"/>
      <c r="T282" s="45"/>
      <c r="AA282" s="46"/>
      <c r="AT282" s="6" t="s">
        <v>255</v>
      </c>
      <c r="AU282" s="6" t="s">
        <v>73</v>
      </c>
    </row>
    <row r="283" spans="2:51" s="6" customFormat="1" ht="15.75" customHeight="1">
      <c r="B283" s="109"/>
      <c r="E283" s="111"/>
      <c r="F283" s="251" t="s">
        <v>869</v>
      </c>
      <c r="G283" s="252"/>
      <c r="H283" s="252"/>
      <c r="I283" s="252"/>
      <c r="K283" s="112">
        <v>12.12</v>
      </c>
      <c r="S283" s="109"/>
      <c r="T283" s="113"/>
      <c r="AA283" s="114"/>
      <c r="AT283" s="111" t="s">
        <v>119</v>
      </c>
      <c r="AU283" s="111" t="s">
        <v>73</v>
      </c>
      <c r="AV283" s="111" t="s">
        <v>73</v>
      </c>
      <c r="AW283" s="111" t="s">
        <v>90</v>
      </c>
      <c r="AX283" s="111" t="s">
        <v>21</v>
      </c>
      <c r="AY283" s="111" t="s">
        <v>115</v>
      </c>
    </row>
    <row r="284" spans="2:65" s="6" customFormat="1" ht="27" customHeight="1">
      <c r="B284" s="20"/>
      <c r="C284" s="127" t="s">
        <v>118</v>
      </c>
      <c r="D284" s="127" t="s">
        <v>144</v>
      </c>
      <c r="E284" s="125" t="s">
        <v>870</v>
      </c>
      <c r="F284" s="266" t="s">
        <v>871</v>
      </c>
      <c r="G284" s="267"/>
      <c r="H284" s="267"/>
      <c r="I284" s="267"/>
      <c r="J284" s="124" t="s">
        <v>138</v>
      </c>
      <c r="K284" s="126">
        <v>12.12</v>
      </c>
      <c r="L284" s="268"/>
      <c r="M284" s="267"/>
      <c r="N284" s="265">
        <f>ROUND($L$284*$K$284,2)</f>
        <v>0</v>
      </c>
      <c r="O284" s="258"/>
      <c r="P284" s="258"/>
      <c r="Q284" s="258"/>
      <c r="R284" s="101" t="s">
        <v>252</v>
      </c>
      <c r="S284" s="20"/>
      <c r="T284" s="104"/>
      <c r="U284" s="105" t="s">
        <v>38</v>
      </c>
      <c r="X284" s="106">
        <v>0.585</v>
      </c>
      <c r="Y284" s="106">
        <f>$X$284*$K$284</f>
        <v>7.090199999999999</v>
      </c>
      <c r="Z284" s="106">
        <v>0</v>
      </c>
      <c r="AA284" s="107">
        <f>$Z$284*$K$284</f>
        <v>0</v>
      </c>
      <c r="AR284" s="68" t="s">
        <v>128</v>
      </c>
      <c r="AT284" s="68" t="s">
        <v>144</v>
      </c>
      <c r="AU284" s="68" t="s">
        <v>73</v>
      </c>
      <c r="AY284" s="6" t="s">
        <v>115</v>
      </c>
      <c r="BE284" s="108">
        <f>IF($U$284="základní",$N$284,0)</f>
        <v>0</v>
      </c>
      <c r="BF284" s="108">
        <f>IF($U$284="snížená",$N$284,0)</f>
        <v>0</v>
      </c>
      <c r="BG284" s="108">
        <f>IF($U$284="zákl. přenesená",$N$284,0)</f>
        <v>0</v>
      </c>
      <c r="BH284" s="108">
        <f>IF($U$284="sníž. přenesená",$N$284,0)</f>
        <v>0</v>
      </c>
      <c r="BI284" s="108">
        <f>IF($U$284="nulová",$N$284,0)</f>
        <v>0</v>
      </c>
      <c r="BJ284" s="68" t="s">
        <v>21</v>
      </c>
      <c r="BK284" s="108">
        <f>ROUND($L$284*$K$284,2)</f>
        <v>0</v>
      </c>
      <c r="BL284" s="68" t="s">
        <v>118</v>
      </c>
      <c r="BM284" s="68" t="s">
        <v>872</v>
      </c>
    </row>
    <row r="285" spans="2:47" s="6" customFormat="1" ht="27" customHeight="1">
      <c r="B285" s="20"/>
      <c r="F285" s="256" t="s">
        <v>873</v>
      </c>
      <c r="G285" s="231"/>
      <c r="H285" s="231"/>
      <c r="I285" s="231"/>
      <c r="J285" s="231"/>
      <c r="K285" s="231"/>
      <c r="L285" s="231"/>
      <c r="M285" s="231"/>
      <c r="N285" s="231"/>
      <c r="O285" s="231"/>
      <c r="P285" s="231"/>
      <c r="Q285" s="231"/>
      <c r="R285" s="231"/>
      <c r="S285" s="20"/>
      <c r="T285" s="45"/>
      <c r="AA285" s="46"/>
      <c r="AT285" s="6" t="s">
        <v>255</v>
      </c>
      <c r="AU285" s="6" t="s">
        <v>73</v>
      </c>
    </row>
    <row r="286" spans="2:65" s="6" customFormat="1" ht="27" customHeight="1">
      <c r="B286" s="20"/>
      <c r="C286" s="127" t="s">
        <v>122</v>
      </c>
      <c r="D286" s="127" t="s">
        <v>144</v>
      </c>
      <c r="E286" s="125" t="s">
        <v>874</v>
      </c>
      <c r="F286" s="266" t="s">
        <v>875</v>
      </c>
      <c r="G286" s="267"/>
      <c r="H286" s="267"/>
      <c r="I286" s="267"/>
      <c r="J286" s="124" t="s">
        <v>138</v>
      </c>
      <c r="K286" s="126">
        <v>9.09</v>
      </c>
      <c r="L286" s="268"/>
      <c r="M286" s="267"/>
      <c r="N286" s="265">
        <f>ROUND($L$286*$K$286,2)</f>
        <v>0</v>
      </c>
      <c r="O286" s="258"/>
      <c r="P286" s="258"/>
      <c r="Q286" s="258"/>
      <c r="R286" s="101" t="s">
        <v>252</v>
      </c>
      <c r="S286" s="20"/>
      <c r="T286" s="104"/>
      <c r="U286" s="105" t="s">
        <v>38</v>
      </c>
      <c r="X286" s="106">
        <v>0.25</v>
      </c>
      <c r="Y286" s="106">
        <f>$X$286*$K$286</f>
        <v>2.2725</v>
      </c>
      <c r="Z286" s="106">
        <v>0</v>
      </c>
      <c r="AA286" s="107">
        <f>$Z$286*$K$286</f>
        <v>0</v>
      </c>
      <c r="AR286" s="68" t="s">
        <v>128</v>
      </c>
      <c r="AT286" s="68" t="s">
        <v>144</v>
      </c>
      <c r="AU286" s="68" t="s">
        <v>73</v>
      </c>
      <c r="AY286" s="6" t="s">
        <v>115</v>
      </c>
      <c r="BE286" s="108">
        <f>IF($U$286="základní",$N$286,0)</f>
        <v>0</v>
      </c>
      <c r="BF286" s="108">
        <f>IF($U$286="snížená",$N$286,0)</f>
        <v>0</v>
      </c>
      <c r="BG286" s="108">
        <f>IF($U$286="zákl. přenesená",$N$286,0)</f>
        <v>0</v>
      </c>
      <c r="BH286" s="108">
        <f>IF($U$286="sníž. přenesená",$N$286,0)</f>
        <v>0</v>
      </c>
      <c r="BI286" s="108">
        <f>IF($U$286="nulová",$N$286,0)</f>
        <v>0</v>
      </c>
      <c r="BJ286" s="68" t="s">
        <v>21</v>
      </c>
      <c r="BK286" s="108">
        <f>ROUND($L$286*$K$286,2)</f>
        <v>0</v>
      </c>
      <c r="BL286" s="68" t="s">
        <v>118</v>
      </c>
      <c r="BM286" s="68" t="s">
        <v>876</v>
      </c>
    </row>
    <row r="287" spans="2:47" s="6" customFormat="1" ht="27" customHeight="1">
      <c r="B287" s="20"/>
      <c r="F287" s="256" t="s">
        <v>877</v>
      </c>
      <c r="G287" s="231"/>
      <c r="H287" s="231"/>
      <c r="I287" s="231"/>
      <c r="J287" s="231"/>
      <c r="K287" s="231"/>
      <c r="L287" s="231"/>
      <c r="M287" s="231"/>
      <c r="N287" s="231"/>
      <c r="O287" s="231"/>
      <c r="P287" s="231"/>
      <c r="Q287" s="231"/>
      <c r="R287" s="231"/>
      <c r="S287" s="20"/>
      <c r="T287" s="45"/>
      <c r="AA287" s="46"/>
      <c r="AT287" s="6" t="s">
        <v>255</v>
      </c>
      <c r="AU287" s="6" t="s">
        <v>73</v>
      </c>
    </row>
    <row r="288" spans="2:51" s="6" customFormat="1" ht="15.75" customHeight="1">
      <c r="B288" s="109"/>
      <c r="E288" s="111"/>
      <c r="F288" s="251" t="s">
        <v>878</v>
      </c>
      <c r="G288" s="252"/>
      <c r="H288" s="252"/>
      <c r="I288" s="252"/>
      <c r="K288" s="112">
        <v>9.09</v>
      </c>
      <c r="S288" s="109"/>
      <c r="T288" s="113"/>
      <c r="AA288" s="114"/>
      <c r="AT288" s="111" t="s">
        <v>119</v>
      </c>
      <c r="AU288" s="111" t="s">
        <v>73</v>
      </c>
      <c r="AV288" s="111" t="s">
        <v>73</v>
      </c>
      <c r="AW288" s="111" t="s">
        <v>90</v>
      </c>
      <c r="AX288" s="111" t="s">
        <v>21</v>
      </c>
      <c r="AY288" s="111" t="s">
        <v>115</v>
      </c>
    </row>
    <row r="289" spans="2:65" s="6" customFormat="1" ht="27" customHeight="1">
      <c r="B289" s="20"/>
      <c r="C289" s="127" t="s">
        <v>130</v>
      </c>
      <c r="D289" s="127" t="s">
        <v>144</v>
      </c>
      <c r="E289" s="125" t="s">
        <v>879</v>
      </c>
      <c r="F289" s="266" t="s">
        <v>880</v>
      </c>
      <c r="G289" s="267"/>
      <c r="H289" s="267"/>
      <c r="I289" s="267"/>
      <c r="J289" s="124" t="s">
        <v>138</v>
      </c>
      <c r="K289" s="126">
        <v>6.06</v>
      </c>
      <c r="L289" s="268"/>
      <c r="M289" s="267"/>
      <c r="N289" s="265">
        <f>ROUND($L$289*$K$289,2)</f>
        <v>0</v>
      </c>
      <c r="O289" s="258"/>
      <c r="P289" s="258"/>
      <c r="Q289" s="258"/>
      <c r="R289" s="101" t="s">
        <v>252</v>
      </c>
      <c r="S289" s="20"/>
      <c r="T289" s="104"/>
      <c r="U289" s="105" t="s">
        <v>38</v>
      </c>
      <c r="X289" s="106">
        <v>0.5</v>
      </c>
      <c r="Y289" s="106">
        <f>$X$289*$K$289</f>
        <v>3.03</v>
      </c>
      <c r="Z289" s="106">
        <v>0</v>
      </c>
      <c r="AA289" s="107">
        <f>$Z$289*$K$289</f>
        <v>0</v>
      </c>
      <c r="AR289" s="68" t="s">
        <v>128</v>
      </c>
      <c r="AT289" s="68" t="s">
        <v>144</v>
      </c>
      <c r="AU289" s="68" t="s">
        <v>73</v>
      </c>
      <c r="AY289" s="6" t="s">
        <v>115</v>
      </c>
      <c r="BE289" s="108">
        <f>IF($U$289="základní",$N$289,0)</f>
        <v>0</v>
      </c>
      <c r="BF289" s="108">
        <f>IF($U$289="snížená",$N$289,0)</f>
        <v>0</v>
      </c>
      <c r="BG289" s="108">
        <f>IF($U$289="zákl. přenesená",$N$289,0)</f>
        <v>0</v>
      </c>
      <c r="BH289" s="108">
        <f>IF($U$289="sníž. přenesená",$N$289,0)</f>
        <v>0</v>
      </c>
      <c r="BI289" s="108">
        <f>IF($U$289="nulová",$N$289,0)</f>
        <v>0</v>
      </c>
      <c r="BJ289" s="68" t="s">
        <v>21</v>
      </c>
      <c r="BK289" s="108">
        <f>ROUND($L$289*$K$289,2)</f>
        <v>0</v>
      </c>
      <c r="BL289" s="68" t="s">
        <v>118</v>
      </c>
      <c r="BM289" s="68" t="s">
        <v>881</v>
      </c>
    </row>
    <row r="290" spans="2:47" s="6" customFormat="1" ht="27" customHeight="1">
      <c r="B290" s="20"/>
      <c r="F290" s="256" t="s">
        <v>882</v>
      </c>
      <c r="G290" s="231"/>
      <c r="H290" s="231"/>
      <c r="I290" s="231"/>
      <c r="J290" s="231"/>
      <c r="K290" s="231"/>
      <c r="L290" s="231"/>
      <c r="M290" s="231"/>
      <c r="N290" s="231"/>
      <c r="O290" s="231"/>
      <c r="P290" s="231"/>
      <c r="Q290" s="231"/>
      <c r="R290" s="231"/>
      <c r="S290" s="20"/>
      <c r="T290" s="45"/>
      <c r="AA290" s="46"/>
      <c r="AT290" s="6" t="s">
        <v>255</v>
      </c>
      <c r="AU290" s="6" t="s">
        <v>73</v>
      </c>
    </row>
    <row r="291" spans="2:51" s="6" customFormat="1" ht="15.75" customHeight="1">
      <c r="B291" s="109"/>
      <c r="E291" s="111"/>
      <c r="F291" s="251" t="s">
        <v>883</v>
      </c>
      <c r="G291" s="252"/>
      <c r="H291" s="252"/>
      <c r="I291" s="252"/>
      <c r="K291" s="112">
        <v>6.06</v>
      </c>
      <c r="S291" s="109"/>
      <c r="T291" s="113"/>
      <c r="AA291" s="114"/>
      <c r="AT291" s="111" t="s">
        <v>119</v>
      </c>
      <c r="AU291" s="111" t="s">
        <v>73</v>
      </c>
      <c r="AV291" s="111" t="s">
        <v>73</v>
      </c>
      <c r="AW291" s="111" t="s">
        <v>90</v>
      </c>
      <c r="AX291" s="111" t="s">
        <v>21</v>
      </c>
      <c r="AY291" s="111" t="s">
        <v>115</v>
      </c>
    </row>
    <row r="292" spans="2:65" s="6" customFormat="1" ht="27" customHeight="1">
      <c r="B292" s="20"/>
      <c r="C292" s="127" t="s">
        <v>124</v>
      </c>
      <c r="D292" s="127" t="s">
        <v>144</v>
      </c>
      <c r="E292" s="125" t="s">
        <v>884</v>
      </c>
      <c r="F292" s="266" t="s">
        <v>885</v>
      </c>
      <c r="G292" s="267"/>
      <c r="H292" s="267"/>
      <c r="I292" s="267"/>
      <c r="J292" s="124" t="s">
        <v>138</v>
      </c>
      <c r="K292" s="126">
        <v>8.08</v>
      </c>
      <c r="L292" s="268"/>
      <c r="M292" s="267"/>
      <c r="N292" s="265">
        <f>ROUND($L$292*$K$292,2)</f>
        <v>0</v>
      </c>
      <c r="O292" s="258"/>
      <c r="P292" s="258"/>
      <c r="Q292" s="258"/>
      <c r="R292" s="101" t="s">
        <v>252</v>
      </c>
      <c r="S292" s="20"/>
      <c r="T292" s="104"/>
      <c r="U292" s="105" t="s">
        <v>38</v>
      </c>
      <c r="X292" s="106">
        <v>1</v>
      </c>
      <c r="Y292" s="106">
        <f>$X$292*$K$292</f>
        <v>8.08</v>
      </c>
      <c r="Z292" s="106">
        <v>0</v>
      </c>
      <c r="AA292" s="107">
        <f>$Z$292*$K$292</f>
        <v>0</v>
      </c>
      <c r="AR292" s="68" t="s">
        <v>128</v>
      </c>
      <c r="AT292" s="68" t="s">
        <v>144</v>
      </c>
      <c r="AU292" s="68" t="s">
        <v>73</v>
      </c>
      <c r="AY292" s="6" t="s">
        <v>115</v>
      </c>
      <c r="BE292" s="108">
        <f>IF($U$292="základní",$N$292,0)</f>
        <v>0</v>
      </c>
      <c r="BF292" s="108">
        <f>IF($U$292="snížená",$N$292,0)</f>
        <v>0</v>
      </c>
      <c r="BG292" s="108">
        <f>IF($U$292="zákl. přenesená",$N$292,0)</f>
        <v>0</v>
      </c>
      <c r="BH292" s="108">
        <f>IF($U$292="sníž. přenesená",$N$292,0)</f>
        <v>0</v>
      </c>
      <c r="BI292" s="108">
        <f>IF($U$292="nulová",$N$292,0)</f>
        <v>0</v>
      </c>
      <c r="BJ292" s="68" t="s">
        <v>21</v>
      </c>
      <c r="BK292" s="108">
        <f>ROUND($L$292*$K$292,2)</f>
        <v>0</v>
      </c>
      <c r="BL292" s="68" t="s">
        <v>118</v>
      </c>
      <c r="BM292" s="68" t="s">
        <v>886</v>
      </c>
    </row>
    <row r="293" spans="2:47" s="6" customFormat="1" ht="27" customHeight="1">
      <c r="B293" s="20"/>
      <c r="F293" s="256" t="s">
        <v>887</v>
      </c>
      <c r="G293" s="231"/>
      <c r="H293" s="231"/>
      <c r="I293" s="231"/>
      <c r="J293" s="231"/>
      <c r="K293" s="231"/>
      <c r="L293" s="231"/>
      <c r="M293" s="231"/>
      <c r="N293" s="231"/>
      <c r="O293" s="231"/>
      <c r="P293" s="231"/>
      <c r="Q293" s="231"/>
      <c r="R293" s="231"/>
      <c r="S293" s="20"/>
      <c r="T293" s="45"/>
      <c r="AA293" s="46"/>
      <c r="AT293" s="6" t="s">
        <v>255</v>
      </c>
      <c r="AU293" s="6" t="s">
        <v>73</v>
      </c>
    </row>
    <row r="294" spans="2:51" s="6" customFormat="1" ht="15.75" customHeight="1">
      <c r="B294" s="109"/>
      <c r="E294" s="111"/>
      <c r="F294" s="251" t="s">
        <v>888</v>
      </c>
      <c r="G294" s="252"/>
      <c r="H294" s="252"/>
      <c r="I294" s="252"/>
      <c r="K294" s="112">
        <v>8.08</v>
      </c>
      <c r="S294" s="109"/>
      <c r="T294" s="113"/>
      <c r="AA294" s="114"/>
      <c r="AT294" s="111" t="s">
        <v>119</v>
      </c>
      <c r="AU294" s="111" t="s">
        <v>73</v>
      </c>
      <c r="AV294" s="111" t="s">
        <v>73</v>
      </c>
      <c r="AW294" s="111" t="s">
        <v>90</v>
      </c>
      <c r="AX294" s="111" t="s">
        <v>21</v>
      </c>
      <c r="AY294" s="111" t="s">
        <v>115</v>
      </c>
    </row>
    <row r="295" spans="2:65" s="6" customFormat="1" ht="27" customHeight="1">
      <c r="B295" s="20"/>
      <c r="C295" s="127" t="s">
        <v>128</v>
      </c>
      <c r="D295" s="127" t="s">
        <v>144</v>
      </c>
      <c r="E295" s="125" t="s">
        <v>889</v>
      </c>
      <c r="F295" s="266" t="s">
        <v>890</v>
      </c>
      <c r="G295" s="267"/>
      <c r="H295" s="267"/>
      <c r="I295" s="267"/>
      <c r="J295" s="124" t="s">
        <v>138</v>
      </c>
      <c r="K295" s="126">
        <v>6.06</v>
      </c>
      <c r="L295" s="268"/>
      <c r="M295" s="267"/>
      <c r="N295" s="265">
        <f>ROUND($L$295*$K$295,2)</f>
        <v>0</v>
      </c>
      <c r="O295" s="258"/>
      <c r="P295" s="258"/>
      <c r="Q295" s="258"/>
      <c r="R295" s="101" t="s">
        <v>252</v>
      </c>
      <c r="S295" s="20"/>
      <c r="T295" s="104"/>
      <c r="U295" s="105" t="s">
        <v>38</v>
      </c>
      <c r="X295" s="106">
        <v>0.04</v>
      </c>
      <c r="Y295" s="106">
        <f>$X$295*$K$295</f>
        <v>0.24239999999999998</v>
      </c>
      <c r="Z295" s="106">
        <v>0</v>
      </c>
      <c r="AA295" s="107">
        <f>$Z$295*$K$295</f>
        <v>0</v>
      </c>
      <c r="AR295" s="68" t="s">
        <v>128</v>
      </c>
      <c r="AT295" s="68" t="s">
        <v>144</v>
      </c>
      <c r="AU295" s="68" t="s">
        <v>73</v>
      </c>
      <c r="AY295" s="6" t="s">
        <v>115</v>
      </c>
      <c r="BE295" s="108">
        <f>IF($U$295="základní",$N$295,0)</f>
        <v>0</v>
      </c>
      <c r="BF295" s="108">
        <f>IF($U$295="snížená",$N$295,0)</f>
        <v>0</v>
      </c>
      <c r="BG295" s="108">
        <f>IF($U$295="zákl. přenesená",$N$295,0)</f>
        <v>0</v>
      </c>
      <c r="BH295" s="108">
        <f>IF($U$295="sníž. přenesená",$N$295,0)</f>
        <v>0</v>
      </c>
      <c r="BI295" s="108">
        <f>IF($U$295="nulová",$N$295,0)</f>
        <v>0</v>
      </c>
      <c r="BJ295" s="68" t="s">
        <v>21</v>
      </c>
      <c r="BK295" s="108">
        <f>ROUND($L$295*$K$295,2)</f>
        <v>0</v>
      </c>
      <c r="BL295" s="68" t="s">
        <v>118</v>
      </c>
      <c r="BM295" s="68" t="s">
        <v>891</v>
      </c>
    </row>
    <row r="296" spans="2:47" s="6" customFormat="1" ht="27" customHeight="1">
      <c r="B296" s="20"/>
      <c r="F296" s="256" t="s">
        <v>892</v>
      </c>
      <c r="G296" s="231"/>
      <c r="H296" s="231"/>
      <c r="I296" s="231"/>
      <c r="J296" s="231"/>
      <c r="K296" s="231"/>
      <c r="L296" s="231"/>
      <c r="M296" s="231"/>
      <c r="N296" s="231"/>
      <c r="O296" s="231"/>
      <c r="P296" s="231"/>
      <c r="Q296" s="231"/>
      <c r="R296" s="231"/>
      <c r="S296" s="20"/>
      <c r="T296" s="45"/>
      <c r="AA296" s="46"/>
      <c r="AT296" s="6" t="s">
        <v>255</v>
      </c>
      <c r="AU296" s="6" t="s">
        <v>73</v>
      </c>
    </row>
    <row r="297" spans="2:51" s="6" customFormat="1" ht="15.75" customHeight="1">
      <c r="B297" s="109"/>
      <c r="E297" s="111"/>
      <c r="F297" s="251" t="s">
        <v>883</v>
      </c>
      <c r="G297" s="252"/>
      <c r="H297" s="252"/>
      <c r="I297" s="252"/>
      <c r="K297" s="112">
        <v>6.06</v>
      </c>
      <c r="S297" s="109"/>
      <c r="T297" s="113"/>
      <c r="AA297" s="114"/>
      <c r="AT297" s="111" t="s">
        <v>119</v>
      </c>
      <c r="AU297" s="111" t="s">
        <v>73</v>
      </c>
      <c r="AV297" s="111" t="s">
        <v>73</v>
      </c>
      <c r="AW297" s="111" t="s">
        <v>90</v>
      </c>
      <c r="AX297" s="111" t="s">
        <v>21</v>
      </c>
      <c r="AY297" s="111" t="s">
        <v>115</v>
      </c>
    </row>
    <row r="298" spans="2:65" s="6" customFormat="1" ht="27" customHeight="1">
      <c r="B298" s="20"/>
      <c r="C298" s="127" t="s">
        <v>25</v>
      </c>
      <c r="D298" s="127" t="s">
        <v>144</v>
      </c>
      <c r="E298" s="125" t="s">
        <v>893</v>
      </c>
      <c r="F298" s="266" t="s">
        <v>894</v>
      </c>
      <c r="G298" s="267"/>
      <c r="H298" s="267"/>
      <c r="I298" s="267"/>
      <c r="J298" s="124" t="s">
        <v>138</v>
      </c>
      <c r="K298" s="126">
        <v>4.04</v>
      </c>
      <c r="L298" s="268"/>
      <c r="M298" s="267"/>
      <c r="N298" s="265">
        <f>ROUND($L$298*$K$298,2)</f>
        <v>0</v>
      </c>
      <c r="O298" s="258"/>
      <c r="P298" s="258"/>
      <c r="Q298" s="258"/>
      <c r="R298" s="101" t="s">
        <v>252</v>
      </c>
      <c r="S298" s="20"/>
      <c r="T298" s="104"/>
      <c r="U298" s="105" t="s">
        <v>38</v>
      </c>
      <c r="X298" s="106">
        <v>0.068</v>
      </c>
      <c r="Y298" s="106">
        <f>$X$298*$K$298</f>
        <v>0.27472</v>
      </c>
      <c r="Z298" s="106">
        <v>0</v>
      </c>
      <c r="AA298" s="107">
        <f>$Z$298*$K$298</f>
        <v>0</v>
      </c>
      <c r="AR298" s="68" t="s">
        <v>128</v>
      </c>
      <c r="AT298" s="68" t="s">
        <v>144</v>
      </c>
      <c r="AU298" s="68" t="s">
        <v>73</v>
      </c>
      <c r="AY298" s="6" t="s">
        <v>115</v>
      </c>
      <c r="BE298" s="108">
        <f>IF($U$298="základní",$N$298,0)</f>
        <v>0</v>
      </c>
      <c r="BF298" s="108">
        <f>IF($U$298="snížená",$N$298,0)</f>
        <v>0</v>
      </c>
      <c r="BG298" s="108">
        <f>IF($U$298="zákl. přenesená",$N$298,0)</f>
        <v>0</v>
      </c>
      <c r="BH298" s="108">
        <f>IF($U$298="sníž. přenesená",$N$298,0)</f>
        <v>0</v>
      </c>
      <c r="BI298" s="108">
        <f>IF($U$298="nulová",$N$298,0)</f>
        <v>0</v>
      </c>
      <c r="BJ298" s="68" t="s">
        <v>21</v>
      </c>
      <c r="BK298" s="108">
        <f>ROUND($L$298*$K$298,2)</f>
        <v>0</v>
      </c>
      <c r="BL298" s="68" t="s">
        <v>118</v>
      </c>
      <c r="BM298" s="68" t="s">
        <v>895</v>
      </c>
    </row>
    <row r="299" spans="2:47" s="6" customFormat="1" ht="27" customHeight="1">
      <c r="B299" s="20"/>
      <c r="F299" s="256" t="s">
        <v>896</v>
      </c>
      <c r="G299" s="231"/>
      <c r="H299" s="231"/>
      <c r="I299" s="231"/>
      <c r="J299" s="231"/>
      <c r="K299" s="231"/>
      <c r="L299" s="231"/>
      <c r="M299" s="231"/>
      <c r="N299" s="231"/>
      <c r="O299" s="231"/>
      <c r="P299" s="231"/>
      <c r="Q299" s="231"/>
      <c r="R299" s="231"/>
      <c r="S299" s="20"/>
      <c r="T299" s="45"/>
      <c r="AA299" s="46"/>
      <c r="AT299" s="6" t="s">
        <v>255</v>
      </c>
      <c r="AU299" s="6" t="s">
        <v>73</v>
      </c>
    </row>
    <row r="300" spans="2:51" s="6" customFormat="1" ht="15.75" customHeight="1">
      <c r="B300" s="109"/>
      <c r="E300" s="111"/>
      <c r="F300" s="251" t="s">
        <v>897</v>
      </c>
      <c r="G300" s="252"/>
      <c r="H300" s="252"/>
      <c r="I300" s="252"/>
      <c r="K300" s="112">
        <v>4.04</v>
      </c>
      <c r="S300" s="109"/>
      <c r="T300" s="113"/>
      <c r="AA300" s="114"/>
      <c r="AT300" s="111" t="s">
        <v>119</v>
      </c>
      <c r="AU300" s="111" t="s">
        <v>73</v>
      </c>
      <c r="AV300" s="111" t="s">
        <v>73</v>
      </c>
      <c r="AW300" s="111" t="s">
        <v>90</v>
      </c>
      <c r="AX300" s="111" t="s">
        <v>21</v>
      </c>
      <c r="AY300" s="111" t="s">
        <v>115</v>
      </c>
    </row>
    <row r="301" spans="2:65" s="6" customFormat="1" ht="27" customHeight="1">
      <c r="B301" s="20"/>
      <c r="C301" s="127" t="s">
        <v>123</v>
      </c>
      <c r="D301" s="127" t="s">
        <v>144</v>
      </c>
      <c r="E301" s="125" t="s">
        <v>898</v>
      </c>
      <c r="F301" s="266" t="s">
        <v>899</v>
      </c>
      <c r="G301" s="267"/>
      <c r="H301" s="267"/>
      <c r="I301" s="267"/>
      <c r="J301" s="124" t="s">
        <v>138</v>
      </c>
      <c r="K301" s="126">
        <v>45.45</v>
      </c>
      <c r="L301" s="268"/>
      <c r="M301" s="267"/>
      <c r="N301" s="265">
        <f>ROUND($L$301*$K$301,2)</f>
        <v>0</v>
      </c>
      <c r="O301" s="258"/>
      <c r="P301" s="258"/>
      <c r="Q301" s="258"/>
      <c r="R301" s="101" t="s">
        <v>252</v>
      </c>
      <c r="S301" s="20"/>
      <c r="T301" s="104"/>
      <c r="U301" s="105" t="s">
        <v>38</v>
      </c>
      <c r="X301" s="106">
        <v>0.002</v>
      </c>
      <c r="Y301" s="106">
        <f>$X$301*$K$301</f>
        <v>0.09090000000000001</v>
      </c>
      <c r="Z301" s="106">
        <v>0</v>
      </c>
      <c r="AA301" s="107">
        <f>$Z$301*$K$301</f>
        <v>0</v>
      </c>
      <c r="AR301" s="68" t="s">
        <v>128</v>
      </c>
      <c r="AT301" s="68" t="s">
        <v>144</v>
      </c>
      <c r="AU301" s="68" t="s">
        <v>73</v>
      </c>
      <c r="AY301" s="6" t="s">
        <v>115</v>
      </c>
      <c r="BE301" s="108">
        <f>IF($U$301="základní",$N$301,0)</f>
        <v>0</v>
      </c>
      <c r="BF301" s="108">
        <f>IF($U$301="snížená",$N$301,0)</f>
        <v>0</v>
      </c>
      <c r="BG301" s="108">
        <f>IF($U$301="zákl. přenesená",$N$301,0)</f>
        <v>0</v>
      </c>
      <c r="BH301" s="108">
        <f>IF($U$301="sníž. přenesená",$N$301,0)</f>
        <v>0</v>
      </c>
      <c r="BI301" s="108">
        <f>IF($U$301="nulová",$N$301,0)</f>
        <v>0</v>
      </c>
      <c r="BJ301" s="68" t="s">
        <v>21</v>
      </c>
      <c r="BK301" s="108">
        <f>ROUND($L$301*$K$301,2)</f>
        <v>0</v>
      </c>
      <c r="BL301" s="68" t="s">
        <v>118</v>
      </c>
      <c r="BM301" s="68" t="s">
        <v>900</v>
      </c>
    </row>
    <row r="302" spans="2:47" s="6" customFormat="1" ht="27" customHeight="1">
      <c r="B302" s="20"/>
      <c r="F302" s="256" t="s">
        <v>901</v>
      </c>
      <c r="G302" s="231"/>
      <c r="H302" s="231"/>
      <c r="I302" s="231"/>
      <c r="J302" s="231"/>
      <c r="K302" s="231"/>
      <c r="L302" s="231"/>
      <c r="M302" s="231"/>
      <c r="N302" s="231"/>
      <c r="O302" s="231"/>
      <c r="P302" s="231"/>
      <c r="Q302" s="231"/>
      <c r="R302" s="231"/>
      <c r="S302" s="20"/>
      <c r="T302" s="45"/>
      <c r="AA302" s="46"/>
      <c r="AT302" s="6" t="s">
        <v>255</v>
      </c>
      <c r="AU302" s="6" t="s">
        <v>73</v>
      </c>
    </row>
    <row r="303" spans="2:51" s="6" customFormat="1" ht="15.75" customHeight="1">
      <c r="B303" s="109"/>
      <c r="E303" s="111"/>
      <c r="F303" s="251" t="s">
        <v>902</v>
      </c>
      <c r="G303" s="252"/>
      <c r="H303" s="252"/>
      <c r="I303" s="252"/>
      <c r="K303" s="112">
        <v>45.45</v>
      </c>
      <c r="S303" s="109"/>
      <c r="T303" s="113"/>
      <c r="AA303" s="114"/>
      <c r="AT303" s="111" t="s">
        <v>119</v>
      </c>
      <c r="AU303" s="111" t="s">
        <v>73</v>
      </c>
      <c r="AV303" s="111" t="s">
        <v>73</v>
      </c>
      <c r="AW303" s="111" t="s">
        <v>90</v>
      </c>
      <c r="AX303" s="111" t="s">
        <v>21</v>
      </c>
      <c r="AY303" s="111" t="s">
        <v>115</v>
      </c>
    </row>
    <row r="304" spans="2:65" s="6" customFormat="1" ht="27" customHeight="1">
      <c r="B304" s="20"/>
      <c r="C304" s="99" t="s">
        <v>140</v>
      </c>
      <c r="D304" s="99" t="s">
        <v>116</v>
      </c>
      <c r="E304" s="100" t="s">
        <v>903</v>
      </c>
      <c r="F304" s="257" t="s">
        <v>904</v>
      </c>
      <c r="G304" s="258"/>
      <c r="H304" s="258"/>
      <c r="I304" s="258"/>
      <c r="J304" s="102" t="s">
        <v>138</v>
      </c>
      <c r="K304" s="103">
        <v>19</v>
      </c>
      <c r="L304" s="259"/>
      <c r="M304" s="258"/>
      <c r="N304" s="261">
        <f>ROUND($L$304*$K$304,2)</f>
        <v>0</v>
      </c>
      <c r="O304" s="258"/>
      <c r="P304" s="258"/>
      <c r="Q304" s="258"/>
      <c r="R304" s="101" t="s">
        <v>252</v>
      </c>
      <c r="S304" s="20"/>
      <c r="T304" s="104"/>
      <c r="U304" s="105" t="s">
        <v>38</v>
      </c>
      <c r="X304" s="106">
        <v>0.3409</v>
      </c>
      <c r="Y304" s="106">
        <f>$X$304*$K$304</f>
        <v>6.4771</v>
      </c>
      <c r="Z304" s="106">
        <v>0</v>
      </c>
      <c r="AA304" s="107">
        <f>$Z$304*$K$304</f>
        <v>0</v>
      </c>
      <c r="AR304" s="68" t="s">
        <v>118</v>
      </c>
      <c r="AT304" s="68" t="s">
        <v>116</v>
      </c>
      <c r="AU304" s="68" t="s">
        <v>73</v>
      </c>
      <c r="AY304" s="6" t="s">
        <v>115</v>
      </c>
      <c r="BE304" s="108">
        <f>IF($U$304="základní",$N$304,0)</f>
        <v>0</v>
      </c>
      <c r="BF304" s="108">
        <f>IF($U$304="snížená",$N$304,0)</f>
        <v>0</v>
      </c>
      <c r="BG304" s="108">
        <f>IF($U$304="zákl. přenesená",$N$304,0)</f>
        <v>0</v>
      </c>
      <c r="BH304" s="108">
        <f>IF($U$304="sníž. přenesená",$N$304,0)</f>
        <v>0</v>
      </c>
      <c r="BI304" s="108">
        <f>IF($U$304="nulová",$N$304,0)</f>
        <v>0</v>
      </c>
      <c r="BJ304" s="68" t="s">
        <v>21</v>
      </c>
      <c r="BK304" s="108">
        <f>ROUND($L$304*$K$304,2)</f>
        <v>0</v>
      </c>
      <c r="BL304" s="68" t="s">
        <v>118</v>
      </c>
      <c r="BM304" s="68" t="s">
        <v>905</v>
      </c>
    </row>
    <row r="305" spans="2:47" s="6" customFormat="1" ht="16.5" customHeight="1">
      <c r="B305" s="20"/>
      <c r="F305" s="256" t="s">
        <v>904</v>
      </c>
      <c r="G305" s="231"/>
      <c r="H305" s="231"/>
      <c r="I305" s="231"/>
      <c r="J305" s="231"/>
      <c r="K305" s="231"/>
      <c r="L305" s="231"/>
      <c r="M305" s="231"/>
      <c r="N305" s="231"/>
      <c r="O305" s="231"/>
      <c r="P305" s="231"/>
      <c r="Q305" s="231"/>
      <c r="R305" s="231"/>
      <c r="S305" s="20"/>
      <c r="T305" s="45"/>
      <c r="AA305" s="46"/>
      <c r="AT305" s="6" t="s">
        <v>255</v>
      </c>
      <c r="AU305" s="6" t="s">
        <v>73</v>
      </c>
    </row>
    <row r="306" spans="2:65" s="6" customFormat="1" ht="27" customHeight="1">
      <c r="B306" s="20"/>
      <c r="C306" s="127" t="s">
        <v>141</v>
      </c>
      <c r="D306" s="127" t="s">
        <v>144</v>
      </c>
      <c r="E306" s="125" t="s">
        <v>906</v>
      </c>
      <c r="F306" s="266" t="s">
        <v>907</v>
      </c>
      <c r="G306" s="267"/>
      <c r="H306" s="267"/>
      <c r="I306" s="267"/>
      <c r="J306" s="124" t="s">
        <v>138</v>
      </c>
      <c r="K306" s="126">
        <v>11.11</v>
      </c>
      <c r="L306" s="268"/>
      <c r="M306" s="267"/>
      <c r="N306" s="265">
        <f>ROUND($L$306*$K$306,2)</f>
        <v>0</v>
      </c>
      <c r="O306" s="258"/>
      <c r="P306" s="258"/>
      <c r="Q306" s="258"/>
      <c r="R306" s="101" t="s">
        <v>252</v>
      </c>
      <c r="S306" s="20"/>
      <c r="T306" s="104"/>
      <c r="U306" s="105" t="s">
        <v>38</v>
      </c>
      <c r="X306" s="106">
        <v>0.072</v>
      </c>
      <c r="Y306" s="106">
        <f>$X$306*$K$306</f>
        <v>0.7999199999999999</v>
      </c>
      <c r="Z306" s="106">
        <v>0</v>
      </c>
      <c r="AA306" s="107">
        <f>$Z$306*$K$306</f>
        <v>0</v>
      </c>
      <c r="AR306" s="68" t="s">
        <v>128</v>
      </c>
      <c r="AT306" s="68" t="s">
        <v>144</v>
      </c>
      <c r="AU306" s="68" t="s">
        <v>73</v>
      </c>
      <c r="AY306" s="6" t="s">
        <v>115</v>
      </c>
      <c r="BE306" s="108">
        <f>IF($U$306="základní",$N$306,0)</f>
        <v>0</v>
      </c>
      <c r="BF306" s="108">
        <f>IF($U$306="snížená",$N$306,0)</f>
        <v>0</v>
      </c>
      <c r="BG306" s="108">
        <f>IF($U$306="zákl. přenesená",$N$306,0)</f>
        <v>0</v>
      </c>
      <c r="BH306" s="108">
        <f>IF($U$306="sníž. přenesená",$N$306,0)</f>
        <v>0</v>
      </c>
      <c r="BI306" s="108">
        <f>IF($U$306="nulová",$N$306,0)</f>
        <v>0</v>
      </c>
      <c r="BJ306" s="68" t="s">
        <v>21</v>
      </c>
      <c r="BK306" s="108">
        <f>ROUND($L$306*$K$306,2)</f>
        <v>0</v>
      </c>
      <c r="BL306" s="68" t="s">
        <v>118</v>
      </c>
      <c r="BM306" s="68" t="s">
        <v>908</v>
      </c>
    </row>
    <row r="307" spans="2:47" s="6" customFormat="1" ht="16.5" customHeight="1">
      <c r="B307" s="20"/>
      <c r="F307" s="256" t="s">
        <v>909</v>
      </c>
      <c r="G307" s="231"/>
      <c r="H307" s="231"/>
      <c r="I307" s="231"/>
      <c r="J307" s="231"/>
      <c r="K307" s="231"/>
      <c r="L307" s="231"/>
      <c r="M307" s="231"/>
      <c r="N307" s="231"/>
      <c r="O307" s="231"/>
      <c r="P307" s="231"/>
      <c r="Q307" s="231"/>
      <c r="R307" s="231"/>
      <c r="S307" s="20"/>
      <c r="T307" s="45"/>
      <c r="AA307" s="46"/>
      <c r="AT307" s="6" t="s">
        <v>255</v>
      </c>
      <c r="AU307" s="6" t="s">
        <v>73</v>
      </c>
    </row>
    <row r="308" spans="2:51" s="6" customFormat="1" ht="15.75" customHeight="1">
      <c r="B308" s="109"/>
      <c r="E308" s="111"/>
      <c r="F308" s="251" t="s">
        <v>910</v>
      </c>
      <c r="G308" s="252"/>
      <c r="H308" s="252"/>
      <c r="I308" s="252"/>
      <c r="K308" s="112">
        <v>11.11</v>
      </c>
      <c r="S308" s="109"/>
      <c r="T308" s="113"/>
      <c r="AA308" s="114"/>
      <c r="AT308" s="111" t="s">
        <v>119</v>
      </c>
      <c r="AU308" s="111" t="s">
        <v>73</v>
      </c>
      <c r="AV308" s="111" t="s">
        <v>73</v>
      </c>
      <c r="AW308" s="111" t="s">
        <v>90</v>
      </c>
      <c r="AX308" s="111" t="s">
        <v>21</v>
      </c>
      <c r="AY308" s="111" t="s">
        <v>115</v>
      </c>
    </row>
    <row r="309" spans="2:65" s="6" customFormat="1" ht="27" customHeight="1">
      <c r="B309" s="20"/>
      <c r="C309" s="127" t="s">
        <v>236</v>
      </c>
      <c r="D309" s="127" t="s">
        <v>144</v>
      </c>
      <c r="E309" s="125" t="s">
        <v>911</v>
      </c>
      <c r="F309" s="266" t="s">
        <v>912</v>
      </c>
      <c r="G309" s="267"/>
      <c r="H309" s="267"/>
      <c r="I309" s="267"/>
      <c r="J309" s="124" t="s">
        <v>138</v>
      </c>
      <c r="K309" s="126">
        <v>8.08</v>
      </c>
      <c r="L309" s="268"/>
      <c r="M309" s="267"/>
      <c r="N309" s="265">
        <f>ROUND($L$309*$K$309,2)</f>
        <v>0</v>
      </c>
      <c r="O309" s="258"/>
      <c r="P309" s="258"/>
      <c r="Q309" s="258"/>
      <c r="R309" s="101" t="s">
        <v>252</v>
      </c>
      <c r="S309" s="20"/>
      <c r="T309" s="104"/>
      <c r="U309" s="105" t="s">
        <v>38</v>
      </c>
      <c r="X309" s="106">
        <v>0.097</v>
      </c>
      <c r="Y309" s="106">
        <f>$X$309*$K$309</f>
        <v>0.78376</v>
      </c>
      <c r="Z309" s="106">
        <v>0</v>
      </c>
      <c r="AA309" s="107">
        <f>$Z$309*$K$309</f>
        <v>0</v>
      </c>
      <c r="AR309" s="68" t="s">
        <v>128</v>
      </c>
      <c r="AT309" s="68" t="s">
        <v>144</v>
      </c>
      <c r="AU309" s="68" t="s">
        <v>73</v>
      </c>
      <c r="AY309" s="6" t="s">
        <v>115</v>
      </c>
      <c r="BE309" s="108">
        <f>IF($U$309="základní",$N$309,0)</f>
        <v>0</v>
      </c>
      <c r="BF309" s="108">
        <f>IF($U$309="snížená",$N$309,0)</f>
        <v>0</v>
      </c>
      <c r="BG309" s="108">
        <f>IF($U$309="zákl. přenesená",$N$309,0)</f>
        <v>0</v>
      </c>
      <c r="BH309" s="108">
        <f>IF($U$309="sníž. přenesená",$N$309,0)</f>
        <v>0</v>
      </c>
      <c r="BI309" s="108">
        <f>IF($U$309="nulová",$N$309,0)</f>
        <v>0</v>
      </c>
      <c r="BJ309" s="68" t="s">
        <v>21</v>
      </c>
      <c r="BK309" s="108">
        <f>ROUND($L$309*$K$309,2)</f>
        <v>0</v>
      </c>
      <c r="BL309" s="68" t="s">
        <v>118</v>
      </c>
      <c r="BM309" s="68" t="s">
        <v>913</v>
      </c>
    </row>
    <row r="310" spans="2:47" s="6" customFormat="1" ht="16.5" customHeight="1">
      <c r="B310" s="20"/>
      <c r="F310" s="256" t="s">
        <v>914</v>
      </c>
      <c r="G310" s="231"/>
      <c r="H310" s="231"/>
      <c r="I310" s="231"/>
      <c r="J310" s="231"/>
      <c r="K310" s="231"/>
      <c r="L310" s="231"/>
      <c r="M310" s="231"/>
      <c r="N310" s="231"/>
      <c r="O310" s="231"/>
      <c r="P310" s="231"/>
      <c r="Q310" s="231"/>
      <c r="R310" s="231"/>
      <c r="S310" s="20"/>
      <c r="T310" s="45"/>
      <c r="AA310" s="46"/>
      <c r="AT310" s="6" t="s">
        <v>255</v>
      </c>
      <c r="AU310" s="6" t="s">
        <v>73</v>
      </c>
    </row>
    <row r="311" spans="2:51" s="6" customFormat="1" ht="15.75" customHeight="1">
      <c r="B311" s="109"/>
      <c r="F311" s="251" t="s">
        <v>915</v>
      </c>
      <c r="G311" s="252"/>
      <c r="H311" s="252"/>
      <c r="I311" s="252"/>
      <c r="K311" s="112">
        <v>8.08</v>
      </c>
      <c r="S311" s="109"/>
      <c r="T311" s="113"/>
      <c r="AA311" s="114"/>
      <c r="AT311" s="111" t="s">
        <v>119</v>
      </c>
      <c r="AU311" s="111" t="s">
        <v>73</v>
      </c>
      <c r="AV311" s="111" t="s">
        <v>73</v>
      </c>
      <c r="AW311" s="111" t="s">
        <v>68</v>
      </c>
      <c r="AX311" s="111" t="s">
        <v>21</v>
      </c>
      <c r="AY311" s="111" t="s">
        <v>115</v>
      </c>
    </row>
    <row r="312" spans="2:65" s="6" customFormat="1" ht="27" customHeight="1">
      <c r="B312" s="20"/>
      <c r="C312" s="127" t="s">
        <v>142</v>
      </c>
      <c r="D312" s="127" t="s">
        <v>144</v>
      </c>
      <c r="E312" s="125" t="s">
        <v>916</v>
      </c>
      <c r="F312" s="266" t="s">
        <v>917</v>
      </c>
      <c r="G312" s="267"/>
      <c r="H312" s="267"/>
      <c r="I312" s="267"/>
      <c r="J312" s="124" t="s">
        <v>138</v>
      </c>
      <c r="K312" s="126">
        <v>11.11</v>
      </c>
      <c r="L312" s="268"/>
      <c r="M312" s="267"/>
      <c r="N312" s="265">
        <f>ROUND($L$312*$K$312,2)</f>
        <v>0</v>
      </c>
      <c r="O312" s="258"/>
      <c r="P312" s="258"/>
      <c r="Q312" s="258"/>
      <c r="R312" s="101" t="s">
        <v>252</v>
      </c>
      <c r="S312" s="20"/>
      <c r="T312" s="104"/>
      <c r="U312" s="105" t="s">
        <v>38</v>
      </c>
      <c r="X312" s="106">
        <v>0.08</v>
      </c>
      <c r="Y312" s="106">
        <f>$X$312*$K$312</f>
        <v>0.8887999999999999</v>
      </c>
      <c r="Z312" s="106">
        <v>0</v>
      </c>
      <c r="AA312" s="107">
        <f>$Z$312*$K$312</f>
        <v>0</v>
      </c>
      <c r="AR312" s="68" t="s">
        <v>128</v>
      </c>
      <c r="AT312" s="68" t="s">
        <v>144</v>
      </c>
      <c r="AU312" s="68" t="s">
        <v>73</v>
      </c>
      <c r="AY312" s="6" t="s">
        <v>115</v>
      </c>
      <c r="BE312" s="108">
        <f>IF($U$312="základní",$N$312,0)</f>
        <v>0</v>
      </c>
      <c r="BF312" s="108">
        <f>IF($U$312="snížená",$N$312,0)</f>
        <v>0</v>
      </c>
      <c r="BG312" s="108">
        <f>IF($U$312="zákl. přenesená",$N$312,0)</f>
        <v>0</v>
      </c>
      <c r="BH312" s="108">
        <f>IF($U$312="sníž. přenesená",$N$312,0)</f>
        <v>0</v>
      </c>
      <c r="BI312" s="108">
        <f>IF($U$312="nulová",$N$312,0)</f>
        <v>0</v>
      </c>
      <c r="BJ312" s="68" t="s">
        <v>21</v>
      </c>
      <c r="BK312" s="108">
        <f>ROUND($L$312*$K$312,2)</f>
        <v>0</v>
      </c>
      <c r="BL312" s="68" t="s">
        <v>118</v>
      </c>
      <c r="BM312" s="68" t="s">
        <v>918</v>
      </c>
    </row>
    <row r="313" spans="2:47" s="6" customFormat="1" ht="16.5" customHeight="1">
      <c r="B313" s="20"/>
      <c r="F313" s="256" t="s">
        <v>919</v>
      </c>
      <c r="G313" s="231"/>
      <c r="H313" s="231"/>
      <c r="I313" s="231"/>
      <c r="J313" s="231"/>
      <c r="K313" s="231"/>
      <c r="L313" s="231"/>
      <c r="M313" s="231"/>
      <c r="N313" s="231"/>
      <c r="O313" s="231"/>
      <c r="P313" s="231"/>
      <c r="Q313" s="231"/>
      <c r="R313" s="231"/>
      <c r="S313" s="20"/>
      <c r="T313" s="45"/>
      <c r="AA313" s="46"/>
      <c r="AT313" s="6" t="s">
        <v>255</v>
      </c>
      <c r="AU313" s="6" t="s">
        <v>73</v>
      </c>
    </row>
    <row r="314" spans="2:51" s="6" customFormat="1" ht="15.75" customHeight="1">
      <c r="B314" s="109"/>
      <c r="E314" s="111"/>
      <c r="F314" s="251" t="s">
        <v>910</v>
      </c>
      <c r="G314" s="252"/>
      <c r="H314" s="252"/>
      <c r="I314" s="252"/>
      <c r="K314" s="112">
        <v>11.11</v>
      </c>
      <c r="S314" s="109"/>
      <c r="T314" s="113"/>
      <c r="AA314" s="114"/>
      <c r="AT314" s="111" t="s">
        <v>119</v>
      </c>
      <c r="AU314" s="111" t="s">
        <v>73</v>
      </c>
      <c r="AV314" s="111" t="s">
        <v>73</v>
      </c>
      <c r="AW314" s="111" t="s">
        <v>90</v>
      </c>
      <c r="AX314" s="111" t="s">
        <v>21</v>
      </c>
      <c r="AY314" s="111" t="s">
        <v>115</v>
      </c>
    </row>
    <row r="315" spans="2:65" s="6" customFormat="1" ht="27" customHeight="1">
      <c r="B315" s="20"/>
      <c r="C315" s="127" t="s">
        <v>145</v>
      </c>
      <c r="D315" s="127" t="s">
        <v>144</v>
      </c>
      <c r="E315" s="125" t="s">
        <v>920</v>
      </c>
      <c r="F315" s="266" t="s">
        <v>921</v>
      </c>
      <c r="G315" s="267"/>
      <c r="H315" s="267"/>
      <c r="I315" s="267"/>
      <c r="J315" s="124" t="s">
        <v>138</v>
      </c>
      <c r="K315" s="126">
        <v>1.01</v>
      </c>
      <c r="L315" s="268"/>
      <c r="M315" s="267"/>
      <c r="N315" s="265">
        <f>ROUND($L$315*$K$315,2)</f>
        <v>0</v>
      </c>
      <c r="O315" s="258"/>
      <c r="P315" s="258"/>
      <c r="Q315" s="258"/>
      <c r="R315" s="101" t="s">
        <v>252</v>
      </c>
      <c r="S315" s="20"/>
      <c r="T315" s="104"/>
      <c r="U315" s="105" t="s">
        <v>38</v>
      </c>
      <c r="X315" s="106">
        <v>0.04</v>
      </c>
      <c r="Y315" s="106">
        <f>$X$315*$K$315</f>
        <v>0.0404</v>
      </c>
      <c r="Z315" s="106">
        <v>0</v>
      </c>
      <c r="AA315" s="107">
        <f>$Z$315*$K$315</f>
        <v>0</v>
      </c>
      <c r="AR315" s="68" t="s">
        <v>128</v>
      </c>
      <c r="AT315" s="68" t="s">
        <v>144</v>
      </c>
      <c r="AU315" s="68" t="s">
        <v>73</v>
      </c>
      <c r="AY315" s="6" t="s">
        <v>115</v>
      </c>
      <c r="BE315" s="108">
        <f>IF($U$315="základní",$N$315,0)</f>
        <v>0</v>
      </c>
      <c r="BF315" s="108">
        <f>IF($U$315="snížená",$N$315,0)</f>
        <v>0</v>
      </c>
      <c r="BG315" s="108">
        <f>IF($U$315="zákl. přenesená",$N$315,0)</f>
        <v>0</v>
      </c>
      <c r="BH315" s="108">
        <f>IF($U$315="sníž. přenesená",$N$315,0)</f>
        <v>0</v>
      </c>
      <c r="BI315" s="108">
        <f>IF($U$315="nulová",$N$315,0)</f>
        <v>0</v>
      </c>
      <c r="BJ315" s="68" t="s">
        <v>21</v>
      </c>
      <c r="BK315" s="108">
        <f>ROUND($L$315*$K$315,2)</f>
        <v>0</v>
      </c>
      <c r="BL315" s="68" t="s">
        <v>118</v>
      </c>
      <c r="BM315" s="68" t="s">
        <v>922</v>
      </c>
    </row>
    <row r="316" spans="2:47" s="6" customFormat="1" ht="16.5" customHeight="1">
      <c r="B316" s="20"/>
      <c r="F316" s="256" t="s">
        <v>923</v>
      </c>
      <c r="G316" s="231"/>
      <c r="H316" s="231"/>
      <c r="I316" s="231"/>
      <c r="J316" s="231"/>
      <c r="K316" s="231"/>
      <c r="L316" s="231"/>
      <c r="M316" s="231"/>
      <c r="N316" s="231"/>
      <c r="O316" s="231"/>
      <c r="P316" s="231"/>
      <c r="Q316" s="231"/>
      <c r="R316" s="231"/>
      <c r="S316" s="20"/>
      <c r="T316" s="45"/>
      <c r="AA316" s="46"/>
      <c r="AT316" s="6" t="s">
        <v>255</v>
      </c>
      <c r="AU316" s="6" t="s">
        <v>73</v>
      </c>
    </row>
    <row r="317" spans="2:51" s="6" customFormat="1" ht="15.75" customHeight="1">
      <c r="B317" s="109"/>
      <c r="E317" s="111"/>
      <c r="F317" s="251" t="s">
        <v>924</v>
      </c>
      <c r="G317" s="252"/>
      <c r="H317" s="252"/>
      <c r="I317" s="252"/>
      <c r="K317" s="112">
        <v>1.01</v>
      </c>
      <c r="S317" s="109"/>
      <c r="T317" s="113"/>
      <c r="AA317" s="114"/>
      <c r="AT317" s="111" t="s">
        <v>119</v>
      </c>
      <c r="AU317" s="111" t="s">
        <v>73</v>
      </c>
      <c r="AV317" s="111" t="s">
        <v>73</v>
      </c>
      <c r="AW317" s="111" t="s">
        <v>90</v>
      </c>
      <c r="AX317" s="111" t="s">
        <v>21</v>
      </c>
      <c r="AY317" s="111" t="s">
        <v>115</v>
      </c>
    </row>
    <row r="318" spans="2:65" s="6" customFormat="1" ht="27" customHeight="1">
      <c r="B318" s="20"/>
      <c r="C318" s="127" t="s">
        <v>143</v>
      </c>
      <c r="D318" s="127" t="s">
        <v>144</v>
      </c>
      <c r="E318" s="125" t="s">
        <v>925</v>
      </c>
      <c r="F318" s="266" t="s">
        <v>926</v>
      </c>
      <c r="G318" s="267"/>
      <c r="H318" s="267"/>
      <c r="I318" s="267"/>
      <c r="J318" s="124" t="s">
        <v>138</v>
      </c>
      <c r="K318" s="126">
        <v>45.45</v>
      </c>
      <c r="L318" s="268"/>
      <c r="M318" s="267"/>
      <c r="N318" s="265">
        <f>ROUND($L$318*$K$318,2)</f>
        <v>0</v>
      </c>
      <c r="O318" s="258"/>
      <c r="P318" s="258"/>
      <c r="Q318" s="258"/>
      <c r="R318" s="101" t="s">
        <v>252</v>
      </c>
      <c r="S318" s="20"/>
      <c r="T318" s="104"/>
      <c r="U318" s="105" t="s">
        <v>38</v>
      </c>
      <c r="X318" s="106">
        <v>0.111</v>
      </c>
      <c r="Y318" s="106">
        <f>$X$318*$K$318</f>
        <v>5.04495</v>
      </c>
      <c r="Z318" s="106">
        <v>0</v>
      </c>
      <c r="AA318" s="107">
        <f>$Z$318*$K$318</f>
        <v>0</v>
      </c>
      <c r="AR318" s="68" t="s">
        <v>128</v>
      </c>
      <c r="AT318" s="68" t="s">
        <v>144</v>
      </c>
      <c r="AU318" s="68" t="s">
        <v>73</v>
      </c>
      <c r="AY318" s="6" t="s">
        <v>115</v>
      </c>
      <c r="BE318" s="108">
        <f>IF($U$318="základní",$N$318,0)</f>
        <v>0</v>
      </c>
      <c r="BF318" s="108">
        <f>IF($U$318="snížená",$N$318,0)</f>
        <v>0</v>
      </c>
      <c r="BG318" s="108">
        <f>IF($U$318="zákl. přenesená",$N$318,0)</f>
        <v>0</v>
      </c>
      <c r="BH318" s="108">
        <f>IF($U$318="sníž. přenesená",$N$318,0)</f>
        <v>0</v>
      </c>
      <c r="BI318" s="108">
        <f>IF($U$318="nulová",$N$318,0)</f>
        <v>0</v>
      </c>
      <c r="BJ318" s="68" t="s">
        <v>21</v>
      </c>
      <c r="BK318" s="108">
        <f>ROUND($L$318*$K$318,2)</f>
        <v>0</v>
      </c>
      <c r="BL318" s="68" t="s">
        <v>118</v>
      </c>
      <c r="BM318" s="68" t="s">
        <v>927</v>
      </c>
    </row>
    <row r="319" spans="2:47" s="6" customFormat="1" ht="16.5" customHeight="1">
      <c r="B319" s="20"/>
      <c r="F319" s="256" t="s">
        <v>928</v>
      </c>
      <c r="G319" s="231"/>
      <c r="H319" s="231"/>
      <c r="I319" s="231"/>
      <c r="J319" s="231"/>
      <c r="K319" s="231"/>
      <c r="L319" s="231"/>
      <c r="M319" s="231"/>
      <c r="N319" s="231"/>
      <c r="O319" s="231"/>
      <c r="P319" s="231"/>
      <c r="Q319" s="231"/>
      <c r="R319" s="231"/>
      <c r="S319" s="20"/>
      <c r="T319" s="45"/>
      <c r="AA319" s="46"/>
      <c r="AT319" s="6" t="s">
        <v>255</v>
      </c>
      <c r="AU319" s="6" t="s">
        <v>73</v>
      </c>
    </row>
    <row r="320" spans="2:51" s="6" customFormat="1" ht="15.75" customHeight="1">
      <c r="B320" s="109"/>
      <c r="E320" s="111"/>
      <c r="F320" s="251" t="s">
        <v>929</v>
      </c>
      <c r="G320" s="252"/>
      <c r="H320" s="252"/>
      <c r="I320" s="252"/>
      <c r="K320" s="112">
        <v>45.45</v>
      </c>
      <c r="S320" s="109"/>
      <c r="T320" s="113"/>
      <c r="AA320" s="114"/>
      <c r="AT320" s="111" t="s">
        <v>119</v>
      </c>
      <c r="AU320" s="111" t="s">
        <v>73</v>
      </c>
      <c r="AV320" s="111" t="s">
        <v>73</v>
      </c>
      <c r="AW320" s="111" t="s">
        <v>90</v>
      </c>
      <c r="AX320" s="111" t="s">
        <v>21</v>
      </c>
      <c r="AY320" s="111" t="s">
        <v>115</v>
      </c>
    </row>
    <row r="321" spans="2:65" s="6" customFormat="1" ht="27" customHeight="1">
      <c r="B321" s="20"/>
      <c r="C321" s="127" t="s">
        <v>172</v>
      </c>
      <c r="D321" s="127" t="s">
        <v>144</v>
      </c>
      <c r="E321" s="125" t="s">
        <v>930</v>
      </c>
      <c r="F321" s="266" t="s">
        <v>931</v>
      </c>
      <c r="G321" s="267"/>
      <c r="H321" s="267"/>
      <c r="I321" s="267"/>
      <c r="J321" s="124" t="s">
        <v>138</v>
      </c>
      <c r="K321" s="126">
        <v>18.18</v>
      </c>
      <c r="L321" s="268"/>
      <c r="M321" s="267"/>
      <c r="N321" s="265">
        <f>ROUND($L$321*$K$321,2)</f>
        <v>0</v>
      </c>
      <c r="O321" s="258"/>
      <c r="P321" s="258"/>
      <c r="Q321" s="258"/>
      <c r="R321" s="101" t="s">
        <v>252</v>
      </c>
      <c r="S321" s="20"/>
      <c r="T321" s="104"/>
      <c r="U321" s="105" t="s">
        <v>38</v>
      </c>
      <c r="X321" s="106">
        <v>0.04</v>
      </c>
      <c r="Y321" s="106">
        <f>$X$321*$K$321</f>
        <v>0.7272</v>
      </c>
      <c r="Z321" s="106">
        <v>0</v>
      </c>
      <c r="AA321" s="107">
        <f>$Z$321*$K$321</f>
        <v>0</v>
      </c>
      <c r="AR321" s="68" t="s">
        <v>128</v>
      </c>
      <c r="AT321" s="68" t="s">
        <v>144</v>
      </c>
      <c r="AU321" s="68" t="s">
        <v>73</v>
      </c>
      <c r="AY321" s="6" t="s">
        <v>115</v>
      </c>
      <c r="BE321" s="108">
        <f>IF($U$321="základní",$N$321,0)</f>
        <v>0</v>
      </c>
      <c r="BF321" s="108">
        <f>IF($U$321="snížená",$N$321,0)</f>
        <v>0</v>
      </c>
      <c r="BG321" s="108">
        <f>IF($U$321="zákl. přenesená",$N$321,0)</f>
        <v>0</v>
      </c>
      <c r="BH321" s="108">
        <f>IF($U$321="sníž. přenesená",$N$321,0)</f>
        <v>0</v>
      </c>
      <c r="BI321" s="108">
        <f>IF($U$321="nulová",$N$321,0)</f>
        <v>0</v>
      </c>
      <c r="BJ321" s="68" t="s">
        <v>21</v>
      </c>
      <c r="BK321" s="108">
        <f>ROUND($L$321*$K$321,2)</f>
        <v>0</v>
      </c>
      <c r="BL321" s="68" t="s">
        <v>118</v>
      </c>
      <c r="BM321" s="68" t="s">
        <v>932</v>
      </c>
    </row>
    <row r="322" spans="2:47" s="6" customFormat="1" ht="16.5" customHeight="1">
      <c r="B322" s="20"/>
      <c r="F322" s="256" t="s">
        <v>933</v>
      </c>
      <c r="G322" s="231"/>
      <c r="H322" s="231"/>
      <c r="I322" s="231"/>
      <c r="J322" s="231"/>
      <c r="K322" s="231"/>
      <c r="L322" s="231"/>
      <c r="M322" s="231"/>
      <c r="N322" s="231"/>
      <c r="O322" s="231"/>
      <c r="P322" s="231"/>
      <c r="Q322" s="231"/>
      <c r="R322" s="231"/>
      <c r="S322" s="20"/>
      <c r="T322" s="45"/>
      <c r="AA322" s="46"/>
      <c r="AT322" s="6" t="s">
        <v>255</v>
      </c>
      <c r="AU322" s="6" t="s">
        <v>73</v>
      </c>
    </row>
    <row r="323" spans="2:51" s="6" customFormat="1" ht="15.75" customHeight="1">
      <c r="B323" s="109"/>
      <c r="E323" s="111"/>
      <c r="F323" s="251" t="s">
        <v>934</v>
      </c>
      <c r="G323" s="252"/>
      <c r="H323" s="252"/>
      <c r="I323" s="252"/>
      <c r="K323" s="112">
        <v>18.18</v>
      </c>
      <c r="S323" s="109"/>
      <c r="T323" s="113"/>
      <c r="AA323" s="114"/>
      <c r="AT323" s="111" t="s">
        <v>119</v>
      </c>
      <c r="AU323" s="111" t="s">
        <v>73</v>
      </c>
      <c r="AV323" s="111" t="s">
        <v>73</v>
      </c>
      <c r="AW323" s="111" t="s">
        <v>90</v>
      </c>
      <c r="AX323" s="111" t="s">
        <v>21</v>
      </c>
      <c r="AY323" s="111" t="s">
        <v>115</v>
      </c>
    </row>
    <row r="324" spans="2:65" s="6" customFormat="1" ht="27" customHeight="1">
      <c r="B324" s="20"/>
      <c r="C324" s="127" t="s">
        <v>175</v>
      </c>
      <c r="D324" s="127" t="s">
        <v>144</v>
      </c>
      <c r="E324" s="125" t="s">
        <v>935</v>
      </c>
      <c r="F324" s="266" t="s">
        <v>936</v>
      </c>
      <c r="G324" s="267"/>
      <c r="H324" s="267"/>
      <c r="I324" s="267"/>
      <c r="J324" s="124" t="s">
        <v>138</v>
      </c>
      <c r="K324" s="126">
        <v>19.19</v>
      </c>
      <c r="L324" s="268"/>
      <c r="M324" s="267"/>
      <c r="N324" s="265">
        <f>ROUND($L$324*$K$324,2)</f>
        <v>0</v>
      </c>
      <c r="O324" s="258"/>
      <c r="P324" s="258"/>
      <c r="Q324" s="258"/>
      <c r="R324" s="101" t="s">
        <v>252</v>
      </c>
      <c r="S324" s="20"/>
      <c r="T324" s="104"/>
      <c r="U324" s="105" t="s">
        <v>38</v>
      </c>
      <c r="X324" s="106">
        <v>0.027</v>
      </c>
      <c r="Y324" s="106">
        <f>$X$324*$K$324</f>
        <v>0.51813</v>
      </c>
      <c r="Z324" s="106">
        <v>0</v>
      </c>
      <c r="AA324" s="107">
        <f>$Z$324*$K$324</f>
        <v>0</v>
      </c>
      <c r="AR324" s="68" t="s">
        <v>128</v>
      </c>
      <c r="AT324" s="68" t="s">
        <v>144</v>
      </c>
      <c r="AU324" s="68" t="s">
        <v>73</v>
      </c>
      <c r="AY324" s="6" t="s">
        <v>115</v>
      </c>
      <c r="BE324" s="108">
        <f>IF($U$324="základní",$N$324,0)</f>
        <v>0</v>
      </c>
      <c r="BF324" s="108">
        <f>IF($U$324="snížená",$N$324,0)</f>
        <v>0</v>
      </c>
      <c r="BG324" s="108">
        <f>IF($U$324="zákl. přenesená",$N$324,0)</f>
        <v>0</v>
      </c>
      <c r="BH324" s="108">
        <f>IF($U$324="sníž. přenesená",$N$324,0)</f>
        <v>0</v>
      </c>
      <c r="BI324" s="108">
        <f>IF($U$324="nulová",$N$324,0)</f>
        <v>0</v>
      </c>
      <c r="BJ324" s="68" t="s">
        <v>21</v>
      </c>
      <c r="BK324" s="108">
        <f>ROUND($L$324*$K$324,2)</f>
        <v>0</v>
      </c>
      <c r="BL324" s="68" t="s">
        <v>118</v>
      </c>
      <c r="BM324" s="68" t="s">
        <v>937</v>
      </c>
    </row>
    <row r="325" spans="2:47" s="6" customFormat="1" ht="16.5" customHeight="1">
      <c r="B325" s="20"/>
      <c r="F325" s="256" t="s">
        <v>938</v>
      </c>
      <c r="G325" s="231"/>
      <c r="H325" s="231"/>
      <c r="I325" s="231"/>
      <c r="J325" s="231"/>
      <c r="K325" s="231"/>
      <c r="L325" s="231"/>
      <c r="M325" s="231"/>
      <c r="N325" s="231"/>
      <c r="O325" s="231"/>
      <c r="P325" s="231"/>
      <c r="Q325" s="231"/>
      <c r="R325" s="231"/>
      <c r="S325" s="20"/>
      <c r="T325" s="45"/>
      <c r="AA325" s="46"/>
      <c r="AT325" s="6" t="s">
        <v>255</v>
      </c>
      <c r="AU325" s="6" t="s">
        <v>73</v>
      </c>
    </row>
    <row r="326" spans="2:51" s="6" customFormat="1" ht="15.75" customHeight="1">
      <c r="B326" s="109"/>
      <c r="E326" s="111"/>
      <c r="F326" s="251" t="s">
        <v>939</v>
      </c>
      <c r="G326" s="252"/>
      <c r="H326" s="252"/>
      <c r="I326" s="252"/>
      <c r="K326" s="112">
        <v>19.19</v>
      </c>
      <c r="S326" s="109"/>
      <c r="T326" s="113"/>
      <c r="AA326" s="114"/>
      <c r="AT326" s="111" t="s">
        <v>119</v>
      </c>
      <c r="AU326" s="111" t="s">
        <v>73</v>
      </c>
      <c r="AV326" s="111" t="s">
        <v>73</v>
      </c>
      <c r="AW326" s="111" t="s">
        <v>90</v>
      </c>
      <c r="AX326" s="111" t="s">
        <v>21</v>
      </c>
      <c r="AY326" s="111" t="s">
        <v>115</v>
      </c>
    </row>
    <row r="327" spans="2:65" s="6" customFormat="1" ht="27" customHeight="1">
      <c r="B327" s="20"/>
      <c r="C327" s="99" t="s">
        <v>127</v>
      </c>
      <c r="D327" s="99" t="s">
        <v>116</v>
      </c>
      <c r="E327" s="100" t="s">
        <v>940</v>
      </c>
      <c r="F327" s="257" t="s">
        <v>941</v>
      </c>
      <c r="G327" s="258"/>
      <c r="H327" s="258"/>
      <c r="I327" s="258"/>
      <c r="J327" s="102" t="s">
        <v>138</v>
      </c>
      <c r="K327" s="103">
        <v>12</v>
      </c>
      <c r="L327" s="259"/>
      <c r="M327" s="258"/>
      <c r="N327" s="261">
        <f>ROUND($L$327*$K$327,2)</f>
        <v>0</v>
      </c>
      <c r="O327" s="258"/>
      <c r="P327" s="258"/>
      <c r="Q327" s="258"/>
      <c r="R327" s="101" t="s">
        <v>252</v>
      </c>
      <c r="S327" s="20"/>
      <c r="T327" s="104"/>
      <c r="U327" s="105" t="s">
        <v>38</v>
      </c>
      <c r="X327" s="106">
        <v>0.00468</v>
      </c>
      <c r="Y327" s="106">
        <f>$X$327*$K$327</f>
        <v>0.05616</v>
      </c>
      <c r="Z327" s="106">
        <v>0</v>
      </c>
      <c r="AA327" s="107">
        <f>$Z$327*$K$327</f>
        <v>0</v>
      </c>
      <c r="AR327" s="68" t="s">
        <v>118</v>
      </c>
      <c r="AT327" s="68" t="s">
        <v>116</v>
      </c>
      <c r="AU327" s="68" t="s">
        <v>73</v>
      </c>
      <c r="AY327" s="6" t="s">
        <v>115</v>
      </c>
      <c r="BE327" s="108">
        <f>IF($U$327="základní",$N$327,0)</f>
        <v>0</v>
      </c>
      <c r="BF327" s="108">
        <f>IF($U$327="snížená",$N$327,0)</f>
        <v>0</v>
      </c>
      <c r="BG327" s="108">
        <f>IF($U$327="zákl. přenesená",$N$327,0)</f>
        <v>0</v>
      </c>
      <c r="BH327" s="108">
        <f>IF($U$327="sníž. přenesená",$N$327,0)</f>
        <v>0</v>
      </c>
      <c r="BI327" s="108">
        <f>IF($U$327="nulová",$N$327,0)</f>
        <v>0</v>
      </c>
      <c r="BJ327" s="68" t="s">
        <v>21</v>
      </c>
      <c r="BK327" s="108">
        <f>ROUND($L$327*$K$327,2)</f>
        <v>0</v>
      </c>
      <c r="BL327" s="68" t="s">
        <v>118</v>
      </c>
      <c r="BM327" s="68" t="s">
        <v>942</v>
      </c>
    </row>
    <row r="328" spans="2:47" s="6" customFormat="1" ht="16.5" customHeight="1">
      <c r="B328" s="20"/>
      <c r="F328" s="256" t="s">
        <v>943</v>
      </c>
      <c r="G328" s="231"/>
      <c r="H328" s="231"/>
      <c r="I328" s="231"/>
      <c r="J328" s="231"/>
      <c r="K328" s="231"/>
      <c r="L328" s="231"/>
      <c r="M328" s="231"/>
      <c r="N328" s="231"/>
      <c r="O328" s="231"/>
      <c r="P328" s="231"/>
      <c r="Q328" s="231"/>
      <c r="R328" s="231"/>
      <c r="S328" s="20"/>
      <c r="T328" s="45"/>
      <c r="AA328" s="46"/>
      <c r="AT328" s="6" t="s">
        <v>255</v>
      </c>
      <c r="AU328" s="6" t="s">
        <v>73</v>
      </c>
    </row>
    <row r="329" spans="2:65" s="6" customFormat="1" ht="15.75" customHeight="1">
      <c r="B329" s="20"/>
      <c r="C329" s="127" t="s">
        <v>131</v>
      </c>
      <c r="D329" s="127" t="s">
        <v>144</v>
      </c>
      <c r="E329" s="125" t="s">
        <v>944</v>
      </c>
      <c r="F329" s="266" t="s">
        <v>1243</v>
      </c>
      <c r="G329" s="267"/>
      <c r="H329" s="267"/>
      <c r="I329" s="267"/>
      <c r="J329" s="124" t="s">
        <v>138</v>
      </c>
      <c r="K329" s="126">
        <v>12</v>
      </c>
      <c r="L329" s="268"/>
      <c r="M329" s="267"/>
      <c r="N329" s="265">
        <f>ROUND($L$329*$K$329,2)</f>
        <v>0</v>
      </c>
      <c r="O329" s="258"/>
      <c r="P329" s="258"/>
      <c r="Q329" s="258"/>
      <c r="R329" s="101" t="s">
        <v>252</v>
      </c>
      <c r="S329" s="20"/>
      <c r="T329" s="104"/>
      <c r="U329" s="105" t="s">
        <v>38</v>
      </c>
      <c r="X329" s="106">
        <v>0.196</v>
      </c>
      <c r="Y329" s="106">
        <f>$X$329*$K$329</f>
        <v>2.3520000000000003</v>
      </c>
      <c r="Z329" s="106">
        <v>0</v>
      </c>
      <c r="AA329" s="107">
        <f>$Z$329*$K$329</f>
        <v>0</v>
      </c>
      <c r="AR329" s="68" t="s">
        <v>128</v>
      </c>
      <c r="AT329" s="68" t="s">
        <v>144</v>
      </c>
      <c r="AU329" s="68" t="s">
        <v>73</v>
      </c>
      <c r="AY329" s="6" t="s">
        <v>115</v>
      </c>
      <c r="BE329" s="108">
        <f>IF($U$329="základní",$N$329,0)</f>
        <v>0</v>
      </c>
      <c r="BF329" s="108">
        <f>IF($U$329="snížená",$N$329,0)</f>
        <v>0</v>
      </c>
      <c r="BG329" s="108">
        <f>IF($U$329="zákl. přenesená",$N$329,0)</f>
        <v>0</v>
      </c>
      <c r="BH329" s="108">
        <f>IF($U$329="sníž. přenesená",$N$329,0)</f>
        <v>0</v>
      </c>
      <c r="BI329" s="108">
        <f>IF($U$329="nulová",$N$329,0)</f>
        <v>0</v>
      </c>
      <c r="BJ329" s="68" t="s">
        <v>21</v>
      </c>
      <c r="BK329" s="108">
        <f>ROUND($L$329*$K$329,2)</f>
        <v>0</v>
      </c>
      <c r="BL329" s="68" t="s">
        <v>118</v>
      </c>
      <c r="BM329" s="68" t="s">
        <v>945</v>
      </c>
    </row>
    <row r="330" spans="2:47" s="6" customFormat="1" ht="16.5" customHeight="1">
      <c r="B330" s="20"/>
      <c r="F330" s="256" t="s">
        <v>1244</v>
      </c>
      <c r="G330" s="231"/>
      <c r="H330" s="231"/>
      <c r="I330" s="231"/>
      <c r="J330" s="231"/>
      <c r="K330" s="231"/>
      <c r="L330" s="231"/>
      <c r="M330" s="231"/>
      <c r="N330" s="231"/>
      <c r="O330" s="231"/>
      <c r="P330" s="231"/>
      <c r="Q330" s="231"/>
      <c r="R330" s="231"/>
      <c r="S330" s="20"/>
      <c r="T330" s="45"/>
      <c r="AA330" s="46"/>
      <c r="AT330" s="6" t="s">
        <v>255</v>
      </c>
      <c r="AU330" s="6" t="s">
        <v>73</v>
      </c>
    </row>
    <row r="331" spans="2:65" s="6" customFormat="1" ht="27" customHeight="1">
      <c r="B331" s="20"/>
      <c r="C331" s="99" t="s">
        <v>9</v>
      </c>
      <c r="D331" s="99" t="s">
        <v>116</v>
      </c>
      <c r="E331" s="100" t="s">
        <v>946</v>
      </c>
      <c r="F331" s="257" t="s">
        <v>947</v>
      </c>
      <c r="G331" s="258"/>
      <c r="H331" s="258"/>
      <c r="I331" s="258"/>
      <c r="J331" s="102" t="s">
        <v>138</v>
      </c>
      <c r="K331" s="103">
        <v>19</v>
      </c>
      <c r="L331" s="259"/>
      <c r="M331" s="258"/>
      <c r="N331" s="261">
        <f>ROUND($L$331*$K$331,2)</f>
        <v>0</v>
      </c>
      <c r="O331" s="258"/>
      <c r="P331" s="258"/>
      <c r="Q331" s="258"/>
      <c r="R331" s="101" t="s">
        <v>252</v>
      </c>
      <c r="S331" s="20"/>
      <c r="T331" s="104"/>
      <c r="U331" s="105" t="s">
        <v>38</v>
      </c>
      <c r="X331" s="106">
        <v>0.00468</v>
      </c>
      <c r="Y331" s="106">
        <f>$X$331*$K$331</f>
        <v>0.08892</v>
      </c>
      <c r="Z331" s="106">
        <v>0</v>
      </c>
      <c r="AA331" s="107">
        <f>$Z$331*$K$331</f>
        <v>0</v>
      </c>
      <c r="AR331" s="68" t="s">
        <v>118</v>
      </c>
      <c r="AT331" s="68" t="s">
        <v>116</v>
      </c>
      <c r="AU331" s="68" t="s">
        <v>73</v>
      </c>
      <c r="AY331" s="6" t="s">
        <v>115</v>
      </c>
      <c r="BE331" s="108">
        <f>IF($U$331="základní",$N$331,0)</f>
        <v>0</v>
      </c>
      <c r="BF331" s="108">
        <f>IF($U$331="snížená",$N$331,0)</f>
        <v>0</v>
      </c>
      <c r="BG331" s="108">
        <f>IF($U$331="zákl. přenesená",$N$331,0)</f>
        <v>0</v>
      </c>
      <c r="BH331" s="108">
        <f>IF($U$331="sníž. přenesená",$N$331,0)</f>
        <v>0</v>
      </c>
      <c r="BI331" s="108">
        <f>IF($U$331="nulová",$N$331,0)</f>
        <v>0</v>
      </c>
      <c r="BJ331" s="68" t="s">
        <v>21</v>
      </c>
      <c r="BK331" s="108">
        <f>ROUND($L$331*$K$331,2)</f>
        <v>0</v>
      </c>
      <c r="BL331" s="68" t="s">
        <v>118</v>
      </c>
      <c r="BM331" s="68" t="s">
        <v>948</v>
      </c>
    </row>
    <row r="332" spans="2:47" s="6" customFormat="1" ht="16.5" customHeight="1">
      <c r="B332" s="20"/>
      <c r="F332" s="256" t="s">
        <v>949</v>
      </c>
      <c r="G332" s="231"/>
      <c r="H332" s="231"/>
      <c r="I332" s="231"/>
      <c r="J332" s="231"/>
      <c r="K332" s="231"/>
      <c r="L332" s="231"/>
      <c r="M332" s="231"/>
      <c r="N332" s="231"/>
      <c r="O332" s="231"/>
      <c r="P332" s="231"/>
      <c r="Q332" s="231"/>
      <c r="R332" s="231"/>
      <c r="S332" s="20"/>
      <c r="T332" s="45"/>
      <c r="AA332" s="46"/>
      <c r="AT332" s="6" t="s">
        <v>255</v>
      </c>
      <c r="AU332" s="6" t="s">
        <v>73</v>
      </c>
    </row>
    <row r="333" spans="2:65" s="6" customFormat="1" ht="27" customHeight="1">
      <c r="B333" s="20"/>
      <c r="C333" s="127" t="s">
        <v>139</v>
      </c>
      <c r="D333" s="127" t="s">
        <v>144</v>
      </c>
      <c r="E333" s="125" t="s">
        <v>950</v>
      </c>
      <c r="F333" s="266" t="s">
        <v>1245</v>
      </c>
      <c r="G333" s="267"/>
      <c r="H333" s="267"/>
      <c r="I333" s="267"/>
      <c r="J333" s="124" t="s">
        <v>138</v>
      </c>
      <c r="K333" s="126">
        <v>19</v>
      </c>
      <c r="L333" s="268"/>
      <c r="M333" s="267"/>
      <c r="N333" s="265">
        <f>ROUND($L$333*$K$333,2)</f>
        <v>0</v>
      </c>
      <c r="O333" s="258"/>
      <c r="P333" s="258"/>
      <c r="Q333" s="258"/>
      <c r="R333" s="101" t="s">
        <v>252</v>
      </c>
      <c r="S333" s="20"/>
      <c r="T333" s="104"/>
      <c r="U333" s="105" t="s">
        <v>38</v>
      </c>
      <c r="X333" s="106">
        <v>0.041</v>
      </c>
      <c r="Y333" s="106">
        <f>$X$333*$K$333</f>
        <v>0.779</v>
      </c>
      <c r="Z333" s="106">
        <v>0</v>
      </c>
      <c r="AA333" s="107">
        <f>$Z$333*$K$333</f>
        <v>0</v>
      </c>
      <c r="AR333" s="68" t="s">
        <v>128</v>
      </c>
      <c r="AT333" s="68" t="s">
        <v>144</v>
      </c>
      <c r="AU333" s="68" t="s">
        <v>73</v>
      </c>
      <c r="AY333" s="6" t="s">
        <v>115</v>
      </c>
      <c r="BE333" s="108">
        <f>IF($U$333="základní",$N$333,0)</f>
        <v>0</v>
      </c>
      <c r="BF333" s="108">
        <f>IF($U$333="snížená",$N$333,0)</f>
        <v>0</v>
      </c>
      <c r="BG333" s="108">
        <f>IF($U$333="zákl. přenesená",$N$333,0)</f>
        <v>0</v>
      </c>
      <c r="BH333" s="108">
        <f>IF($U$333="sníž. přenesená",$N$333,0)</f>
        <v>0</v>
      </c>
      <c r="BI333" s="108">
        <f>IF($U$333="nulová",$N$333,0)</f>
        <v>0</v>
      </c>
      <c r="BJ333" s="68" t="s">
        <v>21</v>
      </c>
      <c r="BK333" s="108">
        <f>ROUND($L$333*$K$333,2)</f>
        <v>0</v>
      </c>
      <c r="BL333" s="68" t="s">
        <v>118</v>
      </c>
      <c r="BM333" s="68" t="s">
        <v>951</v>
      </c>
    </row>
    <row r="334" spans="2:47" s="6" customFormat="1" ht="16.5" customHeight="1">
      <c r="B334" s="20"/>
      <c r="F334" s="256" t="s">
        <v>1246</v>
      </c>
      <c r="G334" s="231"/>
      <c r="H334" s="231"/>
      <c r="I334" s="231"/>
      <c r="J334" s="231"/>
      <c r="K334" s="231"/>
      <c r="L334" s="231"/>
      <c r="M334" s="231"/>
      <c r="N334" s="231"/>
      <c r="O334" s="231"/>
      <c r="P334" s="231"/>
      <c r="Q334" s="231"/>
      <c r="R334" s="231"/>
      <c r="S334" s="20"/>
      <c r="T334" s="45"/>
      <c r="AA334" s="46"/>
      <c r="AT334" s="6" t="s">
        <v>255</v>
      </c>
      <c r="AU334" s="6" t="s">
        <v>73</v>
      </c>
    </row>
    <row r="335" spans="2:63" s="90" customFormat="1" ht="30.75" customHeight="1">
      <c r="B335" s="91"/>
      <c r="D335" s="98" t="s">
        <v>97</v>
      </c>
      <c r="N335" s="253">
        <f>$BK$335</f>
        <v>0</v>
      </c>
      <c r="O335" s="254"/>
      <c r="P335" s="254"/>
      <c r="Q335" s="254"/>
      <c r="S335" s="91"/>
      <c r="T335" s="94"/>
      <c r="W335" s="95">
        <f>$W$336+$W$337+$W$338</f>
        <v>0</v>
      </c>
      <c r="Y335" s="95">
        <f>$Y$336+$Y$337+$Y$338</f>
        <v>0.001568229</v>
      </c>
      <c r="AA335" s="96">
        <f>$AA$336+$AA$337+$AA$338</f>
        <v>0.0576</v>
      </c>
      <c r="AR335" s="93" t="s">
        <v>21</v>
      </c>
      <c r="AT335" s="93" t="s">
        <v>67</v>
      </c>
      <c r="AU335" s="93" t="s">
        <v>21</v>
      </c>
      <c r="AY335" s="93" t="s">
        <v>115</v>
      </c>
      <c r="BK335" s="97">
        <f>$BK$336+$BK$337+$BK$338</f>
        <v>0</v>
      </c>
    </row>
    <row r="336" spans="2:65" s="6" customFormat="1" ht="27" customHeight="1">
      <c r="B336" s="20"/>
      <c r="C336" s="99" t="s">
        <v>211</v>
      </c>
      <c r="D336" s="99" t="s">
        <v>116</v>
      </c>
      <c r="E336" s="100" t="s">
        <v>952</v>
      </c>
      <c r="F336" s="257" t="s">
        <v>953</v>
      </c>
      <c r="G336" s="258"/>
      <c r="H336" s="258"/>
      <c r="I336" s="258"/>
      <c r="J336" s="102" t="s">
        <v>136</v>
      </c>
      <c r="K336" s="103">
        <v>0.15</v>
      </c>
      <c r="L336" s="259"/>
      <c r="M336" s="258"/>
      <c r="N336" s="261">
        <f>ROUND($L$336*$K$336,2)</f>
        <v>0</v>
      </c>
      <c r="O336" s="258"/>
      <c r="P336" s="258"/>
      <c r="Q336" s="258"/>
      <c r="R336" s="101" t="s">
        <v>252</v>
      </c>
      <c r="S336" s="20"/>
      <c r="T336" s="104"/>
      <c r="U336" s="105" t="s">
        <v>38</v>
      </c>
      <c r="X336" s="106">
        <v>0.0043475</v>
      </c>
      <c r="Y336" s="106">
        <f>$X$336*$K$336</f>
        <v>0.0006521249999999999</v>
      </c>
      <c r="Z336" s="106">
        <v>0.384</v>
      </c>
      <c r="AA336" s="107">
        <f>$Z$336*$K$336</f>
        <v>0.0576</v>
      </c>
      <c r="AR336" s="68" t="s">
        <v>118</v>
      </c>
      <c r="AT336" s="68" t="s">
        <v>116</v>
      </c>
      <c r="AU336" s="68" t="s">
        <v>73</v>
      </c>
      <c r="AY336" s="6" t="s">
        <v>115</v>
      </c>
      <c r="BE336" s="108">
        <f>IF($U$336="základní",$N$336,0)</f>
        <v>0</v>
      </c>
      <c r="BF336" s="108">
        <f>IF($U$336="snížená",$N$336,0)</f>
        <v>0</v>
      </c>
      <c r="BG336" s="108">
        <f>IF($U$336="zákl. přenesená",$N$336,0)</f>
        <v>0</v>
      </c>
      <c r="BH336" s="108">
        <f>IF($U$336="sníž. přenesená",$N$336,0)</f>
        <v>0</v>
      </c>
      <c r="BI336" s="108">
        <f>IF($U$336="nulová",$N$336,0)</f>
        <v>0</v>
      </c>
      <c r="BJ336" s="68" t="s">
        <v>21</v>
      </c>
      <c r="BK336" s="108">
        <f>ROUND($L$336*$K$336,2)</f>
        <v>0</v>
      </c>
      <c r="BL336" s="68" t="s">
        <v>118</v>
      </c>
      <c r="BM336" s="68" t="s">
        <v>954</v>
      </c>
    </row>
    <row r="337" spans="2:47" s="6" customFormat="1" ht="16.5" customHeight="1">
      <c r="B337" s="20"/>
      <c r="F337" s="256" t="s">
        <v>955</v>
      </c>
      <c r="G337" s="231"/>
      <c r="H337" s="231"/>
      <c r="I337" s="231"/>
      <c r="J337" s="231"/>
      <c r="K337" s="231"/>
      <c r="L337" s="231"/>
      <c r="M337" s="231"/>
      <c r="N337" s="231"/>
      <c r="O337" s="231"/>
      <c r="P337" s="231"/>
      <c r="Q337" s="231"/>
      <c r="R337" s="231"/>
      <c r="S337" s="20"/>
      <c r="T337" s="45"/>
      <c r="AA337" s="46"/>
      <c r="AT337" s="6" t="s">
        <v>255</v>
      </c>
      <c r="AU337" s="6" t="s">
        <v>73</v>
      </c>
    </row>
    <row r="338" spans="2:63" s="90" customFormat="1" ht="23.25" customHeight="1">
      <c r="B338" s="91"/>
      <c r="D338" s="98" t="s">
        <v>98</v>
      </c>
      <c r="N338" s="253">
        <f>$BK$338</f>
        <v>0</v>
      </c>
      <c r="O338" s="254"/>
      <c r="P338" s="254"/>
      <c r="Q338" s="254"/>
      <c r="S338" s="91"/>
      <c r="T338" s="94"/>
      <c r="W338" s="95">
        <f>SUM($W$339:$W$355)</f>
        <v>0</v>
      </c>
      <c r="Y338" s="95">
        <f>SUM($Y$339:$Y$355)</f>
        <v>0.0009161039999999999</v>
      </c>
      <c r="AA338" s="96">
        <f>SUM($AA$339:$AA$355)</f>
        <v>0</v>
      </c>
      <c r="AR338" s="93" t="s">
        <v>21</v>
      </c>
      <c r="AT338" s="93" t="s">
        <v>67</v>
      </c>
      <c r="AU338" s="93" t="s">
        <v>73</v>
      </c>
      <c r="AY338" s="93" t="s">
        <v>115</v>
      </c>
      <c r="BK338" s="97">
        <f>SUM($BK$339:$BK$355)</f>
        <v>0</v>
      </c>
    </row>
    <row r="339" spans="2:65" s="6" customFormat="1" ht="27" customHeight="1">
      <c r="B339" s="20"/>
      <c r="C339" s="99" t="s">
        <v>135</v>
      </c>
      <c r="D339" s="99" t="s">
        <v>116</v>
      </c>
      <c r="E339" s="100" t="s">
        <v>956</v>
      </c>
      <c r="F339" s="257" t="s">
        <v>957</v>
      </c>
      <c r="G339" s="258"/>
      <c r="H339" s="258"/>
      <c r="I339" s="258"/>
      <c r="J339" s="102" t="s">
        <v>125</v>
      </c>
      <c r="K339" s="103">
        <v>1019.766</v>
      </c>
      <c r="L339" s="259"/>
      <c r="M339" s="258"/>
      <c r="N339" s="261">
        <f>ROUND($L$339*$K$339,2)</f>
        <v>0</v>
      </c>
      <c r="O339" s="258"/>
      <c r="P339" s="258"/>
      <c r="Q339" s="258"/>
      <c r="R339" s="101" t="s">
        <v>252</v>
      </c>
      <c r="S339" s="20"/>
      <c r="T339" s="104"/>
      <c r="U339" s="105" t="s">
        <v>38</v>
      </c>
      <c r="X339" s="106">
        <v>0</v>
      </c>
      <c r="Y339" s="106">
        <f>$X$339*$K$339</f>
        <v>0</v>
      </c>
      <c r="Z339" s="106">
        <v>0</v>
      </c>
      <c r="AA339" s="107">
        <f>$Z$339*$K$339</f>
        <v>0</v>
      </c>
      <c r="AR339" s="68" t="s">
        <v>118</v>
      </c>
      <c r="AT339" s="68" t="s">
        <v>116</v>
      </c>
      <c r="AU339" s="68" t="s">
        <v>133</v>
      </c>
      <c r="AY339" s="6" t="s">
        <v>115</v>
      </c>
      <c r="BE339" s="108">
        <f>IF($U$339="základní",$N$339,0)</f>
        <v>0</v>
      </c>
      <c r="BF339" s="108">
        <f>IF($U$339="snížená",$N$339,0)</f>
        <v>0</v>
      </c>
      <c r="BG339" s="108">
        <f>IF($U$339="zákl. přenesená",$N$339,0)</f>
        <v>0</v>
      </c>
      <c r="BH339" s="108">
        <f>IF($U$339="sníž. přenesená",$N$339,0)</f>
        <v>0</v>
      </c>
      <c r="BI339" s="108">
        <f>IF($U$339="nulová",$N$339,0)</f>
        <v>0</v>
      </c>
      <c r="BJ339" s="68" t="s">
        <v>21</v>
      </c>
      <c r="BK339" s="108">
        <f>ROUND($L$339*$K$339,2)</f>
        <v>0</v>
      </c>
      <c r="BL339" s="68" t="s">
        <v>118</v>
      </c>
      <c r="BM339" s="68" t="s">
        <v>958</v>
      </c>
    </row>
    <row r="340" spans="2:47" s="6" customFormat="1" ht="27" customHeight="1">
      <c r="B340" s="20"/>
      <c r="F340" s="256" t="s">
        <v>959</v>
      </c>
      <c r="G340" s="231"/>
      <c r="H340" s="231"/>
      <c r="I340" s="231"/>
      <c r="J340" s="231"/>
      <c r="K340" s="231"/>
      <c r="L340" s="231"/>
      <c r="M340" s="231"/>
      <c r="N340" s="231"/>
      <c r="O340" s="231"/>
      <c r="P340" s="231"/>
      <c r="Q340" s="231"/>
      <c r="R340" s="231"/>
      <c r="S340" s="20"/>
      <c r="T340" s="45"/>
      <c r="AA340" s="46"/>
      <c r="AT340" s="6" t="s">
        <v>255</v>
      </c>
      <c r="AU340" s="6" t="s">
        <v>133</v>
      </c>
    </row>
    <row r="341" spans="2:65" s="6" customFormat="1" ht="15.75" customHeight="1">
      <c r="B341" s="20"/>
      <c r="C341" s="99" t="s">
        <v>137</v>
      </c>
      <c r="D341" s="99" t="s">
        <v>116</v>
      </c>
      <c r="E341" s="100" t="s">
        <v>960</v>
      </c>
      <c r="F341" s="257" t="s">
        <v>961</v>
      </c>
      <c r="G341" s="258"/>
      <c r="H341" s="258"/>
      <c r="I341" s="258"/>
      <c r="J341" s="102" t="s">
        <v>136</v>
      </c>
      <c r="K341" s="103">
        <v>459.2</v>
      </c>
      <c r="L341" s="259"/>
      <c r="M341" s="258"/>
      <c r="N341" s="261">
        <f>ROUND($L$341*$K$341,2)</f>
        <v>0</v>
      </c>
      <c r="O341" s="258"/>
      <c r="P341" s="258"/>
      <c r="Q341" s="258"/>
      <c r="R341" s="101" t="s">
        <v>252</v>
      </c>
      <c r="S341" s="20"/>
      <c r="T341" s="104"/>
      <c r="U341" s="105" t="s">
        <v>38</v>
      </c>
      <c r="X341" s="106">
        <v>1.995E-06</v>
      </c>
      <c r="Y341" s="106">
        <f>$X$341*$K$341</f>
        <v>0.0009161039999999999</v>
      </c>
      <c r="Z341" s="106">
        <v>0</v>
      </c>
      <c r="AA341" s="107">
        <f>$Z$341*$K$341</f>
        <v>0</v>
      </c>
      <c r="AR341" s="68" t="s">
        <v>118</v>
      </c>
      <c r="AT341" s="68" t="s">
        <v>116</v>
      </c>
      <c r="AU341" s="68" t="s">
        <v>133</v>
      </c>
      <c r="AY341" s="6" t="s">
        <v>115</v>
      </c>
      <c r="BE341" s="108">
        <f>IF($U$341="základní",$N$341,0)</f>
        <v>0</v>
      </c>
      <c r="BF341" s="108">
        <f>IF($U$341="snížená",$N$341,0)</f>
        <v>0</v>
      </c>
      <c r="BG341" s="108">
        <f>IF($U$341="zákl. přenesená",$N$341,0)</f>
        <v>0</v>
      </c>
      <c r="BH341" s="108">
        <f>IF($U$341="sníž. přenesená",$N$341,0)</f>
        <v>0</v>
      </c>
      <c r="BI341" s="108">
        <f>IF($U$341="nulová",$N$341,0)</f>
        <v>0</v>
      </c>
      <c r="BJ341" s="68" t="s">
        <v>21</v>
      </c>
      <c r="BK341" s="108">
        <f>ROUND($L$341*$K$341,2)</f>
        <v>0</v>
      </c>
      <c r="BL341" s="68" t="s">
        <v>118</v>
      </c>
      <c r="BM341" s="68" t="s">
        <v>962</v>
      </c>
    </row>
    <row r="342" spans="2:47" s="6" customFormat="1" ht="16.5" customHeight="1">
      <c r="B342" s="20"/>
      <c r="F342" s="256" t="s">
        <v>963</v>
      </c>
      <c r="G342" s="231"/>
      <c r="H342" s="231"/>
      <c r="I342" s="231"/>
      <c r="J342" s="231"/>
      <c r="K342" s="231"/>
      <c r="L342" s="231"/>
      <c r="M342" s="231"/>
      <c r="N342" s="231"/>
      <c r="O342" s="231"/>
      <c r="P342" s="231"/>
      <c r="Q342" s="231"/>
      <c r="R342" s="231"/>
      <c r="S342" s="20"/>
      <c r="T342" s="45"/>
      <c r="AA342" s="46"/>
      <c r="AT342" s="6" t="s">
        <v>255</v>
      </c>
      <c r="AU342" s="6" t="s">
        <v>133</v>
      </c>
    </row>
    <row r="343" spans="2:51" s="6" customFormat="1" ht="29.25" customHeight="1">
      <c r="B343" s="109"/>
      <c r="E343" s="111"/>
      <c r="F343" s="251" t="s">
        <v>964</v>
      </c>
      <c r="G343" s="252"/>
      <c r="H343" s="252"/>
      <c r="I343" s="252"/>
      <c r="K343" s="112">
        <v>459.2</v>
      </c>
      <c r="S343" s="109"/>
      <c r="T343" s="113"/>
      <c r="AA343" s="114"/>
      <c r="AT343" s="111" t="s">
        <v>119</v>
      </c>
      <c r="AU343" s="111" t="s">
        <v>133</v>
      </c>
      <c r="AV343" s="111" t="s">
        <v>73</v>
      </c>
      <c r="AW343" s="111" t="s">
        <v>90</v>
      </c>
      <c r="AX343" s="111" t="s">
        <v>68</v>
      </c>
      <c r="AY343" s="111" t="s">
        <v>115</v>
      </c>
    </row>
    <row r="344" spans="2:51" s="6" customFormat="1" ht="15.75" customHeight="1">
      <c r="B344" s="115"/>
      <c r="E344" s="116"/>
      <c r="F344" s="263" t="s">
        <v>120</v>
      </c>
      <c r="G344" s="264"/>
      <c r="H344" s="264"/>
      <c r="I344" s="264"/>
      <c r="K344" s="117">
        <v>459.2</v>
      </c>
      <c r="S344" s="115"/>
      <c r="T344" s="118"/>
      <c r="AA344" s="119"/>
      <c r="AT344" s="116" t="s">
        <v>119</v>
      </c>
      <c r="AU344" s="116" t="s">
        <v>133</v>
      </c>
      <c r="AV344" s="116" t="s">
        <v>118</v>
      </c>
      <c r="AW344" s="116" t="s">
        <v>90</v>
      </c>
      <c r="AX344" s="116" t="s">
        <v>21</v>
      </c>
      <c r="AY344" s="116" t="s">
        <v>115</v>
      </c>
    </row>
    <row r="345" spans="2:65" s="6" customFormat="1" ht="27" customHeight="1">
      <c r="B345" s="20"/>
      <c r="C345" s="99" t="s">
        <v>159</v>
      </c>
      <c r="D345" s="99" t="s">
        <v>116</v>
      </c>
      <c r="E345" s="100" t="s">
        <v>583</v>
      </c>
      <c r="F345" s="257" t="s">
        <v>584</v>
      </c>
      <c r="G345" s="258"/>
      <c r="H345" s="258"/>
      <c r="I345" s="258"/>
      <c r="J345" s="102" t="s">
        <v>125</v>
      </c>
      <c r="K345" s="103">
        <v>95.591</v>
      </c>
      <c r="L345" s="259"/>
      <c r="M345" s="258"/>
      <c r="N345" s="261">
        <f>ROUND($L$345*$K$345,2)</f>
        <v>0</v>
      </c>
      <c r="O345" s="258"/>
      <c r="P345" s="258"/>
      <c r="Q345" s="258"/>
      <c r="R345" s="101" t="s">
        <v>252</v>
      </c>
      <c r="S345" s="20"/>
      <c r="T345" s="104"/>
      <c r="U345" s="105" t="s">
        <v>38</v>
      </c>
      <c r="X345" s="106">
        <v>0</v>
      </c>
      <c r="Y345" s="106">
        <f>$X$345*$K$345</f>
        <v>0</v>
      </c>
      <c r="Z345" s="106">
        <v>0</v>
      </c>
      <c r="AA345" s="107">
        <f>$Z$345*$K$345</f>
        <v>0</v>
      </c>
      <c r="AR345" s="68" t="s">
        <v>118</v>
      </c>
      <c r="AT345" s="68" t="s">
        <v>116</v>
      </c>
      <c r="AU345" s="68" t="s">
        <v>133</v>
      </c>
      <c r="AY345" s="6" t="s">
        <v>115</v>
      </c>
      <c r="BE345" s="108">
        <f>IF($U$345="základní",$N$345,0)</f>
        <v>0</v>
      </c>
      <c r="BF345" s="108">
        <f>IF($U$345="snížená",$N$345,0)</f>
        <v>0</v>
      </c>
      <c r="BG345" s="108">
        <f>IF($U$345="zákl. přenesená",$N$345,0)</f>
        <v>0</v>
      </c>
      <c r="BH345" s="108">
        <f>IF($U$345="sníž. přenesená",$N$345,0)</f>
        <v>0</v>
      </c>
      <c r="BI345" s="108">
        <f>IF($U$345="nulová",$N$345,0)</f>
        <v>0</v>
      </c>
      <c r="BJ345" s="68" t="s">
        <v>21</v>
      </c>
      <c r="BK345" s="108">
        <f>ROUND($L$345*$K$345,2)</f>
        <v>0</v>
      </c>
      <c r="BL345" s="68" t="s">
        <v>118</v>
      </c>
      <c r="BM345" s="68" t="s">
        <v>965</v>
      </c>
    </row>
    <row r="346" spans="2:47" s="6" customFormat="1" ht="16.5" customHeight="1">
      <c r="B346" s="20"/>
      <c r="F346" s="256" t="s">
        <v>586</v>
      </c>
      <c r="G346" s="231"/>
      <c r="H346" s="231"/>
      <c r="I346" s="231"/>
      <c r="J346" s="231"/>
      <c r="K346" s="231"/>
      <c r="L346" s="231"/>
      <c r="M346" s="231"/>
      <c r="N346" s="231"/>
      <c r="O346" s="231"/>
      <c r="P346" s="231"/>
      <c r="Q346" s="231"/>
      <c r="R346" s="231"/>
      <c r="S346" s="20"/>
      <c r="T346" s="45"/>
      <c r="AA346" s="46"/>
      <c r="AT346" s="6" t="s">
        <v>255</v>
      </c>
      <c r="AU346" s="6" t="s">
        <v>133</v>
      </c>
    </row>
    <row r="347" spans="2:65" s="6" customFormat="1" ht="27" customHeight="1">
      <c r="B347" s="20"/>
      <c r="C347" s="99" t="s">
        <v>153</v>
      </c>
      <c r="D347" s="99" t="s">
        <v>116</v>
      </c>
      <c r="E347" s="100" t="s">
        <v>588</v>
      </c>
      <c r="F347" s="257" t="s">
        <v>589</v>
      </c>
      <c r="G347" s="258"/>
      <c r="H347" s="258"/>
      <c r="I347" s="258"/>
      <c r="J347" s="102" t="s">
        <v>125</v>
      </c>
      <c r="K347" s="103">
        <v>860.319</v>
      </c>
      <c r="L347" s="259"/>
      <c r="M347" s="258"/>
      <c r="N347" s="261">
        <f>ROUND($L$347*$K$347,2)</f>
        <v>0</v>
      </c>
      <c r="O347" s="258"/>
      <c r="P347" s="258"/>
      <c r="Q347" s="258"/>
      <c r="R347" s="101" t="s">
        <v>252</v>
      </c>
      <c r="S347" s="20"/>
      <c r="T347" s="104"/>
      <c r="U347" s="105" t="s">
        <v>38</v>
      </c>
      <c r="X347" s="106">
        <v>0</v>
      </c>
      <c r="Y347" s="106">
        <f>$X$347*$K$347</f>
        <v>0</v>
      </c>
      <c r="Z347" s="106">
        <v>0</v>
      </c>
      <c r="AA347" s="107">
        <f>$Z$347*$K$347</f>
        <v>0</v>
      </c>
      <c r="AR347" s="68" t="s">
        <v>118</v>
      </c>
      <c r="AT347" s="68" t="s">
        <v>116</v>
      </c>
      <c r="AU347" s="68" t="s">
        <v>133</v>
      </c>
      <c r="AY347" s="6" t="s">
        <v>115</v>
      </c>
      <c r="BE347" s="108">
        <f>IF($U$347="základní",$N$347,0)</f>
        <v>0</v>
      </c>
      <c r="BF347" s="108">
        <f>IF($U$347="snížená",$N$347,0)</f>
        <v>0</v>
      </c>
      <c r="BG347" s="108">
        <f>IF($U$347="zákl. přenesená",$N$347,0)</f>
        <v>0</v>
      </c>
      <c r="BH347" s="108">
        <f>IF($U$347="sníž. přenesená",$N$347,0)</f>
        <v>0</v>
      </c>
      <c r="BI347" s="108">
        <f>IF($U$347="nulová",$N$347,0)</f>
        <v>0</v>
      </c>
      <c r="BJ347" s="68" t="s">
        <v>21</v>
      </c>
      <c r="BK347" s="108">
        <f>ROUND($L$347*$K$347,2)</f>
        <v>0</v>
      </c>
      <c r="BL347" s="68" t="s">
        <v>118</v>
      </c>
      <c r="BM347" s="68" t="s">
        <v>966</v>
      </c>
    </row>
    <row r="348" spans="2:47" s="6" customFormat="1" ht="16.5" customHeight="1">
      <c r="B348" s="20"/>
      <c r="F348" s="256" t="s">
        <v>591</v>
      </c>
      <c r="G348" s="231"/>
      <c r="H348" s="231"/>
      <c r="I348" s="231"/>
      <c r="J348" s="231"/>
      <c r="K348" s="231"/>
      <c r="L348" s="231"/>
      <c r="M348" s="231"/>
      <c r="N348" s="231"/>
      <c r="O348" s="231"/>
      <c r="P348" s="231"/>
      <c r="Q348" s="231"/>
      <c r="R348" s="231"/>
      <c r="S348" s="20"/>
      <c r="T348" s="45"/>
      <c r="AA348" s="46"/>
      <c r="AT348" s="6" t="s">
        <v>255</v>
      </c>
      <c r="AU348" s="6" t="s">
        <v>133</v>
      </c>
    </row>
    <row r="349" spans="2:51" s="6" customFormat="1" ht="15.75" customHeight="1">
      <c r="B349" s="109"/>
      <c r="F349" s="251" t="s">
        <v>967</v>
      </c>
      <c r="G349" s="252"/>
      <c r="H349" s="252"/>
      <c r="I349" s="252"/>
      <c r="K349" s="112">
        <v>860.319</v>
      </c>
      <c r="S349" s="109"/>
      <c r="T349" s="113"/>
      <c r="AA349" s="114"/>
      <c r="AT349" s="111" t="s">
        <v>119</v>
      </c>
      <c r="AU349" s="111" t="s">
        <v>133</v>
      </c>
      <c r="AV349" s="111" t="s">
        <v>73</v>
      </c>
      <c r="AW349" s="111" t="s">
        <v>68</v>
      </c>
      <c r="AX349" s="111" t="s">
        <v>21</v>
      </c>
      <c r="AY349" s="111" t="s">
        <v>115</v>
      </c>
    </row>
    <row r="350" spans="2:65" s="6" customFormat="1" ht="27" customHeight="1">
      <c r="B350" s="20"/>
      <c r="C350" s="99" t="s">
        <v>189</v>
      </c>
      <c r="D350" s="99" t="s">
        <v>116</v>
      </c>
      <c r="E350" s="100" t="s">
        <v>604</v>
      </c>
      <c r="F350" s="257" t="s">
        <v>605</v>
      </c>
      <c r="G350" s="258"/>
      <c r="H350" s="258"/>
      <c r="I350" s="258"/>
      <c r="J350" s="102" t="s">
        <v>125</v>
      </c>
      <c r="K350" s="103">
        <v>0.058</v>
      </c>
      <c r="L350" s="259"/>
      <c r="M350" s="258"/>
      <c r="N350" s="261">
        <f>ROUND($L$350*$K$350,2)</f>
        <v>0</v>
      </c>
      <c r="O350" s="258"/>
      <c r="P350" s="258"/>
      <c r="Q350" s="258"/>
      <c r="R350" s="101" t="s">
        <v>252</v>
      </c>
      <c r="S350" s="20"/>
      <c r="T350" s="104"/>
      <c r="U350" s="105" t="s">
        <v>38</v>
      </c>
      <c r="X350" s="106">
        <v>0</v>
      </c>
      <c r="Y350" s="106">
        <f>$X$350*$K$350</f>
        <v>0</v>
      </c>
      <c r="Z350" s="106">
        <v>0</v>
      </c>
      <c r="AA350" s="107">
        <f>$Z$350*$K$350</f>
        <v>0</v>
      </c>
      <c r="AR350" s="68" t="s">
        <v>118</v>
      </c>
      <c r="AT350" s="68" t="s">
        <v>116</v>
      </c>
      <c r="AU350" s="68" t="s">
        <v>133</v>
      </c>
      <c r="AY350" s="6" t="s">
        <v>115</v>
      </c>
      <c r="BE350" s="108">
        <f>IF($U$350="základní",$N$350,0)</f>
        <v>0</v>
      </c>
      <c r="BF350" s="108">
        <f>IF($U$350="snížená",$N$350,0)</f>
        <v>0</v>
      </c>
      <c r="BG350" s="108">
        <f>IF($U$350="zákl. přenesená",$N$350,0)</f>
        <v>0</v>
      </c>
      <c r="BH350" s="108">
        <f>IF($U$350="sníž. přenesená",$N$350,0)</f>
        <v>0</v>
      </c>
      <c r="BI350" s="108">
        <f>IF($U$350="nulová",$N$350,0)</f>
        <v>0</v>
      </c>
      <c r="BJ350" s="68" t="s">
        <v>21</v>
      </c>
      <c r="BK350" s="108">
        <f>ROUND($L$350*$K$350,2)</f>
        <v>0</v>
      </c>
      <c r="BL350" s="68" t="s">
        <v>118</v>
      </c>
      <c r="BM350" s="68" t="s">
        <v>968</v>
      </c>
    </row>
    <row r="351" spans="2:47" s="6" customFormat="1" ht="16.5" customHeight="1">
      <c r="B351" s="20"/>
      <c r="F351" s="256" t="s">
        <v>607</v>
      </c>
      <c r="G351" s="231"/>
      <c r="H351" s="231"/>
      <c r="I351" s="231"/>
      <c r="J351" s="231"/>
      <c r="K351" s="231"/>
      <c r="L351" s="231"/>
      <c r="M351" s="231"/>
      <c r="N351" s="231"/>
      <c r="O351" s="231"/>
      <c r="P351" s="231"/>
      <c r="Q351" s="231"/>
      <c r="R351" s="231"/>
      <c r="S351" s="20"/>
      <c r="T351" s="45"/>
      <c r="AA351" s="46"/>
      <c r="AT351" s="6" t="s">
        <v>255</v>
      </c>
      <c r="AU351" s="6" t="s">
        <v>133</v>
      </c>
    </row>
    <row r="352" spans="2:65" s="6" customFormat="1" ht="27" customHeight="1">
      <c r="B352" s="20"/>
      <c r="C352" s="99" t="s">
        <v>154</v>
      </c>
      <c r="D352" s="99" t="s">
        <v>116</v>
      </c>
      <c r="E352" s="100" t="s">
        <v>609</v>
      </c>
      <c r="F352" s="257" t="s">
        <v>610</v>
      </c>
      <c r="G352" s="258"/>
      <c r="H352" s="258"/>
      <c r="I352" s="258"/>
      <c r="J352" s="102" t="s">
        <v>125</v>
      </c>
      <c r="K352" s="103">
        <v>23.335</v>
      </c>
      <c r="L352" s="259"/>
      <c r="M352" s="258"/>
      <c r="N352" s="261">
        <f>ROUND($L$352*$K$352,2)</f>
        <v>0</v>
      </c>
      <c r="O352" s="258"/>
      <c r="P352" s="258"/>
      <c r="Q352" s="258"/>
      <c r="R352" s="101" t="s">
        <v>252</v>
      </c>
      <c r="S352" s="20"/>
      <c r="T352" s="104"/>
      <c r="U352" s="105" t="s">
        <v>38</v>
      </c>
      <c r="X352" s="106">
        <v>0</v>
      </c>
      <c r="Y352" s="106">
        <f>$X$352*$K$352</f>
        <v>0</v>
      </c>
      <c r="Z352" s="106">
        <v>0</v>
      </c>
      <c r="AA352" s="107">
        <f>$Z$352*$K$352</f>
        <v>0</v>
      </c>
      <c r="AR352" s="68" t="s">
        <v>118</v>
      </c>
      <c r="AT352" s="68" t="s">
        <v>116</v>
      </c>
      <c r="AU352" s="68" t="s">
        <v>133</v>
      </c>
      <c r="AY352" s="6" t="s">
        <v>115</v>
      </c>
      <c r="BE352" s="108">
        <f>IF($U$352="základní",$N$352,0)</f>
        <v>0</v>
      </c>
      <c r="BF352" s="108">
        <f>IF($U$352="snížená",$N$352,0)</f>
        <v>0</v>
      </c>
      <c r="BG352" s="108">
        <f>IF($U$352="zákl. přenesená",$N$352,0)</f>
        <v>0</v>
      </c>
      <c r="BH352" s="108">
        <f>IF($U$352="sníž. přenesená",$N$352,0)</f>
        <v>0</v>
      </c>
      <c r="BI352" s="108">
        <f>IF($U$352="nulová",$N$352,0)</f>
        <v>0</v>
      </c>
      <c r="BJ352" s="68" t="s">
        <v>21</v>
      </c>
      <c r="BK352" s="108">
        <f>ROUND($L$352*$K$352,2)</f>
        <v>0</v>
      </c>
      <c r="BL352" s="68" t="s">
        <v>118</v>
      </c>
      <c r="BM352" s="68" t="s">
        <v>969</v>
      </c>
    </row>
    <row r="353" spans="2:47" s="6" customFormat="1" ht="16.5" customHeight="1">
      <c r="B353" s="20"/>
      <c r="F353" s="256" t="s">
        <v>612</v>
      </c>
      <c r="G353" s="231"/>
      <c r="H353" s="231"/>
      <c r="I353" s="231"/>
      <c r="J353" s="231"/>
      <c r="K353" s="231"/>
      <c r="L353" s="231"/>
      <c r="M353" s="231"/>
      <c r="N353" s="231"/>
      <c r="O353" s="231"/>
      <c r="P353" s="231"/>
      <c r="Q353" s="231"/>
      <c r="R353" s="231"/>
      <c r="S353" s="20"/>
      <c r="T353" s="45"/>
      <c r="AA353" s="46"/>
      <c r="AT353" s="6" t="s">
        <v>255</v>
      </c>
      <c r="AU353" s="6" t="s">
        <v>133</v>
      </c>
    </row>
    <row r="354" spans="2:65" s="6" customFormat="1" ht="27" customHeight="1">
      <c r="B354" s="20"/>
      <c r="C354" s="99" t="s">
        <v>155</v>
      </c>
      <c r="D354" s="99" t="s">
        <v>116</v>
      </c>
      <c r="E354" s="100" t="s">
        <v>614</v>
      </c>
      <c r="F354" s="257" t="s">
        <v>615</v>
      </c>
      <c r="G354" s="258"/>
      <c r="H354" s="258"/>
      <c r="I354" s="258"/>
      <c r="J354" s="102" t="s">
        <v>125</v>
      </c>
      <c r="K354" s="103">
        <v>72.198</v>
      </c>
      <c r="L354" s="259"/>
      <c r="M354" s="258"/>
      <c r="N354" s="261">
        <f>ROUND($L$354*$K$354,2)</f>
        <v>0</v>
      </c>
      <c r="O354" s="258"/>
      <c r="P354" s="258"/>
      <c r="Q354" s="258"/>
      <c r="R354" s="101" t="s">
        <v>252</v>
      </c>
      <c r="S354" s="20"/>
      <c r="T354" s="104"/>
      <c r="U354" s="105" t="s">
        <v>38</v>
      </c>
      <c r="X354" s="106">
        <v>0</v>
      </c>
      <c r="Y354" s="106">
        <f>$X$354*$K$354</f>
        <v>0</v>
      </c>
      <c r="Z354" s="106">
        <v>0</v>
      </c>
      <c r="AA354" s="107">
        <f>$Z$354*$K$354</f>
        <v>0</v>
      </c>
      <c r="AR354" s="68" t="s">
        <v>118</v>
      </c>
      <c r="AT354" s="68" t="s">
        <v>116</v>
      </c>
      <c r="AU354" s="68" t="s">
        <v>133</v>
      </c>
      <c r="AY354" s="6" t="s">
        <v>115</v>
      </c>
      <c r="BE354" s="108">
        <f>IF($U$354="základní",$N$354,0)</f>
        <v>0</v>
      </c>
      <c r="BF354" s="108">
        <f>IF($U$354="snížená",$N$354,0)</f>
        <v>0</v>
      </c>
      <c r="BG354" s="108">
        <f>IF($U$354="zákl. přenesená",$N$354,0)</f>
        <v>0</v>
      </c>
      <c r="BH354" s="108">
        <f>IF($U$354="sníž. přenesená",$N$354,0)</f>
        <v>0</v>
      </c>
      <c r="BI354" s="108">
        <f>IF($U$354="nulová",$N$354,0)</f>
        <v>0</v>
      </c>
      <c r="BJ354" s="68" t="s">
        <v>21</v>
      </c>
      <c r="BK354" s="108">
        <f>ROUND($L$354*$K$354,2)</f>
        <v>0</v>
      </c>
      <c r="BL354" s="68" t="s">
        <v>118</v>
      </c>
      <c r="BM354" s="68" t="s">
        <v>970</v>
      </c>
    </row>
    <row r="355" spans="2:47" s="6" customFormat="1" ht="16.5" customHeight="1">
      <c r="B355" s="20"/>
      <c r="F355" s="256" t="s">
        <v>617</v>
      </c>
      <c r="G355" s="231"/>
      <c r="H355" s="231"/>
      <c r="I355" s="231"/>
      <c r="J355" s="231"/>
      <c r="K355" s="231"/>
      <c r="L355" s="231"/>
      <c r="M355" s="231"/>
      <c r="N355" s="231"/>
      <c r="O355" s="231"/>
      <c r="P355" s="231"/>
      <c r="Q355" s="231"/>
      <c r="R355" s="231"/>
      <c r="S355" s="20"/>
      <c r="T355" s="45"/>
      <c r="AA355" s="46"/>
      <c r="AT355" s="6" t="s">
        <v>255</v>
      </c>
      <c r="AU355" s="6" t="s">
        <v>133</v>
      </c>
    </row>
    <row r="356" spans="2:63" s="90" customFormat="1" ht="37.5" customHeight="1">
      <c r="B356" s="91"/>
      <c r="D356" s="92" t="s">
        <v>245</v>
      </c>
      <c r="N356" s="255">
        <f>$BK$356</f>
        <v>0</v>
      </c>
      <c r="O356" s="254"/>
      <c r="P356" s="254"/>
      <c r="Q356" s="254"/>
      <c r="S356" s="91"/>
      <c r="T356" s="94"/>
      <c r="W356" s="95">
        <f>$W$357+$W$360+$W$363</f>
        <v>0</v>
      </c>
      <c r="Y356" s="95">
        <f>$Y$357+$Y$360+$Y$363</f>
        <v>0</v>
      </c>
      <c r="AA356" s="96">
        <f>$AA$357+$AA$360+$AA$363</f>
        <v>0</v>
      </c>
      <c r="AR356" s="93" t="s">
        <v>122</v>
      </c>
      <c r="AT356" s="93" t="s">
        <v>67</v>
      </c>
      <c r="AU356" s="93" t="s">
        <v>68</v>
      </c>
      <c r="AY356" s="93" t="s">
        <v>115</v>
      </c>
      <c r="BK356" s="97">
        <f>$BK$357+$BK$360+$BK$363</f>
        <v>0</v>
      </c>
    </row>
    <row r="357" spans="2:63" s="90" customFormat="1" ht="21" customHeight="1">
      <c r="B357" s="91"/>
      <c r="D357" s="98" t="s">
        <v>246</v>
      </c>
      <c r="N357" s="253">
        <f>$BK$357</f>
        <v>0</v>
      </c>
      <c r="O357" s="254"/>
      <c r="P357" s="254"/>
      <c r="Q357" s="254"/>
      <c r="S357" s="91"/>
      <c r="T357" s="94"/>
      <c r="W357" s="95">
        <f>SUM($W$358:$W$359)</f>
        <v>0</v>
      </c>
      <c r="Y357" s="95">
        <f>SUM($Y$358:$Y$359)</f>
        <v>0</v>
      </c>
      <c r="AA357" s="96">
        <f>SUM($AA$358:$AA$359)</f>
        <v>0</v>
      </c>
      <c r="AR357" s="93" t="s">
        <v>122</v>
      </c>
      <c r="AT357" s="93" t="s">
        <v>67</v>
      </c>
      <c r="AU357" s="93" t="s">
        <v>21</v>
      </c>
      <c r="AY357" s="93" t="s">
        <v>115</v>
      </c>
      <c r="BK357" s="97">
        <f>SUM($BK$358:$BK$359)</f>
        <v>0</v>
      </c>
    </row>
    <row r="358" spans="2:65" s="6" customFormat="1" ht="15.75" customHeight="1">
      <c r="B358" s="20"/>
      <c r="C358" s="99" t="s">
        <v>190</v>
      </c>
      <c r="D358" s="99" t="s">
        <v>116</v>
      </c>
      <c r="E358" s="100" t="s">
        <v>623</v>
      </c>
      <c r="F358" s="257" t="s">
        <v>624</v>
      </c>
      <c r="G358" s="258"/>
      <c r="H358" s="258"/>
      <c r="I358" s="258"/>
      <c r="J358" s="102" t="s">
        <v>625</v>
      </c>
      <c r="K358" s="103">
        <v>1</v>
      </c>
      <c r="L358" s="259"/>
      <c r="M358" s="258"/>
      <c r="N358" s="261">
        <f>ROUND($L$358*$K$358,2)</f>
        <v>0</v>
      </c>
      <c r="O358" s="258"/>
      <c r="P358" s="258"/>
      <c r="Q358" s="258"/>
      <c r="R358" s="101" t="s">
        <v>252</v>
      </c>
      <c r="S358" s="20"/>
      <c r="T358" s="104"/>
      <c r="U358" s="105" t="s">
        <v>38</v>
      </c>
      <c r="X358" s="106">
        <v>0</v>
      </c>
      <c r="Y358" s="106">
        <f>$X$358*$K$358</f>
        <v>0</v>
      </c>
      <c r="Z358" s="106">
        <v>0</v>
      </c>
      <c r="AA358" s="107">
        <f>$Z$358*$K$358</f>
        <v>0</v>
      </c>
      <c r="AR358" s="68" t="s">
        <v>626</v>
      </c>
      <c r="AT358" s="68" t="s">
        <v>116</v>
      </c>
      <c r="AU358" s="68" t="s">
        <v>73</v>
      </c>
      <c r="AY358" s="6" t="s">
        <v>115</v>
      </c>
      <c r="BE358" s="108">
        <f>IF($U$358="základní",$N$358,0)</f>
        <v>0</v>
      </c>
      <c r="BF358" s="108">
        <f>IF($U$358="snížená",$N$358,0)</f>
        <v>0</v>
      </c>
      <c r="BG358" s="108">
        <f>IF($U$358="zákl. přenesená",$N$358,0)</f>
        <v>0</v>
      </c>
      <c r="BH358" s="108">
        <f>IF($U$358="sníž. přenesená",$N$358,0)</f>
        <v>0</v>
      </c>
      <c r="BI358" s="108">
        <f>IF($U$358="nulová",$N$358,0)</f>
        <v>0</v>
      </c>
      <c r="BJ358" s="68" t="s">
        <v>21</v>
      </c>
      <c r="BK358" s="108">
        <f>ROUND($L$358*$K$358,2)</f>
        <v>0</v>
      </c>
      <c r="BL358" s="68" t="s">
        <v>626</v>
      </c>
      <c r="BM358" s="68" t="s">
        <v>971</v>
      </c>
    </row>
    <row r="359" spans="2:47" s="6" customFormat="1" ht="16.5" customHeight="1">
      <c r="B359" s="20"/>
      <c r="F359" s="256" t="s">
        <v>628</v>
      </c>
      <c r="G359" s="231"/>
      <c r="H359" s="231"/>
      <c r="I359" s="231"/>
      <c r="J359" s="231"/>
      <c r="K359" s="231"/>
      <c r="L359" s="231"/>
      <c r="M359" s="231"/>
      <c r="N359" s="231"/>
      <c r="O359" s="231"/>
      <c r="P359" s="231"/>
      <c r="Q359" s="231"/>
      <c r="R359" s="231"/>
      <c r="S359" s="20"/>
      <c r="T359" s="45"/>
      <c r="AA359" s="46"/>
      <c r="AT359" s="6" t="s">
        <v>255</v>
      </c>
      <c r="AU359" s="6" t="s">
        <v>73</v>
      </c>
    </row>
    <row r="360" spans="2:63" s="90" customFormat="1" ht="30.75" customHeight="1">
      <c r="B360" s="91"/>
      <c r="D360" s="98" t="s">
        <v>247</v>
      </c>
      <c r="N360" s="253">
        <f>$BK$360</f>
        <v>0</v>
      </c>
      <c r="O360" s="254"/>
      <c r="P360" s="254"/>
      <c r="Q360" s="254"/>
      <c r="S360" s="91"/>
      <c r="T360" s="94"/>
      <c r="W360" s="95">
        <f>SUM($W$361:$W$362)</f>
        <v>0</v>
      </c>
      <c r="Y360" s="95">
        <f>SUM($Y$361:$Y$362)</f>
        <v>0</v>
      </c>
      <c r="AA360" s="96">
        <f>SUM($AA$361:$AA$362)</f>
        <v>0</v>
      </c>
      <c r="AR360" s="93" t="s">
        <v>122</v>
      </c>
      <c r="AT360" s="93" t="s">
        <v>67</v>
      </c>
      <c r="AU360" s="93" t="s">
        <v>21</v>
      </c>
      <c r="AY360" s="93" t="s">
        <v>115</v>
      </c>
      <c r="BK360" s="97">
        <f>SUM($BK$361:$BK$362)</f>
        <v>0</v>
      </c>
    </row>
    <row r="361" spans="2:65" s="6" customFormat="1" ht="15.75" customHeight="1">
      <c r="B361" s="20"/>
      <c r="C361" s="99" t="s">
        <v>191</v>
      </c>
      <c r="D361" s="99" t="s">
        <v>116</v>
      </c>
      <c r="E361" s="100" t="s">
        <v>629</v>
      </c>
      <c r="F361" s="257" t="s">
        <v>630</v>
      </c>
      <c r="G361" s="258"/>
      <c r="H361" s="258"/>
      <c r="I361" s="258"/>
      <c r="J361" s="102" t="s">
        <v>625</v>
      </c>
      <c r="K361" s="103">
        <v>1</v>
      </c>
      <c r="L361" s="259"/>
      <c r="M361" s="258"/>
      <c r="N361" s="261">
        <f>ROUND($L$361*$K$361,2)</f>
        <v>0</v>
      </c>
      <c r="O361" s="258"/>
      <c r="P361" s="258"/>
      <c r="Q361" s="258"/>
      <c r="R361" s="101" t="s">
        <v>252</v>
      </c>
      <c r="S361" s="20"/>
      <c r="T361" s="104"/>
      <c r="U361" s="105" t="s">
        <v>38</v>
      </c>
      <c r="X361" s="106">
        <v>0</v>
      </c>
      <c r="Y361" s="106">
        <f>$X$361*$K$361</f>
        <v>0</v>
      </c>
      <c r="Z361" s="106">
        <v>0</v>
      </c>
      <c r="AA361" s="107">
        <f>$Z$361*$K$361</f>
        <v>0</v>
      </c>
      <c r="AR361" s="68" t="s">
        <v>626</v>
      </c>
      <c r="AT361" s="68" t="s">
        <v>116</v>
      </c>
      <c r="AU361" s="68" t="s">
        <v>73</v>
      </c>
      <c r="AY361" s="6" t="s">
        <v>115</v>
      </c>
      <c r="BE361" s="108">
        <f>IF($U$361="základní",$N$361,0)</f>
        <v>0</v>
      </c>
      <c r="BF361" s="108">
        <f>IF($U$361="snížená",$N$361,0)</f>
        <v>0</v>
      </c>
      <c r="BG361" s="108">
        <f>IF($U$361="zákl. přenesená",$N$361,0)</f>
        <v>0</v>
      </c>
      <c r="BH361" s="108">
        <f>IF($U$361="sníž. přenesená",$N$361,0)</f>
        <v>0</v>
      </c>
      <c r="BI361" s="108">
        <f>IF($U$361="nulová",$N$361,0)</f>
        <v>0</v>
      </c>
      <c r="BJ361" s="68" t="s">
        <v>21</v>
      </c>
      <c r="BK361" s="108">
        <f>ROUND($L$361*$K$361,2)</f>
        <v>0</v>
      </c>
      <c r="BL361" s="68" t="s">
        <v>626</v>
      </c>
      <c r="BM361" s="68" t="s">
        <v>972</v>
      </c>
    </row>
    <row r="362" spans="2:47" s="6" customFormat="1" ht="16.5" customHeight="1">
      <c r="B362" s="20"/>
      <c r="F362" s="256" t="s">
        <v>632</v>
      </c>
      <c r="G362" s="231"/>
      <c r="H362" s="231"/>
      <c r="I362" s="231"/>
      <c r="J362" s="231"/>
      <c r="K362" s="231"/>
      <c r="L362" s="231"/>
      <c r="M362" s="231"/>
      <c r="N362" s="231"/>
      <c r="O362" s="231"/>
      <c r="P362" s="231"/>
      <c r="Q362" s="231"/>
      <c r="R362" s="231"/>
      <c r="S362" s="20"/>
      <c r="T362" s="45"/>
      <c r="AA362" s="46"/>
      <c r="AT362" s="6" t="s">
        <v>255</v>
      </c>
      <c r="AU362" s="6" t="s">
        <v>73</v>
      </c>
    </row>
    <row r="363" spans="2:63" s="90" customFormat="1" ht="30.75" customHeight="1">
      <c r="B363" s="91"/>
      <c r="D363" s="98" t="s">
        <v>248</v>
      </c>
      <c r="N363" s="253">
        <f>$BK$363</f>
        <v>0</v>
      </c>
      <c r="O363" s="254"/>
      <c r="P363" s="254"/>
      <c r="Q363" s="254"/>
      <c r="S363" s="91"/>
      <c r="T363" s="94"/>
      <c r="W363" s="95">
        <f>SUM($W$364:$W$365)</f>
        <v>0</v>
      </c>
      <c r="Y363" s="95">
        <f>SUM($Y$364:$Y$365)</f>
        <v>0</v>
      </c>
      <c r="AA363" s="96">
        <f>SUM($AA$364:$AA$365)</f>
        <v>0</v>
      </c>
      <c r="AR363" s="93" t="s">
        <v>122</v>
      </c>
      <c r="AT363" s="93" t="s">
        <v>67</v>
      </c>
      <c r="AU363" s="93" t="s">
        <v>21</v>
      </c>
      <c r="AY363" s="93" t="s">
        <v>115</v>
      </c>
      <c r="BK363" s="97">
        <f>SUM($BK$364:$BK$365)</f>
        <v>0</v>
      </c>
    </row>
    <row r="364" spans="2:65" s="6" customFormat="1" ht="15.75" customHeight="1">
      <c r="B364" s="20"/>
      <c r="C364" s="99" t="s">
        <v>192</v>
      </c>
      <c r="D364" s="99" t="s">
        <v>116</v>
      </c>
      <c r="E364" s="100" t="s">
        <v>633</v>
      </c>
      <c r="F364" s="257" t="s">
        <v>634</v>
      </c>
      <c r="G364" s="258"/>
      <c r="H364" s="258"/>
      <c r="I364" s="258"/>
      <c r="J364" s="102" t="s">
        <v>625</v>
      </c>
      <c r="K364" s="103">
        <v>1</v>
      </c>
      <c r="L364" s="259"/>
      <c r="M364" s="258"/>
      <c r="N364" s="261">
        <f>ROUND($L$364*$K$364,2)</f>
        <v>0</v>
      </c>
      <c r="O364" s="258"/>
      <c r="P364" s="258"/>
      <c r="Q364" s="258"/>
      <c r="R364" s="101" t="s">
        <v>252</v>
      </c>
      <c r="S364" s="20"/>
      <c r="T364" s="104"/>
      <c r="U364" s="105" t="s">
        <v>38</v>
      </c>
      <c r="X364" s="106">
        <v>0</v>
      </c>
      <c r="Y364" s="106">
        <f>$X$364*$K$364</f>
        <v>0</v>
      </c>
      <c r="Z364" s="106">
        <v>0</v>
      </c>
      <c r="AA364" s="107">
        <f>$Z$364*$K$364</f>
        <v>0</v>
      </c>
      <c r="AR364" s="68" t="s">
        <v>626</v>
      </c>
      <c r="AT364" s="68" t="s">
        <v>116</v>
      </c>
      <c r="AU364" s="68" t="s">
        <v>73</v>
      </c>
      <c r="AY364" s="6" t="s">
        <v>115</v>
      </c>
      <c r="BE364" s="108">
        <f>IF($U$364="základní",$N$364,0)</f>
        <v>0</v>
      </c>
      <c r="BF364" s="108">
        <f>IF($U$364="snížená",$N$364,0)</f>
        <v>0</v>
      </c>
      <c r="BG364" s="108">
        <f>IF($U$364="zákl. přenesená",$N$364,0)</f>
        <v>0</v>
      </c>
      <c r="BH364" s="108">
        <f>IF($U$364="sníž. přenesená",$N$364,0)</f>
        <v>0</v>
      </c>
      <c r="BI364" s="108">
        <f>IF($U$364="nulová",$N$364,0)</f>
        <v>0</v>
      </c>
      <c r="BJ364" s="68" t="s">
        <v>21</v>
      </c>
      <c r="BK364" s="108">
        <f>ROUND($L$364*$K$364,2)</f>
        <v>0</v>
      </c>
      <c r="BL364" s="68" t="s">
        <v>626</v>
      </c>
      <c r="BM364" s="68" t="s">
        <v>973</v>
      </c>
    </row>
    <row r="365" spans="2:47" s="6" customFormat="1" ht="16.5" customHeight="1">
      <c r="B365" s="20"/>
      <c r="F365" s="256" t="s">
        <v>636</v>
      </c>
      <c r="G365" s="231"/>
      <c r="H365" s="231"/>
      <c r="I365" s="231"/>
      <c r="J365" s="231"/>
      <c r="K365" s="231"/>
      <c r="L365" s="231"/>
      <c r="M365" s="231"/>
      <c r="N365" s="231"/>
      <c r="O365" s="231"/>
      <c r="P365" s="231"/>
      <c r="Q365" s="231"/>
      <c r="R365" s="231"/>
      <c r="S365" s="20"/>
      <c r="T365" s="129"/>
      <c r="U365" s="128"/>
      <c r="V365" s="128"/>
      <c r="W365" s="128"/>
      <c r="X365" s="128"/>
      <c r="Y365" s="128"/>
      <c r="Z365" s="128"/>
      <c r="AA365" s="130"/>
      <c r="AT365" s="6" t="s">
        <v>255</v>
      </c>
      <c r="AU365" s="6" t="s">
        <v>73</v>
      </c>
    </row>
    <row r="366" spans="2:19" s="6" customFormat="1" ht="7.5" customHeight="1">
      <c r="B366" s="34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20"/>
    </row>
    <row r="896" s="2" customFormat="1" ht="14.25" customHeight="1"/>
  </sheetData>
  <sheetProtection/>
  <mergeCells count="477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N62:Q62"/>
    <mergeCell ref="C69:R69"/>
    <mergeCell ref="F71:Q71"/>
    <mergeCell ref="F72:Q72"/>
    <mergeCell ref="M74:P74"/>
    <mergeCell ref="M76:Q76"/>
    <mergeCell ref="F79:I79"/>
    <mergeCell ref="L79:M79"/>
    <mergeCell ref="N79:Q79"/>
    <mergeCell ref="F83:I83"/>
    <mergeCell ref="L83:M83"/>
    <mergeCell ref="N83:Q83"/>
    <mergeCell ref="F84:R84"/>
    <mergeCell ref="F85:I85"/>
    <mergeCell ref="L85:M85"/>
    <mergeCell ref="N85:Q85"/>
    <mergeCell ref="F86:R86"/>
    <mergeCell ref="F87:I87"/>
    <mergeCell ref="F88:I88"/>
    <mergeCell ref="F89:I89"/>
    <mergeCell ref="F90:I90"/>
    <mergeCell ref="L90:M90"/>
    <mergeCell ref="N90:Q90"/>
    <mergeCell ref="F91:R91"/>
    <mergeCell ref="F92:I92"/>
    <mergeCell ref="F93:I93"/>
    <mergeCell ref="F94:I94"/>
    <mergeCell ref="F95:I95"/>
    <mergeCell ref="L95:M95"/>
    <mergeCell ref="N95:Q95"/>
    <mergeCell ref="F96:R96"/>
    <mergeCell ref="F97:I97"/>
    <mergeCell ref="F98:I98"/>
    <mergeCell ref="F99:I99"/>
    <mergeCell ref="F100:I100"/>
    <mergeCell ref="L100:M100"/>
    <mergeCell ref="N100:Q100"/>
    <mergeCell ref="F101:R101"/>
    <mergeCell ref="F102:I102"/>
    <mergeCell ref="F103:I103"/>
    <mergeCell ref="F104:I104"/>
    <mergeCell ref="F105:I105"/>
    <mergeCell ref="L105:M105"/>
    <mergeCell ref="N105:Q105"/>
    <mergeCell ref="F106:R106"/>
    <mergeCell ref="F107:I107"/>
    <mergeCell ref="F108:I108"/>
    <mergeCell ref="F109:I109"/>
    <mergeCell ref="F110:I110"/>
    <mergeCell ref="F111:I111"/>
    <mergeCell ref="F112:I112"/>
    <mergeCell ref="F113:I113"/>
    <mergeCell ref="F114:I114"/>
    <mergeCell ref="F115:I115"/>
    <mergeCell ref="F116:I116"/>
    <mergeCell ref="F117:I117"/>
    <mergeCell ref="F118:I118"/>
    <mergeCell ref="F119:I119"/>
    <mergeCell ref="F120:I120"/>
    <mergeCell ref="F121:I121"/>
    <mergeCell ref="L121:M121"/>
    <mergeCell ref="N121:Q121"/>
    <mergeCell ref="F122:R122"/>
    <mergeCell ref="F123:I123"/>
    <mergeCell ref="F124:I124"/>
    <mergeCell ref="F125:I125"/>
    <mergeCell ref="F126:I126"/>
    <mergeCell ref="F127:I127"/>
    <mergeCell ref="F128:I128"/>
    <mergeCell ref="F129:I129"/>
    <mergeCell ref="F130:I130"/>
    <mergeCell ref="F131:I131"/>
    <mergeCell ref="L131:M131"/>
    <mergeCell ref="N131:Q131"/>
    <mergeCell ref="F132:R132"/>
    <mergeCell ref="F133:I133"/>
    <mergeCell ref="F134:I134"/>
    <mergeCell ref="F135:I135"/>
    <mergeCell ref="F136:I136"/>
    <mergeCell ref="L136:M136"/>
    <mergeCell ref="N136:Q136"/>
    <mergeCell ref="F137:R137"/>
    <mergeCell ref="F138:I138"/>
    <mergeCell ref="F139:I139"/>
    <mergeCell ref="F140:I140"/>
    <mergeCell ref="L140:M140"/>
    <mergeCell ref="N140:Q140"/>
    <mergeCell ref="F141:R141"/>
    <mergeCell ref="F142:I142"/>
    <mergeCell ref="F143:I143"/>
    <mergeCell ref="F144:I144"/>
    <mergeCell ref="F145:I145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L155:M155"/>
    <mergeCell ref="N155:Q155"/>
    <mergeCell ref="F156:R156"/>
    <mergeCell ref="F157:I157"/>
    <mergeCell ref="F158:I158"/>
    <mergeCell ref="F159:I159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L173:M173"/>
    <mergeCell ref="N173:Q173"/>
    <mergeCell ref="F174:R174"/>
    <mergeCell ref="F175:I175"/>
    <mergeCell ref="L175:M175"/>
    <mergeCell ref="N175:Q175"/>
    <mergeCell ref="F176:R176"/>
    <mergeCell ref="F177:I177"/>
    <mergeCell ref="L177:M177"/>
    <mergeCell ref="N177:Q177"/>
    <mergeCell ref="F178:R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F193:I193"/>
    <mergeCell ref="L193:M193"/>
    <mergeCell ref="N193:Q193"/>
    <mergeCell ref="F194:R194"/>
    <mergeCell ref="F195:I195"/>
    <mergeCell ref="F196:I196"/>
    <mergeCell ref="L196:M196"/>
    <mergeCell ref="N196:Q196"/>
    <mergeCell ref="F197:R197"/>
    <mergeCell ref="F198:I198"/>
    <mergeCell ref="F199:I199"/>
    <mergeCell ref="L199:M199"/>
    <mergeCell ref="N199:Q199"/>
    <mergeCell ref="F200:R200"/>
    <mergeCell ref="F201:I201"/>
    <mergeCell ref="F202:I202"/>
    <mergeCell ref="F203:I203"/>
    <mergeCell ref="F204:I204"/>
    <mergeCell ref="F205:I205"/>
    <mergeCell ref="F206:I206"/>
    <mergeCell ref="F207:I207"/>
    <mergeCell ref="L207:M207"/>
    <mergeCell ref="N207:Q207"/>
    <mergeCell ref="F208:R208"/>
    <mergeCell ref="F209:I209"/>
    <mergeCell ref="F210:I210"/>
    <mergeCell ref="L210:M210"/>
    <mergeCell ref="N210:Q210"/>
    <mergeCell ref="F211:R211"/>
    <mergeCell ref="F212:I212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L222:M222"/>
    <mergeCell ref="N222:Q222"/>
    <mergeCell ref="F223:R223"/>
    <mergeCell ref="F224:I224"/>
    <mergeCell ref="F225:I225"/>
    <mergeCell ref="F226:I226"/>
    <mergeCell ref="F227:I227"/>
    <mergeCell ref="L227:M227"/>
    <mergeCell ref="N227:Q227"/>
    <mergeCell ref="F228:R228"/>
    <mergeCell ref="F229:I229"/>
    <mergeCell ref="F235:I235"/>
    <mergeCell ref="L235:M235"/>
    <mergeCell ref="N235:Q235"/>
    <mergeCell ref="F236:R236"/>
    <mergeCell ref="F230:I230"/>
    <mergeCell ref="L230:M230"/>
    <mergeCell ref="N230:Q230"/>
    <mergeCell ref="F231:R231"/>
    <mergeCell ref="F237:I237"/>
    <mergeCell ref="N234:Q234"/>
    <mergeCell ref="F238:I238"/>
    <mergeCell ref="F239:I239"/>
    <mergeCell ref="F241:I241"/>
    <mergeCell ref="L241:M241"/>
    <mergeCell ref="N241:Q241"/>
    <mergeCell ref="F242:R242"/>
    <mergeCell ref="N240:Q240"/>
    <mergeCell ref="F243:I243"/>
    <mergeCell ref="F244:I244"/>
    <mergeCell ref="L244:M244"/>
    <mergeCell ref="N244:Q244"/>
    <mergeCell ref="F245:R245"/>
    <mergeCell ref="F246:I246"/>
    <mergeCell ref="F247:I247"/>
    <mergeCell ref="L247:M247"/>
    <mergeCell ref="N247:Q247"/>
    <mergeCell ref="F248:R248"/>
    <mergeCell ref="F249:I249"/>
    <mergeCell ref="L249:M249"/>
    <mergeCell ref="N249:Q249"/>
    <mergeCell ref="F250:I250"/>
    <mergeCell ref="F252:I252"/>
    <mergeCell ref="L252:M252"/>
    <mergeCell ref="N252:Q252"/>
    <mergeCell ref="F253:R253"/>
    <mergeCell ref="F254:I254"/>
    <mergeCell ref="N251:Q251"/>
    <mergeCell ref="F255:I255"/>
    <mergeCell ref="L255:M255"/>
    <mergeCell ref="N255:Q255"/>
    <mergeCell ref="F256:R256"/>
    <mergeCell ref="F257:I257"/>
    <mergeCell ref="L257:M257"/>
    <mergeCell ref="N257:Q257"/>
    <mergeCell ref="F258:R258"/>
    <mergeCell ref="F259:I259"/>
    <mergeCell ref="L259:M259"/>
    <mergeCell ref="N259:Q259"/>
    <mergeCell ref="F260:R260"/>
    <mergeCell ref="F261:I261"/>
    <mergeCell ref="F262:I262"/>
    <mergeCell ref="L262:M262"/>
    <mergeCell ref="N262:Q262"/>
    <mergeCell ref="F263:R263"/>
    <mergeCell ref="F264:I264"/>
    <mergeCell ref="F265:I265"/>
    <mergeCell ref="L265:M265"/>
    <mergeCell ref="N265:Q265"/>
    <mergeCell ref="F266:R266"/>
    <mergeCell ref="F267:I267"/>
    <mergeCell ref="F268:I268"/>
    <mergeCell ref="L268:M268"/>
    <mergeCell ref="N268:Q268"/>
    <mergeCell ref="F269:R269"/>
    <mergeCell ref="F270:I270"/>
    <mergeCell ref="F271:I271"/>
    <mergeCell ref="L271:M271"/>
    <mergeCell ref="N271:Q271"/>
    <mergeCell ref="F272:R272"/>
    <mergeCell ref="F273:I273"/>
    <mergeCell ref="L273:M273"/>
    <mergeCell ref="N273:Q273"/>
    <mergeCell ref="F274:R274"/>
    <mergeCell ref="F275:I275"/>
    <mergeCell ref="L275:M275"/>
    <mergeCell ref="N275:Q275"/>
    <mergeCell ref="F276:R276"/>
    <mergeCell ref="F277:I277"/>
    <mergeCell ref="F278:I278"/>
    <mergeCell ref="F279:I279"/>
    <mergeCell ref="L279:M279"/>
    <mergeCell ref="N279:Q279"/>
    <mergeCell ref="F280:R280"/>
    <mergeCell ref="F281:I281"/>
    <mergeCell ref="L281:M281"/>
    <mergeCell ref="N281:Q281"/>
    <mergeCell ref="F282:R282"/>
    <mergeCell ref="F283:I283"/>
    <mergeCell ref="F284:I284"/>
    <mergeCell ref="L284:M284"/>
    <mergeCell ref="N284:Q284"/>
    <mergeCell ref="F285:R285"/>
    <mergeCell ref="F286:I286"/>
    <mergeCell ref="L286:M286"/>
    <mergeCell ref="N286:Q286"/>
    <mergeCell ref="F287:R287"/>
    <mergeCell ref="F288:I288"/>
    <mergeCell ref="F289:I289"/>
    <mergeCell ref="L289:M289"/>
    <mergeCell ref="N289:Q289"/>
    <mergeCell ref="F290:R290"/>
    <mergeCell ref="F291:I291"/>
    <mergeCell ref="F292:I292"/>
    <mergeCell ref="L292:M292"/>
    <mergeCell ref="N292:Q292"/>
    <mergeCell ref="F293:R293"/>
    <mergeCell ref="F294:I294"/>
    <mergeCell ref="F295:I295"/>
    <mergeCell ref="L295:M295"/>
    <mergeCell ref="N295:Q295"/>
    <mergeCell ref="F296:R296"/>
    <mergeCell ref="F297:I297"/>
    <mergeCell ref="F298:I298"/>
    <mergeCell ref="L298:M298"/>
    <mergeCell ref="N298:Q298"/>
    <mergeCell ref="F299:R299"/>
    <mergeCell ref="F300:I300"/>
    <mergeCell ref="F301:I301"/>
    <mergeCell ref="L301:M301"/>
    <mergeCell ref="N301:Q301"/>
    <mergeCell ref="F302:R302"/>
    <mergeCell ref="F303:I303"/>
    <mergeCell ref="F304:I304"/>
    <mergeCell ref="L304:M304"/>
    <mergeCell ref="N304:Q304"/>
    <mergeCell ref="F305:R305"/>
    <mergeCell ref="F306:I306"/>
    <mergeCell ref="L306:M306"/>
    <mergeCell ref="N306:Q306"/>
    <mergeCell ref="F307:R307"/>
    <mergeCell ref="F308:I308"/>
    <mergeCell ref="F309:I309"/>
    <mergeCell ref="L309:M309"/>
    <mergeCell ref="N309:Q309"/>
    <mergeCell ref="F310:R310"/>
    <mergeCell ref="F311:I311"/>
    <mergeCell ref="F312:I312"/>
    <mergeCell ref="L312:M312"/>
    <mergeCell ref="N312:Q312"/>
    <mergeCell ref="F313:R313"/>
    <mergeCell ref="F314:I314"/>
    <mergeCell ref="F315:I315"/>
    <mergeCell ref="L315:M315"/>
    <mergeCell ref="N315:Q315"/>
    <mergeCell ref="F316:R316"/>
    <mergeCell ref="F317:I317"/>
    <mergeCell ref="F318:I318"/>
    <mergeCell ref="L318:M318"/>
    <mergeCell ref="N318:Q318"/>
    <mergeCell ref="F319:R319"/>
    <mergeCell ref="F320:I320"/>
    <mergeCell ref="F321:I321"/>
    <mergeCell ref="L321:M321"/>
    <mergeCell ref="N321:Q321"/>
    <mergeCell ref="F322:R322"/>
    <mergeCell ref="F323:I323"/>
    <mergeCell ref="F324:I324"/>
    <mergeCell ref="L324:M324"/>
    <mergeCell ref="N324:Q324"/>
    <mergeCell ref="F325:R325"/>
    <mergeCell ref="F326:I326"/>
    <mergeCell ref="F327:I327"/>
    <mergeCell ref="L327:M327"/>
    <mergeCell ref="N327:Q327"/>
    <mergeCell ref="F328:R328"/>
    <mergeCell ref="F329:I329"/>
    <mergeCell ref="L329:M329"/>
    <mergeCell ref="N329:Q329"/>
    <mergeCell ref="F330:R330"/>
    <mergeCell ref="F331:I331"/>
    <mergeCell ref="L331:M331"/>
    <mergeCell ref="N331:Q331"/>
    <mergeCell ref="F332:R332"/>
    <mergeCell ref="F333:I333"/>
    <mergeCell ref="L333:M333"/>
    <mergeCell ref="N333:Q333"/>
    <mergeCell ref="F334:R334"/>
    <mergeCell ref="F336:I336"/>
    <mergeCell ref="L336:M336"/>
    <mergeCell ref="N336:Q336"/>
    <mergeCell ref="F337:R337"/>
    <mergeCell ref="F339:I339"/>
    <mergeCell ref="L339:M339"/>
    <mergeCell ref="N339:Q339"/>
    <mergeCell ref="N335:Q335"/>
    <mergeCell ref="N338:Q338"/>
    <mergeCell ref="F340:R340"/>
    <mergeCell ref="F341:I341"/>
    <mergeCell ref="L341:M341"/>
    <mergeCell ref="N341:Q341"/>
    <mergeCell ref="F342:R342"/>
    <mergeCell ref="F343:I343"/>
    <mergeCell ref="F344:I344"/>
    <mergeCell ref="F345:I345"/>
    <mergeCell ref="L345:M345"/>
    <mergeCell ref="N345:Q345"/>
    <mergeCell ref="F346:R346"/>
    <mergeCell ref="F347:I347"/>
    <mergeCell ref="L347:M347"/>
    <mergeCell ref="N347:Q347"/>
    <mergeCell ref="N354:Q354"/>
    <mergeCell ref="F348:R348"/>
    <mergeCell ref="F349:I349"/>
    <mergeCell ref="F350:I350"/>
    <mergeCell ref="L350:M350"/>
    <mergeCell ref="N350:Q350"/>
    <mergeCell ref="F351:R351"/>
    <mergeCell ref="L364:M364"/>
    <mergeCell ref="N364:Q364"/>
    <mergeCell ref="F359:R359"/>
    <mergeCell ref="F361:I361"/>
    <mergeCell ref="F355:R355"/>
    <mergeCell ref="F358:I358"/>
    <mergeCell ref="L358:M358"/>
    <mergeCell ref="N358:Q358"/>
    <mergeCell ref="N356:Q356"/>
    <mergeCell ref="N357:Q357"/>
    <mergeCell ref="F365:R365"/>
    <mergeCell ref="L361:M361"/>
    <mergeCell ref="N361:Q361"/>
    <mergeCell ref="F232:I232"/>
    <mergeCell ref="F233:I233"/>
    <mergeCell ref="N360:Q360"/>
    <mergeCell ref="N363:Q363"/>
    <mergeCell ref="F352:I352"/>
    <mergeCell ref="L352:M352"/>
    <mergeCell ref="F364:I364"/>
    <mergeCell ref="H1:K1"/>
    <mergeCell ref="S2:AC2"/>
    <mergeCell ref="F362:R362"/>
    <mergeCell ref="N80:Q80"/>
    <mergeCell ref="N81:Q81"/>
    <mergeCell ref="N82:Q82"/>
    <mergeCell ref="N352:Q352"/>
    <mergeCell ref="F353:R353"/>
    <mergeCell ref="F354:I354"/>
    <mergeCell ref="L354:M354"/>
  </mergeCells>
  <hyperlinks>
    <hyperlink ref="F1:G1" location="C2" tooltip="Krycí list soupisu" display="1) Krycí list soupisu"/>
    <hyperlink ref="H1:K1" location="C49" tooltip="Rekapitulace" display="2) Rekapitulace"/>
    <hyperlink ref="L1:M1" location="C79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D10" sqref="D10:J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39"/>
      <c r="C2" s="140"/>
      <c r="D2" s="140"/>
      <c r="E2" s="140"/>
      <c r="F2" s="140"/>
      <c r="G2" s="140"/>
      <c r="H2" s="140"/>
      <c r="I2" s="140"/>
      <c r="J2" s="140"/>
      <c r="K2" s="141"/>
    </row>
    <row r="3" spans="2:11" s="144" customFormat="1" ht="45" customHeight="1">
      <c r="B3" s="142"/>
      <c r="C3" s="299" t="s">
        <v>1076</v>
      </c>
      <c r="D3" s="299"/>
      <c r="E3" s="299"/>
      <c r="F3" s="299"/>
      <c r="G3" s="299"/>
      <c r="H3" s="299"/>
      <c r="I3" s="299"/>
      <c r="J3" s="299"/>
      <c r="K3" s="143"/>
    </row>
    <row r="4" spans="2:11" ht="25.5" customHeight="1">
      <c r="B4" s="145"/>
      <c r="C4" s="304" t="s">
        <v>1077</v>
      </c>
      <c r="D4" s="304"/>
      <c r="E4" s="304"/>
      <c r="F4" s="304"/>
      <c r="G4" s="304"/>
      <c r="H4" s="304"/>
      <c r="I4" s="304"/>
      <c r="J4" s="304"/>
      <c r="K4" s="146"/>
    </row>
    <row r="5" spans="2:11" ht="5.25" customHeight="1">
      <c r="B5" s="145"/>
      <c r="C5" s="147"/>
      <c r="D5" s="147"/>
      <c r="E5" s="147"/>
      <c r="F5" s="147"/>
      <c r="G5" s="147"/>
      <c r="H5" s="147"/>
      <c r="I5" s="147"/>
      <c r="J5" s="147"/>
      <c r="K5" s="146"/>
    </row>
    <row r="6" spans="2:11" ht="15" customHeight="1">
      <c r="B6" s="145"/>
      <c r="C6" s="301" t="s">
        <v>1078</v>
      </c>
      <c r="D6" s="301"/>
      <c r="E6" s="301"/>
      <c r="F6" s="301"/>
      <c r="G6" s="301"/>
      <c r="H6" s="301"/>
      <c r="I6" s="301"/>
      <c r="J6" s="301"/>
      <c r="K6" s="146"/>
    </row>
    <row r="7" spans="2:11" ht="15" customHeight="1">
      <c r="B7" s="149"/>
      <c r="C7" s="301" t="s">
        <v>1079</v>
      </c>
      <c r="D7" s="301"/>
      <c r="E7" s="301"/>
      <c r="F7" s="301"/>
      <c r="G7" s="301"/>
      <c r="H7" s="301"/>
      <c r="I7" s="301"/>
      <c r="J7" s="301"/>
      <c r="K7" s="146"/>
    </row>
    <row r="8" spans="2:11" ht="12.75" customHeight="1">
      <c r="B8" s="149"/>
      <c r="C8" s="148"/>
      <c r="D8" s="148"/>
      <c r="E8" s="148"/>
      <c r="F8" s="148"/>
      <c r="G8" s="148"/>
      <c r="H8" s="148"/>
      <c r="I8" s="148"/>
      <c r="J8" s="148"/>
      <c r="K8" s="146"/>
    </row>
    <row r="9" spans="2:11" ht="15" customHeight="1">
      <c r="B9" s="149"/>
      <c r="C9" s="301" t="s">
        <v>1080</v>
      </c>
      <c r="D9" s="301"/>
      <c r="E9" s="301"/>
      <c r="F9" s="301"/>
      <c r="G9" s="301"/>
      <c r="H9" s="301"/>
      <c r="I9" s="301"/>
      <c r="J9" s="301"/>
      <c r="K9" s="146"/>
    </row>
    <row r="10" spans="2:11" ht="15" customHeight="1">
      <c r="B10" s="149"/>
      <c r="C10" s="148"/>
      <c r="D10" s="301" t="s">
        <v>1081</v>
      </c>
      <c r="E10" s="301"/>
      <c r="F10" s="301"/>
      <c r="G10" s="301"/>
      <c r="H10" s="301"/>
      <c r="I10" s="301"/>
      <c r="J10" s="301"/>
      <c r="K10" s="146"/>
    </row>
    <row r="11" spans="2:11" ht="15" customHeight="1">
      <c r="B11" s="149"/>
      <c r="C11" s="150"/>
      <c r="D11" s="301" t="s">
        <v>1082</v>
      </c>
      <c r="E11" s="301"/>
      <c r="F11" s="301"/>
      <c r="G11" s="301"/>
      <c r="H11" s="301"/>
      <c r="I11" s="301"/>
      <c r="J11" s="301"/>
      <c r="K11" s="146"/>
    </row>
    <row r="12" spans="2:11" ht="12.75" customHeight="1">
      <c r="B12" s="149"/>
      <c r="C12" s="150"/>
      <c r="D12" s="150"/>
      <c r="E12" s="150"/>
      <c r="F12" s="150"/>
      <c r="G12" s="150"/>
      <c r="H12" s="150"/>
      <c r="I12" s="150"/>
      <c r="J12" s="150"/>
      <c r="K12" s="146"/>
    </row>
    <row r="13" spans="2:11" ht="15" customHeight="1">
      <c r="B13" s="149"/>
      <c r="C13" s="150"/>
      <c r="D13" s="301" t="s">
        <v>1083</v>
      </c>
      <c r="E13" s="301"/>
      <c r="F13" s="301"/>
      <c r="G13" s="301"/>
      <c r="H13" s="301"/>
      <c r="I13" s="301"/>
      <c r="J13" s="301"/>
      <c r="K13" s="146"/>
    </row>
    <row r="14" spans="2:11" ht="15" customHeight="1">
      <c r="B14" s="149"/>
      <c r="C14" s="150"/>
      <c r="D14" s="301" t="s">
        <v>1084</v>
      </c>
      <c r="E14" s="301"/>
      <c r="F14" s="301"/>
      <c r="G14" s="301"/>
      <c r="H14" s="301"/>
      <c r="I14" s="301"/>
      <c r="J14" s="301"/>
      <c r="K14" s="146"/>
    </row>
    <row r="15" spans="2:11" ht="15" customHeight="1">
      <c r="B15" s="149"/>
      <c r="C15" s="150"/>
      <c r="D15" s="301" t="s">
        <v>1085</v>
      </c>
      <c r="E15" s="301"/>
      <c r="F15" s="301"/>
      <c r="G15" s="301"/>
      <c r="H15" s="301"/>
      <c r="I15" s="301"/>
      <c r="J15" s="301"/>
      <c r="K15" s="146"/>
    </row>
    <row r="16" spans="2:11" ht="15" customHeight="1">
      <c r="B16" s="149"/>
      <c r="C16" s="150"/>
      <c r="D16" s="150"/>
      <c r="E16" s="151" t="s">
        <v>72</v>
      </c>
      <c r="F16" s="301" t="s">
        <v>1086</v>
      </c>
      <c r="G16" s="301"/>
      <c r="H16" s="301"/>
      <c r="I16" s="301"/>
      <c r="J16" s="301"/>
      <c r="K16" s="146"/>
    </row>
    <row r="17" spans="2:11" ht="15" customHeight="1">
      <c r="B17" s="149"/>
      <c r="C17" s="150"/>
      <c r="D17" s="150"/>
      <c r="E17" s="151" t="s">
        <v>1087</v>
      </c>
      <c r="F17" s="301" t="s">
        <v>1088</v>
      </c>
      <c r="G17" s="301"/>
      <c r="H17" s="301"/>
      <c r="I17" s="301"/>
      <c r="J17" s="301"/>
      <c r="K17" s="146"/>
    </row>
    <row r="18" spans="2:11" ht="15" customHeight="1">
      <c r="B18" s="149"/>
      <c r="C18" s="150"/>
      <c r="D18" s="150"/>
      <c r="E18" s="151" t="s">
        <v>1089</v>
      </c>
      <c r="F18" s="301" t="s">
        <v>1090</v>
      </c>
      <c r="G18" s="301"/>
      <c r="H18" s="301"/>
      <c r="I18" s="301"/>
      <c r="J18" s="301"/>
      <c r="K18" s="146"/>
    </row>
    <row r="19" spans="2:11" ht="15" customHeight="1">
      <c r="B19" s="149"/>
      <c r="C19" s="150"/>
      <c r="D19" s="150"/>
      <c r="E19" s="151" t="s">
        <v>1091</v>
      </c>
      <c r="F19" s="301" t="s">
        <v>1092</v>
      </c>
      <c r="G19" s="301"/>
      <c r="H19" s="301"/>
      <c r="I19" s="301"/>
      <c r="J19" s="301"/>
      <c r="K19" s="146"/>
    </row>
    <row r="20" spans="2:11" ht="15" customHeight="1">
      <c r="B20" s="149"/>
      <c r="C20" s="150"/>
      <c r="D20" s="150"/>
      <c r="E20" s="151" t="s">
        <v>1093</v>
      </c>
      <c r="F20" s="301" t="s">
        <v>1094</v>
      </c>
      <c r="G20" s="301"/>
      <c r="H20" s="301"/>
      <c r="I20" s="301"/>
      <c r="J20" s="301"/>
      <c r="K20" s="146"/>
    </row>
    <row r="21" spans="2:11" ht="15" customHeight="1">
      <c r="B21" s="149"/>
      <c r="C21" s="150"/>
      <c r="D21" s="150"/>
      <c r="E21" s="151" t="s">
        <v>1095</v>
      </c>
      <c r="F21" s="301" t="s">
        <v>1096</v>
      </c>
      <c r="G21" s="301"/>
      <c r="H21" s="301"/>
      <c r="I21" s="301"/>
      <c r="J21" s="301"/>
      <c r="K21" s="146"/>
    </row>
    <row r="22" spans="2:11" ht="12.75" customHeight="1">
      <c r="B22" s="149"/>
      <c r="C22" s="150"/>
      <c r="D22" s="150"/>
      <c r="E22" s="150"/>
      <c r="F22" s="150"/>
      <c r="G22" s="150"/>
      <c r="H22" s="150"/>
      <c r="I22" s="150"/>
      <c r="J22" s="150"/>
      <c r="K22" s="146"/>
    </row>
    <row r="23" spans="2:11" ht="15" customHeight="1">
      <c r="B23" s="149"/>
      <c r="C23" s="301" t="s">
        <v>1097</v>
      </c>
      <c r="D23" s="301"/>
      <c r="E23" s="301"/>
      <c r="F23" s="301"/>
      <c r="G23" s="301"/>
      <c r="H23" s="301"/>
      <c r="I23" s="301"/>
      <c r="J23" s="301"/>
      <c r="K23" s="146"/>
    </row>
    <row r="24" spans="2:11" ht="15" customHeight="1">
      <c r="B24" s="149"/>
      <c r="C24" s="301" t="s">
        <v>1098</v>
      </c>
      <c r="D24" s="301"/>
      <c r="E24" s="301"/>
      <c r="F24" s="301"/>
      <c r="G24" s="301"/>
      <c r="H24" s="301"/>
      <c r="I24" s="301"/>
      <c r="J24" s="301"/>
      <c r="K24" s="146"/>
    </row>
    <row r="25" spans="2:11" ht="15" customHeight="1">
      <c r="B25" s="149"/>
      <c r="C25" s="148"/>
      <c r="D25" s="301" t="s">
        <v>1099</v>
      </c>
      <c r="E25" s="301"/>
      <c r="F25" s="301"/>
      <c r="G25" s="301"/>
      <c r="H25" s="301"/>
      <c r="I25" s="301"/>
      <c r="J25" s="301"/>
      <c r="K25" s="146"/>
    </row>
    <row r="26" spans="2:11" ht="15" customHeight="1">
      <c r="B26" s="149"/>
      <c r="C26" s="150"/>
      <c r="D26" s="301" t="s">
        <v>1100</v>
      </c>
      <c r="E26" s="301"/>
      <c r="F26" s="301"/>
      <c r="G26" s="301"/>
      <c r="H26" s="301"/>
      <c r="I26" s="301"/>
      <c r="J26" s="301"/>
      <c r="K26" s="146"/>
    </row>
    <row r="27" spans="2:11" ht="12.75" customHeight="1">
      <c r="B27" s="149"/>
      <c r="C27" s="150"/>
      <c r="D27" s="150"/>
      <c r="E27" s="150"/>
      <c r="F27" s="150"/>
      <c r="G27" s="150"/>
      <c r="H27" s="150"/>
      <c r="I27" s="150"/>
      <c r="J27" s="150"/>
      <c r="K27" s="146"/>
    </row>
    <row r="28" spans="2:11" ht="15" customHeight="1">
      <c r="B28" s="149"/>
      <c r="C28" s="150"/>
      <c r="D28" s="301" t="s">
        <v>1101</v>
      </c>
      <c r="E28" s="301"/>
      <c r="F28" s="301"/>
      <c r="G28" s="301"/>
      <c r="H28" s="301"/>
      <c r="I28" s="301"/>
      <c r="J28" s="301"/>
      <c r="K28" s="146"/>
    </row>
    <row r="29" spans="2:11" ht="15" customHeight="1">
      <c r="B29" s="149"/>
      <c r="C29" s="150"/>
      <c r="D29" s="301" t="s">
        <v>1102</v>
      </c>
      <c r="E29" s="301"/>
      <c r="F29" s="301"/>
      <c r="G29" s="301"/>
      <c r="H29" s="301"/>
      <c r="I29" s="301"/>
      <c r="J29" s="301"/>
      <c r="K29" s="146"/>
    </row>
    <row r="30" spans="2:11" ht="12.75" customHeight="1">
      <c r="B30" s="149"/>
      <c r="C30" s="150"/>
      <c r="D30" s="150"/>
      <c r="E30" s="150"/>
      <c r="F30" s="150"/>
      <c r="G30" s="150"/>
      <c r="H30" s="150"/>
      <c r="I30" s="150"/>
      <c r="J30" s="150"/>
      <c r="K30" s="146"/>
    </row>
    <row r="31" spans="2:11" ht="15" customHeight="1">
      <c r="B31" s="149"/>
      <c r="C31" s="150"/>
      <c r="D31" s="301" t="s">
        <v>1103</v>
      </c>
      <c r="E31" s="301"/>
      <c r="F31" s="301"/>
      <c r="G31" s="301"/>
      <c r="H31" s="301"/>
      <c r="I31" s="301"/>
      <c r="J31" s="301"/>
      <c r="K31" s="146"/>
    </row>
    <row r="32" spans="2:11" ht="15" customHeight="1">
      <c r="B32" s="149"/>
      <c r="C32" s="150"/>
      <c r="D32" s="301" t="s">
        <v>1104</v>
      </c>
      <c r="E32" s="301"/>
      <c r="F32" s="301"/>
      <c r="G32" s="301"/>
      <c r="H32" s="301"/>
      <c r="I32" s="301"/>
      <c r="J32" s="301"/>
      <c r="K32" s="146"/>
    </row>
    <row r="33" spans="2:11" ht="15" customHeight="1">
      <c r="B33" s="149"/>
      <c r="C33" s="150"/>
      <c r="D33" s="301" t="s">
        <v>1105</v>
      </c>
      <c r="E33" s="301"/>
      <c r="F33" s="301"/>
      <c r="G33" s="301"/>
      <c r="H33" s="301"/>
      <c r="I33" s="301"/>
      <c r="J33" s="301"/>
      <c r="K33" s="146"/>
    </row>
    <row r="34" spans="2:11" ht="15" customHeight="1">
      <c r="B34" s="149"/>
      <c r="C34" s="150"/>
      <c r="D34" s="148"/>
      <c r="E34" s="152" t="s">
        <v>101</v>
      </c>
      <c r="F34" s="148"/>
      <c r="G34" s="301" t="s">
        <v>1106</v>
      </c>
      <c r="H34" s="301"/>
      <c r="I34" s="301"/>
      <c r="J34" s="301"/>
      <c r="K34" s="146"/>
    </row>
    <row r="35" spans="2:11" ht="15" customHeight="1">
      <c r="B35" s="149"/>
      <c r="C35" s="150"/>
      <c r="D35" s="148"/>
      <c r="E35" s="152" t="s">
        <v>1107</v>
      </c>
      <c r="F35" s="148"/>
      <c r="G35" s="301" t="s">
        <v>1108</v>
      </c>
      <c r="H35" s="301"/>
      <c r="I35" s="301"/>
      <c r="J35" s="301"/>
      <c r="K35" s="146"/>
    </row>
    <row r="36" spans="2:11" ht="15" customHeight="1">
      <c r="B36" s="149"/>
      <c r="C36" s="150"/>
      <c r="D36" s="148"/>
      <c r="E36" s="152" t="s">
        <v>49</v>
      </c>
      <c r="F36" s="148"/>
      <c r="G36" s="301" t="s">
        <v>1109</v>
      </c>
      <c r="H36" s="301"/>
      <c r="I36" s="301"/>
      <c r="J36" s="301"/>
      <c r="K36" s="146"/>
    </row>
    <row r="37" spans="2:11" ht="15" customHeight="1">
      <c r="B37" s="149"/>
      <c r="C37" s="150"/>
      <c r="D37" s="148"/>
      <c r="E37" s="152" t="s">
        <v>102</v>
      </c>
      <c r="F37" s="148"/>
      <c r="G37" s="301" t="s">
        <v>1110</v>
      </c>
      <c r="H37" s="301"/>
      <c r="I37" s="301"/>
      <c r="J37" s="301"/>
      <c r="K37" s="146"/>
    </row>
    <row r="38" spans="2:11" ht="15" customHeight="1">
      <c r="B38" s="149"/>
      <c r="C38" s="150"/>
      <c r="D38" s="148"/>
      <c r="E38" s="152" t="s">
        <v>103</v>
      </c>
      <c r="F38" s="148"/>
      <c r="G38" s="301" t="s">
        <v>1111</v>
      </c>
      <c r="H38" s="301"/>
      <c r="I38" s="301"/>
      <c r="J38" s="301"/>
      <c r="K38" s="146"/>
    </row>
    <row r="39" spans="2:11" ht="15" customHeight="1">
      <c r="B39" s="149"/>
      <c r="C39" s="150"/>
      <c r="D39" s="148"/>
      <c r="E39" s="152" t="s">
        <v>104</v>
      </c>
      <c r="F39" s="148"/>
      <c r="G39" s="301" t="s">
        <v>1112</v>
      </c>
      <c r="H39" s="301"/>
      <c r="I39" s="301"/>
      <c r="J39" s="301"/>
      <c r="K39" s="146"/>
    </row>
    <row r="40" spans="2:11" ht="15" customHeight="1">
      <c r="B40" s="149"/>
      <c r="C40" s="150"/>
      <c r="D40" s="148"/>
      <c r="E40" s="152" t="s">
        <v>1113</v>
      </c>
      <c r="F40" s="148"/>
      <c r="G40" s="301" t="s">
        <v>1114</v>
      </c>
      <c r="H40" s="301"/>
      <c r="I40" s="301"/>
      <c r="J40" s="301"/>
      <c r="K40" s="146"/>
    </row>
    <row r="41" spans="2:11" ht="15" customHeight="1">
      <c r="B41" s="149"/>
      <c r="C41" s="150"/>
      <c r="D41" s="148"/>
      <c r="E41" s="152"/>
      <c r="F41" s="148"/>
      <c r="G41" s="301" t="s">
        <v>1115</v>
      </c>
      <c r="H41" s="301"/>
      <c r="I41" s="301"/>
      <c r="J41" s="301"/>
      <c r="K41" s="146"/>
    </row>
    <row r="42" spans="2:11" ht="15" customHeight="1">
      <c r="B42" s="149"/>
      <c r="C42" s="150"/>
      <c r="D42" s="148"/>
      <c r="E42" s="152" t="s">
        <v>1116</v>
      </c>
      <c r="F42" s="148"/>
      <c r="G42" s="301" t="s">
        <v>1117</v>
      </c>
      <c r="H42" s="301"/>
      <c r="I42" s="301"/>
      <c r="J42" s="301"/>
      <c r="K42" s="146"/>
    </row>
    <row r="43" spans="2:11" ht="15" customHeight="1">
      <c r="B43" s="149"/>
      <c r="C43" s="150"/>
      <c r="D43" s="148"/>
      <c r="E43" s="152" t="s">
        <v>107</v>
      </c>
      <c r="F43" s="148"/>
      <c r="G43" s="301" t="s">
        <v>1118</v>
      </c>
      <c r="H43" s="301"/>
      <c r="I43" s="301"/>
      <c r="J43" s="301"/>
      <c r="K43" s="146"/>
    </row>
    <row r="44" spans="2:11" ht="12.75" customHeight="1">
      <c r="B44" s="149"/>
      <c r="C44" s="150"/>
      <c r="D44" s="148"/>
      <c r="E44" s="148"/>
      <c r="F44" s="148"/>
      <c r="G44" s="148"/>
      <c r="H44" s="148"/>
      <c r="I44" s="148"/>
      <c r="J44" s="148"/>
      <c r="K44" s="146"/>
    </row>
    <row r="45" spans="2:11" ht="15" customHeight="1">
      <c r="B45" s="149"/>
      <c r="C45" s="150"/>
      <c r="D45" s="301" t="s">
        <v>1119</v>
      </c>
      <c r="E45" s="301"/>
      <c r="F45" s="301"/>
      <c r="G45" s="301"/>
      <c r="H45" s="301"/>
      <c r="I45" s="301"/>
      <c r="J45" s="301"/>
      <c r="K45" s="146"/>
    </row>
    <row r="46" spans="2:11" ht="15" customHeight="1">
      <c r="B46" s="149"/>
      <c r="C46" s="150"/>
      <c r="D46" s="150"/>
      <c r="E46" s="301" t="s">
        <v>1120</v>
      </c>
      <c r="F46" s="301"/>
      <c r="G46" s="301"/>
      <c r="H46" s="301"/>
      <c r="I46" s="301"/>
      <c r="J46" s="301"/>
      <c r="K46" s="146"/>
    </row>
    <row r="47" spans="2:11" ht="15" customHeight="1">
      <c r="B47" s="149"/>
      <c r="C47" s="150"/>
      <c r="D47" s="150"/>
      <c r="E47" s="301" t="s">
        <v>1121</v>
      </c>
      <c r="F47" s="301"/>
      <c r="G47" s="301"/>
      <c r="H47" s="301"/>
      <c r="I47" s="301"/>
      <c r="J47" s="301"/>
      <c r="K47" s="146"/>
    </row>
    <row r="48" spans="2:11" ht="15" customHeight="1">
      <c r="B48" s="149"/>
      <c r="C48" s="150"/>
      <c r="D48" s="150"/>
      <c r="E48" s="301" t="s">
        <v>1122</v>
      </c>
      <c r="F48" s="301"/>
      <c r="G48" s="301"/>
      <c r="H48" s="301"/>
      <c r="I48" s="301"/>
      <c r="J48" s="301"/>
      <c r="K48" s="146"/>
    </row>
    <row r="49" spans="2:11" ht="15" customHeight="1">
      <c r="B49" s="149"/>
      <c r="C49" s="150"/>
      <c r="D49" s="301" t="s">
        <v>1123</v>
      </c>
      <c r="E49" s="301"/>
      <c r="F49" s="301"/>
      <c r="G49" s="301"/>
      <c r="H49" s="301"/>
      <c r="I49" s="301"/>
      <c r="J49" s="301"/>
      <c r="K49" s="146"/>
    </row>
    <row r="50" spans="2:11" ht="25.5" customHeight="1">
      <c r="B50" s="145"/>
      <c r="C50" s="304" t="s">
        <v>1124</v>
      </c>
      <c r="D50" s="304"/>
      <c r="E50" s="304"/>
      <c r="F50" s="304"/>
      <c r="G50" s="304"/>
      <c r="H50" s="304"/>
      <c r="I50" s="304"/>
      <c r="J50" s="304"/>
      <c r="K50" s="146"/>
    </row>
    <row r="51" spans="2:11" ht="5.25" customHeight="1">
      <c r="B51" s="145"/>
      <c r="C51" s="147"/>
      <c r="D51" s="147"/>
      <c r="E51" s="147"/>
      <c r="F51" s="147"/>
      <c r="G51" s="147"/>
      <c r="H51" s="147"/>
      <c r="I51" s="147"/>
      <c r="J51" s="147"/>
      <c r="K51" s="146"/>
    </row>
    <row r="52" spans="2:11" ht="15" customHeight="1">
      <c r="B52" s="145"/>
      <c r="C52" s="301" t="s">
        <v>1125</v>
      </c>
      <c r="D52" s="301"/>
      <c r="E52" s="301"/>
      <c r="F52" s="301"/>
      <c r="G52" s="301"/>
      <c r="H52" s="301"/>
      <c r="I52" s="301"/>
      <c r="J52" s="301"/>
      <c r="K52" s="146"/>
    </row>
    <row r="53" spans="2:11" ht="15" customHeight="1">
      <c r="B53" s="145"/>
      <c r="C53" s="301" t="s">
        <v>1126</v>
      </c>
      <c r="D53" s="301"/>
      <c r="E53" s="301"/>
      <c r="F53" s="301"/>
      <c r="G53" s="301"/>
      <c r="H53" s="301"/>
      <c r="I53" s="301"/>
      <c r="J53" s="301"/>
      <c r="K53" s="146"/>
    </row>
    <row r="54" spans="2:11" ht="12.75" customHeight="1">
      <c r="B54" s="145"/>
      <c r="C54" s="148"/>
      <c r="D54" s="148"/>
      <c r="E54" s="148"/>
      <c r="F54" s="148"/>
      <c r="G54" s="148"/>
      <c r="H54" s="148"/>
      <c r="I54" s="148"/>
      <c r="J54" s="148"/>
      <c r="K54" s="146"/>
    </row>
    <row r="55" spans="2:11" ht="15" customHeight="1">
      <c r="B55" s="145"/>
      <c r="C55" s="301" t="s">
        <v>1127</v>
      </c>
      <c r="D55" s="301"/>
      <c r="E55" s="301"/>
      <c r="F55" s="301"/>
      <c r="G55" s="301"/>
      <c r="H55" s="301"/>
      <c r="I55" s="301"/>
      <c r="J55" s="301"/>
      <c r="K55" s="146"/>
    </row>
    <row r="56" spans="2:11" ht="15" customHeight="1">
      <c r="B56" s="145"/>
      <c r="C56" s="150"/>
      <c r="D56" s="301" t="s">
        <v>1128</v>
      </c>
      <c r="E56" s="301"/>
      <c r="F56" s="301"/>
      <c r="G56" s="301"/>
      <c r="H56" s="301"/>
      <c r="I56" s="301"/>
      <c r="J56" s="301"/>
      <c r="K56" s="146"/>
    </row>
    <row r="57" spans="2:11" ht="15" customHeight="1">
      <c r="B57" s="145"/>
      <c r="C57" s="150"/>
      <c r="D57" s="301" t="s">
        <v>1129</v>
      </c>
      <c r="E57" s="301"/>
      <c r="F57" s="301"/>
      <c r="G57" s="301"/>
      <c r="H57" s="301"/>
      <c r="I57" s="301"/>
      <c r="J57" s="301"/>
      <c r="K57" s="146"/>
    </row>
    <row r="58" spans="2:11" ht="15" customHeight="1">
      <c r="B58" s="145"/>
      <c r="C58" s="150"/>
      <c r="D58" s="301" t="s">
        <v>1130</v>
      </c>
      <c r="E58" s="301"/>
      <c r="F58" s="301"/>
      <c r="G58" s="301"/>
      <c r="H58" s="301"/>
      <c r="I58" s="301"/>
      <c r="J58" s="301"/>
      <c r="K58" s="146"/>
    </row>
    <row r="59" spans="2:11" ht="15" customHeight="1">
      <c r="B59" s="145"/>
      <c r="C59" s="150"/>
      <c r="D59" s="301" t="s">
        <v>1131</v>
      </c>
      <c r="E59" s="301"/>
      <c r="F59" s="301"/>
      <c r="G59" s="301"/>
      <c r="H59" s="301"/>
      <c r="I59" s="301"/>
      <c r="J59" s="301"/>
      <c r="K59" s="146"/>
    </row>
    <row r="60" spans="2:11" ht="15" customHeight="1">
      <c r="B60" s="145"/>
      <c r="C60" s="150"/>
      <c r="D60" s="303" t="s">
        <v>1132</v>
      </c>
      <c r="E60" s="303"/>
      <c r="F60" s="303"/>
      <c r="G60" s="303"/>
      <c r="H60" s="303"/>
      <c r="I60" s="303"/>
      <c r="J60" s="303"/>
      <c r="K60" s="146"/>
    </row>
    <row r="61" spans="2:11" ht="15" customHeight="1">
      <c r="B61" s="145"/>
      <c r="C61" s="150"/>
      <c r="D61" s="301" t="s">
        <v>1133</v>
      </c>
      <c r="E61" s="301"/>
      <c r="F61" s="301"/>
      <c r="G61" s="301"/>
      <c r="H61" s="301"/>
      <c r="I61" s="301"/>
      <c r="J61" s="301"/>
      <c r="K61" s="146"/>
    </row>
    <row r="62" spans="2:11" ht="12.75" customHeight="1">
      <c r="B62" s="145"/>
      <c r="C62" s="150"/>
      <c r="D62" s="150"/>
      <c r="E62" s="153"/>
      <c r="F62" s="150"/>
      <c r="G62" s="150"/>
      <c r="H62" s="150"/>
      <c r="I62" s="150"/>
      <c r="J62" s="150"/>
      <c r="K62" s="146"/>
    </row>
    <row r="63" spans="2:11" ht="15" customHeight="1">
      <c r="B63" s="145"/>
      <c r="C63" s="150"/>
      <c r="D63" s="301" t="s">
        <v>1134</v>
      </c>
      <c r="E63" s="301"/>
      <c r="F63" s="301"/>
      <c r="G63" s="301"/>
      <c r="H63" s="301"/>
      <c r="I63" s="301"/>
      <c r="J63" s="301"/>
      <c r="K63" s="146"/>
    </row>
    <row r="64" spans="2:11" ht="15" customHeight="1">
      <c r="B64" s="145"/>
      <c r="C64" s="150"/>
      <c r="D64" s="303" t="s">
        <v>1135</v>
      </c>
      <c r="E64" s="303"/>
      <c r="F64" s="303"/>
      <c r="G64" s="303"/>
      <c r="H64" s="303"/>
      <c r="I64" s="303"/>
      <c r="J64" s="303"/>
      <c r="K64" s="146"/>
    </row>
    <row r="65" spans="2:11" ht="15" customHeight="1">
      <c r="B65" s="145"/>
      <c r="C65" s="150"/>
      <c r="D65" s="301" t="s">
        <v>1136</v>
      </c>
      <c r="E65" s="301"/>
      <c r="F65" s="301"/>
      <c r="G65" s="301"/>
      <c r="H65" s="301"/>
      <c r="I65" s="301"/>
      <c r="J65" s="301"/>
      <c r="K65" s="146"/>
    </row>
    <row r="66" spans="2:11" ht="15" customHeight="1">
      <c r="B66" s="145"/>
      <c r="C66" s="150"/>
      <c r="D66" s="301" t="s">
        <v>1137</v>
      </c>
      <c r="E66" s="301"/>
      <c r="F66" s="301"/>
      <c r="G66" s="301"/>
      <c r="H66" s="301"/>
      <c r="I66" s="301"/>
      <c r="J66" s="301"/>
      <c r="K66" s="146"/>
    </row>
    <row r="67" spans="2:11" ht="15" customHeight="1">
      <c r="B67" s="145"/>
      <c r="C67" s="150"/>
      <c r="D67" s="301" t="s">
        <v>1138</v>
      </c>
      <c r="E67" s="301"/>
      <c r="F67" s="301"/>
      <c r="G67" s="301"/>
      <c r="H67" s="301"/>
      <c r="I67" s="301"/>
      <c r="J67" s="301"/>
      <c r="K67" s="146"/>
    </row>
    <row r="68" spans="2:11" ht="15" customHeight="1">
      <c r="B68" s="145"/>
      <c r="C68" s="150"/>
      <c r="D68" s="301" t="s">
        <v>1139</v>
      </c>
      <c r="E68" s="301"/>
      <c r="F68" s="301"/>
      <c r="G68" s="301"/>
      <c r="H68" s="301"/>
      <c r="I68" s="301"/>
      <c r="J68" s="301"/>
      <c r="K68" s="146"/>
    </row>
    <row r="69" spans="2:11" ht="12.75" customHeight="1">
      <c r="B69" s="154"/>
      <c r="C69" s="155"/>
      <c r="D69" s="155"/>
      <c r="E69" s="155"/>
      <c r="F69" s="155"/>
      <c r="G69" s="155"/>
      <c r="H69" s="155"/>
      <c r="I69" s="155"/>
      <c r="J69" s="155"/>
      <c r="K69" s="156"/>
    </row>
    <row r="70" spans="2:11" ht="18.75" customHeight="1">
      <c r="B70" s="157"/>
      <c r="C70" s="157"/>
      <c r="D70" s="157"/>
      <c r="E70" s="157"/>
      <c r="F70" s="157"/>
      <c r="G70" s="157"/>
      <c r="H70" s="157"/>
      <c r="I70" s="157"/>
      <c r="J70" s="157"/>
      <c r="K70" s="158"/>
    </row>
    <row r="71" spans="2:11" ht="18.75" customHeight="1">
      <c r="B71" s="158"/>
      <c r="C71" s="158"/>
      <c r="D71" s="158"/>
      <c r="E71" s="158"/>
      <c r="F71" s="158"/>
      <c r="G71" s="158"/>
      <c r="H71" s="158"/>
      <c r="I71" s="158"/>
      <c r="J71" s="158"/>
      <c r="K71" s="158"/>
    </row>
    <row r="72" spans="2:11" ht="7.5" customHeight="1">
      <c r="B72" s="159"/>
      <c r="C72" s="160"/>
      <c r="D72" s="160"/>
      <c r="E72" s="160"/>
      <c r="F72" s="160"/>
      <c r="G72" s="160"/>
      <c r="H72" s="160"/>
      <c r="I72" s="160"/>
      <c r="J72" s="160"/>
      <c r="K72" s="161"/>
    </row>
    <row r="73" spans="2:11" ht="45" customHeight="1">
      <c r="B73" s="162"/>
      <c r="C73" s="302" t="s">
        <v>1075</v>
      </c>
      <c r="D73" s="302"/>
      <c r="E73" s="302"/>
      <c r="F73" s="302"/>
      <c r="G73" s="302"/>
      <c r="H73" s="302"/>
      <c r="I73" s="302"/>
      <c r="J73" s="302"/>
      <c r="K73" s="163"/>
    </row>
    <row r="74" spans="2:11" ht="17.25" customHeight="1">
      <c r="B74" s="162"/>
      <c r="C74" s="164" t="s">
        <v>1140</v>
      </c>
      <c r="D74" s="164"/>
      <c r="E74" s="164"/>
      <c r="F74" s="164" t="s">
        <v>1141</v>
      </c>
      <c r="G74" s="165"/>
      <c r="H74" s="164" t="s">
        <v>102</v>
      </c>
      <c r="I74" s="164" t="s">
        <v>53</v>
      </c>
      <c r="J74" s="164" t="s">
        <v>1142</v>
      </c>
      <c r="K74" s="163"/>
    </row>
    <row r="75" spans="2:11" ht="17.25" customHeight="1">
      <c r="B75" s="162"/>
      <c r="C75" s="166" t="s">
        <v>1143</v>
      </c>
      <c r="D75" s="166"/>
      <c r="E75" s="166"/>
      <c r="F75" s="167" t="s">
        <v>1144</v>
      </c>
      <c r="G75" s="168"/>
      <c r="H75" s="166"/>
      <c r="I75" s="166"/>
      <c r="J75" s="166" t="s">
        <v>1145</v>
      </c>
      <c r="K75" s="163"/>
    </row>
    <row r="76" spans="2:11" ht="5.25" customHeight="1">
      <c r="B76" s="162"/>
      <c r="C76" s="169"/>
      <c r="D76" s="169"/>
      <c r="E76" s="169"/>
      <c r="F76" s="169"/>
      <c r="G76" s="170"/>
      <c r="H76" s="169"/>
      <c r="I76" s="169"/>
      <c r="J76" s="169"/>
      <c r="K76" s="163"/>
    </row>
    <row r="77" spans="2:11" ht="15" customHeight="1">
      <c r="B77" s="162"/>
      <c r="C77" s="152" t="s">
        <v>49</v>
      </c>
      <c r="D77" s="169"/>
      <c r="E77" s="169"/>
      <c r="F77" s="171" t="s">
        <v>1146</v>
      </c>
      <c r="G77" s="170"/>
      <c r="H77" s="152" t="s">
        <v>1147</v>
      </c>
      <c r="I77" s="152" t="s">
        <v>1148</v>
      </c>
      <c r="J77" s="152">
        <v>20</v>
      </c>
      <c r="K77" s="163"/>
    </row>
    <row r="78" spans="2:11" ht="15" customHeight="1">
      <c r="B78" s="162"/>
      <c r="C78" s="152" t="s">
        <v>1149</v>
      </c>
      <c r="D78" s="152"/>
      <c r="E78" s="152"/>
      <c r="F78" s="171" t="s">
        <v>1146</v>
      </c>
      <c r="G78" s="170"/>
      <c r="H78" s="152" t="s">
        <v>1150</v>
      </c>
      <c r="I78" s="152" t="s">
        <v>1148</v>
      </c>
      <c r="J78" s="152">
        <v>120</v>
      </c>
      <c r="K78" s="163"/>
    </row>
    <row r="79" spans="2:11" ht="15" customHeight="1">
      <c r="B79" s="172"/>
      <c r="C79" s="152" t="s">
        <v>1151</v>
      </c>
      <c r="D79" s="152"/>
      <c r="E79" s="152"/>
      <c r="F79" s="171" t="s">
        <v>1152</v>
      </c>
      <c r="G79" s="170"/>
      <c r="H79" s="152" t="s">
        <v>1153</v>
      </c>
      <c r="I79" s="152" t="s">
        <v>1148</v>
      </c>
      <c r="J79" s="152">
        <v>50</v>
      </c>
      <c r="K79" s="163"/>
    </row>
    <row r="80" spans="2:11" ht="15" customHeight="1">
      <c r="B80" s="172"/>
      <c r="C80" s="152" t="s">
        <v>1154</v>
      </c>
      <c r="D80" s="152"/>
      <c r="E80" s="152"/>
      <c r="F80" s="171" t="s">
        <v>1146</v>
      </c>
      <c r="G80" s="170"/>
      <c r="H80" s="152" t="s">
        <v>1155</v>
      </c>
      <c r="I80" s="152" t="s">
        <v>1156</v>
      </c>
      <c r="J80" s="152"/>
      <c r="K80" s="163"/>
    </row>
    <row r="81" spans="2:11" ht="15" customHeight="1">
      <c r="B81" s="172"/>
      <c r="C81" s="173" t="s">
        <v>1157</v>
      </c>
      <c r="D81" s="173"/>
      <c r="E81" s="173"/>
      <c r="F81" s="174" t="s">
        <v>1152</v>
      </c>
      <c r="G81" s="173"/>
      <c r="H81" s="173" t="s">
        <v>1158</v>
      </c>
      <c r="I81" s="173" t="s">
        <v>1148</v>
      </c>
      <c r="J81" s="173">
        <v>15</v>
      </c>
      <c r="K81" s="163"/>
    </row>
    <row r="82" spans="2:11" ht="15" customHeight="1">
      <c r="B82" s="172"/>
      <c r="C82" s="173" t="s">
        <v>1159</v>
      </c>
      <c r="D82" s="173"/>
      <c r="E82" s="173"/>
      <c r="F82" s="174" t="s">
        <v>1152</v>
      </c>
      <c r="G82" s="173"/>
      <c r="H82" s="173" t="s">
        <v>1160</v>
      </c>
      <c r="I82" s="173" t="s">
        <v>1148</v>
      </c>
      <c r="J82" s="173">
        <v>15</v>
      </c>
      <c r="K82" s="163"/>
    </row>
    <row r="83" spans="2:11" ht="15" customHeight="1">
      <c r="B83" s="172"/>
      <c r="C83" s="173" t="s">
        <v>1161</v>
      </c>
      <c r="D83" s="173"/>
      <c r="E83" s="173"/>
      <c r="F83" s="174" t="s">
        <v>1152</v>
      </c>
      <c r="G83" s="173"/>
      <c r="H83" s="173" t="s">
        <v>1162</v>
      </c>
      <c r="I83" s="173" t="s">
        <v>1148</v>
      </c>
      <c r="J83" s="173">
        <v>20</v>
      </c>
      <c r="K83" s="163"/>
    </row>
    <row r="84" spans="2:11" ht="15" customHeight="1">
      <c r="B84" s="172"/>
      <c r="C84" s="173" t="s">
        <v>1163</v>
      </c>
      <c r="D84" s="173"/>
      <c r="E84" s="173"/>
      <c r="F84" s="174" t="s">
        <v>1152</v>
      </c>
      <c r="G84" s="173"/>
      <c r="H84" s="173" t="s">
        <v>1164</v>
      </c>
      <c r="I84" s="173" t="s">
        <v>1148</v>
      </c>
      <c r="J84" s="173">
        <v>20</v>
      </c>
      <c r="K84" s="163"/>
    </row>
    <row r="85" spans="2:11" ht="15" customHeight="1">
      <c r="B85" s="172"/>
      <c r="C85" s="152" t="s">
        <v>1165</v>
      </c>
      <c r="D85" s="152"/>
      <c r="E85" s="152"/>
      <c r="F85" s="171" t="s">
        <v>1152</v>
      </c>
      <c r="G85" s="170"/>
      <c r="H85" s="152" t="s">
        <v>1166</v>
      </c>
      <c r="I85" s="152" t="s">
        <v>1148</v>
      </c>
      <c r="J85" s="152">
        <v>50</v>
      </c>
      <c r="K85" s="163"/>
    </row>
    <row r="86" spans="2:11" ht="15" customHeight="1">
      <c r="B86" s="172"/>
      <c r="C86" s="152" t="s">
        <v>1167</v>
      </c>
      <c r="D86" s="152"/>
      <c r="E86" s="152"/>
      <c r="F86" s="171" t="s">
        <v>1152</v>
      </c>
      <c r="G86" s="170"/>
      <c r="H86" s="152" t="s">
        <v>1168</v>
      </c>
      <c r="I86" s="152" t="s">
        <v>1148</v>
      </c>
      <c r="J86" s="152">
        <v>20</v>
      </c>
      <c r="K86" s="163"/>
    </row>
    <row r="87" spans="2:11" ht="15" customHeight="1">
      <c r="B87" s="172"/>
      <c r="C87" s="152" t="s">
        <v>1169</v>
      </c>
      <c r="D87" s="152"/>
      <c r="E87" s="152"/>
      <c r="F87" s="171" t="s">
        <v>1152</v>
      </c>
      <c r="G87" s="170"/>
      <c r="H87" s="152" t="s">
        <v>1170</v>
      </c>
      <c r="I87" s="152" t="s">
        <v>1148</v>
      </c>
      <c r="J87" s="152">
        <v>20</v>
      </c>
      <c r="K87" s="163"/>
    </row>
    <row r="88" spans="2:11" ht="15" customHeight="1">
      <c r="B88" s="172"/>
      <c r="C88" s="152" t="s">
        <v>1171</v>
      </c>
      <c r="D88" s="152"/>
      <c r="E88" s="152"/>
      <c r="F88" s="171" t="s">
        <v>1152</v>
      </c>
      <c r="G88" s="170"/>
      <c r="H88" s="152" t="s">
        <v>1172</v>
      </c>
      <c r="I88" s="152" t="s">
        <v>1148</v>
      </c>
      <c r="J88" s="152">
        <v>50</v>
      </c>
      <c r="K88" s="163"/>
    </row>
    <row r="89" spans="2:11" ht="15" customHeight="1">
      <c r="B89" s="172"/>
      <c r="C89" s="152" t="s">
        <v>1173</v>
      </c>
      <c r="D89" s="152"/>
      <c r="E89" s="152"/>
      <c r="F89" s="171" t="s">
        <v>1152</v>
      </c>
      <c r="G89" s="170"/>
      <c r="H89" s="152" t="s">
        <v>1173</v>
      </c>
      <c r="I89" s="152" t="s">
        <v>1148</v>
      </c>
      <c r="J89" s="152">
        <v>50</v>
      </c>
      <c r="K89" s="163"/>
    </row>
    <row r="90" spans="2:11" ht="15" customHeight="1">
      <c r="B90" s="172"/>
      <c r="C90" s="152" t="s">
        <v>108</v>
      </c>
      <c r="D90" s="152"/>
      <c r="E90" s="152"/>
      <c r="F90" s="171" t="s">
        <v>1152</v>
      </c>
      <c r="G90" s="170"/>
      <c r="H90" s="152" t="s">
        <v>1174</v>
      </c>
      <c r="I90" s="152" t="s">
        <v>1148</v>
      </c>
      <c r="J90" s="152">
        <v>255</v>
      </c>
      <c r="K90" s="163"/>
    </row>
    <row r="91" spans="2:11" ht="15" customHeight="1">
      <c r="B91" s="172"/>
      <c r="C91" s="152" t="s">
        <v>1175</v>
      </c>
      <c r="D91" s="152"/>
      <c r="E91" s="152"/>
      <c r="F91" s="171" t="s">
        <v>1146</v>
      </c>
      <c r="G91" s="170"/>
      <c r="H91" s="152" t="s">
        <v>1176</v>
      </c>
      <c r="I91" s="152" t="s">
        <v>1177</v>
      </c>
      <c r="J91" s="152"/>
      <c r="K91" s="163"/>
    </row>
    <row r="92" spans="2:11" ht="15" customHeight="1">
      <c r="B92" s="172"/>
      <c r="C92" s="152" t="s">
        <v>1178</v>
      </c>
      <c r="D92" s="152"/>
      <c r="E92" s="152"/>
      <c r="F92" s="171" t="s">
        <v>1146</v>
      </c>
      <c r="G92" s="170"/>
      <c r="H92" s="152" t="s">
        <v>1179</v>
      </c>
      <c r="I92" s="152" t="s">
        <v>1180</v>
      </c>
      <c r="J92" s="152"/>
      <c r="K92" s="163"/>
    </row>
    <row r="93" spans="2:11" ht="15" customHeight="1">
      <c r="B93" s="172"/>
      <c r="C93" s="152" t="s">
        <v>1181</v>
      </c>
      <c r="D93" s="152"/>
      <c r="E93" s="152"/>
      <c r="F93" s="171" t="s">
        <v>1146</v>
      </c>
      <c r="G93" s="170"/>
      <c r="H93" s="152" t="s">
        <v>1181</v>
      </c>
      <c r="I93" s="152" t="s">
        <v>1180</v>
      </c>
      <c r="J93" s="152"/>
      <c r="K93" s="163"/>
    </row>
    <row r="94" spans="2:11" ht="15" customHeight="1">
      <c r="B94" s="172"/>
      <c r="C94" s="152" t="s">
        <v>36</v>
      </c>
      <c r="D94" s="152"/>
      <c r="E94" s="152"/>
      <c r="F94" s="171" t="s">
        <v>1146</v>
      </c>
      <c r="G94" s="170"/>
      <c r="H94" s="152" t="s">
        <v>1182</v>
      </c>
      <c r="I94" s="152" t="s">
        <v>1180</v>
      </c>
      <c r="J94" s="152"/>
      <c r="K94" s="163"/>
    </row>
    <row r="95" spans="2:11" ht="15" customHeight="1">
      <c r="B95" s="172"/>
      <c r="C95" s="152" t="s">
        <v>44</v>
      </c>
      <c r="D95" s="152"/>
      <c r="E95" s="152"/>
      <c r="F95" s="171" t="s">
        <v>1146</v>
      </c>
      <c r="G95" s="170"/>
      <c r="H95" s="152" t="s">
        <v>1183</v>
      </c>
      <c r="I95" s="152" t="s">
        <v>1180</v>
      </c>
      <c r="J95" s="152"/>
      <c r="K95" s="163"/>
    </row>
    <row r="96" spans="2:11" ht="15" customHeight="1">
      <c r="B96" s="175"/>
      <c r="C96" s="176"/>
      <c r="D96" s="176"/>
      <c r="E96" s="176"/>
      <c r="F96" s="176"/>
      <c r="G96" s="176"/>
      <c r="H96" s="176"/>
      <c r="I96" s="176"/>
      <c r="J96" s="176"/>
      <c r="K96" s="177"/>
    </row>
    <row r="97" spans="2:11" ht="18.75" customHeight="1">
      <c r="B97" s="178"/>
      <c r="C97" s="179"/>
      <c r="D97" s="179"/>
      <c r="E97" s="179"/>
      <c r="F97" s="179"/>
      <c r="G97" s="179"/>
      <c r="H97" s="179"/>
      <c r="I97" s="179"/>
      <c r="J97" s="179"/>
      <c r="K97" s="178"/>
    </row>
    <row r="98" spans="2:11" ht="18.75" customHeight="1">
      <c r="B98" s="158"/>
      <c r="C98" s="158"/>
      <c r="D98" s="158"/>
      <c r="E98" s="158"/>
      <c r="F98" s="158"/>
      <c r="G98" s="158"/>
      <c r="H98" s="158"/>
      <c r="I98" s="158"/>
      <c r="J98" s="158"/>
      <c r="K98" s="158"/>
    </row>
    <row r="99" spans="2:11" ht="7.5" customHeight="1">
      <c r="B99" s="159"/>
      <c r="C99" s="160"/>
      <c r="D99" s="160"/>
      <c r="E99" s="160"/>
      <c r="F99" s="160"/>
      <c r="G99" s="160"/>
      <c r="H99" s="160"/>
      <c r="I99" s="160"/>
      <c r="J99" s="160"/>
      <c r="K99" s="161"/>
    </row>
    <row r="100" spans="2:11" ht="45" customHeight="1">
      <c r="B100" s="162"/>
      <c r="C100" s="302" t="s">
        <v>1184</v>
      </c>
      <c r="D100" s="302"/>
      <c r="E100" s="302"/>
      <c r="F100" s="302"/>
      <c r="G100" s="302"/>
      <c r="H100" s="302"/>
      <c r="I100" s="302"/>
      <c r="J100" s="302"/>
      <c r="K100" s="163"/>
    </row>
    <row r="101" spans="2:11" ht="17.25" customHeight="1">
      <c r="B101" s="162"/>
      <c r="C101" s="164" t="s">
        <v>1140</v>
      </c>
      <c r="D101" s="164"/>
      <c r="E101" s="164"/>
      <c r="F101" s="164" t="s">
        <v>1141</v>
      </c>
      <c r="G101" s="165"/>
      <c r="H101" s="164" t="s">
        <v>102</v>
      </c>
      <c r="I101" s="164" t="s">
        <v>53</v>
      </c>
      <c r="J101" s="164" t="s">
        <v>1142</v>
      </c>
      <c r="K101" s="163"/>
    </row>
    <row r="102" spans="2:11" ht="17.25" customHeight="1">
      <c r="B102" s="162"/>
      <c r="C102" s="166" t="s">
        <v>1143</v>
      </c>
      <c r="D102" s="166"/>
      <c r="E102" s="166"/>
      <c r="F102" s="167" t="s">
        <v>1144</v>
      </c>
      <c r="G102" s="168"/>
      <c r="H102" s="166"/>
      <c r="I102" s="166"/>
      <c r="J102" s="166" t="s">
        <v>1145</v>
      </c>
      <c r="K102" s="163"/>
    </row>
    <row r="103" spans="2:11" ht="5.25" customHeight="1">
      <c r="B103" s="162"/>
      <c r="C103" s="164"/>
      <c r="D103" s="164"/>
      <c r="E103" s="164"/>
      <c r="F103" s="164"/>
      <c r="G103" s="180"/>
      <c r="H103" s="164"/>
      <c r="I103" s="164"/>
      <c r="J103" s="164"/>
      <c r="K103" s="163"/>
    </row>
    <row r="104" spans="2:11" ht="15" customHeight="1">
      <c r="B104" s="162"/>
      <c r="C104" s="152" t="s">
        <v>49</v>
      </c>
      <c r="D104" s="169"/>
      <c r="E104" s="169"/>
      <c r="F104" s="171" t="s">
        <v>1146</v>
      </c>
      <c r="G104" s="180"/>
      <c r="H104" s="152" t="s">
        <v>1185</v>
      </c>
      <c r="I104" s="152" t="s">
        <v>1148</v>
      </c>
      <c r="J104" s="152">
        <v>20</v>
      </c>
      <c r="K104" s="163"/>
    </row>
    <row r="105" spans="2:11" ht="15" customHeight="1">
      <c r="B105" s="162"/>
      <c r="C105" s="152" t="s">
        <v>1149</v>
      </c>
      <c r="D105" s="152"/>
      <c r="E105" s="152"/>
      <c r="F105" s="171" t="s">
        <v>1146</v>
      </c>
      <c r="G105" s="152"/>
      <c r="H105" s="152" t="s">
        <v>1185</v>
      </c>
      <c r="I105" s="152" t="s">
        <v>1148</v>
      </c>
      <c r="J105" s="152">
        <v>120</v>
      </c>
      <c r="K105" s="163"/>
    </row>
    <row r="106" spans="2:11" ht="15" customHeight="1">
      <c r="B106" s="172"/>
      <c r="C106" s="152" t="s">
        <v>1151</v>
      </c>
      <c r="D106" s="152"/>
      <c r="E106" s="152"/>
      <c r="F106" s="171" t="s">
        <v>1152</v>
      </c>
      <c r="G106" s="152"/>
      <c r="H106" s="152" t="s">
        <v>1185</v>
      </c>
      <c r="I106" s="152" t="s">
        <v>1148</v>
      </c>
      <c r="J106" s="152">
        <v>50</v>
      </c>
      <c r="K106" s="163"/>
    </row>
    <row r="107" spans="2:11" ht="15" customHeight="1">
      <c r="B107" s="172"/>
      <c r="C107" s="152" t="s">
        <v>1154</v>
      </c>
      <c r="D107" s="152"/>
      <c r="E107" s="152"/>
      <c r="F107" s="171" t="s">
        <v>1146</v>
      </c>
      <c r="G107" s="152"/>
      <c r="H107" s="152" t="s">
        <v>1185</v>
      </c>
      <c r="I107" s="152" t="s">
        <v>1156</v>
      </c>
      <c r="J107" s="152"/>
      <c r="K107" s="163"/>
    </row>
    <row r="108" spans="2:11" ht="15" customHeight="1">
      <c r="B108" s="172"/>
      <c r="C108" s="152" t="s">
        <v>1165</v>
      </c>
      <c r="D108" s="152"/>
      <c r="E108" s="152"/>
      <c r="F108" s="171" t="s">
        <v>1152</v>
      </c>
      <c r="G108" s="152"/>
      <c r="H108" s="152" t="s">
        <v>1185</v>
      </c>
      <c r="I108" s="152" t="s">
        <v>1148</v>
      </c>
      <c r="J108" s="152">
        <v>50</v>
      </c>
      <c r="K108" s="163"/>
    </row>
    <row r="109" spans="2:11" ht="15" customHeight="1">
      <c r="B109" s="172"/>
      <c r="C109" s="152" t="s">
        <v>1173</v>
      </c>
      <c r="D109" s="152"/>
      <c r="E109" s="152"/>
      <c r="F109" s="171" t="s">
        <v>1152</v>
      </c>
      <c r="G109" s="152"/>
      <c r="H109" s="152" t="s">
        <v>1185</v>
      </c>
      <c r="I109" s="152" t="s">
        <v>1148</v>
      </c>
      <c r="J109" s="152">
        <v>50</v>
      </c>
      <c r="K109" s="163"/>
    </row>
    <row r="110" spans="2:11" ht="15" customHeight="1">
      <c r="B110" s="172"/>
      <c r="C110" s="152" t="s">
        <v>1171</v>
      </c>
      <c r="D110" s="152"/>
      <c r="E110" s="152"/>
      <c r="F110" s="171" t="s">
        <v>1152</v>
      </c>
      <c r="G110" s="152"/>
      <c r="H110" s="152" t="s">
        <v>1185</v>
      </c>
      <c r="I110" s="152" t="s">
        <v>1148</v>
      </c>
      <c r="J110" s="152">
        <v>50</v>
      </c>
      <c r="K110" s="163"/>
    </row>
    <row r="111" spans="2:11" ht="15" customHeight="1">
      <c r="B111" s="172"/>
      <c r="C111" s="152" t="s">
        <v>49</v>
      </c>
      <c r="D111" s="152"/>
      <c r="E111" s="152"/>
      <c r="F111" s="171" t="s">
        <v>1146</v>
      </c>
      <c r="G111" s="152"/>
      <c r="H111" s="152" t="s">
        <v>1186</v>
      </c>
      <c r="I111" s="152" t="s">
        <v>1148</v>
      </c>
      <c r="J111" s="152">
        <v>20</v>
      </c>
      <c r="K111" s="163"/>
    </row>
    <row r="112" spans="2:11" ht="15" customHeight="1">
      <c r="B112" s="172"/>
      <c r="C112" s="152" t="s">
        <v>1187</v>
      </c>
      <c r="D112" s="152"/>
      <c r="E112" s="152"/>
      <c r="F112" s="171" t="s">
        <v>1146</v>
      </c>
      <c r="G112" s="152"/>
      <c r="H112" s="152" t="s">
        <v>1188</v>
      </c>
      <c r="I112" s="152" t="s">
        <v>1148</v>
      </c>
      <c r="J112" s="152">
        <v>120</v>
      </c>
      <c r="K112" s="163"/>
    </row>
    <row r="113" spans="2:11" ht="15" customHeight="1">
      <c r="B113" s="172"/>
      <c r="C113" s="152" t="s">
        <v>36</v>
      </c>
      <c r="D113" s="152"/>
      <c r="E113" s="152"/>
      <c r="F113" s="171" t="s">
        <v>1146</v>
      </c>
      <c r="G113" s="152"/>
      <c r="H113" s="152" t="s">
        <v>1189</v>
      </c>
      <c r="I113" s="152" t="s">
        <v>1180</v>
      </c>
      <c r="J113" s="152"/>
      <c r="K113" s="163"/>
    </row>
    <row r="114" spans="2:11" ht="15" customHeight="1">
      <c r="B114" s="172"/>
      <c r="C114" s="152" t="s">
        <v>44</v>
      </c>
      <c r="D114" s="152"/>
      <c r="E114" s="152"/>
      <c r="F114" s="171" t="s">
        <v>1146</v>
      </c>
      <c r="G114" s="152"/>
      <c r="H114" s="152" t="s">
        <v>1190</v>
      </c>
      <c r="I114" s="152" t="s">
        <v>1180</v>
      </c>
      <c r="J114" s="152"/>
      <c r="K114" s="163"/>
    </row>
    <row r="115" spans="2:11" ht="15" customHeight="1">
      <c r="B115" s="172"/>
      <c r="C115" s="152" t="s">
        <v>53</v>
      </c>
      <c r="D115" s="152"/>
      <c r="E115" s="152"/>
      <c r="F115" s="171" t="s">
        <v>1146</v>
      </c>
      <c r="G115" s="152"/>
      <c r="H115" s="152" t="s">
        <v>1191</v>
      </c>
      <c r="I115" s="152" t="s">
        <v>1192</v>
      </c>
      <c r="J115" s="152"/>
      <c r="K115" s="163"/>
    </row>
    <row r="116" spans="2:11" ht="15" customHeight="1">
      <c r="B116" s="175"/>
      <c r="C116" s="181"/>
      <c r="D116" s="181"/>
      <c r="E116" s="181"/>
      <c r="F116" s="181"/>
      <c r="G116" s="181"/>
      <c r="H116" s="181"/>
      <c r="I116" s="181"/>
      <c r="J116" s="181"/>
      <c r="K116" s="177"/>
    </row>
    <row r="117" spans="2:11" ht="18.75" customHeight="1">
      <c r="B117" s="182"/>
      <c r="C117" s="148"/>
      <c r="D117" s="148"/>
      <c r="E117" s="148"/>
      <c r="F117" s="183"/>
      <c r="G117" s="148"/>
      <c r="H117" s="148"/>
      <c r="I117" s="148"/>
      <c r="J117" s="148"/>
      <c r="K117" s="182"/>
    </row>
    <row r="118" spans="2:11" ht="18.75" customHeight="1"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</row>
    <row r="119" spans="2:11" ht="7.5" customHeight="1">
      <c r="B119" s="184"/>
      <c r="C119" s="185"/>
      <c r="D119" s="185"/>
      <c r="E119" s="185"/>
      <c r="F119" s="185"/>
      <c r="G119" s="185"/>
      <c r="H119" s="185"/>
      <c r="I119" s="185"/>
      <c r="J119" s="185"/>
      <c r="K119" s="186"/>
    </row>
    <row r="120" spans="2:11" ht="45" customHeight="1">
      <c r="B120" s="187"/>
      <c r="C120" s="299" t="s">
        <v>1193</v>
      </c>
      <c r="D120" s="299"/>
      <c r="E120" s="299"/>
      <c r="F120" s="299"/>
      <c r="G120" s="299"/>
      <c r="H120" s="299"/>
      <c r="I120" s="299"/>
      <c r="J120" s="299"/>
      <c r="K120" s="188"/>
    </row>
    <row r="121" spans="2:11" ht="17.25" customHeight="1">
      <c r="B121" s="189"/>
      <c r="C121" s="164" t="s">
        <v>1140</v>
      </c>
      <c r="D121" s="164"/>
      <c r="E121" s="164"/>
      <c r="F121" s="164" t="s">
        <v>1141</v>
      </c>
      <c r="G121" s="165"/>
      <c r="H121" s="164" t="s">
        <v>102</v>
      </c>
      <c r="I121" s="164" t="s">
        <v>53</v>
      </c>
      <c r="J121" s="164" t="s">
        <v>1142</v>
      </c>
      <c r="K121" s="190"/>
    </row>
    <row r="122" spans="2:11" ht="17.25" customHeight="1">
      <c r="B122" s="189"/>
      <c r="C122" s="166" t="s">
        <v>1143</v>
      </c>
      <c r="D122" s="166"/>
      <c r="E122" s="166"/>
      <c r="F122" s="167" t="s">
        <v>1144</v>
      </c>
      <c r="G122" s="168"/>
      <c r="H122" s="166"/>
      <c r="I122" s="166"/>
      <c r="J122" s="166" t="s">
        <v>1145</v>
      </c>
      <c r="K122" s="190"/>
    </row>
    <row r="123" spans="2:11" ht="5.25" customHeight="1">
      <c r="B123" s="191"/>
      <c r="C123" s="169"/>
      <c r="D123" s="169"/>
      <c r="E123" s="169"/>
      <c r="F123" s="169"/>
      <c r="G123" s="152"/>
      <c r="H123" s="169"/>
      <c r="I123" s="169"/>
      <c r="J123" s="169"/>
      <c r="K123" s="192"/>
    </row>
    <row r="124" spans="2:11" ht="15" customHeight="1">
      <c r="B124" s="191"/>
      <c r="C124" s="152" t="s">
        <v>1149</v>
      </c>
      <c r="D124" s="169"/>
      <c r="E124" s="169"/>
      <c r="F124" s="171" t="s">
        <v>1146</v>
      </c>
      <c r="G124" s="152"/>
      <c r="H124" s="152" t="s">
        <v>1185</v>
      </c>
      <c r="I124" s="152" t="s">
        <v>1148</v>
      </c>
      <c r="J124" s="152">
        <v>120</v>
      </c>
      <c r="K124" s="193"/>
    </row>
    <row r="125" spans="2:11" ht="15" customHeight="1">
      <c r="B125" s="191"/>
      <c r="C125" s="152" t="s">
        <v>1194</v>
      </c>
      <c r="D125" s="152"/>
      <c r="E125" s="152"/>
      <c r="F125" s="171" t="s">
        <v>1146</v>
      </c>
      <c r="G125" s="152"/>
      <c r="H125" s="152" t="s">
        <v>1195</v>
      </c>
      <c r="I125" s="152" t="s">
        <v>1148</v>
      </c>
      <c r="J125" s="152" t="s">
        <v>1196</v>
      </c>
      <c r="K125" s="193"/>
    </row>
    <row r="126" spans="2:11" ht="15" customHeight="1">
      <c r="B126" s="191"/>
      <c r="C126" s="152" t="s">
        <v>1095</v>
      </c>
      <c r="D126" s="152"/>
      <c r="E126" s="152"/>
      <c r="F126" s="171" t="s">
        <v>1146</v>
      </c>
      <c r="G126" s="152"/>
      <c r="H126" s="152" t="s">
        <v>1197</v>
      </c>
      <c r="I126" s="152" t="s">
        <v>1148</v>
      </c>
      <c r="J126" s="152" t="s">
        <v>1196</v>
      </c>
      <c r="K126" s="193"/>
    </row>
    <row r="127" spans="2:11" ht="15" customHeight="1">
      <c r="B127" s="191"/>
      <c r="C127" s="152" t="s">
        <v>1157</v>
      </c>
      <c r="D127" s="152"/>
      <c r="E127" s="152"/>
      <c r="F127" s="171" t="s">
        <v>1152</v>
      </c>
      <c r="G127" s="152"/>
      <c r="H127" s="152" t="s">
        <v>1158</v>
      </c>
      <c r="I127" s="152" t="s">
        <v>1148</v>
      </c>
      <c r="J127" s="152">
        <v>15</v>
      </c>
      <c r="K127" s="193"/>
    </row>
    <row r="128" spans="2:11" ht="15" customHeight="1">
      <c r="B128" s="191"/>
      <c r="C128" s="173" t="s">
        <v>1159</v>
      </c>
      <c r="D128" s="173"/>
      <c r="E128" s="173"/>
      <c r="F128" s="174" t="s">
        <v>1152</v>
      </c>
      <c r="G128" s="173"/>
      <c r="H128" s="173" t="s">
        <v>1160</v>
      </c>
      <c r="I128" s="173" t="s">
        <v>1148</v>
      </c>
      <c r="J128" s="173">
        <v>15</v>
      </c>
      <c r="K128" s="193"/>
    </row>
    <row r="129" spans="2:11" ht="15" customHeight="1">
      <c r="B129" s="191"/>
      <c r="C129" s="173" t="s">
        <v>1161</v>
      </c>
      <c r="D129" s="173"/>
      <c r="E129" s="173"/>
      <c r="F129" s="174" t="s">
        <v>1152</v>
      </c>
      <c r="G129" s="173"/>
      <c r="H129" s="173" t="s">
        <v>1162</v>
      </c>
      <c r="I129" s="173" t="s">
        <v>1148</v>
      </c>
      <c r="J129" s="173">
        <v>20</v>
      </c>
      <c r="K129" s="193"/>
    </row>
    <row r="130" spans="2:11" ht="15" customHeight="1">
      <c r="B130" s="191"/>
      <c r="C130" s="173" t="s">
        <v>1163</v>
      </c>
      <c r="D130" s="173"/>
      <c r="E130" s="173"/>
      <c r="F130" s="174" t="s">
        <v>1152</v>
      </c>
      <c r="G130" s="173"/>
      <c r="H130" s="173" t="s">
        <v>1164</v>
      </c>
      <c r="I130" s="173" t="s">
        <v>1148</v>
      </c>
      <c r="J130" s="173">
        <v>20</v>
      </c>
      <c r="K130" s="193"/>
    </row>
    <row r="131" spans="2:11" ht="15" customHeight="1">
      <c r="B131" s="191"/>
      <c r="C131" s="152" t="s">
        <v>1151</v>
      </c>
      <c r="D131" s="152"/>
      <c r="E131" s="152"/>
      <c r="F131" s="171" t="s">
        <v>1152</v>
      </c>
      <c r="G131" s="152"/>
      <c r="H131" s="152" t="s">
        <v>1185</v>
      </c>
      <c r="I131" s="152" t="s">
        <v>1148</v>
      </c>
      <c r="J131" s="152">
        <v>50</v>
      </c>
      <c r="K131" s="193"/>
    </row>
    <row r="132" spans="2:11" ht="15" customHeight="1">
      <c r="B132" s="191"/>
      <c r="C132" s="152" t="s">
        <v>1165</v>
      </c>
      <c r="D132" s="152"/>
      <c r="E132" s="152"/>
      <c r="F132" s="171" t="s">
        <v>1152</v>
      </c>
      <c r="G132" s="152"/>
      <c r="H132" s="152" t="s">
        <v>1185</v>
      </c>
      <c r="I132" s="152" t="s">
        <v>1148</v>
      </c>
      <c r="J132" s="152">
        <v>50</v>
      </c>
      <c r="K132" s="193"/>
    </row>
    <row r="133" spans="2:11" ht="15" customHeight="1">
      <c r="B133" s="191"/>
      <c r="C133" s="152" t="s">
        <v>1171</v>
      </c>
      <c r="D133" s="152"/>
      <c r="E133" s="152"/>
      <c r="F133" s="171" t="s">
        <v>1152</v>
      </c>
      <c r="G133" s="152"/>
      <c r="H133" s="152" t="s">
        <v>1185</v>
      </c>
      <c r="I133" s="152" t="s">
        <v>1148</v>
      </c>
      <c r="J133" s="152">
        <v>50</v>
      </c>
      <c r="K133" s="193"/>
    </row>
    <row r="134" spans="2:11" ht="15" customHeight="1">
      <c r="B134" s="191"/>
      <c r="C134" s="152" t="s">
        <v>1173</v>
      </c>
      <c r="D134" s="152"/>
      <c r="E134" s="152"/>
      <c r="F134" s="171" t="s">
        <v>1152</v>
      </c>
      <c r="G134" s="152"/>
      <c r="H134" s="152" t="s">
        <v>1185</v>
      </c>
      <c r="I134" s="152" t="s">
        <v>1148</v>
      </c>
      <c r="J134" s="152">
        <v>50</v>
      </c>
      <c r="K134" s="193"/>
    </row>
    <row r="135" spans="2:11" ht="15" customHeight="1">
      <c r="B135" s="191"/>
      <c r="C135" s="152" t="s">
        <v>108</v>
      </c>
      <c r="D135" s="152"/>
      <c r="E135" s="152"/>
      <c r="F135" s="171" t="s">
        <v>1152</v>
      </c>
      <c r="G135" s="152"/>
      <c r="H135" s="152" t="s">
        <v>1198</v>
      </c>
      <c r="I135" s="152" t="s">
        <v>1148</v>
      </c>
      <c r="J135" s="152">
        <v>255</v>
      </c>
      <c r="K135" s="193"/>
    </row>
    <row r="136" spans="2:11" ht="15" customHeight="1">
      <c r="B136" s="191"/>
      <c r="C136" s="152" t="s">
        <v>1175</v>
      </c>
      <c r="D136" s="152"/>
      <c r="E136" s="152"/>
      <c r="F136" s="171" t="s">
        <v>1146</v>
      </c>
      <c r="G136" s="152"/>
      <c r="H136" s="152" t="s">
        <v>1199</v>
      </c>
      <c r="I136" s="152" t="s">
        <v>1177</v>
      </c>
      <c r="J136" s="152"/>
      <c r="K136" s="193"/>
    </row>
    <row r="137" spans="2:11" ht="15" customHeight="1">
      <c r="B137" s="191"/>
      <c r="C137" s="152" t="s">
        <v>1178</v>
      </c>
      <c r="D137" s="152"/>
      <c r="E137" s="152"/>
      <c r="F137" s="171" t="s">
        <v>1146</v>
      </c>
      <c r="G137" s="152"/>
      <c r="H137" s="152" t="s">
        <v>1200</v>
      </c>
      <c r="I137" s="152" t="s">
        <v>1180</v>
      </c>
      <c r="J137" s="152"/>
      <c r="K137" s="193"/>
    </row>
    <row r="138" spans="2:11" ht="15" customHeight="1">
      <c r="B138" s="191"/>
      <c r="C138" s="152" t="s">
        <v>1181</v>
      </c>
      <c r="D138" s="152"/>
      <c r="E138" s="152"/>
      <c r="F138" s="171" t="s">
        <v>1146</v>
      </c>
      <c r="G138" s="152"/>
      <c r="H138" s="152" t="s">
        <v>1181</v>
      </c>
      <c r="I138" s="152" t="s">
        <v>1180</v>
      </c>
      <c r="J138" s="152"/>
      <c r="K138" s="193"/>
    </row>
    <row r="139" spans="2:11" ht="15" customHeight="1">
      <c r="B139" s="191"/>
      <c r="C139" s="152" t="s">
        <v>36</v>
      </c>
      <c r="D139" s="152"/>
      <c r="E139" s="152"/>
      <c r="F139" s="171" t="s">
        <v>1146</v>
      </c>
      <c r="G139" s="152"/>
      <c r="H139" s="152" t="s">
        <v>1201</v>
      </c>
      <c r="I139" s="152" t="s">
        <v>1180</v>
      </c>
      <c r="J139" s="152"/>
      <c r="K139" s="193"/>
    </row>
    <row r="140" spans="2:11" ht="15" customHeight="1">
      <c r="B140" s="191"/>
      <c r="C140" s="152" t="s">
        <v>1202</v>
      </c>
      <c r="D140" s="152"/>
      <c r="E140" s="152"/>
      <c r="F140" s="171" t="s">
        <v>1146</v>
      </c>
      <c r="G140" s="152"/>
      <c r="H140" s="152" t="s">
        <v>1203</v>
      </c>
      <c r="I140" s="152" t="s">
        <v>1180</v>
      </c>
      <c r="J140" s="152"/>
      <c r="K140" s="193"/>
    </row>
    <row r="141" spans="2:11" ht="15" customHeight="1">
      <c r="B141" s="194"/>
      <c r="C141" s="195"/>
      <c r="D141" s="195"/>
      <c r="E141" s="195"/>
      <c r="F141" s="195"/>
      <c r="G141" s="195"/>
      <c r="H141" s="195"/>
      <c r="I141" s="195"/>
      <c r="J141" s="195"/>
      <c r="K141" s="196"/>
    </row>
    <row r="142" spans="2:11" ht="18.75" customHeight="1">
      <c r="B142" s="148"/>
      <c r="C142" s="148"/>
      <c r="D142" s="148"/>
      <c r="E142" s="148"/>
      <c r="F142" s="183"/>
      <c r="G142" s="148"/>
      <c r="H142" s="148"/>
      <c r="I142" s="148"/>
      <c r="J142" s="148"/>
      <c r="K142" s="148"/>
    </row>
    <row r="143" spans="2:11" ht="18.75" customHeight="1"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</row>
    <row r="144" spans="2:11" ht="7.5" customHeight="1">
      <c r="B144" s="159"/>
      <c r="C144" s="160"/>
      <c r="D144" s="160"/>
      <c r="E144" s="160"/>
      <c r="F144" s="160"/>
      <c r="G144" s="160"/>
      <c r="H144" s="160"/>
      <c r="I144" s="160"/>
      <c r="J144" s="160"/>
      <c r="K144" s="161"/>
    </row>
    <row r="145" spans="2:11" ht="45" customHeight="1">
      <c r="B145" s="162"/>
      <c r="C145" s="302" t="s">
        <v>1204</v>
      </c>
      <c r="D145" s="302"/>
      <c r="E145" s="302"/>
      <c r="F145" s="302"/>
      <c r="G145" s="302"/>
      <c r="H145" s="302"/>
      <c r="I145" s="302"/>
      <c r="J145" s="302"/>
      <c r="K145" s="163"/>
    </row>
    <row r="146" spans="2:11" ht="17.25" customHeight="1">
      <c r="B146" s="162"/>
      <c r="C146" s="164" t="s">
        <v>1140</v>
      </c>
      <c r="D146" s="164"/>
      <c r="E146" s="164"/>
      <c r="F146" s="164" t="s">
        <v>1141</v>
      </c>
      <c r="G146" s="165"/>
      <c r="H146" s="164" t="s">
        <v>102</v>
      </c>
      <c r="I146" s="164" t="s">
        <v>53</v>
      </c>
      <c r="J146" s="164" t="s">
        <v>1142</v>
      </c>
      <c r="K146" s="163"/>
    </row>
    <row r="147" spans="2:11" ht="17.25" customHeight="1">
      <c r="B147" s="162"/>
      <c r="C147" s="166" t="s">
        <v>1143</v>
      </c>
      <c r="D147" s="166"/>
      <c r="E147" s="166"/>
      <c r="F147" s="167" t="s">
        <v>1144</v>
      </c>
      <c r="G147" s="168"/>
      <c r="H147" s="166"/>
      <c r="I147" s="166"/>
      <c r="J147" s="166" t="s">
        <v>1145</v>
      </c>
      <c r="K147" s="163"/>
    </row>
    <row r="148" spans="2:11" ht="5.25" customHeight="1">
      <c r="B148" s="172"/>
      <c r="C148" s="169"/>
      <c r="D148" s="169"/>
      <c r="E148" s="169"/>
      <c r="F148" s="169"/>
      <c r="G148" s="170"/>
      <c r="H148" s="169"/>
      <c r="I148" s="169"/>
      <c r="J148" s="169"/>
      <c r="K148" s="193"/>
    </row>
    <row r="149" spans="2:11" ht="15" customHeight="1">
      <c r="B149" s="172"/>
      <c r="C149" s="197" t="s">
        <v>1149</v>
      </c>
      <c r="D149" s="152"/>
      <c r="E149" s="152"/>
      <c r="F149" s="198" t="s">
        <v>1146</v>
      </c>
      <c r="G149" s="152"/>
      <c r="H149" s="197" t="s">
        <v>1185</v>
      </c>
      <c r="I149" s="197" t="s">
        <v>1148</v>
      </c>
      <c r="J149" s="197">
        <v>120</v>
      </c>
      <c r="K149" s="193"/>
    </row>
    <row r="150" spans="2:11" ht="15" customHeight="1">
      <c r="B150" s="172"/>
      <c r="C150" s="197" t="s">
        <v>1194</v>
      </c>
      <c r="D150" s="152"/>
      <c r="E150" s="152"/>
      <c r="F150" s="198" t="s">
        <v>1146</v>
      </c>
      <c r="G150" s="152"/>
      <c r="H150" s="197" t="s">
        <v>1205</v>
      </c>
      <c r="I150" s="197" t="s">
        <v>1148</v>
      </c>
      <c r="J150" s="197" t="s">
        <v>1196</v>
      </c>
      <c r="K150" s="193"/>
    </row>
    <row r="151" spans="2:11" ht="15" customHeight="1">
      <c r="B151" s="172"/>
      <c r="C151" s="197" t="s">
        <v>1095</v>
      </c>
      <c r="D151" s="152"/>
      <c r="E151" s="152"/>
      <c r="F151" s="198" t="s">
        <v>1146</v>
      </c>
      <c r="G151" s="152"/>
      <c r="H151" s="197" t="s">
        <v>1206</v>
      </c>
      <c r="I151" s="197" t="s">
        <v>1148</v>
      </c>
      <c r="J151" s="197" t="s">
        <v>1196</v>
      </c>
      <c r="K151" s="193"/>
    </row>
    <row r="152" spans="2:11" ht="15" customHeight="1">
      <c r="B152" s="172"/>
      <c r="C152" s="197" t="s">
        <v>1151</v>
      </c>
      <c r="D152" s="152"/>
      <c r="E152" s="152"/>
      <c r="F152" s="198" t="s">
        <v>1152</v>
      </c>
      <c r="G152" s="152"/>
      <c r="H152" s="197" t="s">
        <v>1185</v>
      </c>
      <c r="I152" s="197" t="s">
        <v>1148</v>
      </c>
      <c r="J152" s="197">
        <v>50</v>
      </c>
      <c r="K152" s="193"/>
    </row>
    <row r="153" spans="2:11" ht="15" customHeight="1">
      <c r="B153" s="172"/>
      <c r="C153" s="197" t="s">
        <v>1154</v>
      </c>
      <c r="D153" s="152"/>
      <c r="E153" s="152"/>
      <c r="F153" s="198" t="s">
        <v>1146</v>
      </c>
      <c r="G153" s="152"/>
      <c r="H153" s="197" t="s">
        <v>1185</v>
      </c>
      <c r="I153" s="197" t="s">
        <v>1156</v>
      </c>
      <c r="J153" s="197"/>
      <c r="K153" s="193"/>
    </row>
    <row r="154" spans="2:11" ht="15" customHeight="1">
      <c r="B154" s="172"/>
      <c r="C154" s="197" t="s">
        <v>1165</v>
      </c>
      <c r="D154" s="152"/>
      <c r="E154" s="152"/>
      <c r="F154" s="198" t="s">
        <v>1152</v>
      </c>
      <c r="G154" s="152"/>
      <c r="H154" s="197" t="s">
        <v>1185</v>
      </c>
      <c r="I154" s="197" t="s">
        <v>1148</v>
      </c>
      <c r="J154" s="197">
        <v>50</v>
      </c>
      <c r="K154" s="193"/>
    </row>
    <row r="155" spans="2:11" ht="15" customHeight="1">
      <c r="B155" s="172"/>
      <c r="C155" s="197" t="s">
        <v>1173</v>
      </c>
      <c r="D155" s="152"/>
      <c r="E155" s="152"/>
      <c r="F155" s="198" t="s">
        <v>1152</v>
      </c>
      <c r="G155" s="152"/>
      <c r="H155" s="197" t="s">
        <v>1185</v>
      </c>
      <c r="I155" s="197" t="s">
        <v>1148</v>
      </c>
      <c r="J155" s="197">
        <v>50</v>
      </c>
      <c r="K155" s="193"/>
    </row>
    <row r="156" spans="2:11" ht="15" customHeight="1">
      <c r="B156" s="172"/>
      <c r="C156" s="197" t="s">
        <v>1171</v>
      </c>
      <c r="D156" s="152"/>
      <c r="E156" s="152"/>
      <c r="F156" s="198" t="s">
        <v>1152</v>
      </c>
      <c r="G156" s="152"/>
      <c r="H156" s="197" t="s">
        <v>1185</v>
      </c>
      <c r="I156" s="197" t="s">
        <v>1148</v>
      </c>
      <c r="J156" s="197">
        <v>50</v>
      </c>
      <c r="K156" s="193"/>
    </row>
    <row r="157" spans="2:11" ht="15" customHeight="1">
      <c r="B157" s="172"/>
      <c r="C157" s="197" t="s">
        <v>87</v>
      </c>
      <c r="D157" s="152"/>
      <c r="E157" s="152"/>
      <c r="F157" s="198" t="s">
        <v>1146</v>
      </c>
      <c r="G157" s="152"/>
      <c r="H157" s="197" t="s">
        <v>1207</v>
      </c>
      <c r="I157" s="197" t="s">
        <v>1148</v>
      </c>
      <c r="J157" s="197" t="s">
        <v>1208</v>
      </c>
      <c r="K157" s="193"/>
    </row>
    <row r="158" spans="2:11" ht="15" customHeight="1">
      <c r="B158" s="172"/>
      <c r="C158" s="197" t="s">
        <v>1209</v>
      </c>
      <c r="D158" s="152"/>
      <c r="E158" s="152"/>
      <c r="F158" s="198" t="s">
        <v>1146</v>
      </c>
      <c r="G158" s="152"/>
      <c r="H158" s="197" t="s">
        <v>1210</v>
      </c>
      <c r="I158" s="197" t="s">
        <v>1180</v>
      </c>
      <c r="J158" s="197"/>
      <c r="K158" s="193"/>
    </row>
    <row r="159" spans="2:11" ht="15" customHeight="1">
      <c r="B159" s="199"/>
      <c r="C159" s="181"/>
      <c r="D159" s="181"/>
      <c r="E159" s="181"/>
      <c r="F159" s="181"/>
      <c r="G159" s="181"/>
      <c r="H159" s="181"/>
      <c r="I159" s="181"/>
      <c r="J159" s="181"/>
      <c r="K159" s="200"/>
    </row>
    <row r="160" spans="2:11" ht="18.75" customHeight="1">
      <c r="B160" s="148"/>
      <c r="C160" s="152"/>
      <c r="D160" s="152"/>
      <c r="E160" s="152"/>
      <c r="F160" s="171"/>
      <c r="G160" s="152"/>
      <c r="H160" s="152"/>
      <c r="I160" s="152"/>
      <c r="J160" s="152"/>
      <c r="K160" s="148"/>
    </row>
    <row r="161" spans="2:11" ht="18.75" customHeight="1"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</row>
    <row r="162" spans="2:11" ht="7.5" customHeight="1">
      <c r="B162" s="139"/>
      <c r="C162" s="140"/>
      <c r="D162" s="140"/>
      <c r="E162" s="140"/>
      <c r="F162" s="140"/>
      <c r="G162" s="140"/>
      <c r="H162" s="140"/>
      <c r="I162" s="140"/>
      <c r="J162" s="140"/>
      <c r="K162" s="141"/>
    </row>
    <row r="163" spans="2:11" ht="45" customHeight="1">
      <c r="B163" s="142"/>
      <c r="C163" s="299" t="s">
        <v>1211</v>
      </c>
      <c r="D163" s="299"/>
      <c r="E163" s="299"/>
      <c r="F163" s="299"/>
      <c r="G163" s="299"/>
      <c r="H163" s="299"/>
      <c r="I163" s="299"/>
      <c r="J163" s="299"/>
      <c r="K163" s="143"/>
    </row>
    <row r="164" spans="2:11" ht="17.25" customHeight="1">
      <c r="B164" s="142"/>
      <c r="C164" s="164" t="s">
        <v>1140</v>
      </c>
      <c r="D164" s="164"/>
      <c r="E164" s="164"/>
      <c r="F164" s="164" t="s">
        <v>1141</v>
      </c>
      <c r="G164" s="201"/>
      <c r="H164" s="202" t="s">
        <v>102</v>
      </c>
      <c r="I164" s="202" t="s">
        <v>53</v>
      </c>
      <c r="J164" s="164" t="s">
        <v>1142</v>
      </c>
      <c r="K164" s="143"/>
    </row>
    <row r="165" spans="2:11" ht="17.25" customHeight="1">
      <c r="B165" s="145"/>
      <c r="C165" s="166" t="s">
        <v>1143</v>
      </c>
      <c r="D165" s="166"/>
      <c r="E165" s="166"/>
      <c r="F165" s="167" t="s">
        <v>1144</v>
      </c>
      <c r="G165" s="203"/>
      <c r="H165" s="204"/>
      <c r="I165" s="204"/>
      <c r="J165" s="166" t="s">
        <v>1145</v>
      </c>
      <c r="K165" s="146"/>
    </row>
    <row r="166" spans="2:11" ht="5.25" customHeight="1">
      <c r="B166" s="172"/>
      <c r="C166" s="169"/>
      <c r="D166" s="169"/>
      <c r="E166" s="169"/>
      <c r="F166" s="169"/>
      <c r="G166" s="170"/>
      <c r="H166" s="169"/>
      <c r="I166" s="169"/>
      <c r="J166" s="169"/>
      <c r="K166" s="193"/>
    </row>
    <row r="167" spans="2:11" ht="15" customHeight="1">
      <c r="B167" s="172"/>
      <c r="C167" s="152" t="s">
        <v>1149</v>
      </c>
      <c r="D167" s="152"/>
      <c r="E167" s="152"/>
      <c r="F167" s="171" t="s">
        <v>1146</v>
      </c>
      <c r="G167" s="152"/>
      <c r="H167" s="152" t="s">
        <v>1185</v>
      </c>
      <c r="I167" s="152" t="s">
        <v>1148</v>
      </c>
      <c r="J167" s="152">
        <v>120</v>
      </c>
      <c r="K167" s="193"/>
    </row>
    <row r="168" spans="2:11" ht="15" customHeight="1">
      <c r="B168" s="172"/>
      <c r="C168" s="152" t="s">
        <v>1194</v>
      </c>
      <c r="D168" s="152"/>
      <c r="E168" s="152"/>
      <c r="F168" s="171" t="s">
        <v>1146</v>
      </c>
      <c r="G168" s="152"/>
      <c r="H168" s="152" t="s">
        <v>1195</v>
      </c>
      <c r="I168" s="152" t="s">
        <v>1148</v>
      </c>
      <c r="J168" s="152" t="s">
        <v>1196</v>
      </c>
      <c r="K168" s="193"/>
    </row>
    <row r="169" spans="2:11" ht="15" customHeight="1">
      <c r="B169" s="172"/>
      <c r="C169" s="152" t="s">
        <v>1095</v>
      </c>
      <c r="D169" s="152"/>
      <c r="E169" s="152"/>
      <c r="F169" s="171" t="s">
        <v>1146</v>
      </c>
      <c r="G169" s="152"/>
      <c r="H169" s="152" t="s">
        <v>1212</v>
      </c>
      <c r="I169" s="152" t="s">
        <v>1148</v>
      </c>
      <c r="J169" s="152" t="s">
        <v>1196</v>
      </c>
      <c r="K169" s="193"/>
    </row>
    <row r="170" spans="2:11" ht="15" customHeight="1">
      <c r="B170" s="172"/>
      <c r="C170" s="152" t="s">
        <v>1151</v>
      </c>
      <c r="D170" s="152"/>
      <c r="E170" s="152"/>
      <c r="F170" s="171" t="s">
        <v>1152</v>
      </c>
      <c r="G170" s="152"/>
      <c r="H170" s="152" t="s">
        <v>1212</v>
      </c>
      <c r="I170" s="152" t="s">
        <v>1148</v>
      </c>
      <c r="J170" s="152">
        <v>50</v>
      </c>
      <c r="K170" s="193"/>
    </row>
    <row r="171" spans="2:11" ht="15" customHeight="1">
      <c r="B171" s="172"/>
      <c r="C171" s="152" t="s">
        <v>1154</v>
      </c>
      <c r="D171" s="152"/>
      <c r="E171" s="152"/>
      <c r="F171" s="171" t="s">
        <v>1146</v>
      </c>
      <c r="G171" s="152"/>
      <c r="H171" s="152" t="s">
        <v>1212</v>
      </c>
      <c r="I171" s="152" t="s">
        <v>1156</v>
      </c>
      <c r="J171" s="152"/>
      <c r="K171" s="193"/>
    </row>
    <row r="172" spans="2:11" ht="15" customHeight="1">
      <c r="B172" s="172"/>
      <c r="C172" s="152" t="s">
        <v>1165</v>
      </c>
      <c r="D172" s="152"/>
      <c r="E172" s="152"/>
      <c r="F172" s="171" t="s">
        <v>1152</v>
      </c>
      <c r="G172" s="152"/>
      <c r="H172" s="152" t="s">
        <v>1212</v>
      </c>
      <c r="I172" s="152" t="s">
        <v>1148</v>
      </c>
      <c r="J172" s="152">
        <v>50</v>
      </c>
      <c r="K172" s="193"/>
    </row>
    <row r="173" spans="2:11" ht="15" customHeight="1">
      <c r="B173" s="172"/>
      <c r="C173" s="152" t="s">
        <v>1173</v>
      </c>
      <c r="D173" s="152"/>
      <c r="E173" s="152"/>
      <c r="F173" s="171" t="s">
        <v>1152</v>
      </c>
      <c r="G173" s="152"/>
      <c r="H173" s="152" t="s">
        <v>1212</v>
      </c>
      <c r="I173" s="152" t="s">
        <v>1148</v>
      </c>
      <c r="J173" s="152">
        <v>50</v>
      </c>
      <c r="K173" s="193"/>
    </row>
    <row r="174" spans="2:11" ht="15" customHeight="1">
      <c r="B174" s="172"/>
      <c r="C174" s="152" t="s">
        <v>1171</v>
      </c>
      <c r="D174" s="152"/>
      <c r="E174" s="152"/>
      <c r="F174" s="171" t="s">
        <v>1152</v>
      </c>
      <c r="G174" s="152"/>
      <c r="H174" s="152" t="s">
        <v>1212</v>
      </c>
      <c r="I174" s="152" t="s">
        <v>1148</v>
      </c>
      <c r="J174" s="152">
        <v>50</v>
      </c>
      <c r="K174" s="193"/>
    </row>
    <row r="175" spans="2:11" ht="15" customHeight="1">
      <c r="B175" s="172"/>
      <c r="C175" s="152" t="s">
        <v>101</v>
      </c>
      <c r="D175" s="152"/>
      <c r="E175" s="152"/>
      <c r="F175" s="171" t="s">
        <v>1146</v>
      </c>
      <c r="G175" s="152"/>
      <c r="H175" s="152" t="s">
        <v>1213</v>
      </c>
      <c r="I175" s="152" t="s">
        <v>1214</v>
      </c>
      <c r="J175" s="152"/>
      <c r="K175" s="193"/>
    </row>
    <row r="176" spans="2:11" ht="15" customHeight="1">
      <c r="B176" s="172"/>
      <c r="C176" s="152" t="s">
        <v>53</v>
      </c>
      <c r="D176" s="152"/>
      <c r="E176" s="152"/>
      <c r="F176" s="171" t="s">
        <v>1146</v>
      </c>
      <c r="G176" s="152"/>
      <c r="H176" s="152" t="s">
        <v>1215</v>
      </c>
      <c r="I176" s="152" t="s">
        <v>1216</v>
      </c>
      <c r="J176" s="152">
        <v>1</v>
      </c>
      <c r="K176" s="193"/>
    </row>
    <row r="177" spans="2:11" ht="15" customHeight="1">
      <c r="B177" s="172"/>
      <c r="C177" s="152" t="s">
        <v>49</v>
      </c>
      <c r="D177" s="152"/>
      <c r="E177" s="152"/>
      <c r="F177" s="171" t="s">
        <v>1146</v>
      </c>
      <c r="G177" s="152"/>
      <c r="H177" s="152" t="s">
        <v>1217</v>
      </c>
      <c r="I177" s="152" t="s">
        <v>1148</v>
      </c>
      <c r="J177" s="152">
        <v>20</v>
      </c>
      <c r="K177" s="193"/>
    </row>
    <row r="178" spans="2:11" ht="15" customHeight="1">
      <c r="B178" s="172"/>
      <c r="C178" s="152" t="s">
        <v>102</v>
      </c>
      <c r="D178" s="152"/>
      <c r="E178" s="152"/>
      <c r="F178" s="171" t="s">
        <v>1146</v>
      </c>
      <c r="G178" s="152"/>
      <c r="H178" s="152" t="s">
        <v>1218</v>
      </c>
      <c r="I178" s="152" t="s">
        <v>1148</v>
      </c>
      <c r="J178" s="152">
        <v>255</v>
      </c>
      <c r="K178" s="193"/>
    </row>
    <row r="179" spans="2:11" ht="15" customHeight="1">
      <c r="B179" s="172"/>
      <c r="C179" s="152" t="s">
        <v>103</v>
      </c>
      <c r="D179" s="152"/>
      <c r="E179" s="152"/>
      <c r="F179" s="171" t="s">
        <v>1146</v>
      </c>
      <c r="G179" s="152"/>
      <c r="H179" s="152" t="s">
        <v>1111</v>
      </c>
      <c r="I179" s="152" t="s">
        <v>1148</v>
      </c>
      <c r="J179" s="152">
        <v>10</v>
      </c>
      <c r="K179" s="193"/>
    </row>
    <row r="180" spans="2:11" ht="15" customHeight="1">
      <c r="B180" s="172"/>
      <c r="C180" s="152" t="s">
        <v>104</v>
      </c>
      <c r="D180" s="152"/>
      <c r="E180" s="152"/>
      <c r="F180" s="171" t="s">
        <v>1146</v>
      </c>
      <c r="G180" s="152"/>
      <c r="H180" s="152" t="s">
        <v>1219</v>
      </c>
      <c r="I180" s="152" t="s">
        <v>1180</v>
      </c>
      <c r="J180" s="152"/>
      <c r="K180" s="193"/>
    </row>
    <row r="181" spans="2:11" ht="15" customHeight="1">
      <c r="B181" s="172"/>
      <c r="C181" s="152" t="s">
        <v>1220</v>
      </c>
      <c r="D181" s="152"/>
      <c r="E181" s="152"/>
      <c r="F181" s="171" t="s">
        <v>1146</v>
      </c>
      <c r="G181" s="152"/>
      <c r="H181" s="152" t="s">
        <v>1221</v>
      </c>
      <c r="I181" s="152" t="s">
        <v>1180</v>
      </c>
      <c r="J181" s="152"/>
      <c r="K181" s="193"/>
    </row>
    <row r="182" spans="2:11" ht="15" customHeight="1">
      <c r="B182" s="172"/>
      <c r="C182" s="152" t="s">
        <v>1209</v>
      </c>
      <c r="D182" s="152"/>
      <c r="E182" s="152"/>
      <c r="F182" s="171" t="s">
        <v>1146</v>
      </c>
      <c r="G182" s="152"/>
      <c r="H182" s="152" t="s">
        <v>1222</v>
      </c>
      <c r="I182" s="152" t="s">
        <v>1180</v>
      </c>
      <c r="J182" s="152"/>
      <c r="K182" s="193"/>
    </row>
    <row r="183" spans="2:11" ht="15" customHeight="1">
      <c r="B183" s="172"/>
      <c r="C183" s="152" t="s">
        <v>107</v>
      </c>
      <c r="D183" s="152"/>
      <c r="E183" s="152"/>
      <c r="F183" s="171" t="s">
        <v>1152</v>
      </c>
      <c r="G183" s="152"/>
      <c r="H183" s="152" t="s">
        <v>1223</v>
      </c>
      <c r="I183" s="152" t="s">
        <v>1148</v>
      </c>
      <c r="J183" s="152">
        <v>50</v>
      </c>
      <c r="K183" s="193"/>
    </row>
    <row r="184" spans="2:11" ht="15" customHeight="1">
      <c r="B184" s="199"/>
      <c r="C184" s="181"/>
      <c r="D184" s="181"/>
      <c r="E184" s="181"/>
      <c r="F184" s="181"/>
      <c r="G184" s="181"/>
      <c r="H184" s="181"/>
      <c r="I184" s="181"/>
      <c r="J184" s="181"/>
      <c r="K184" s="200"/>
    </row>
    <row r="185" spans="2:11" ht="18.75" customHeight="1">
      <c r="B185" s="148"/>
      <c r="C185" s="152"/>
      <c r="D185" s="152"/>
      <c r="E185" s="152"/>
      <c r="F185" s="171"/>
      <c r="G185" s="152"/>
      <c r="H185" s="152"/>
      <c r="I185" s="152"/>
      <c r="J185" s="152"/>
      <c r="K185" s="148"/>
    </row>
    <row r="186" spans="2:11" ht="18.75" customHeight="1"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</row>
    <row r="187" spans="2:11" ht="13.5">
      <c r="B187" s="139"/>
      <c r="C187" s="140"/>
      <c r="D187" s="140"/>
      <c r="E187" s="140"/>
      <c r="F187" s="140"/>
      <c r="G187" s="140"/>
      <c r="H187" s="140"/>
      <c r="I187" s="140"/>
      <c r="J187" s="140"/>
      <c r="K187" s="141"/>
    </row>
    <row r="188" spans="2:11" ht="21">
      <c r="B188" s="142"/>
      <c r="C188" s="299" t="s">
        <v>1224</v>
      </c>
      <c r="D188" s="299"/>
      <c r="E188" s="299"/>
      <c r="F188" s="299"/>
      <c r="G188" s="299"/>
      <c r="H188" s="299"/>
      <c r="I188" s="299"/>
      <c r="J188" s="299"/>
      <c r="K188" s="143"/>
    </row>
    <row r="189" spans="2:11" ht="25.5" customHeight="1">
      <c r="B189" s="142"/>
      <c r="C189" s="205" t="s">
        <v>1225</v>
      </c>
      <c r="D189" s="205"/>
      <c r="E189" s="205"/>
      <c r="F189" s="205" t="s">
        <v>1226</v>
      </c>
      <c r="G189" s="206"/>
      <c r="H189" s="300" t="s">
        <v>1227</v>
      </c>
      <c r="I189" s="300"/>
      <c r="J189" s="300"/>
      <c r="K189" s="143"/>
    </row>
    <row r="190" spans="2:11" ht="5.25" customHeight="1">
      <c r="B190" s="172"/>
      <c r="C190" s="169"/>
      <c r="D190" s="169"/>
      <c r="E190" s="169"/>
      <c r="F190" s="169"/>
      <c r="G190" s="152"/>
      <c r="H190" s="169"/>
      <c r="I190" s="169"/>
      <c r="J190" s="169"/>
      <c r="K190" s="193"/>
    </row>
    <row r="191" spans="2:11" ht="15" customHeight="1">
      <c r="B191" s="172"/>
      <c r="C191" s="152" t="s">
        <v>1228</v>
      </c>
      <c r="D191" s="152"/>
      <c r="E191" s="152"/>
      <c r="F191" s="171" t="s">
        <v>38</v>
      </c>
      <c r="G191" s="152"/>
      <c r="H191" s="298" t="s">
        <v>1229</v>
      </c>
      <c r="I191" s="298"/>
      <c r="J191" s="298"/>
      <c r="K191" s="193"/>
    </row>
    <row r="192" spans="2:11" ht="15" customHeight="1">
      <c r="B192" s="172"/>
      <c r="C192" s="178"/>
      <c r="D192" s="152"/>
      <c r="E192" s="152"/>
      <c r="F192" s="171" t="s">
        <v>40</v>
      </c>
      <c r="G192" s="152"/>
      <c r="H192" s="298" t="s">
        <v>1230</v>
      </c>
      <c r="I192" s="298"/>
      <c r="J192" s="298"/>
      <c r="K192" s="193"/>
    </row>
    <row r="193" spans="2:11" ht="15" customHeight="1">
      <c r="B193" s="172"/>
      <c r="C193" s="178"/>
      <c r="D193" s="152"/>
      <c r="E193" s="152"/>
      <c r="F193" s="171" t="s">
        <v>43</v>
      </c>
      <c r="G193" s="152"/>
      <c r="H193" s="298" t="s">
        <v>1231</v>
      </c>
      <c r="I193" s="298"/>
      <c r="J193" s="298"/>
      <c r="K193" s="193"/>
    </row>
    <row r="194" spans="2:11" ht="15" customHeight="1">
      <c r="B194" s="172"/>
      <c r="C194" s="152"/>
      <c r="D194" s="152"/>
      <c r="E194" s="152"/>
      <c r="F194" s="171" t="s">
        <v>41</v>
      </c>
      <c r="G194" s="152"/>
      <c r="H194" s="298" t="s">
        <v>1232</v>
      </c>
      <c r="I194" s="298"/>
      <c r="J194" s="298"/>
      <c r="K194" s="193"/>
    </row>
    <row r="195" spans="2:11" ht="15" customHeight="1">
      <c r="B195" s="172"/>
      <c r="C195" s="152"/>
      <c r="D195" s="152"/>
      <c r="E195" s="152"/>
      <c r="F195" s="171" t="s">
        <v>42</v>
      </c>
      <c r="G195" s="152"/>
      <c r="H195" s="298" t="s">
        <v>1233</v>
      </c>
      <c r="I195" s="298"/>
      <c r="J195" s="298"/>
      <c r="K195" s="193"/>
    </row>
    <row r="196" spans="2:11" ht="15" customHeight="1">
      <c r="B196" s="172"/>
      <c r="C196" s="152"/>
      <c r="D196" s="152"/>
      <c r="E196" s="152"/>
      <c r="F196" s="171"/>
      <c r="G196" s="152"/>
      <c r="H196" s="152"/>
      <c r="I196" s="152"/>
      <c r="J196" s="152"/>
      <c r="K196" s="193"/>
    </row>
    <row r="197" spans="2:11" ht="15" customHeight="1">
      <c r="B197" s="172"/>
      <c r="C197" s="152" t="s">
        <v>1192</v>
      </c>
      <c r="D197" s="152"/>
      <c r="E197" s="152"/>
      <c r="F197" s="171" t="s">
        <v>72</v>
      </c>
      <c r="G197" s="152"/>
      <c r="H197" s="298" t="s">
        <v>1234</v>
      </c>
      <c r="I197" s="298"/>
      <c r="J197" s="298"/>
      <c r="K197" s="193"/>
    </row>
    <row r="198" spans="2:11" ht="15" customHeight="1">
      <c r="B198" s="172"/>
      <c r="C198" s="178"/>
      <c r="D198" s="152"/>
      <c r="E198" s="152"/>
      <c r="F198" s="171" t="s">
        <v>1089</v>
      </c>
      <c r="G198" s="152"/>
      <c r="H198" s="298" t="s">
        <v>1090</v>
      </c>
      <c r="I198" s="298"/>
      <c r="J198" s="298"/>
      <c r="K198" s="193"/>
    </row>
    <row r="199" spans="2:11" ht="15" customHeight="1">
      <c r="B199" s="172"/>
      <c r="C199" s="152"/>
      <c r="D199" s="152"/>
      <c r="E199" s="152"/>
      <c r="F199" s="171" t="s">
        <v>1087</v>
      </c>
      <c r="G199" s="152"/>
      <c r="H199" s="298" t="s">
        <v>1235</v>
      </c>
      <c r="I199" s="298"/>
      <c r="J199" s="298"/>
      <c r="K199" s="193"/>
    </row>
    <row r="200" spans="2:11" ht="15" customHeight="1">
      <c r="B200" s="207"/>
      <c r="C200" s="178"/>
      <c r="D200" s="178"/>
      <c r="E200" s="178"/>
      <c r="F200" s="171" t="s">
        <v>1091</v>
      </c>
      <c r="G200" s="157"/>
      <c r="H200" s="297" t="s">
        <v>1092</v>
      </c>
      <c r="I200" s="297"/>
      <c r="J200" s="297"/>
      <c r="K200" s="208"/>
    </row>
    <row r="201" spans="2:11" ht="15" customHeight="1">
      <c r="B201" s="207"/>
      <c r="C201" s="178"/>
      <c r="D201" s="178"/>
      <c r="E201" s="178"/>
      <c r="F201" s="171" t="s">
        <v>1093</v>
      </c>
      <c r="G201" s="157"/>
      <c r="H201" s="297" t="s">
        <v>1236</v>
      </c>
      <c r="I201" s="297"/>
      <c r="J201" s="297"/>
      <c r="K201" s="208"/>
    </row>
    <row r="202" spans="2:11" ht="15" customHeight="1">
      <c r="B202" s="207"/>
      <c r="C202" s="178"/>
      <c r="D202" s="178"/>
      <c r="E202" s="178"/>
      <c r="F202" s="209"/>
      <c r="G202" s="157"/>
      <c r="H202" s="210"/>
      <c r="I202" s="210"/>
      <c r="J202" s="210"/>
      <c r="K202" s="208"/>
    </row>
    <row r="203" spans="2:11" ht="15" customHeight="1">
      <c r="B203" s="207"/>
      <c r="C203" s="152" t="s">
        <v>1216</v>
      </c>
      <c r="D203" s="178"/>
      <c r="E203" s="178"/>
      <c r="F203" s="171">
        <v>1</v>
      </c>
      <c r="G203" s="157"/>
      <c r="H203" s="297" t="s">
        <v>1237</v>
      </c>
      <c r="I203" s="297"/>
      <c r="J203" s="297"/>
      <c r="K203" s="208"/>
    </row>
    <row r="204" spans="2:11" ht="15" customHeight="1">
      <c r="B204" s="207"/>
      <c r="C204" s="178"/>
      <c r="D204" s="178"/>
      <c r="E204" s="178"/>
      <c r="F204" s="171">
        <v>2</v>
      </c>
      <c r="G204" s="157"/>
      <c r="H204" s="297" t="s">
        <v>1238</v>
      </c>
      <c r="I204" s="297"/>
      <c r="J204" s="297"/>
      <c r="K204" s="208"/>
    </row>
    <row r="205" spans="2:11" ht="15" customHeight="1">
      <c r="B205" s="207"/>
      <c r="C205" s="178"/>
      <c r="D205" s="178"/>
      <c r="E205" s="178"/>
      <c r="F205" s="171">
        <v>3</v>
      </c>
      <c r="G205" s="157"/>
      <c r="H205" s="297" t="s">
        <v>1239</v>
      </c>
      <c r="I205" s="297"/>
      <c r="J205" s="297"/>
      <c r="K205" s="208"/>
    </row>
    <row r="206" spans="2:11" ht="15" customHeight="1">
      <c r="B206" s="207"/>
      <c r="C206" s="178"/>
      <c r="D206" s="178"/>
      <c r="E206" s="178"/>
      <c r="F206" s="171">
        <v>4</v>
      </c>
      <c r="G206" s="157"/>
      <c r="H206" s="297" t="s">
        <v>1240</v>
      </c>
      <c r="I206" s="297"/>
      <c r="J206" s="297"/>
      <c r="K206" s="208"/>
    </row>
    <row r="207" spans="2:11" ht="12.75" customHeight="1">
      <c r="B207" s="211"/>
      <c r="C207" s="212"/>
      <c r="D207" s="212"/>
      <c r="E207" s="212"/>
      <c r="F207" s="212"/>
      <c r="G207" s="212"/>
      <c r="H207" s="212"/>
      <c r="I207" s="212"/>
      <c r="J207" s="212"/>
      <c r="K207" s="213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uzivatel</cp:lastModifiedBy>
  <dcterms:created xsi:type="dcterms:W3CDTF">2015-01-14T09:14:55Z</dcterms:created>
  <dcterms:modified xsi:type="dcterms:W3CDTF">2015-04-22T08:17:08Z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