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2995" windowHeight="11295"/>
  </bookViews>
  <sheets>
    <sheet name="Rekapitulace stavby" sheetId="4" r:id="rId1"/>
    <sheet name="SO 01 - Mateřská školka" sheetId="5" r:id="rId2"/>
    <sheet name="SO 02 - Zateplení fasády" sheetId="6" r:id="rId3"/>
    <sheet name="IO 02 - Elektroinstalace" sheetId="7" r:id="rId4"/>
    <sheet name="Rekapitulace elektro" sheetId="3" r:id="rId5"/>
    <sheet name="Rozpočet elektro" sheetId="2" r:id="rId6"/>
    <sheet name="Parametry elektro" sheetId="1" r:id="rId7"/>
    <sheet name="Rekapitulace NN" sheetId="10" r:id="rId8"/>
    <sheet name="Rozpočet NN" sheetId="11" r:id="rId9"/>
    <sheet name="Parametry NN" sheetId="12" r:id="rId10"/>
    <sheet name="IO 03 - Vytápění" sheetId="8" r:id="rId11"/>
    <sheet name="Pokyny pro vyplnění" sheetId="9" r:id="rId12"/>
  </sheets>
  <definedNames>
    <definedName name="_xlnm._FilterDatabase" localSheetId="3" hidden="1">'IO 02 - Elektroinstalace'!$C$77:$K$77</definedName>
    <definedName name="_xlnm._FilterDatabase" localSheetId="10" hidden="1">'IO 03 - Vytápění'!$C$77:$K$77</definedName>
    <definedName name="_xlnm._FilterDatabase" localSheetId="1" hidden="1">'SO 01 - Mateřská školka'!$C$106:$K$106</definedName>
    <definedName name="_xlnm._FilterDatabase" localSheetId="2" hidden="1">'SO 02 - Zateplení fasády'!$C$95:$K$95</definedName>
    <definedName name="_xlnm.Print_Titles" localSheetId="3">'IO 02 - Elektroinstalace'!$77:$77</definedName>
    <definedName name="_xlnm.Print_Titles" localSheetId="10">'IO 03 - Vytápění'!$77:$77</definedName>
    <definedName name="_xlnm.Print_Titles" localSheetId="0">'Rekapitulace stavby'!$49:$49</definedName>
    <definedName name="_xlnm.Print_Titles" localSheetId="1">'SO 01 - Mateřská školka'!$106:$106</definedName>
    <definedName name="_xlnm.Print_Titles" localSheetId="2">'SO 02 - Zateplení fasády'!$95:$95</definedName>
    <definedName name="_xlnm.Print_Area" localSheetId="3">'IO 02 - Elektroinstalace'!$C$4:$J$36,'IO 02 - Elektroinstalace'!$C$42:$J$59,'IO 02 - Elektroinstalace'!$C$65:$K$82</definedName>
    <definedName name="_xlnm.Print_Area" localSheetId="10">'IO 03 - Vytápění'!$C$4:$J$36,'IO 03 - Vytápění'!$C$42:$J$59,'IO 03 - Vytápění'!$C$65:$K$81</definedName>
    <definedName name="_xlnm.Print_Area" localSheetId="11">'Pokyny pro vyplnění'!$B$2:$K$69,'Pokyny pro vyplnění'!$B$72:$K$116,'Pokyny pro vyplnění'!$B$119:$K$188,'Pokyny pro vyplnění'!$B$192:$K$212</definedName>
    <definedName name="_xlnm.Print_Area" localSheetId="0">'Rekapitulace stavby'!$D$4:$AO$33,'Rekapitulace stavby'!$C$39:$AQ$56</definedName>
    <definedName name="_xlnm.Print_Area" localSheetId="1">'SO 01 - Mateřská školka'!$C$4:$J$36,'SO 01 - Mateřská školka'!$C$42:$J$88,'SO 01 - Mateřská školka'!$C$94:$K$834</definedName>
    <definedName name="_xlnm.Print_Area" localSheetId="2">'SO 02 - Zateplení fasády'!$C$4:$J$36,'SO 02 - Zateplení fasády'!$C$42:$J$77,'SO 02 - Zateplení fasády'!$C$83:$K$303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1" l="1"/>
  <c r="I3" i="11" s="1"/>
  <c r="I23" i="11" s="1"/>
  <c r="G3" i="11"/>
  <c r="H3" i="11"/>
  <c r="G22" i="11"/>
  <c r="H22" i="11"/>
  <c r="I22" i="11"/>
  <c r="G23" i="11"/>
  <c r="C32" i="10" s="1"/>
  <c r="E28" i="11"/>
  <c r="I28" i="11" s="1"/>
  <c r="G28" i="11"/>
  <c r="H28" i="11"/>
  <c r="E29" i="11"/>
  <c r="I29" i="11" s="1"/>
  <c r="G29" i="11"/>
  <c r="H29" i="11"/>
  <c r="G30" i="11"/>
  <c r="H30" i="11"/>
  <c r="I30" i="11"/>
  <c r="E31" i="11"/>
  <c r="G31" i="11"/>
  <c r="H31" i="11"/>
  <c r="I31" i="11"/>
  <c r="E32" i="11"/>
  <c r="G32" i="11"/>
  <c r="I32" i="11" s="1"/>
  <c r="H32" i="11"/>
  <c r="E33" i="11"/>
  <c r="G33" i="11"/>
  <c r="H33" i="11"/>
  <c r="I33" i="11"/>
  <c r="G34" i="11"/>
  <c r="H34" i="11"/>
  <c r="I34" i="11"/>
  <c r="G35" i="11"/>
  <c r="H35" i="11"/>
  <c r="I35" i="11"/>
  <c r="E36" i="11"/>
  <c r="G36" i="11"/>
  <c r="I36" i="11" s="1"/>
  <c r="H36" i="11"/>
  <c r="E38" i="11"/>
  <c r="G38" i="11"/>
  <c r="H38" i="11"/>
  <c r="I38" i="11"/>
  <c r="E39" i="11"/>
  <c r="G39" i="11"/>
  <c r="H39" i="11"/>
  <c r="I39" i="11"/>
  <c r="E40" i="11"/>
  <c r="G40" i="11"/>
  <c r="I40" i="11" s="1"/>
  <c r="H40" i="11"/>
  <c r="E41" i="11"/>
  <c r="G41" i="11"/>
  <c r="H41" i="11"/>
  <c r="I41" i="11"/>
  <c r="E45" i="11"/>
  <c r="G45" i="11"/>
  <c r="H45" i="11"/>
  <c r="I45" i="11"/>
  <c r="E47" i="11"/>
  <c r="G47" i="11"/>
  <c r="H47" i="11"/>
  <c r="I47" i="11"/>
  <c r="E48" i="11"/>
  <c r="G48" i="11"/>
  <c r="H48" i="11"/>
  <c r="I48" i="11"/>
  <c r="E52" i="11"/>
  <c r="G52" i="11"/>
  <c r="I52" i="11" s="1"/>
  <c r="H52" i="11"/>
  <c r="E53" i="11"/>
  <c r="G53" i="11"/>
  <c r="I53" i="11" s="1"/>
  <c r="H53" i="11"/>
  <c r="E54" i="11"/>
  <c r="G54" i="11"/>
  <c r="I54" i="11" s="1"/>
  <c r="H54" i="11"/>
  <c r="E55" i="11"/>
  <c r="G55" i="11"/>
  <c r="I55" i="11" s="1"/>
  <c r="H55" i="11"/>
  <c r="E56" i="11"/>
  <c r="G56" i="11"/>
  <c r="H56" i="11"/>
  <c r="I56" i="11"/>
  <c r="E58" i="11"/>
  <c r="G58" i="11"/>
  <c r="H58" i="11"/>
  <c r="I58" i="11"/>
  <c r="E60" i="11"/>
  <c r="G60" i="11"/>
  <c r="H60" i="11"/>
  <c r="I60" i="11"/>
  <c r="E63" i="11"/>
  <c r="G63" i="11"/>
  <c r="H63" i="11"/>
  <c r="I63" i="11"/>
  <c r="E64" i="11"/>
  <c r="G64" i="11"/>
  <c r="H64" i="11"/>
  <c r="I64" i="11"/>
  <c r="E66" i="11"/>
  <c r="G66" i="11"/>
  <c r="H66" i="11"/>
  <c r="I66" i="11"/>
  <c r="G71" i="11"/>
  <c r="C33" i="10" s="1"/>
  <c r="E76" i="11"/>
  <c r="I76" i="11" s="1"/>
  <c r="G76" i="11"/>
  <c r="H76" i="11"/>
  <c r="E78" i="11"/>
  <c r="I78" i="11" s="1"/>
  <c r="G78" i="11"/>
  <c r="H78" i="11"/>
  <c r="E81" i="11"/>
  <c r="I81" i="11" s="1"/>
  <c r="G81" i="11"/>
  <c r="H81" i="11"/>
  <c r="G83" i="11"/>
  <c r="G100" i="11" s="1"/>
  <c r="C34" i="10" s="1"/>
  <c r="H83" i="11"/>
  <c r="E84" i="11"/>
  <c r="G84" i="11"/>
  <c r="H84" i="11"/>
  <c r="I84" i="11"/>
  <c r="E86" i="11"/>
  <c r="G86" i="11"/>
  <c r="H86" i="11"/>
  <c r="I86" i="11"/>
  <c r="E88" i="11"/>
  <c r="G88" i="11"/>
  <c r="H88" i="11"/>
  <c r="I88" i="11"/>
  <c r="E91" i="11"/>
  <c r="G91" i="11"/>
  <c r="H91" i="11"/>
  <c r="I91" i="11"/>
  <c r="E93" i="11"/>
  <c r="G93" i="11"/>
  <c r="I93" i="11" s="1"/>
  <c r="H93" i="11"/>
  <c r="E94" i="11"/>
  <c r="H94" i="11"/>
  <c r="I94" i="11"/>
  <c r="E96" i="11"/>
  <c r="I96" i="11" s="1"/>
  <c r="G96" i="11"/>
  <c r="H96" i="11"/>
  <c r="E98" i="11"/>
  <c r="I98" i="11" s="1"/>
  <c r="G98" i="11"/>
  <c r="H98" i="11"/>
  <c r="E100" i="11"/>
  <c r="C21" i="10"/>
  <c r="B34" i="10"/>
  <c r="C10" i="10" s="1"/>
  <c r="C6" i="10" l="1"/>
  <c r="I83" i="11"/>
  <c r="I100" i="11" s="1"/>
  <c r="E71" i="11"/>
  <c r="B33" i="10" s="1"/>
  <c r="C5" i="10" s="1"/>
  <c r="E70" i="11"/>
  <c r="I70" i="11" s="1"/>
  <c r="I71" i="11" s="1"/>
  <c r="E23" i="11"/>
  <c r="B32" i="10" s="1"/>
  <c r="B3" i="10" s="1"/>
  <c r="E7" i="8"/>
  <c r="J12" i="8"/>
  <c r="J17" i="8"/>
  <c r="E18" i="8"/>
  <c r="J18" i="8"/>
  <c r="E45" i="8"/>
  <c r="E47" i="8"/>
  <c r="F49" i="8"/>
  <c r="J49" i="8"/>
  <c r="F51" i="8"/>
  <c r="J51" i="8"/>
  <c r="F52" i="8"/>
  <c r="E68" i="8"/>
  <c r="E70" i="8"/>
  <c r="F72" i="8"/>
  <c r="J72" i="8"/>
  <c r="F74" i="8"/>
  <c r="J74" i="8"/>
  <c r="F75" i="8"/>
  <c r="J81" i="8"/>
  <c r="P81" i="8"/>
  <c r="P80" i="8" s="1"/>
  <c r="P79" i="8" s="1"/>
  <c r="P78" i="8" s="1"/>
  <c r="R81" i="8"/>
  <c r="R80" i="8" s="1"/>
  <c r="R79" i="8" s="1"/>
  <c r="R78" i="8" s="1"/>
  <c r="T81" i="8"/>
  <c r="T80" i="8" s="1"/>
  <c r="T79" i="8" s="1"/>
  <c r="T78" i="8" s="1"/>
  <c r="BE81" i="8"/>
  <c r="F30" i="8" s="1"/>
  <c r="BF81" i="8"/>
  <c r="F31" i="8" s="1"/>
  <c r="BG81" i="8"/>
  <c r="F32" i="8" s="1"/>
  <c r="BH81" i="8"/>
  <c r="F33" i="8" s="1"/>
  <c r="BI81" i="8"/>
  <c r="F34" i="8" s="1"/>
  <c r="BK81" i="8"/>
  <c r="BK80" i="8" s="1"/>
  <c r="E7" i="7"/>
  <c r="J12" i="7"/>
  <c r="J17" i="7"/>
  <c r="E18" i="7"/>
  <c r="J18" i="7"/>
  <c r="E45" i="7"/>
  <c r="E47" i="7"/>
  <c r="F49" i="7"/>
  <c r="J49" i="7"/>
  <c r="F51" i="7"/>
  <c r="J51" i="7"/>
  <c r="F52" i="7"/>
  <c r="E68" i="7"/>
  <c r="E70" i="7"/>
  <c r="F72" i="7"/>
  <c r="J72" i="7"/>
  <c r="F74" i="7"/>
  <c r="J74" i="7"/>
  <c r="F75" i="7"/>
  <c r="J81" i="7"/>
  <c r="P81" i="7"/>
  <c r="R81" i="7"/>
  <c r="R80" i="7" s="1"/>
  <c r="R79" i="7" s="1"/>
  <c r="R78" i="7" s="1"/>
  <c r="T81" i="7"/>
  <c r="BE81" i="7"/>
  <c r="F30" i="7" s="1"/>
  <c r="BF81" i="7"/>
  <c r="F31" i="7" s="1"/>
  <c r="BG81" i="7"/>
  <c r="F32" i="7" s="1"/>
  <c r="BH81" i="7"/>
  <c r="F33" i="7" s="1"/>
  <c r="BI81" i="7"/>
  <c r="F34" i="7" s="1"/>
  <c r="BK81" i="7"/>
  <c r="BK80" i="7" s="1"/>
  <c r="J82" i="7"/>
  <c r="P82" i="7"/>
  <c r="P80" i="7" s="1"/>
  <c r="P79" i="7" s="1"/>
  <c r="P78" i="7" s="1"/>
  <c r="R82" i="7"/>
  <c r="T82" i="7"/>
  <c r="T80" i="7" s="1"/>
  <c r="T79" i="7" s="1"/>
  <c r="T78" i="7" s="1"/>
  <c r="BE82" i="7"/>
  <c r="BF82" i="7"/>
  <c r="BG82" i="7"/>
  <c r="BH82" i="7"/>
  <c r="BI82" i="7"/>
  <c r="BK82" i="7"/>
  <c r="E7" i="6"/>
  <c r="J12" i="6"/>
  <c r="J17" i="6"/>
  <c r="E18" i="6"/>
  <c r="J18" i="6"/>
  <c r="E45" i="6"/>
  <c r="E47" i="6"/>
  <c r="F49" i="6"/>
  <c r="J49" i="6"/>
  <c r="F51" i="6"/>
  <c r="J51" i="6"/>
  <c r="F52" i="6"/>
  <c r="E86" i="6"/>
  <c r="E88" i="6"/>
  <c r="F90" i="6"/>
  <c r="J90" i="6"/>
  <c r="F92" i="6"/>
  <c r="J92" i="6"/>
  <c r="F93" i="6"/>
  <c r="J99" i="6"/>
  <c r="P99" i="6"/>
  <c r="R99" i="6"/>
  <c r="R98" i="6" s="1"/>
  <c r="T99" i="6"/>
  <c r="BE99" i="6"/>
  <c r="BF99" i="6"/>
  <c r="BG99" i="6"/>
  <c r="BH99" i="6"/>
  <c r="BI99" i="6"/>
  <c r="BK99" i="6"/>
  <c r="BK98" i="6" s="1"/>
  <c r="J103" i="6"/>
  <c r="P103" i="6"/>
  <c r="R103" i="6"/>
  <c r="T103" i="6"/>
  <c r="BE103" i="6"/>
  <c r="BF103" i="6"/>
  <c r="BG103" i="6"/>
  <c r="BH103" i="6"/>
  <c r="BI103" i="6"/>
  <c r="BK103" i="6"/>
  <c r="J104" i="6"/>
  <c r="P104" i="6"/>
  <c r="P98" i="6" s="1"/>
  <c r="R104" i="6"/>
  <c r="T104" i="6"/>
  <c r="T98" i="6" s="1"/>
  <c r="BE104" i="6"/>
  <c r="BF104" i="6"/>
  <c r="BG104" i="6"/>
  <c r="BH104" i="6"/>
  <c r="BI104" i="6"/>
  <c r="BK104" i="6"/>
  <c r="J106" i="6"/>
  <c r="P106" i="6"/>
  <c r="P105" i="6" s="1"/>
  <c r="R106" i="6"/>
  <c r="T106" i="6"/>
  <c r="T105" i="6" s="1"/>
  <c r="BE106" i="6"/>
  <c r="BF106" i="6"/>
  <c r="BG106" i="6"/>
  <c r="BH106" i="6"/>
  <c r="BI106" i="6"/>
  <c r="BK106" i="6"/>
  <c r="BK105" i="6" s="1"/>
  <c r="J105" i="6" s="1"/>
  <c r="J59" i="6" s="1"/>
  <c r="J107" i="6"/>
  <c r="P107" i="6"/>
  <c r="R107" i="6"/>
  <c r="T107" i="6"/>
  <c r="BE107" i="6"/>
  <c r="BF107" i="6"/>
  <c r="BG107" i="6"/>
  <c r="BH107" i="6"/>
  <c r="BI107" i="6"/>
  <c r="BK107" i="6"/>
  <c r="J108" i="6"/>
  <c r="P108" i="6"/>
  <c r="R108" i="6"/>
  <c r="R105" i="6" s="1"/>
  <c r="T108" i="6"/>
  <c r="BE108" i="6"/>
  <c r="BF108" i="6"/>
  <c r="BG108" i="6"/>
  <c r="BH108" i="6"/>
  <c r="BI108" i="6"/>
  <c r="BK108" i="6"/>
  <c r="J110" i="6"/>
  <c r="P110" i="6"/>
  <c r="R110" i="6"/>
  <c r="R109" i="6" s="1"/>
  <c r="T110" i="6"/>
  <c r="BE110" i="6"/>
  <c r="BF110" i="6"/>
  <c r="BG110" i="6"/>
  <c r="BH110" i="6"/>
  <c r="BI110" i="6"/>
  <c r="BK110" i="6"/>
  <c r="BK109" i="6" s="1"/>
  <c r="J109" i="6" s="1"/>
  <c r="J60" i="6" s="1"/>
  <c r="J114" i="6"/>
  <c r="P114" i="6"/>
  <c r="R114" i="6"/>
  <c r="T114" i="6"/>
  <c r="BE114" i="6"/>
  <c r="BF114" i="6"/>
  <c r="BG114" i="6"/>
  <c r="BH114" i="6"/>
  <c r="BI114" i="6"/>
  <c r="BK114" i="6"/>
  <c r="J119" i="6"/>
  <c r="P119" i="6"/>
  <c r="P109" i="6" s="1"/>
  <c r="R119" i="6"/>
  <c r="T119" i="6"/>
  <c r="T109" i="6" s="1"/>
  <c r="BE119" i="6"/>
  <c r="BF119" i="6"/>
  <c r="BG119" i="6"/>
  <c r="BH119" i="6"/>
  <c r="BI119" i="6"/>
  <c r="BK119" i="6"/>
  <c r="J121" i="6"/>
  <c r="P121" i="6"/>
  <c r="R121" i="6"/>
  <c r="T121" i="6"/>
  <c r="BE121" i="6"/>
  <c r="BF121" i="6"/>
  <c r="BG121" i="6"/>
  <c r="BH121" i="6"/>
  <c r="BI121" i="6"/>
  <c r="BK121" i="6"/>
  <c r="J123" i="6"/>
  <c r="P123" i="6"/>
  <c r="R123" i="6"/>
  <c r="T123" i="6"/>
  <c r="BE123" i="6"/>
  <c r="BF123" i="6"/>
  <c r="BG123" i="6"/>
  <c r="BH123" i="6"/>
  <c r="BI123" i="6"/>
  <c r="BK123" i="6"/>
  <c r="J127" i="6"/>
  <c r="P127" i="6"/>
  <c r="R127" i="6"/>
  <c r="T127" i="6"/>
  <c r="BE127" i="6"/>
  <c r="BF127" i="6"/>
  <c r="BG127" i="6"/>
  <c r="BH127" i="6"/>
  <c r="BI127" i="6"/>
  <c r="BK127" i="6"/>
  <c r="J131" i="6"/>
  <c r="P131" i="6"/>
  <c r="R131" i="6"/>
  <c r="T131" i="6"/>
  <c r="BE131" i="6"/>
  <c r="BF131" i="6"/>
  <c r="BG131" i="6"/>
  <c r="BH131" i="6"/>
  <c r="BI131" i="6"/>
  <c r="BK131" i="6"/>
  <c r="J135" i="6"/>
  <c r="P135" i="6"/>
  <c r="R135" i="6"/>
  <c r="T135" i="6"/>
  <c r="BE135" i="6"/>
  <c r="BF135" i="6"/>
  <c r="BG135" i="6"/>
  <c r="BH135" i="6"/>
  <c r="BI135" i="6"/>
  <c r="BK135" i="6"/>
  <c r="J136" i="6"/>
  <c r="P136" i="6"/>
  <c r="R136" i="6"/>
  <c r="T136" i="6"/>
  <c r="BE136" i="6"/>
  <c r="BF136" i="6"/>
  <c r="BG136" i="6"/>
  <c r="BH136" i="6"/>
  <c r="BI136" i="6"/>
  <c r="BK136" i="6"/>
  <c r="J137" i="6"/>
  <c r="P137" i="6"/>
  <c r="R137" i="6"/>
  <c r="T137" i="6"/>
  <c r="BE137" i="6"/>
  <c r="BF137" i="6"/>
  <c r="BG137" i="6"/>
  <c r="BH137" i="6"/>
  <c r="BI137" i="6"/>
  <c r="BK137" i="6"/>
  <c r="J139" i="6"/>
  <c r="P139" i="6"/>
  <c r="P138" i="6" s="1"/>
  <c r="R139" i="6"/>
  <c r="T139" i="6"/>
  <c r="T138" i="6" s="1"/>
  <c r="BE139" i="6"/>
  <c r="BF139" i="6"/>
  <c r="BG139" i="6"/>
  <c r="BH139" i="6"/>
  <c r="BI139" i="6"/>
  <c r="BK139" i="6"/>
  <c r="BK138" i="6" s="1"/>
  <c r="J138" i="6" s="1"/>
  <c r="J61" i="6" s="1"/>
  <c r="J140" i="6"/>
  <c r="P140" i="6"/>
  <c r="R140" i="6"/>
  <c r="T140" i="6"/>
  <c r="BE140" i="6"/>
  <c r="BF140" i="6"/>
  <c r="BG140" i="6"/>
  <c r="BH140" i="6"/>
  <c r="BI140" i="6"/>
  <c r="BK140" i="6"/>
  <c r="J141" i="6"/>
  <c r="P141" i="6"/>
  <c r="R141" i="6"/>
  <c r="T141" i="6"/>
  <c r="BE141" i="6"/>
  <c r="BF141" i="6"/>
  <c r="BG141" i="6"/>
  <c r="BH141" i="6"/>
  <c r="BI141" i="6"/>
  <c r="BK141" i="6"/>
  <c r="J142" i="6"/>
  <c r="P142" i="6"/>
  <c r="R142" i="6"/>
  <c r="T142" i="6"/>
  <c r="BE142" i="6"/>
  <c r="BF142" i="6"/>
  <c r="BG142" i="6"/>
  <c r="BH142" i="6"/>
  <c r="BI142" i="6"/>
  <c r="BK142" i="6"/>
  <c r="J143" i="6"/>
  <c r="P143" i="6"/>
  <c r="R143" i="6"/>
  <c r="R138" i="6" s="1"/>
  <c r="T143" i="6"/>
  <c r="BE143" i="6"/>
  <c r="BF143" i="6"/>
  <c r="BG143" i="6"/>
  <c r="BH143" i="6"/>
  <c r="BI143" i="6"/>
  <c r="BK143" i="6"/>
  <c r="J144" i="6"/>
  <c r="P144" i="6"/>
  <c r="R144" i="6"/>
  <c r="T144" i="6"/>
  <c r="BE144" i="6"/>
  <c r="BF144" i="6"/>
  <c r="BG144" i="6"/>
  <c r="BH144" i="6"/>
  <c r="BI144" i="6"/>
  <c r="BK144" i="6"/>
  <c r="J145" i="6"/>
  <c r="P145" i="6"/>
  <c r="R145" i="6"/>
  <c r="T145" i="6"/>
  <c r="BE145" i="6"/>
  <c r="BF145" i="6"/>
  <c r="BG145" i="6"/>
  <c r="BH145" i="6"/>
  <c r="BI145" i="6"/>
  <c r="BK145" i="6"/>
  <c r="J146" i="6"/>
  <c r="P146" i="6"/>
  <c r="R146" i="6"/>
  <c r="T146" i="6"/>
  <c r="BE146" i="6"/>
  <c r="BF146" i="6"/>
  <c r="BG146" i="6"/>
  <c r="BH146" i="6"/>
  <c r="BI146" i="6"/>
  <c r="BK146" i="6"/>
  <c r="J153" i="6"/>
  <c r="P153" i="6"/>
  <c r="R153" i="6"/>
  <c r="T153" i="6"/>
  <c r="BE153" i="6"/>
  <c r="BF153" i="6"/>
  <c r="BG153" i="6"/>
  <c r="BH153" i="6"/>
  <c r="BI153" i="6"/>
  <c r="BK153" i="6"/>
  <c r="J154" i="6"/>
  <c r="P154" i="6"/>
  <c r="R154" i="6"/>
  <c r="T154" i="6"/>
  <c r="BE154" i="6"/>
  <c r="BF154" i="6"/>
  <c r="BG154" i="6"/>
  <c r="BH154" i="6"/>
  <c r="BI154" i="6"/>
  <c r="BK154" i="6"/>
  <c r="J155" i="6"/>
  <c r="P155" i="6"/>
  <c r="R155" i="6"/>
  <c r="T155" i="6"/>
  <c r="BE155" i="6"/>
  <c r="BF155" i="6"/>
  <c r="BG155" i="6"/>
  <c r="BH155" i="6"/>
  <c r="BI155" i="6"/>
  <c r="BK155" i="6"/>
  <c r="J157" i="6"/>
  <c r="P157" i="6"/>
  <c r="P156" i="6" s="1"/>
  <c r="R157" i="6"/>
  <c r="R156" i="6" s="1"/>
  <c r="T157" i="6"/>
  <c r="T156" i="6" s="1"/>
  <c r="BE157" i="6"/>
  <c r="BF157" i="6"/>
  <c r="BG157" i="6"/>
  <c r="BH157" i="6"/>
  <c r="BI157" i="6"/>
  <c r="BK157" i="6"/>
  <c r="BK156" i="6" s="1"/>
  <c r="J156" i="6" s="1"/>
  <c r="J62" i="6" s="1"/>
  <c r="J158" i="6"/>
  <c r="P158" i="6"/>
  <c r="R158" i="6"/>
  <c r="T158" i="6"/>
  <c r="BE158" i="6"/>
  <c r="BF158" i="6"/>
  <c r="BG158" i="6"/>
  <c r="BH158" i="6"/>
  <c r="BI158" i="6"/>
  <c r="BK158" i="6"/>
  <c r="J159" i="6"/>
  <c r="P159" i="6"/>
  <c r="R159" i="6"/>
  <c r="T159" i="6"/>
  <c r="BE159" i="6"/>
  <c r="BF159" i="6"/>
  <c r="BG159" i="6"/>
  <c r="BH159" i="6"/>
  <c r="BI159" i="6"/>
  <c r="BK159" i="6"/>
  <c r="J161" i="6"/>
  <c r="P161" i="6"/>
  <c r="P160" i="6" s="1"/>
  <c r="R161" i="6"/>
  <c r="T161" i="6"/>
  <c r="T160" i="6" s="1"/>
  <c r="BE161" i="6"/>
  <c r="BF161" i="6"/>
  <c r="BG161" i="6"/>
  <c r="BH161" i="6"/>
  <c r="BI161" i="6"/>
  <c r="BK161" i="6"/>
  <c r="BK160" i="6" s="1"/>
  <c r="J160" i="6" s="1"/>
  <c r="J63" i="6" s="1"/>
  <c r="J165" i="6"/>
  <c r="P165" i="6"/>
  <c r="R165" i="6"/>
  <c r="R160" i="6" s="1"/>
  <c r="T165" i="6"/>
  <c r="BE165" i="6"/>
  <c r="BF165" i="6"/>
  <c r="BG165" i="6"/>
  <c r="BH165" i="6"/>
  <c r="BI165" i="6"/>
  <c r="BK165" i="6"/>
  <c r="J168" i="6"/>
  <c r="P168" i="6"/>
  <c r="P167" i="6" s="1"/>
  <c r="R168" i="6"/>
  <c r="T168" i="6"/>
  <c r="T167" i="6" s="1"/>
  <c r="BE168" i="6"/>
  <c r="BF168" i="6"/>
  <c r="BG168" i="6"/>
  <c r="BH168" i="6"/>
  <c r="BI168" i="6"/>
  <c r="BK168" i="6"/>
  <c r="BK167" i="6" s="1"/>
  <c r="J171" i="6"/>
  <c r="P171" i="6"/>
  <c r="R171" i="6"/>
  <c r="R167" i="6" s="1"/>
  <c r="T171" i="6"/>
  <c r="BE171" i="6"/>
  <c r="BF171" i="6"/>
  <c r="BG171" i="6"/>
  <c r="BH171" i="6"/>
  <c r="BI171" i="6"/>
  <c r="BK171" i="6"/>
  <c r="J172" i="6"/>
  <c r="P172" i="6"/>
  <c r="R172" i="6"/>
  <c r="T172" i="6"/>
  <c r="BE172" i="6"/>
  <c r="BF172" i="6"/>
  <c r="BG172" i="6"/>
  <c r="BH172" i="6"/>
  <c r="BI172" i="6"/>
  <c r="BK172" i="6"/>
  <c r="J173" i="6"/>
  <c r="P173" i="6"/>
  <c r="R173" i="6"/>
  <c r="T173" i="6"/>
  <c r="BE173" i="6"/>
  <c r="BF173" i="6"/>
  <c r="BG173" i="6"/>
  <c r="BH173" i="6"/>
  <c r="BI173" i="6"/>
  <c r="BK173" i="6"/>
  <c r="J174" i="6"/>
  <c r="P174" i="6"/>
  <c r="R174" i="6"/>
  <c r="T174" i="6"/>
  <c r="BE174" i="6"/>
  <c r="BF174" i="6"/>
  <c r="BG174" i="6"/>
  <c r="BH174" i="6"/>
  <c r="BI174" i="6"/>
  <c r="BK174" i="6"/>
  <c r="J177" i="6"/>
  <c r="P177" i="6"/>
  <c r="R177" i="6"/>
  <c r="T177" i="6"/>
  <c r="BE177" i="6"/>
  <c r="BF177" i="6"/>
  <c r="BG177" i="6"/>
  <c r="BH177" i="6"/>
  <c r="BI177" i="6"/>
  <c r="BK177" i="6"/>
  <c r="J180" i="6"/>
  <c r="P180" i="6"/>
  <c r="R180" i="6"/>
  <c r="T180" i="6"/>
  <c r="BE180" i="6"/>
  <c r="BF180" i="6"/>
  <c r="BG180" i="6"/>
  <c r="BH180" i="6"/>
  <c r="BI180" i="6"/>
  <c r="BK180" i="6"/>
  <c r="J184" i="6"/>
  <c r="P184" i="6"/>
  <c r="P183" i="6" s="1"/>
  <c r="R184" i="6"/>
  <c r="T184" i="6"/>
  <c r="T183" i="6" s="1"/>
  <c r="BE184" i="6"/>
  <c r="BF184" i="6"/>
  <c r="BG184" i="6"/>
  <c r="BH184" i="6"/>
  <c r="BI184" i="6"/>
  <c r="BK184" i="6"/>
  <c r="BK183" i="6" s="1"/>
  <c r="J183" i="6" s="1"/>
  <c r="J66" i="6" s="1"/>
  <c r="J187" i="6"/>
  <c r="P187" i="6"/>
  <c r="R187" i="6"/>
  <c r="T187" i="6"/>
  <c r="BE187" i="6"/>
  <c r="BF187" i="6"/>
  <c r="BG187" i="6"/>
  <c r="BH187" i="6"/>
  <c r="BI187" i="6"/>
  <c r="BK187" i="6"/>
  <c r="J188" i="6"/>
  <c r="P188" i="6"/>
  <c r="R188" i="6"/>
  <c r="R183" i="6" s="1"/>
  <c r="T188" i="6"/>
  <c r="BE188" i="6"/>
  <c r="BF188" i="6"/>
  <c r="BG188" i="6"/>
  <c r="BH188" i="6"/>
  <c r="BI188" i="6"/>
  <c r="BK188" i="6"/>
  <c r="J189" i="6"/>
  <c r="P189" i="6"/>
  <c r="R189" i="6"/>
  <c r="T189" i="6"/>
  <c r="BE189" i="6"/>
  <c r="BF189" i="6"/>
  <c r="BG189" i="6"/>
  <c r="BH189" i="6"/>
  <c r="BI189" i="6"/>
  <c r="BK189" i="6"/>
  <c r="J192" i="6"/>
  <c r="P192" i="6"/>
  <c r="R192" i="6"/>
  <c r="T192" i="6"/>
  <c r="BE192" i="6"/>
  <c r="BF192" i="6"/>
  <c r="BG192" i="6"/>
  <c r="BH192" i="6"/>
  <c r="BI192" i="6"/>
  <c r="BK192" i="6"/>
  <c r="J196" i="6"/>
  <c r="P196" i="6"/>
  <c r="P195" i="6" s="1"/>
  <c r="R196" i="6"/>
  <c r="R195" i="6" s="1"/>
  <c r="T196" i="6"/>
  <c r="T195" i="6" s="1"/>
  <c r="BE196" i="6"/>
  <c r="BF196" i="6"/>
  <c r="BG196" i="6"/>
  <c r="BH196" i="6"/>
  <c r="BI196" i="6"/>
  <c r="BK196" i="6"/>
  <c r="BK195" i="6" s="1"/>
  <c r="J195" i="6" s="1"/>
  <c r="J67" i="6" s="1"/>
  <c r="J197" i="6"/>
  <c r="P197" i="6"/>
  <c r="R197" i="6"/>
  <c r="T197" i="6"/>
  <c r="BE197" i="6"/>
  <c r="BF197" i="6"/>
  <c r="BG197" i="6"/>
  <c r="BH197" i="6"/>
  <c r="BI197" i="6"/>
  <c r="BK197" i="6"/>
  <c r="J199" i="6"/>
  <c r="P199" i="6"/>
  <c r="R199" i="6"/>
  <c r="T199" i="6"/>
  <c r="BE199" i="6"/>
  <c r="BF199" i="6"/>
  <c r="BG199" i="6"/>
  <c r="BH199" i="6"/>
  <c r="BI199" i="6"/>
  <c r="BK199" i="6"/>
  <c r="J202" i="6"/>
  <c r="P202" i="6"/>
  <c r="R202" i="6"/>
  <c r="T202" i="6"/>
  <c r="BE202" i="6"/>
  <c r="BF202" i="6"/>
  <c r="BG202" i="6"/>
  <c r="BH202" i="6"/>
  <c r="BI202" i="6"/>
  <c r="BK202" i="6"/>
  <c r="R205" i="6"/>
  <c r="J206" i="6"/>
  <c r="P206" i="6"/>
  <c r="P205" i="6" s="1"/>
  <c r="R206" i="6"/>
  <c r="T206" i="6"/>
  <c r="T205" i="6" s="1"/>
  <c r="BE206" i="6"/>
  <c r="BF206" i="6"/>
  <c r="BG206" i="6"/>
  <c r="BH206" i="6"/>
  <c r="BI206" i="6"/>
  <c r="BK206" i="6"/>
  <c r="BK205" i="6" s="1"/>
  <c r="J205" i="6" s="1"/>
  <c r="J68" i="6" s="1"/>
  <c r="J208" i="6"/>
  <c r="P208" i="6"/>
  <c r="R208" i="6"/>
  <c r="R207" i="6" s="1"/>
  <c r="T208" i="6"/>
  <c r="BE208" i="6"/>
  <c r="BF208" i="6"/>
  <c r="BG208" i="6"/>
  <c r="BH208" i="6"/>
  <c r="BI208" i="6"/>
  <c r="BK208" i="6"/>
  <c r="BK207" i="6" s="1"/>
  <c r="J207" i="6" s="1"/>
  <c r="J69" i="6" s="1"/>
  <c r="J209" i="6"/>
  <c r="P209" i="6"/>
  <c r="P207" i="6" s="1"/>
  <c r="R209" i="6"/>
  <c r="T209" i="6"/>
  <c r="T207" i="6" s="1"/>
  <c r="BE209" i="6"/>
  <c r="BF209" i="6"/>
  <c r="BG209" i="6"/>
  <c r="BH209" i="6"/>
  <c r="BI209" i="6"/>
  <c r="BK209" i="6"/>
  <c r="J210" i="6"/>
  <c r="P210" i="6"/>
  <c r="R210" i="6"/>
  <c r="T210" i="6"/>
  <c r="BE210" i="6"/>
  <c r="BF210" i="6"/>
  <c r="BG210" i="6"/>
  <c r="BH210" i="6"/>
  <c r="BI210" i="6"/>
  <c r="BK210" i="6"/>
  <c r="J211" i="6"/>
  <c r="P211" i="6"/>
  <c r="R211" i="6"/>
  <c r="T211" i="6"/>
  <c r="BE211" i="6"/>
  <c r="BF211" i="6"/>
  <c r="BG211" i="6"/>
  <c r="BH211" i="6"/>
  <c r="BI211" i="6"/>
  <c r="BK211" i="6"/>
  <c r="J212" i="6"/>
  <c r="P212" i="6"/>
  <c r="R212" i="6"/>
  <c r="T212" i="6"/>
  <c r="BE212" i="6"/>
  <c r="BF212" i="6"/>
  <c r="BG212" i="6"/>
  <c r="BH212" i="6"/>
  <c r="BI212" i="6"/>
  <c r="BK212" i="6"/>
  <c r="J213" i="6"/>
  <c r="P213" i="6"/>
  <c r="R213" i="6"/>
  <c r="T213" i="6"/>
  <c r="BE213" i="6"/>
  <c r="BF213" i="6"/>
  <c r="BG213" i="6"/>
  <c r="BH213" i="6"/>
  <c r="BI213" i="6"/>
  <c r="BK213" i="6"/>
  <c r="J214" i="6"/>
  <c r="P214" i="6"/>
  <c r="R214" i="6"/>
  <c r="T214" i="6"/>
  <c r="BE214" i="6"/>
  <c r="BF214" i="6"/>
  <c r="BG214" i="6"/>
  <c r="BH214" i="6"/>
  <c r="BI214" i="6"/>
  <c r="BK214" i="6"/>
  <c r="J216" i="6"/>
  <c r="P216" i="6"/>
  <c r="R216" i="6"/>
  <c r="T216" i="6"/>
  <c r="BE216" i="6"/>
  <c r="BF216" i="6"/>
  <c r="BG216" i="6"/>
  <c r="BH216" i="6"/>
  <c r="BI216" i="6"/>
  <c r="BK216" i="6"/>
  <c r="J219" i="6"/>
  <c r="P219" i="6"/>
  <c r="P218" i="6" s="1"/>
  <c r="R219" i="6"/>
  <c r="T219" i="6"/>
  <c r="T218" i="6" s="1"/>
  <c r="BE219" i="6"/>
  <c r="BF219" i="6"/>
  <c r="BG219" i="6"/>
  <c r="BH219" i="6"/>
  <c r="BI219" i="6"/>
  <c r="BK219" i="6"/>
  <c r="BK218" i="6" s="1"/>
  <c r="J218" i="6" s="1"/>
  <c r="J70" i="6" s="1"/>
  <c r="J220" i="6"/>
  <c r="P220" i="6"/>
  <c r="R220" i="6"/>
  <c r="T220" i="6"/>
  <c r="BE220" i="6"/>
  <c r="BF220" i="6"/>
  <c r="BG220" i="6"/>
  <c r="BH220" i="6"/>
  <c r="BI220" i="6"/>
  <c r="BK220" i="6"/>
  <c r="J221" i="6"/>
  <c r="P221" i="6"/>
  <c r="R221" i="6"/>
  <c r="T221" i="6"/>
  <c r="BE221" i="6"/>
  <c r="BF221" i="6"/>
  <c r="BG221" i="6"/>
  <c r="BH221" i="6"/>
  <c r="BI221" i="6"/>
  <c r="BK221" i="6"/>
  <c r="J222" i="6"/>
  <c r="P222" i="6"/>
  <c r="R222" i="6"/>
  <c r="T222" i="6"/>
  <c r="BE222" i="6"/>
  <c r="BF222" i="6"/>
  <c r="BG222" i="6"/>
  <c r="BH222" i="6"/>
  <c r="BI222" i="6"/>
  <c r="BK222" i="6"/>
  <c r="J223" i="6"/>
  <c r="P223" i="6"/>
  <c r="R223" i="6"/>
  <c r="T223" i="6"/>
  <c r="BE223" i="6"/>
  <c r="BF223" i="6"/>
  <c r="BG223" i="6"/>
  <c r="BH223" i="6"/>
  <c r="BI223" i="6"/>
  <c r="BK223" i="6"/>
  <c r="J224" i="6"/>
  <c r="P224" i="6"/>
  <c r="R224" i="6"/>
  <c r="T224" i="6"/>
  <c r="BE224" i="6"/>
  <c r="BF224" i="6"/>
  <c r="BG224" i="6"/>
  <c r="BH224" i="6"/>
  <c r="BI224" i="6"/>
  <c r="BK224" i="6"/>
  <c r="J225" i="6"/>
  <c r="P225" i="6"/>
  <c r="R225" i="6"/>
  <c r="T225" i="6"/>
  <c r="BE225" i="6"/>
  <c r="BF225" i="6"/>
  <c r="BG225" i="6"/>
  <c r="BH225" i="6"/>
  <c r="BI225" i="6"/>
  <c r="BK225" i="6"/>
  <c r="J226" i="6"/>
  <c r="P226" i="6"/>
  <c r="R226" i="6"/>
  <c r="T226" i="6"/>
  <c r="BE226" i="6"/>
  <c r="BF226" i="6"/>
  <c r="BG226" i="6"/>
  <c r="BH226" i="6"/>
  <c r="BI226" i="6"/>
  <c r="BK226" i="6"/>
  <c r="J227" i="6"/>
  <c r="P227" i="6"/>
  <c r="R227" i="6"/>
  <c r="T227" i="6"/>
  <c r="BE227" i="6"/>
  <c r="BF227" i="6"/>
  <c r="BG227" i="6"/>
  <c r="BH227" i="6"/>
  <c r="BI227" i="6"/>
  <c r="BK227" i="6"/>
  <c r="J232" i="6"/>
  <c r="P232" i="6"/>
  <c r="R232" i="6"/>
  <c r="T232" i="6"/>
  <c r="BE232" i="6"/>
  <c r="BF232" i="6"/>
  <c r="BG232" i="6"/>
  <c r="BH232" i="6"/>
  <c r="BI232" i="6"/>
  <c r="BK232" i="6"/>
  <c r="J233" i="6"/>
  <c r="P233" i="6"/>
  <c r="R233" i="6"/>
  <c r="T233" i="6"/>
  <c r="BE233" i="6"/>
  <c r="BF233" i="6"/>
  <c r="BG233" i="6"/>
  <c r="BH233" i="6"/>
  <c r="BI233" i="6"/>
  <c r="BK233" i="6"/>
  <c r="J234" i="6"/>
  <c r="P234" i="6"/>
  <c r="R234" i="6"/>
  <c r="T234" i="6"/>
  <c r="BE234" i="6"/>
  <c r="BF234" i="6"/>
  <c r="BG234" i="6"/>
  <c r="BH234" i="6"/>
  <c r="BI234" i="6"/>
  <c r="BK234" i="6"/>
  <c r="J235" i="6"/>
  <c r="P235" i="6"/>
  <c r="R235" i="6"/>
  <c r="T235" i="6"/>
  <c r="BE235" i="6"/>
  <c r="BF235" i="6"/>
  <c r="BG235" i="6"/>
  <c r="BH235" i="6"/>
  <c r="BI235" i="6"/>
  <c r="BK235" i="6"/>
  <c r="J236" i="6"/>
  <c r="P236" i="6"/>
  <c r="R236" i="6"/>
  <c r="T236" i="6"/>
  <c r="BE236" i="6"/>
  <c r="BF236" i="6"/>
  <c r="BG236" i="6"/>
  <c r="BH236" i="6"/>
  <c r="BI236" i="6"/>
  <c r="BK236" i="6"/>
  <c r="J237" i="6"/>
  <c r="P237" i="6"/>
  <c r="R237" i="6"/>
  <c r="T237" i="6"/>
  <c r="BE237" i="6"/>
  <c r="BF237" i="6"/>
  <c r="BG237" i="6"/>
  <c r="BH237" i="6"/>
  <c r="BI237" i="6"/>
  <c r="BK237" i="6"/>
  <c r="J238" i="6"/>
  <c r="P238" i="6"/>
  <c r="R238" i="6"/>
  <c r="T238" i="6"/>
  <c r="BE238" i="6"/>
  <c r="BF238" i="6"/>
  <c r="BG238" i="6"/>
  <c r="BH238" i="6"/>
  <c r="BI238" i="6"/>
  <c r="BK238" i="6"/>
  <c r="J239" i="6"/>
  <c r="P239" i="6"/>
  <c r="R239" i="6"/>
  <c r="T239" i="6"/>
  <c r="BE239" i="6"/>
  <c r="BF239" i="6"/>
  <c r="BG239" i="6"/>
  <c r="BH239" i="6"/>
  <c r="BI239" i="6"/>
  <c r="BK239" i="6"/>
  <c r="J242" i="6"/>
  <c r="P242" i="6"/>
  <c r="R242" i="6"/>
  <c r="T242" i="6"/>
  <c r="BE242" i="6"/>
  <c r="BF242" i="6"/>
  <c r="BG242" i="6"/>
  <c r="BH242" i="6"/>
  <c r="BI242" i="6"/>
  <c r="BK242" i="6"/>
  <c r="J245" i="6"/>
  <c r="P245" i="6"/>
  <c r="R245" i="6"/>
  <c r="T245" i="6"/>
  <c r="BE245" i="6"/>
  <c r="BF245" i="6"/>
  <c r="BG245" i="6"/>
  <c r="BH245" i="6"/>
  <c r="BI245" i="6"/>
  <c r="BK245" i="6"/>
  <c r="J248" i="6"/>
  <c r="P248" i="6"/>
  <c r="R248" i="6"/>
  <c r="T248" i="6"/>
  <c r="BE248" i="6"/>
  <c r="BF248" i="6"/>
  <c r="BG248" i="6"/>
  <c r="BH248" i="6"/>
  <c r="BI248" i="6"/>
  <c r="BK248" i="6"/>
  <c r="J249" i="6"/>
  <c r="P249" i="6"/>
  <c r="R249" i="6"/>
  <c r="T249" i="6"/>
  <c r="BE249" i="6"/>
  <c r="BF249" i="6"/>
  <c r="BG249" i="6"/>
  <c r="BH249" i="6"/>
  <c r="BI249" i="6"/>
  <c r="BK249" i="6"/>
  <c r="J251" i="6"/>
  <c r="P251" i="6"/>
  <c r="R251" i="6"/>
  <c r="R250" i="6" s="1"/>
  <c r="T251" i="6"/>
  <c r="BE251" i="6"/>
  <c r="BF251" i="6"/>
  <c r="BG251" i="6"/>
  <c r="BH251" i="6"/>
  <c r="BI251" i="6"/>
  <c r="BK251" i="6"/>
  <c r="BK250" i="6" s="1"/>
  <c r="J250" i="6" s="1"/>
  <c r="J71" i="6" s="1"/>
  <c r="J252" i="6"/>
  <c r="P252" i="6"/>
  <c r="R252" i="6"/>
  <c r="T252" i="6"/>
  <c r="BE252" i="6"/>
  <c r="BF252" i="6"/>
  <c r="BG252" i="6"/>
  <c r="BH252" i="6"/>
  <c r="BI252" i="6"/>
  <c r="BK252" i="6"/>
  <c r="J253" i="6"/>
  <c r="P253" i="6"/>
  <c r="R253" i="6"/>
  <c r="T253" i="6"/>
  <c r="BE253" i="6"/>
  <c r="BF253" i="6"/>
  <c r="BG253" i="6"/>
  <c r="BH253" i="6"/>
  <c r="BI253" i="6"/>
  <c r="BK253" i="6"/>
  <c r="J267" i="6"/>
  <c r="P267" i="6"/>
  <c r="R267" i="6"/>
  <c r="T267" i="6"/>
  <c r="BE267" i="6"/>
  <c r="BF267" i="6"/>
  <c r="BG267" i="6"/>
  <c r="BH267" i="6"/>
  <c r="BI267" i="6"/>
  <c r="BK267" i="6"/>
  <c r="J280" i="6"/>
  <c r="P280" i="6"/>
  <c r="R280" i="6"/>
  <c r="T280" i="6"/>
  <c r="BE280" i="6"/>
  <c r="BF280" i="6"/>
  <c r="BG280" i="6"/>
  <c r="BH280" i="6"/>
  <c r="BI280" i="6"/>
  <c r="BK280" i="6"/>
  <c r="J282" i="6"/>
  <c r="P282" i="6"/>
  <c r="R282" i="6"/>
  <c r="T282" i="6"/>
  <c r="BE282" i="6"/>
  <c r="BF282" i="6"/>
  <c r="BG282" i="6"/>
  <c r="BH282" i="6"/>
  <c r="BI282" i="6"/>
  <c r="BK282" i="6"/>
  <c r="J283" i="6"/>
  <c r="P283" i="6"/>
  <c r="R283" i="6"/>
  <c r="T283" i="6"/>
  <c r="BE283" i="6"/>
  <c r="BF283" i="6"/>
  <c r="BG283" i="6"/>
  <c r="BH283" i="6"/>
  <c r="BI283" i="6"/>
  <c r="BK283" i="6"/>
  <c r="J284" i="6"/>
  <c r="P284" i="6"/>
  <c r="R284" i="6"/>
  <c r="T284" i="6"/>
  <c r="BE284" i="6"/>
  <c r="BF284" i="6"/>
  <c r="BG284" i="6"/>
  <c r="BH284" i="6"/>
  <c r="BI284" i="6"/>
  <c r="BK284" i="6"/>
  <c r="J286" i="6"/>
  <c r="P286" i="6"/>
  <c r="R286" i="6"/>
  <c r="T286" i="6"/>
  <c r="BE286" i="6"/>
  <c r="BF286" i="6"/>
  <c r="BG286" i="6"/>
  <c r="BH286" i="6"/>
  <c r="BI286" i="6"/>
  <c r="BK286" i="6"/>
  <c r="J288" i="6"/>
  <c r="P288" i="6"/>
  <c r="R288" i="6"/>
  <c r="T288" i="6"/>
  <c r="BE288" i="6"/>
  <c r="BF288" i="6"/>
  <c r="BG288" i="6"/>
  <c r="BH288" i="6"/>
  <c r="BI288" i="6"/>
  <c r="BK288" i="6"/>
  <c r="J289" i="6"/>
  <c r="P289" i="6"/>
  <c r="R289" i="6"/>
  <c r="T289" i="6"/>
  <c r="BE289" i="6"/>
  <c r="BF289" i="6"/>
  <c r="BG289" i="6"/>
  <c r="BH289" i="6"/>
  <c r="BI289" i="6"/>
  <c r="BK289" i="6"/>
  <c r="R290" i="6"/>
  <c r="J291" i="6"/>
  <c r="P291" i="6"/>
  <c r="P290" i="6" s="1"/>
  <c r="R291" i="6"/>
  <c r="T291" i="6"/>
  <c r="T290" i="6" s="1"/>
  <c r="BE291" i="6"/>
  <c r="BF291" i="6"/>
  <c r="BG291" i="6"/>
  <c r="BH291" i="6"/>
  <c r="BI291" i="6"/>
  <c r="BK291" i="6"/>
  <c r="BK290" i="6" s="1"/>
  <c r="J290" i="6" s="1"/>
  <c r="J72" i="6" s="1"/>
  <c r="J295" i="6"/>
  <c r="P295" i="6"/>
  <c r="P294" i="6" s="1"/>
  <c r="R295" i="6"/>
  <c r="R294" i="6" s="1"/>
  <c r="T295" i="6"/>
  <c r="T294" i="6" s="1"/>
  <c r="BE295" i="6"/>
  <c r="BF295" i="6"/>
  <c r="BG295" i="6"/>
  <c r="BH295" i="6"/>
  <c r="BI295" i="6"/>
  <c r="BK295" i="6"/>
  <c r="BK294" i="6" s="1"/>
  <c r="J294" i="6" s="1"/>
  <c r="J73" i="6" s="1"/>
  <c r="J298" i="6"/>
  <c r="P298" i="6"/>
  <c r="R298" i="6"/>
  <c r="T298" i="6"/>
  <c r="BE298" i="6"/>
  <c r="BF298" i="6"/>
  <c r="BG298" i="6"/>
  <c r="BH298" i="6"/>
  <c r="BI298" i="6"/>
  <c r="BK298" i="6"/>
  <c r="R299" i="6"/>
  <c r="J300" i="6"/>
  <c r="P300" i="6"/>
  <c r="P299" i="6" s="1"/>
  <c r="R300" i="6"/>
  <c r="T300" i="6"/>
  <c r="T299" i="6" s="1"/>
  <c r="BE300" i="6"/>
  <c r="BF300" i="6"/>
  <c r="BG300" i="6"/>
  <c r="BH300" i="6"/>
  <c r="BI300" i="6"/>
  <c r="BK300" i="6"/>
  <c r="BK299" i="6" s="1"/>
  <c r="J299" i="6" s="1"/>
  <c r="J74" i="6" s="1"/>
  <c r="J303" i="6"/>
  <c r="P303" i="6"/>
  <c r="P302" i="6" s="1"/>
  <c r="P301" i="6" s="1"/>
  <c r="R303" i="6"/>
  <c r="R302" i="6" s="1"/>
  <c r="R301" i="6" s="1"/>
  <c r="T303" i="6"/>
  <c r="T302" i="6" s="1"/>
  <c r="T301" i="6" s="1"/>
  <c r="BE303" i="6"/>
  <c r="BF303" i="6"/>
  <c r="BG303" i="6"/>
  <c r="BH303" i="6"/>
  <c r="BI303" i="6"/>
  <c r="BK303" i="6"/>
  <c r="BK302" i="6" s="1"/>
  <c r="E7" i="5"/>
  <c r="J12" i="5"/>
  <c r="J17" i="5"/>
  <c r="E18" i="5"/>
  <c r="J18" i="5"/>
  <c r="E45" i="5"/>
  <c r="E47" i="5"/>
  <c r="F49" i="5"/>
  <c r="J49" i="5"/>
  <c r="F51" i="5"/>
  <c r="J51" i="5"/>
  <c r="F52" i="5"/>
  <c r="E97" i="5"/>
  <c r="E99" i="5"/>
  <c r="F101" i="5"/>
  <c r="J101" i="5"/>
  <c r="F103" i="5"/>
  <c r="J103" i="5"/>
  <c r="F104" i="5"/>
  <c r="J110" i="5"/>
  <c r="P110" i="5"/>
  <c r="P109" i="5" s="1"/>
  <c r="R110" i="5"/>
  <c r="R109" i="5" s="1"/>
  <c r="T110" i="5"/>
  <c r="T109" i="5" s="1"/>
  <c r="BE110" i="5"/>
  <c r="BF110" i="5"/>
  <c r="BG110" i="5"/>
  <c r="BH110" i="5"/>
  <c r="BI110" i="5"/>
  <c r="BK110" i="5"/>
  <c r="BK109" i="5" s="1"/>
  <c r="J115" i="5"/>
  <c r="P115" i="5"/>
  <c r="R115" i="5"/>
  <c r="T115" i="5"/>
  <c r="BE115" i="5"/>
  <c r="BF115" i="5"/>
  <c r="BG115" i="5"/>
  <c r="BH115" i="5"/>
  <c r="BI115" i="5"/>
  <c r="BK115" i="5"/>
  <c r="J120" i="5"/>
  <c r="P120" i="5"/>
  <c r="R120" i="5"/>
  <c r="T120" i="5"/>
  <c r="BE120" i="5"/>
  <c r="BF120" i="5"/>
  <c r="BG120" i="5"/>
  <c r="BH120" i="5"/>
  <c r="BI120" i="5"/>
  <c r="BK120" i="5"/>
  <c r="J123" i="5"/>
  <c r="P123" i="5"/>
  <c r="P122" i="5" s="1"/>
  <c r="R123" i="5"/>
  <c r="T123" i="5"/>
  <c r="T122" i="5" s="1"/>
  <c r="BE123" i="5"/>
  <c r="BF123" i="5"/>
  <c r="BG123" i="5"/>
  <c r="BH123" i="5"/>
  <c r="BI123" i="5"/>
  <c r="BK123" i="5"/>
  <c r="BK122" i="5" s="1"/>
  <c r="J122" i="5" s="1"/>
  <c r="J59" i="5" s="1"/>
  <c r="J127" i="5"/>
  <c r="P127" i="5"/>
  <c r="R127" i="5"/>
  <c r="R122" i="5" s="1"/>
  <c r="T127" i="5"/>
  <c r="BE127" i="5"/>
  <c r="BF127" i="5"/>
  <c r="BG127" i="5"/>
  <c r="BH127" i="5"/>
  <c r="BI127" i="5"/>
  <c r="BK127" i="5"/>
  <c r="J129" i="5"/>
  <c r="P129" i="5"/>
  <c r="R129" i="5"/>
  <c r="T129" i="5"/>
  <c r="BE129" i="5"/>
  <c r="BF129" i="5"/>
  <c r="BG129" i="5"/>
  <c r="BH129" i="5"/>
  <c r="BI129" i="5"/>
  <c r="BK129" i="5"/>
  <c r="J133" i="5"/>
  <c r="P133" i="5"/>
  <c r="R133" i="5"/>
  <c r="T133" i="5"/>
  <c r="BE133" i="5"/>
  <c r="BF133" i="5"/>
  <c r="BG133" i="5"/>
  <c r="BH133" i="5"/>
  <c r="BI133" i="5"/>
  <c r="BK133" i="5"/>
  <c r="J139" i="5"/>
  <c r="P139" i="5"/>
  <c r="R139" i="5"/>
  <c r="T139" i="5"/>
  <c r="BE139" i="5"/>
  <c r="BF139" i="5"/>
  <c r="BG139" i="5"/>
  <c r="BH139" i="5"/>
  <c r="BI139" i="5"/>
  <c r="BK139" i="5"/>
  <c r="J141" i="5"/>
  <c r="P141" i="5"/>
  <c r="R141" i="5"/>
  <c r="T141" i="5"/>
  <c r="BE141" i="5"/>
  <c r="BF141" i="5"/>
  <c r="BG141" i="5"/>
  <c r="BH141" i="5"/>
  <c r="BI141" i="5"/>
  <c r="BK141" i="5"/>
  <c r="J143" i="5"/>
  <c r="P143" i="5"/>
  <c r="R143" i="5"/>
  <c r="T143" i="5"/>
  <c r="BE143" i="5"/>
  <c r="BF143" i="5"/>
  <c r="BG143" i="5"/>
  <c r="BH143" i="5"/>
  <c r="BI143" i="5"/>
  <c r="BK143" i="5"/>
  <c r="J145" i="5"/>
  <c r="P145" i="5"/>
  <c r="R145" i="5"/>
  <c r="T145" i="5"/>
  <c r="BE145" i="5"/>
  <c r="BF145" i="5"/>
  <c r="BG145" i="5"/>
  <c r="BH145" i="5"/>
  <c r="BI145" i="5"/>
  <c r="BK145" i="5"/>
  <c r="J148" i="5"/>
  <c r="P148" i="5"/>
  <c r="R148" i="5"/>
  <c r="T148" i="5"/>
  <c r="BE148" i="5"/>
  <c r="BF148" i="5"/>
  <c r="BG148" i="5"/>
  <c r="BH148" i="5"/>
  <c r="BI148" i="5"/>
  <c r="BK148" i="5"/>
  <c r="J150" i="5"/>
  <c r="P150" i="5"/>
  <c r="R150" i="5"/>
  <c r="T150" i="5"/>
  <c r="BE150" i="5"/>
  <c r="BF150" i="5"/>
  <c r="BG150" i="5"/>
  <c r="BH150" i="5"/>
  <c r="BI150" i="5"/>
  <c r="BK150" i="5"/>
  <c r="R153" i="5"/>
  <c r="J154" i="5"/>
  <c r="P154" i="5"/>
  <c r="P153" i="5" s="1"/>
  <c r="R154" i="5"/>
  <c r="T154" i="5"/>
  <c r="T153" i="5" s="1"/>
  <c r="BE154" i="5"/>
  <c r="BF154" i="5"/>
  <c r="BG154" i="5"/>
  <c r="BH154" i="5"/>
  <c r="BI154" i="5"/>
  <c r="BK154" i="5"/>
  <c r="BK153" i="5" s="1"/>
  <c r="J153" i="5" s="1"/>
  <c r="J60" i="5" s="1"/>
  <c r="J155" i="5"/>
  <c r="P155" i="5"/>
  <c r="R155" i="5"/>
  <c r="T155" i="5"/>
  <c r="BE155" i="5"/>
  <c r="BF155" i="5"/>
  <c r="BG155" i="5"/>
  <c r="BH155" i="5"/>
  <c r="BI155" i="5"/>
  <c r="BK155" i="5"/>
  <c r="J157" i="5"/>
  <c r="P157" i="5"/>
  <c r="R157" i="5"/>
  <c r="R156" i="5" s="1"/>
  <c r="T157" i="5"/>
  <c r="BE157" i="5"/>
  <c r="BF157" i="5"/>
  <c r="BG157" i="5"/>
  <c r="BH157" i="5"/>
  <c r="BI157" i="5"/>
  <c r="BK157" i="5"/>
  <c r="BK156" i="5" s="1"/>
  <c r="J156" i="5" s="1"/>
  <c r="J61" i="5" s="1"/>
  <c r="J158" i="5"/>
  <c r="P158" i="5"/>
  <c r="R158" i="5"/>
  <c r="T158" i="5"/>
  <c r="BE158" i="5"/>
  <c r="BF158" i="5"/>
  <c r="BG158" i="5"/>
  <c r="BH158" i="5"/>
  <c r="BI158" i="5"/>
  <c r="BK158" i="5"/>
  <c r="J159" i="5"/>
  <c r="P159" i="5"/>
  <c r="R159" i="5"/>
  <c r="T159" i="5"/>
  <c r="BE159" i="5"/>
  <c r="BF159" i="5"/>
  <c r="BG159" i="5"/>
  <c r="BH159" i="5"/>
  <c r="BI159" i="5"/>
  <c r="BK159" i="5"/>
  <c r="J176" i="5"/>
  <c r="P176" i="5"/>
  <c r="P156" i="5" s="1"/>
  <c r="R176" i="5"/>
  <c r="T176" i="5"/>
  <c r="BE176" i="5"/>
  <c r="BF176" i="5"/>
  <c r="BG176" i="5"/>
  <c r="BH176" i="5"/>
  <c r="BI176" i="5"/>
  <c r="BK176" i="5"/>
  <c r="J183" i="5"/>
  <c r="P183" i="5"/>
  <c r="R183" i="5"/>
  <c r="T183" i="5"/>
  <c r="T156" i="5" s="1"/>
  <c r="BE183" i="5"/>
  <c r="BF183" i="5"/>
  <c r="BG183" i="5"/>
  <c r="BH183" i="5"/>
  <c r="BI183" i="5"/>
  <c r="BK183" i="5"/>
  <c r="J184" i="5"/>
  <c r="P184" i="5"/>
  <c r="R184" i="5"/>
  <c r="T184" i="5"/>
  <c r="BE184" i="5"/>
  <c r="BF184" i="5"/>
  <c r="BG184" i="5"/>
  <c r="BH184" i="5"/>
  <c r="BI184" i="5"/>
  <c r="BK184" i="5"/>
  <c r="J185" i="5"/>
  <c r="P185" i="5"/>
  <c r="R185" i="5"/>
  <c r="T185" i="5"/>
  <c r="BE185" i="5"/>
  <c r="BF185" i="5"/>
  <c r="BG185" i="5"/>
  <c r="BH185" i="5"/>
  <c r="BI185" i="5"/>
  <c r="BK185" i="5"/>
  <c r="J186" i="5"/>
  <c r="P186" i="5"/>
  <c r="R186" i="5"/>
  <c r="T186" i="5"/>
  <c r="BE186" i="5"/>
  <c r="BF186" i="5"/>
  <c r="BG186" i="5"/>
  <c r="BH186" i="5"/>
  <c r="BI186" i="5"/>
  <c r="BK186" i="5"/>
  <c r="J187" i="5"/>
  <c r="P187" i="5"/>
  <c r="R187" i="5"/>
  <c r="T187" i="5"/>
  <c r="BE187" i="5"/>
  <c r="BF187" i="5"/>
  <c r="BG187" i="5"/>
  <c r="BH187" i="5"/>
  <c r="BI187" i="5"/>
  <c r="BK187" i="5"/>
  <c r="J190" i="5"/>
  <c r="P190" i="5"/>
  <c r="R190" i="5"/>
  <c r="T190" i="5"/>
  <c r="BE190" i="5"/>
  <c r="BF190" i="5"/>
  <c r="BG190" i="5"/>
  <c r="BH190" i="5"/>
  <c r="BI190" i="5"/>
  <c r="BK190" i="5"/>
  <c r="J197" i="5"/>
  <c r="P197" i="5"/>
  <c r="R197" i="5"/>
  <c r="T197" i="5"/>
  <c r="BE197" i="5"/>
  <c r="BF197" i="5"/>
  <c r="BG197" i="5"/>
  <c r="BH197" i="5"/>
  <c r="BI197" i="5"/>
  <c r="BK197" i="5"/>
  <c r="J198" i="5"/>
  <c r="P198" i="5"/>
  <c r="R198" i="5"/>
  <c r="T198" i="5"/>
  <c r="BE198" i="5"/>
  <c r="BF198" i="5"/>
  <c r="BG198" i="5"/>
  <c r="BH198" i="5"/>
  <c r="BI198" i="5"/>
  <c r="BK198" i="5"/>
  <c r="J199" i="5"/>
  <c r="P199" i="5"/>
  <c r="R199" i="5"/>
  <c r="T199" i="5"/>
  <c r="BE199" i="5"/>
  <c r="BF199" i="5"/>
  <c r="BG199" i="5"/>
  <c r="BH199" i="5"/>
  <c r="BI199" i="5"/>
  <c r="BK199" i="5"/>
  <c r="R200" i="5"/>
  <c r="J201" i="5"/>
  <c r="P201" i="5"/>
  <c r="P200" i="5" s="1"/>
  <c r="R201" i="5"/>
  <c r="T201" i="5"/>
  <c r="T200" i="5" s="1"/>
  <c r="BE201" i="5"/>
  <c r="BF201" i="5"/>
  <c r="BG201" i="5"/>
  <c r="BH201" i="5"/>
  <c r="BI201" i="5"/>
  <c r="BK201" i="5"/>
  <c r="BK200" i="5" s="1"/>
  <c r="J200" i="5" s="1"/>
  <c r="J62" i="5" s="1"/>
  <c r="J204" i="5"/>
  <c r="P204" i="5"/>
  <c r="R204" i="5"/>
  <c r="T204" i="5"/>
  <c r="BE204" i="5"/>
  <c r="BF204" i="5"/>
  <c r="BG204" i="5"/>
  <c r="BH204" i="5"/>
  <c r="BI204" i="5"/>
  <c r="BK204" i="5"/>
  <c r="J205" i="5"/>
  <c r="P205" i="5"/>
  <c r="R205" i="5"/>
  <c r="T205" i="5"/>
  <c r="BE205" i="5"/>
  <c r="BF205" i="5"/>
  <c r="BG205" i="5"/>
  <c r="BH205" i="5"/>
  <c r="BI205" i="5"/>
  <c r="BK205" i="5"/>
  <c r="P206" i="5"/>
  <c r="T206" i="5"/>
  <c r="J207" i="5"/>
  <c r="P207" i="5"/>
  <c r="R207" i="5"/>
  <c r="R206" i="5" s="1"/>
  <c r="T207" i="5"/>
  <c r="BE207" i="5"/>
  <c r="BF207" i="5"/>
  <c r="BG207" i="5"/>
  <c r="BH207" i="5"/>
  <c r="BI207" i="5"/>
  <c r="BK207" i="5"/>
  <c r="BK206" i="5" s="1"/>
  <c r="J206" i="5" s="1"/>
  <c r="J63" i="5" s="1"/>
  <c r="J210" i="5"/>
  <c r="P210" i="5"/>
  <c r="R210" i="5"/>
  <c r="T210" i="5"/>
  <c r="BE210" i="5"/>
  <c r="BF210" i="5"/>
  <c r="BG210" i="5"/>
  <c r="BH210" i="5"/>
  <c r="BI210" i="5"/>
  <c r="BK210" i="5"/>
  <c r="P212" i="5"/>
  <c r="T212" i="5"/>
  <c r="J213" i="5"/>
  <c r="P213" i="5"/>
  <c r="R213" i="5"/>
  <c r="R212" i="5" s="1"/>
  <c r="T213" i="5"/>
  <c r="BE213" i="5"/>
  <c r="BF213" i="5"/>
  <c r="BG213" i="5"/>
  <c r="BH213" i="5"/>
  <c r="BI213" i="5"/>
  <c r="BK213" i="5"/>
  <c r="BK212" i="5" s="1"/>
  <c r="J216" i="5"/>
  <c r="P216" i="5"/>
  <c r="R216" i="5"/>
  <c r="T216" i="5"/>
  <c r="BE216" i="5"/>
  <c r="BF216" i="5"/>
  <c r="BG216" i="5"/>
  <c r="BH216" i="5"/>
  <c r="BI216" i="5"/>
  <c r="BK216" i="5"/>
  <c r="J220" i="5"/>
  <c r="P220" i="5"/>
  <c r="P219" i="5" s="1"/>
  <c r="R220" i="5"/>
  <c r="T220" i="5"/>
  <c r="T219" i="5" s="1"/>
  <c r="BE220" i="5"/>
  <c r="BF220" i="5"/>
  <c r="BG220" i="5"/>
  <c r="BH220" i="5"/>
  <c r="BI220" i="5"/>
  <c r="BK220" i="5"/>
  <c r="BK219" i="5" s="1"/>
  <c r="J219" i="5" s="1"/>
  <c r="J66" i="5" s="1"/>
  <c r="J221" i="5"/>
  <c r="P221" i="5"/>
  <c r="R221" i="5"/>
  <c r="T221" i="5"/>
  <c r="BE221" i="5"/>
  <c r="BF221" i="5"/>
  <c r="BG221" i="5"/>
  <c r="BH221" i="5"/>
  <c r="BI221" i="5"/>
  <c r="BK221" i="5"/>
  <c r="J225" i="5"/>
  <c r="P225" i="5"/>
  <c r="R225" i="5"/>
  <c r="T225" i="5"/>
  <c r="BE225" i="5"/>
  <c r="BF225" i="5"/>
  <c r="BG225" i="5"/>
  <c r="BH225" i="5"/>
  <c r="BI225" i="5"/>
  <c r="BK225" i="5"/>
  <c r="J226" i="5"/>
  <c r="P226" i="5"/>
  <c r="R226" i="5"/>
  <c r="T226" i="5"/>
  <c r="BE226" i="5"/>
  <c r="BF226" i="5"/>
  <c r="BG226" i="5"/>
  <c r="BH226" i="5"/>
  <c r="BI226" i="5"/>
  <c r="BK226" i="5"/>
  <c r="J227" i="5"/>
  <c r="P227" i="5"/>
  <c r="R227" i="5"/>
  <c r="T227" i="5"/>
  <c r="BE227" i="5"/>
  <c r="BF227" i="5"/>
  <c r="BG227" i="5"/>
  <c r="BH227" i="5"/>
  <c r="BI227" i="5"/>
  <c r="BK227" i="5"/>
  <c r="J228" i="5"/>
  <c r="P228" i="5"/>
  <c r="R228" i="5"/>
  <c r="T228" i="5"/>
  <c r="BE228" i="5"/>
  <c r="BF228" i="5"/>
  <c r="BG228" i="5"/>
  <c r="BH228" i="5"/>
  <c r="BI228" i="5"/>
  <c r="BK228" i="5"/>
  <c r="J229" i="5"/>
  <c r="P229" i="5"/>
  <c r="R229" i="5"/>
  <c r="T229" i="5"/>
  <c r="BE229" i="5"/>
  <c r="BF229" i="5"/>
  <c r="BG229" i="5"/>
  <c r="BH229" i="5"/>
  <c r="BI229" i="5"/>
  <c r="BK229" i="5"/>
  <c r="J230" i="5"/>
  <c r="P230" i="5"/>
  <c r="R230" i="5"/>
  <c r="R219" i="5" s="1"/>
  <c r="T230" i="5"/>
  <c r="BE230" i="5"/>
  <c r="BF230" i="5"/>
  <c r="BG230" i="5"/>
  <c r="BH230" i="5"/>
  <c r="BI230" i="5"/>
  <c r="BK230" i="5"/>
  <c r="J231" i="5"/>
  <c r="P231" i="5"/>
  <c r="R231" i="5"/>
  <c r="T231" i="5"/>
  <c r="BE231" i="5"/>
  <c r="BF231" i="5"/>
  <c r="BG231" i="5"/>
  <c r="BH231" i="5"/>
  <c r="BI231" i="5"/>
  <c r="BK231" i="5"/>
  <c r="J232" i="5"/>
  <c r="P232" i="5"/>
  <c r="R232" i="5"/>
  <c r="T232" i="5"/>
  <c r="BE232" i="5"/>
  <c r="BF232" i="5"/>
  <c r="BG232" i="5"/>
  <c r="BH232" i="5"/>
  <c r="BI232" i="5"/>
  <c r="BK232" i="5"/>
  <c r="J234" i="5"/>
  <c r="P234" i="5"/>
  <c r="R234" i="5"/>
  <c r="T234" i="5"/>
  <c r="BE234" i="5"/>
  <c r="BF234" i="5"/>
  <c r="BG234" i="5"/>
  <c r="BH234" i="5"/>
  <c r="BI234" i="5"/>
  <c r="BK234" i="5"/>
  <c r="J237" i="5"/>
  <c r="P237" i="5"/>
  <c r="R237" i="5"/>
  <c r="R236" i="5" s="1"/>
  <c r="T237" i="5"/>
  <c r="BE237" i="5"/>
  <c r="BF237" i="5"/>
  <c r="BG237" i="5"/>
  <c r="BH237" i="5"/>
  <c r="BI237" i="5"/>
  <c r="BK237" i="5"/>
  <c r="BK236" i="5" s="1"/>
  <c r="J236" i="5" s="1"/>
  <c r="J67" i="5" s="1"/>
  <c r="J238" i="5"/>
  <c r="P238" i="5"/>
  <c r="R238" i="5"/>
  <c r="T238" i="5"/>
  <c r="BE238" i="5"/>
  <c r="BF238" i="5"/>
  <c r="BG238" i="5"/>
  <c r="BH238" i="5"/>
  <c r="BI238" i="5"/>
  <c r="BK238" i="5"/>
  <c r="J242" i="5"/>
  <c r="P242" i="5"/>
  <c r="R242" i="5"/>
  <c r="T242" i="5"/>
  <c r="BE242" i="5"/>
  <c r="BF242" i="5"/>
  <c r="BG242" i="5"/>
  <c r="BH242" i="5"/>
  <c r="BI242" i="5"/>
  <c r="BK242" i="5"/>
  <c r="J243" i="5"/>
  <c r="P243" i="5"/>
  <c r="R243" i="5"/>
  <c r="T243" i="5"/>
  <c r="BE243" i="5"/>
  <c r="BF243" i="5"/>
  <c r="BG243" i="5"/>
  <c r="BH243" i="5"/>
  <c r="BI243" i="5"/>
  <c r="BK243" i="5"/>
  <c r="J244" i="5"/>
  <c r="P244" i="5"/>
  <c r="R244" i="5"/>
  <c r="T244" i="5"/>
  <c r="BE244" i="5"/>
  <c r="BF244" i="5"/>
  <c r="BG244" i="5"/>
  <c r="BH244" i="5"/>
  <c r="BI244" i="5"/>
  <c r="BK244" i="5"/>
  <c r="J245" i="5"/>
  <c r="P245" i="5"/>
  <c r="P236" i="5" s="1"/>
  <c r="R245" i="5"/>
  <c r="T245" i="5"/>
  <c r="T236" i="5" s="1"/>
  <c r="BE245" i="5"/>
  <c r="BF245" i="5"/>
  <c r="BG245" i="5"/>
  <c r="BH245" i="5"/>
  <c r="BI245" i="5"/>
  <c r="BK245" i="5"/>
  <c r="J246" i="5"/>
  <c r="P246" i="5"/>
  <c r="R246" i="5"/>
  <c r="T246" i="5"/>
  <c r="BE246" i="5"/>
  <c r="BF246" i="5"/>
  <c r="BG246" i="5"/>
  <c r="BH246" i="5"/>
  <c r="BI246" i="5"/>
  <c r="BK246" i="5"/>
  <c r="J247" i="5"/>
  <c r="P247" i="5"/>
  <c r="R247" i="5"/>
  <c r="T247" i="5"/>
  <c r="BE247" i="5"/>
  <c r="BF247" i="5"/>
  <c r="BG247" i="5"/>
  <c r="BH247" i="5"/>
  <c r="BI247" i="5"/>
  <c r="BK247" i="5"/>
  <c r="J248" i="5"/>
  <c r="P248" i="5"/>
  <c r="R248" i="5"/>
  <c r="T248" i="5"/>
  <c r="BE248" i="5"/>
  <c r="BF248" i="5"/>
  <c r="BG248" i="5"/>
  <c r="BH248" i="5"/>
  <c r="BI248" i="5"/>
  <c r="BK248" i="5"/>
  <c r="J249" i="5"/>
  <c r="P249" i="5"/>
  <c r="R249" i="5"/>
  <c r="T249" i="5"/>
  <c r="BE249" i="5"/>
  <c r="BF249" i="5"/>
  <c r="BG249" i="5"/>
  <c r="BH249" i="5"/>
  <c r="BI249" i="5"/>
  <c r="BK249" i="5"/>
  <c r="J251" i="5"/>
  <c r="P251" i="5"/>
  <c r="R251" i="5"/>
  <c r="T251" i="5"/>
  <c r="BE251" i="5"/>
  <c r="BF251" i="5"/>
  <c r="BG251" i="5"/>
  <c r="BH251" i="5"/>
  <c r="BI251" i="5"/>
  <c r="BK251" i="5"/>
  <c r="J254" i="5"/>
  <c r="P254" i="5"/>
  <c r="P253" i="5" s="1"/>
  <c r="R254" i="5"/>
  <c r="T254" i="5"/>
  <c r="T253" i="5" s="1"/>
  <c r="BE254" i="5"/>
  <c r="BF254" i="5"/>
  <c r="BG254" i="5"/>
  <c r="BH254" i="5"/>
  <c r="BI254" i="5"/>
  <c r="BK254" i="5"/>
  <c r="BK253" i="5" s="1"/>
  <c r="J253" i="5" s="1"/>
  <c r="J68" i="5" s="1"/>
  <c r="J255" i="5"/>
  <c r="P255" i="5"/>
  <c r="R255" i="5"/>
  <c r="T255" i="5"/>
  <c r="BE255" i="5"/>
  <c r="BF255" i="5"/>
  <c r="BG255" i="5"/>
  <c r="BH255" i="5"/>
  <c r="BI255" i="5"/>
  <c r="BK255" i="5"/>
  <c r="J256" i="5"/>
  <c r="P256" i="5"/>
  <c r="R256" i="5"/>
  <c r="T256" i="5"/>
  <c r="BE256" i="5"/>
  <c r="BF256" i="5"/>
  <c r="BG256" i="5"/>
  <c r="BH256" i="5"/>
  <c r="BI256" i="5"/>
  <c r="BK256" i="5"/>
  <c r="J257" i="5"/>
  <c r="P257" i="5"/>
  <c r="R257" i="5"/>
  <c r="T257" i="5"/>
  <c r="BE257" i="5"/>
  <c r="BF257" i="5"/>
  <c r="BG257" i="5"/>
  <c r="BH257" i="5"/>
  <c r="BI257" i="5"/>
  <c r="BK257" i="5"/>
  <c r="J258" i="5"/>
  <c r="P258" i="5"/>
  <c r="R258" i="5"/>
  <c r="T258" i="5"/>
  <c r="BE258" i="5"/>
  <c r="BF258" i="5"/>
  <c r="BG258" i="5"/>
  <c r="BH258" i="5"/>
  <c r="BI258" i="5"/>
  <c r="BK258" i="5"/>
  <c r="J259" i="5"/>
  <c r="P259" i="5"/>
  <c r="R259" i="5"/>
  <c r="T259" i="5"/>
  <c r="BE259" i="5"/>
  <c r="BF259" i="5"/>
  <c r="BG259" i="5"/>
  <c r="BH259" i="5"/>
  <c r="BI259" i="5"/>
  <c r="BK259" i="5"/>
  <c r="J260" i="5"/>
  <c r="P260" i="5"/>
  <c r="R260" i="5"/>
  <c r="T260" i="5"/>
  <c r="BE260" i="5"/>
  <c r="BF260" i="5"/>
  <c r="BG260" i="5"/>
  <c r="BH260" i="5"/>
  <c r="BI260" i="5"/>
  <c r="BK260" i="5"/>
  <c r="J270" i="5"/>
  <c r="P270" i="5"/>
  <c r="R270" i="5"/>
  <c r="T270" i="5"/>
  <c r="BE270" i="5"/>
  <c r="BF270" i="5"/>
  <c r="BG270" i="5"/>
  <c r="BH270" i="5"/>
  <c r="BI270" i="5"/>
  <c r="BK270" i="5"/>
  <c r="J277" i="5"/>
  <c r="P277" i="5"/>
  <c r="R277" i="5"/>
  <c r="T277" i="5"/>
  <c r="BE277" i="5"/>
  <c r="BF277" i="5"/>
  <c r="BG277" i="5"/>
  <c r="BH277" i="5"/>
  <c r="BI277" i="5"/>
  <c r="BK277" i="5"/>
  <c r="J282" i="5"/>
  <c r="P282" i="5"/>
  <c r="R282" i="5"/>
  <c r="T282" i="5"/>
  <c r="BE282" i="5"/>
  <c r="BF282" i="5"/>
  <c r="BG282" i="5"/>
  <c r="BH282" i="5"/>
  <c r="BI282" i="5"/>
  <c r="BK282" i="5"/>
  <c r="J288" i="5"/>
  <c r="P288" i="5"/>
  <c r="R288" i="5"/>
  <c r="T288" i="5"/>
  <c r="BE288" i="5"/>
  <c r="BF288" i="5"/>
  <c r="BG288" i="5"/>
  <c r="BH288" i="5"/>
  <c r="BI288" i="5"/>
  <c r="BK288" i="5"/>
  <c r="J289" i="5"/>
  <c r="P289" i="5"/>
  <c r="R289" i="5"/>
  <c r="T289" i="5"/>
  <c r="BE289" i="5"/>
  <c r="BF289" i="5"/>
  <c r="BG289" i="5"/>
  <c r="BH289" i="5"/>
  <c r="BI289" i="5"/>
  <c r="BK289" i="5"/>
  <c r="J290" i="5"/>
  <c r="P290" i="5"/>
  <c r="R290" i="5"/>
  <c r="T290" i="5"/>
  <c r="BE290" i="5"/>
  <c r="BF290" i="5"/>
  <c r="BG290" i="5"/>
  <c r="BH290" i="5"/>
  <c r="BI290" i="5"/>
  <c r="BK290" i="5"/>
  <c r="J291" i="5"/>
  <c r="P291" i="5"/>
  <c r="R291" i="5"/>
  <c r="T291" i="5"/>
  <c r="BE291" i="5"/>
  <c r="BF291" i="5"/>
  <c r="BG291" i="5"/>
  <c r="BH291" i="5"/>
  <c r="BI291" i="5"/>
  <c r="BK291" i="5"/>
  <c r="J296" i="5"/>
  <c r="P296" i="5"/>
  <c r="R296" i="5"/>
  <c r="T296" i="5"/>
  <c r="BE296" i="5"/>
  <c r="BF296" i="5"/>
  <c r="BG296" i="5"/>
  <c r="BH296" i="5"/>
  <c r="BI296" i="5"/>
  <c r="BK296" i="5"/>
  <c r="J297" i="5"/>
  <c r="P297" i="5"/>
  <c r="R297" i="5"/>
  <c r="T297" i="5"/>
  <c r="BE297" i="5"/>
  <c r="BF297" i="5"/>
  <c r="BG297" i="5"/>
  <c r="BH297" i="5"/>
  <c r="BI297" i="5"/>
  <c r="BK297" i="5"/>
  <c r="J298" i="5"/>
  <c r="P298" i="5"/>
  <c r="R298" i="5"/>
  <c r="T298" i="5"/>
  <c r="BE298" i="5"/>
  <c r="BF298" i="5"/>
  <c r="BG298" i="5"/>
  <c r="BH298" i="5"/>
  <c r="BI298" i="5"/>
  <c r="BK298" i="5"/>
  <c r="J300" i="5"/>
  <c r="P300" i="5"/>
  <c r="R300" i="5"/>
  <c r="T300" i="5"/>
  <c r="BE300" i="5"/>
  <c r="BF300" i="5"/>
  <c r="BG300" i="5"/>
  <c r="BH300" i="5"/>
  <c r="BI300" i="5"/>
  <c r="BK300" i="5"/>
  <c r="J301" i="5"/>
  <c r="P301" i="5"/>
  <c r="R301" i="5"/>
  <c r="T301" i="5"/>
  <c r="BE301" i="5"/>
  <c r="BF301" i="5"/>
  <c r="BG301" i="5"/>
  <c r="BH301" i="5"/>
  <c r="BI301" i="5"/>
  <c r="BK301" i="5"/>
  <c r="J311" i="5"/>
  <c r="P311" i="5"/>
  <c r="R311" i="5"/>
  <c r="T311" i="5"/>
  <c r="BE311" i="5"/>
  <c r="BF311" i="5"/>
  <c r="BG311" i="5"/>
  <c r="BH311" i="5"/>
  <c r="BI311" i="5"/>
  <c r="BK311" i="5"/>
  <c r="J312" i="5"/>
  <c r="P312" i="5"/>
  <c r="R312" i="5"/>
  <c r="T312" i="5"/>
  <c r="BE312" i="5"/>
  <c r="BF312" i="5"/>
  <c r="BG312" i="5"/>
  <c r="BH312" i="5"/>
  <c r="BI312" i="5"/>
  <c r="BK312" i="5"/>
  <c r="J318" i="5"/>
  <c r="P318" i="5"/>
  <c r="R318" i="5"/>
  <c r="T318" i="5"/>
  <c r="BE318" i="5"/>
  <c r="BF318" i="5"/>
  <c r="BG318" i="5"/>
  <c r="BH318" i="5"/>
  <c r="BI318" i="5"/>
  <c r="BK318" i="5"/>
  <c r="J319" i="5"/>
  <c r="P319" i="5"/>
  <c r="R319" i="5"/>
  <c r="T319" i="5"/>
  <c r="BE319" i="5"/>
  <c r="BF319" i="5"/>
  <c r="BG319" i="5"/>
  <c r="BH319" i="5"/>
  <c r="BI319" i="5"/>
  <c r="BK319" i="5"/>
  <c r="J324" i="5"/>
  <c r="P324" i="5"/>
  <c r="R324" i="5"/>
  <c r="T324" i="5"/>
  <c r="BE324" i="5"/>
  <c r="BF324" i="5"/>
  <c r="BG324" i="5"/>
  <c r="BH324" i="5"/>
  <c r="BI324" i="5"/>
  <c r="BK324" i="5"/>
  <c r="J325" i="5"/>
  <c r="P325" i="5"/>
  <c r="R325" i="5"/>
  <c r="T325" i="5"/>
  <c r="BE325" i="5"/>
  <c r="BF325" i="5"/>
  <c r="BG325" i="5"/>
  <c r="BH325" i="5"/>
  <c r="BI325" i="5"/>
  <c r="BK325" i="5"/>
  <c r="J326" i="5"/>
  <c r="P326" i="5"/>
  <c r="R326" i="5"/>
  <c r="T326" i="5"/>
  <c r="BE326" i="5"/>
  <c r="BF326" i="5"/>
  <c r="BG326" i="5"/>
  <c r="BH326" i="5"/>
  <c r="BI326" i="5"/>
  <c r="BK326" i="5"/>
  <c r="J332" i="5"/>
  <c r="P332" i="5"/>
  <c r="R332" i="5"/>
  <c r="T332" i="5"/>
  <c r="BE332" i="5"/>
  <c r="BF332" i="5"/>
  <c r="BG332" i="5"/>
  <c r="BH332" i="5"/>
  <c r="BI332" i="5"/>
  <c r="BK332" i="5"/>
  <c r="J339" i="5"/>
  <c r="P339" i="5"/>
  <c r="R339" i="5"/>
  <c r="T339" i="5"/>
  <c r="BE339" i="5"/>
  <c r="BF339" i="5"/>
  <c r="BG339" i="5"/>
  <c r="BH339" i="5"/>
  <c r="BI339" i="5"/>
  <c r="BK339" i="5"/>
  <c r="J340" i="5"/>
  <c r="P340" i="5"/>
  <c r="R340" i="5"/>
  <c r="T340" i="5"/>
  <c r="BE340" i="5"/>
  <c r="BF340" i="5"/>
  <c r="BG340" i="5"/>
  <c r="BH340" i="5"/>
  <c r="BI340" i="5"/>
  <c r="BK340" i="5"/>
  <c r="J342" i="5"/>
  <c r="P342" i="5"/>
  <c r="R342" i="5"/>
  <c r="T342" i="5"/>
  <c r="BE342" i="5"/>
  <c r="BF342" i="5"/>
  <c r="BG342" i="5"/>
  <c r="BH342" i="5"/>
  <c r="BI342" i="5"/>
  <c r="BK342" i="5"/>
  <c r="J344" i="5"/>
  <c r="P344" i="5"/>
  <c r="R344" i="5"/>
  <c r="T344" i="5"/>
  <c r="BE344" i="5"/>
  <c r="BF344" i="5"/>
  <c r="BG344" i="5"/>
  <c r="BH344" i="5"/>
  <c r="BI344" i="5"/>
  <c r="BK344" i="5"/>
  <c r="J350" i="5"/>
  <c r="P350" i="5"/>
  <c r="R350" i="5"/>
  <c r="T350" i="5"/>
  <c r="BE350" i="5"/>
  <c r="BF350" i="5"/>
  <c r="BG350" i="5"/>
  <c r="BH350" i="5"/>
  <c r="BI350" i="5"/>
  <c r="BK350" i="5"/>
  <c r="J360" i="5"/>
  <c r="P360" i="5"/>
  <c r="R360" i="5"/>
  <c r="T360" i="5"/>
  <c r="BE360" i="5"/>
  <c r="BF360" i="5"/>
  <c r="BG360" i="5"/>
  <c r="BH360" i="5"/>
  <c r="BI360" i="5"/>
  <c r="BK360" i="5"/>
  <c r="J366" i="5"/>
  <c r="P366" i="5"/>
  <c r="R366" i="5"/>
  <c r="T366" i="5"/>
  <c r="BE366" i="5"/>
  <c r="BF366" i="5"/>
  <c r="BG366" i="5"/>
  <c r="BH366" i="5"/>
  <c r="BI366" i="5"/>
  <c r="BK366" i="5"/>
  <c r="J373" i="5"/>
  <c r="P373" i="5"/>
  <c r="R373" i="5"/>
  <c r="T373" i="5"/>
  <c r="BE373" i="5"/>
  <c r="BF373" i="5"/>
  <c r="BG373" i="5"/>
  <c r="BH373" i="5"/>
  <c r="BI373" i="5"/>
  <c r="BK373" i="5"/>
  <c r="J380" i="5"/>
  <c r="P380" i="5"/>
  <c r="R380" i="5"/>
  <c r="T380" i="5"/>
  <c r="BE380" i="5"/>
  <c r="BF380" i="5"/>
  <c r="BG380" i="5"/>
  <c r="BH380" i="5"/>
  <c r="BI380" i="5"/>
  <c r="BK380" i="5"/>
  <c r="J384" i="5"/>
  <c r="P384" i="5"/>
  <c r="R384" i="5"/>
  <c r="T384" i="5"/>
  <c r="BE384" i="5"/>
  <c r="BF384" i="5"/>
  <c r="BG384" i="5"/>
  <c r="BH384" i="5"/>
  <c r="BI384" i="5"/>
  <c r="BK384" i="5"/>
  <c r="J393" i="5"/>
  <c r="P393" i="5"/>
  <c r="R393" i="5"/>
  <c r="T393" i="5"/>
  <c r="BE393" i="5"/>
  <c r="BF393" i="5"/>
  <c r="BG393" i="5"/>
  <c r="BH393" i="5"/>
  <c r="BI393" i="5"/>
  <c r="BK393" i="5"/>
  <c r="J397" i="5"/>
  <c r="P397" i="5"/>
  <c r="R397" i="5"/>
  <c r="T397" i="5"/>
  <c r="BE397" i="5"/>
  <c r="BF397" i="5"/>
  <c r="BG397" i="5"/>
  <c r="BH397" i="5"/>
  <c r="BI397" i="5"/>
  <c r="BK397" i="5"/>
  <c r="J407" i="5"/>
  <c r="P407" i="5"/>
  <c r="R407" i="5"/>
  <c r="T407" i="5"/>
  <c r="BE407" i="5"/>
  <c r="BF407" i="5"/>
  <c r="BG407" i="5"/>
  <c r="BH407" i="5"/>
  <c r="BI407" i="5"/>
  <c r="BK407" i="5"/>
  <c r="J418" i="5"/>
  <c r="P418" i="5"/>
  <c r="R418" i="5"/>
  <c r="T418" i="5"/>
  <c r="BE418" i="5"/>
  <c r="BF418" i="5"/>
  <c r="BG418" i="5"/>
  <c r="BH418" i="5"/>
  <c r="BI418" i="5"/>
  <c r="BK418" i="5"/>
  <c r="J426" i="5"/>
  <c r="P426" i="5"/>
  <c r="R426" i="5"/>
  <c r="T426" i="5"/>
  <c r="BE426" i="5"/>
  <c r="BF426" i="5"/>
  <c r="BG426" i="5"/>
  <c r="BH426" i="5"/>
  <c r="BI426" i="5"/>
  <c r="BK426" i="5"/>
  <c r="J438" i="5"/>
  <c r="P438" i="5"/>
  <c r="R438" i="5"/>
  <c r="T438" i="5"/>
  <c r="BE438" i="5"/>
  <c r="BF438" i="5"/>
  <c r="BG438" i="5"/>
  <c r="BH438" i="5"/>
  <c r="BI438" i="5"/>
  <c r="BK438" i="5"/>
  <c r="J448" i="5"/>
  <c r="P448" i="5"/>
  <c r="R448" i="5"/>
  <c r="T448" i="5"/>
  <c r="BE448" i="5"/>
  <c r="BF448" i="5"/>
  <c r="BG448" i="5"/>
  <c r="BH448" i="5"/>
  <c r="BI448" i="5"/>
  <c r="BK448" i="5"/>
  <c r="J453" i="5"/>
  <c r="P453" i="5"/>
  <c r="R453" i="5"/>
  <c r="T453" i="5"/>
  <c r="BE453" i="5"/>
  <c r="BF453" i="5"/>
  <c r="BG453" i="5"/>
  <c r="BH453" i="5"/>
  <c r="BI453" i="5"/>
  <c r="BK453" i="5"/>
  <c r="J455" i="5"/>
  <c r="P455" i="5"/>
  <c r="R455" i="5"/>
  <c r="T455" i="5"/>
  <c r="BE455" i="5"/>
  <c r="BF455" i="5"/>
  <c r="BG455" i="5"/>
  <c r="BH455" i="5"/>
  <c r="BI455" i="5"/>
  <c r="BK455" i="5"/>
  <c r="R456" i="5"/>
  <c r="J457" i="5"/>
  <c r="P457" i="5"/>
  <c r="R457" i="5"/>
  <c r="T457" i="5"/>
  <c r="BE457" i="5"/>
  <c r="BF457" i="5"/>
  <c r="BG457" i="5"/>
  <c r="BH457" i="5"/>
  <c r="BI457" i="5"/>
  <c r="BK457" i="5"/>
  <c r="BK456" i="5" s="1"/>
  <c r="J456" i="5" s="1"/>
  <c r="J69" i="5" s="1"/>
  <c r="J458" i="5"/>
  <c r="P458" i="5"/>
  <c r="R458" i="5"/>
  <c r="T458" i="5"/>
  <c r="BE458" i="5"/>
  <c r="BF458" i="5"/>
  <c r="BG458" i="5"/>
  <c r="BH458" i="5"/>
  <c r="BI458" i="5"/>
  <c r="BK458" i="5"/>
  <c r="P459" i="5"/>
  <c r="T459" i="5"/>
  <c r="J460" i="5"/>
  <c r="P460" i="5"/>
  <c r="R460" i="5"/>
  <c r="R459" i="5" s="1"/>
  <c r="T460" i="5"/>
  <c r="BE460" i="5"/>
  <c r="BF460" i="5"/>
  <c r="BG460" i="5"/>
  <c r="BH460" i="5"/>
  <c r="BI460" i="5"/>
  <c r="BK460" i="5"/>
  <c r="BK459" i="5" s="1"/>
  <c r="J459" i="5" s="1"/>
  <c r="J70" i="5" s="1"/>
  <c r="R461" i="5"/>
  <c r="J462" i="5"/>
  <c r="P462" i="5"/>
  <c r="P461" i="5" s="1"/>
  <c r="R462" i="5"/>
  <c r="T462" i="5"/>
  <c r="T461" i="5" s="1"/>
  <c r="BE462" i="5"/>
  <c r="BF462" i="5"/>
  <c r="BG462" i="5"/>
  <c r="BH462" i="5"/>
  <c r="BI462" i="5"/>
  <c r="BK462" i="5"/>
  <c r="BK461" i="5" s="1"/>
  <c r="J461" i="5" s="1"/>
  <c r="J71" i="5" s="1"/>
  <c r="P465" i="5"/>
  <c r="T465" i="5"/>
  <c r="J466" i="5"/>
  <c r="P466" i="5"/>
  <c r="R466" i="5"/>
  <c r="T466" i="5"/>
  <c r="BE466" i="5"/>
  <c r="BF466" i="5"/>
  <c r="BG466" i="5"/>
  <c r="BH466" i="5"/>
  <c r="BI466" i="5"/>
  <c r="BK466" i="5"/>
  <c r="BK465" i="5" s="1"/>
  <c r="J465" i="5" s="1"/>
  <c r="J72" i="5" s="1"/>
  <c r="J467" i="5"/>
  <c r="P467" i="5"/>
  <c r="R467" i="5"/>
  <c r="T467" i="5"/>
  <c r="BE467" i="5"/>
  <c r="BF467" i="5"/>
  <c r="BG467" i="5"/>
  <c r="BH467" i="5"/>
  <c r="BI467" i="5"/>
  <c r="BK467" i="5"/>
  <c r="R468" i="5"/>
  <c r="J469" i="5"/>
  <c r="P469" i="5"/>
  <c r="P468" i="5" s="1"/>
  <c r="R469" i="5"/>
  <c r="T469" i="5"/>
  <c r="T468" i="5" s="1"/>
  <c r="BE469" i="5"/>
  <c r="BF469" i="5"/>
  <c r="BG469" i="5"/>
  <c r="BH469" i="5"/>
  <c r="BI469" i="5"/>
  <c r="BK469" i="5"/>
  <c r="BK468" i="5" s="1"/>
  <c r="J468" i="5" s="1"/>
  <c r="J73" i="5" s="1"/>
  <c r="J471" i="5"/>
  <c r="P471" i="5"/>
  <c r="P470" i="5" s="1"/>
  <c r="R471" i="5"/>
  <c r="T471" i="5"/>
  <c r="BE471" i="5"/>
  <c r="BF471" i="5"/>
  <c r="BG471" i="5"/>
  <c r="BH471" i="5"/>
  <c r="BI471" i="5"/>
  <c r="BK471" i="5"/>
  <c r="BK470" i="5" s="1"/>
  <c r="J470" i="5" s="1"/>
  <c r="J74" i="5" s="1"/>
  <c r="J472" i="5"/>
  <c r="P472" i="5"/>
  <c r="R472" i="5"/>
  <c r="T472" i="5"/>
  <c r="BE472" i="5"/>
  <c r="BF472" i="5"/>
  <c r="BG472" i="5"/>
  <c r="BH472" i="5"/>
  <c r="BI472" i="5"/>
  <c r="BK472" i="5"/>
  <c r="J473" i="5"/>
  <c r="P473" i="5"/>
  <c r="R473" i="5"/>
  <c r="T473" i="5"/>
  <c r="T470" i="5" s="1"/>
  <c r="BE473" i="5"/>
  <c r="BF473" i="5"/>
  <c r="BG473" i="5"/>
  <c r="BH473" i="5"/>
  <c r="BI473" i="5"/>
  <c r="BK473" i="5"/>
  <c r="J477" i="5"/>
  <c r="P477" i="5"/>
  <c r="R477" i="5"/>
  <c r="T477" i="5"/>
  <c r="BE477" i="5"/>
  <c r="BF477" i="5"/>
  <c r="BG477" i="5"/>
  <c r="BH477" i="5"/>
  <c r="BI477" i="5"/>
  <c r="BK477" i="5"/>
  <c r="J480" i="5"/>
  <c r="P480" i="5"/>
  <c r="R480" i="5"/>
  <c r="T480" i="5"/>
  <c r="BE480" i="5"/>
  <c r="BF480" i="5"/>
  <c r="BG480" i="5"/>
  <c r="BH480" i="5"/>
  <c r="BI480" i="5"/>
  <c r="BK480" i="5"/>
  <c r="J483" i="5"/>
  <c r="P483" i="5"/>
  <c r="R483" i="5"/>
  <c r="T483" i="5"/>
  <c r="BE483" i="5"/>
  <c r="BF483" i="5"/>
  <c r="BG483" i="5"/>
  <c r="BH483" i="5"/>
  <c r="BI483" i="5"/>
  <c r="BK483" i="5"/>
  <c r="J487" i="5"/>
  <c r="P487" i="5"/>
  <c r="R487" i="5"/>
  <c r="T487" i="5"/>
  <c r="BE487" i="5"/>
  <c r="BF487" i="5"/>
  <c r="BG487" i="5"/>
  <c r="BH487" i="5"/>
  <c r="BI487" i="5"/>
  <c r="BK487" i="5"/>
  <c r="J495" i="5"/>
  <c r="P495" i="5"/>
  <c r="R495" i="5"/>
  <c r="T495" i="5"/>
  <c r="BE495" i="5"/>
  <c r="BF495" i="5"/>
  <c r="BG495" i="5"/>
  <c r="BH495" i="5"/>
  <c r="BI495" i="5"/>
  <c r="BK495" i="5"/>
  <c r="J496" i="5"/>
  <c r="P496" i="5"/>
  <c r="R496" i="5"/>
  <c r="T496" i="5"/>
  <c r="BE496" i="5"/>
  <c r="BF496" i="5"/>
  <c r="BG496" i="5"/>
  <c r="BH496" i="5"/>
  <c r="BI496" i="5"/>
  <c r="BK496" i="5"/>
  <c r="J497" i="5"/>
  <c r="P497" i="5"/>
  <c r="R497" i="5"/>
  <c r="T497" i="5"/>
  <c r="BE497" i="5"/>
  <c r="BF497" i="5"/>
  <c r="BG497" i="5"/>
  <c r="BH497" i="5"/>
  <c r="BI497" i="5"/>
  <c r="BK497" i="5"/>
  <c r="J499" i="5"/>
  <c r="P499" i="5"/>
  <c r="R499" i="5"/>
  <c r="T499" i="5"/>
  <c r="BE499" i="5"/>
  <c r="BF499" i="5"/>
  <c r="BG499" i="5"/>
  <c r="BH499" i="5"/>
  <c r="BI499" i="5"/>
  <c r="BK499" i="5"/>
  <c r="J502" i="5"/>
  <c r="P502" i="5"/>
  <c r="P501" i="5" s="1"/>
  <c r="R502" i="5"/>
  <c r="T502" i="5"/>
  <c r="T501" i="5" s="1"/>
  <c r="BE502" i="5"/>
  <c r="BF502" i="5"/>
  <c r="BG502" i="5"/>
  <c r="BH502" i="5"/>
  <c r="BI502" i="5"/>
  <c r="BK502" i="5"/>
  <c r="BK501" i="5" s="1"/>
  <c r="J501" i="5" s="1"/>
  <c r="J75" i="5" s="1"/>
  <c r="J506" i="5"/>
  <c r="P506" i="5"/>
  <c r="R506" i="5"/>
  <c r="T506" i="5"/>
  <c r="BE506" i="5"/>
  <c r="BF506" i="5"/>
  <c r="BG506" i="5"/>
  <c r="BH506" i="5"/>
  <c r="BI506" i="5"/>
  <c r="BK506" i="5"/>
  <c r="J507" i="5"/>
  <c r="P507" i="5"/>
  <c r="R507" i="5"/>
  <c r="T507" i="5"/>
  <c r="BE507" i="5"/>
  <c r="BF507" i="5"/>
  <c r="BG507" i="5"/>
  <c r="BH507" i="5"/>
  <c r="BI507" i="5"/>
  <c r="BK507" i="5"/>
  <c r="J510" i="5"/>
  <c r="P510" i="5"/>
  <c r="R510" i="5"/>
  <c r="T510" i="5"/>
  <c r="BE510" i="5"/>
  <c r="BF510" i="5"/>
  <c r="BG510" i="5"/>
  <c r="BH510" i="5"/>
  <c r="BI510" i="5"/>
  <c r="BK510" i="5"/>
  <c r="J515" i="5"/>
  <c r="P515" i="5"/>
  <c r="R515" i="5"/>
  <c r="T515" i="5"/>
  <c r="BE515" i="5"/>
  <c r="BF515" i="5"/>
  <c r="BG515" i="5"/>
  <c r="BH515" i="5"/>
  <c r="BI515" i="5"/>
  <c r="BK515" i="5"/>
  <c r="J516" i="5"/>
  <c r="P516" i="5"/>
  <c r="R516" i="5"/>
  <c r="R501" i="5" s="1"/>
  <c r="T516" i="5"/>
  <c r="BE516" i="5"/>
  <c r="BF516" i="5"/>
  <c r="BG516" i="5"/>
  <c r="BH516" i="5"/>
  <c r="BI516" i="5"/>
  <c r="BK516" i="5"/>
  <c r="J517" i="5"/>
  <c r="P517" i="5"/>
  <c r="R517" i="5"/>
  <c r="T517" i="5"/>
  <c r="BE517" i="5"/>
  <c r="BF517" i="5"/>
  <c r="BG517" i="5"/>
  <c r="BH517" i="5"/>
  <c r="BI517" i="5"/>
  <c r="BK517" i="5"/>
  <c r="J520" i="5"/>
  <c r="P520" i="5"/>
  <c r="R520" i="5"/>
  <c r="T520" i="5"/>
  <c r="BE520" i="5"/>
  <c r="BF520" i="5"/>
  <c r="BG520" i="5"/>
  <c r="BH520" i="5"/>
  <c r="BI520" i="5"/>
  <c r="BK520" i="5"/>
  <c r="J521" i="5"/>
  <c r="P521" i="5"/>
  <c r="R521" i="5"/>
  <c r="T521" i="5"/>
  <c r="BE521" i="5"/>
  <c r="BF521" i="5"/>
  <c r="BG521" i="5"/>
  <c r="BH521" i="5"/>
  <c r="BI521" i="5"/>
  <c r="BK521" i="5"/>
  <c r="J522" i="5"/>
  <c r="P522" i="5"/>
  <c r="R522" i="5"/>
  <c r="T522" i="5"/>
  <c r="BE522" i="5"/>
  <c r="BF522" i="5"/>
  <c r="BG522" i="5"/>
  <c r="BH522" i="5"/>
  <c r="BI522" i="5"/>
  <c r="BK522" i="5"/>
  <c r="J523" i="5"/>
  <c r="P523" i="5"/>
  <c r="R523" i="5"/>
  <c r="T523" i="5"/>
  <c r="BE523" i="5"/>
  <c r="BF523" i="5"/>
  <c r="BG523" i="5"/>
  <c r="BH523" i="5"/>
  <c r="BI523" i="5"/>
  <c r="BK523" i="5"/>
  <c r="J524" i="5"/>
  <c r="P524" i="5"/>
  <c r="R524" i="5"/>
  <c r="T524" i="5"/>
  <c r="BE524" i="5"/>
  <c r="BF524" i="5"/>
  <c r="BG524" i="5"/>
  <c r="BH524" i="5"/>
  <c r="BI524" i="5"/>
  <c r="BK524" i="5"/>
  <c r="J525" i="5"/>
  <c r="P525" i="5"/>
  <c r="R525" i="5"/>
  <c r="T525" i="5"/>
  <c r="BE525" i="5"/>
  <c r="BF525" i="5"/>
  <c r="BG525" i="5"/>
  <c r="BH525" i="5"/>
  <c r="BI525" i="5"/>
  <c r="BK525" i="5"/>
  <c r="J528" i="5"/>
  <c r="P528" i="5"/>
  <c r="R528" i="5"/>
  <c r="T528" i="5"/>
  <c r="BE528" i="5"/>
  <c r="BF528" i="5"/>
  <c r="BG528" i="5"/>
  <c r="BH528" i="5"/>
  <c r="BI528" i="5"/>
  <c r="BK528" i="5"/>
  <c r="J529" i="5"/>
  <c r="P529" i="5"/>
  <c r="R529" i="5"/>
  <c r="T529" i="5"/>
  <c r="BE529" i="5"/>
  <c r="BF529" i="5"/>
  <c r="BG529" i="5"/>
  <c r="BH529" i="5"/>
  <c r="BI529" i="5"/>
  <c r="BK529" i="5"/>
  <c r="J530" i="5"/>
  <c r="P530" i="5"/>
  <c r="R530" i="5"/>
  <c r="T530" i="5"/>
  <c r="BE530" i="5"/>
  <c r="BF530" i="5"/>
  <c r="BG530" i="5"/>
  <c r="BH530" i="5"/>
  <c r="BI530" i="5"/>
  <c r="BK530" i="5"/>
  <c r="J531" i="5"/>
  <c r="P531" i="5"/>
  <c r="R531" i="5"/>
  <c r="T531" i="5"/>
  <c r="BE531" i="5"/>
  <c r="BF531" i="5"/>
  <c r="BG531" i="5"/>
  <c r="BH531" i="5"/>
  <c r="BI531" i="5"/>
  <c r="BK531" i="5"/>
  <c r="J532" i="5"/>
  <c r="P532" i="5"/>
  <c r="R532" i="5"/>
  <c r="T532" i="5"/>
  <c r="BE532" i="5"/>
  <c r="BF532" i="5"/>
  <c r="BG532" i="5"/>
  <c r="BH532" i="5"/>
  <c r="BI532" i="5"/>
  <c r="BK532" i="5"/>
  <c r="J534" i="5"/>
  <c r="P534" i="5"/>
  <c r="R534" i="5"/>
  <c r="T534" i="5"/>
  <c r="BE534" i="5"/>
  <c r="BF534" i="5"/>
  <c r="BG534" i="5"/>
  <c r="BH534" i="5"/>
  <c r="BI534" i="5"/>
  <c r="BK534" i="5"/>
  <c r="R536" i="5"/>
  <c r="J537" i="5"/>
  <c r="P537" i="5"/>
  <c r="P536" i="5" s="1"/>
  <c r="R537" i="5"/>
  <c r="T537" i="5"/>
  <c r="T536" i="5" s="1"/>
  <c r="BE537" i="5"/>
  <c r="BF537" i="5"/>
  <c r="BG537" i="5"/>
  <c r="BH537" i="5"/>
  <c r="BI537" i="5"/>
  <c r="BK537" i="5"/>
  <c r="BK536" i="5" s="1"/>
  <c r="J536" i="5" s="1"/>
  <c r="J76" i="5" s="1"/>
  <c r="J542" i="5"/>
  <c r="P542" i="5"/>
  <c r="R542" i="5"/>
  <c r="R541" i="5" s="1"/>
  <c r="T542" i="5"/>
  <c r="BE542" i="5"/>
  <c r="BF542" i="5"/>
  <c r="BG542" i="5"/>
  <c r="BH542" i="5"/>
  <c r="BI542" i="5"/>
  <c r="BK542" i="5"/>
  <c r="BK541" i="5" s="1"/>
  <c r="J541" i="5" s="1"/>
  <c r="J77" i="5" s="1"/>
  <c r="J545" i="5"/>
  <c r="P545" i="5"/>
  <c r="R545" i="5"/>
  <c r="T545" i="5"/>
  <c r="BE545" i="5"/>
  <c r="BF545" i="5"/>
  <c r="BG545" i="5"/>
  <c r="BH545" i="5"/>
  <c r="BI545" i="5"/>
  <c r="BK545" i="5"/>
  <c r="J546" i="5"/>
  <c r="P546" i="5"/>
  <c r="R546" i="5"/>
  <c r="T546" i="5"/>
  <c r="BE546" i="5"/>
  <c r="BF546" i="5"/>
  <c r="BG546" i="5"/>
  <c r="BH546" i="5"/>
  <c r="BI546" i="5"/>
  <c r="BK546" i="5"/>
  <c r="J547" i="5"/>
  <c r="P547" i="5"/>
  <c r="P541" i="5" s="1"/>
  <c r="R547" i="5"/>
  <c r="T547" i="5"/>
  <c r="T541" i="5" s="1"/>
  <c r="BE547" i="5"/>
  <c r="BF547" i="5"/>
  <c r="BG547" i="5"/>
  <c r="BH547" i="5"/>
  <c r="BI547" i="5"/>
  <c r="BK547" i="5"/>
  <c r="J548" i="5"/>
  <c r="P548" i="5"/>
  <c r="R548" i="5"/>
  <c r="T548" i="5"/>
  <c r="BE548" i="5"/>
  <c r="BF548" i="5"/>
  <c r="BG548" i="5"/>
  <c r="BH548" i="5"/>
  <c r="BI548" i="5"/>
  <c r="BK548" i="5"/>
  <c r="J549" i="5"/>
  <c r="P549" i="5"/>
  <c r="R549" i="5"/>
  <c r="T549" i="5"/>
  <c r="BE549" i="5"/>
  <c r="BF549" i="5"/>
  <c r="BG549" i="5"/>
  <c r="BH549" i="5"/>
  <c r="BI549" i="5"/>
  <c r="BK549" i="5"/>
  <c r="J550" i="5"/>
  <c r="P550" i="5"/>
  <c r="R550" i="5"/>
  <c r="T550" i="5"/>
  <c r="BE550" i="5"/>
  <c r="BF550" i="5"/>
  <c r="BG550" i="5"/>
  <c r="BH550" i="5"/>
  <c r="BI550" i="5"/>
  <c r="BK550" i="5"/>
  <c r="J551" i="5"/>
  <c r="P551" i="5"/>
  <c r="R551" i="5"/>
  <c r="T551" i="5"/>
  <c r="BE551" i="5"/>
  <c r="BF551" i="5"/>
  <c r="BG551" i="5"/>
  <c r="BH551" i="5"/>
  <c r="BI551" i="5"/>
  <c r="BK551" i="5"/>
  <c r="J552" i="5"/>
  <c r="P552" i="5"/>
  <c r="R552" i="5"/>
  <c r="T552" i="5"/>
  <c r="BE552" i="5"/>
  <c r="BF552" i="5"/>
  <c r="BG552" i="5"/>
  <c r="BH552" i="5"/>
  <c r="BI552" i="5"/>
  <c r="BK552" i="5"/>
  <c r="J554" i="5"/>
  <c r="P554" i="5"/>
  <c r="R554" i="5"/>
  <c r="T554" i="5"/>
  <c r="BE554" i="5"/>
  <c r="BF554" i="5"/>
  <c r="BG554" i="5"/>
  <c r="BH554" i="5"/>
  <c r="BI554" i="5"/>
  <c r="BK554" i="5"/>
  <c r="J556" i="5"/>
  <c r="P556" i="5"/>
  <c r="R556" i="5"/>
  <c r="T556" i="5"/>
  <c r="BE556" i="5"/>
  <c r="BF556" i="5"/>
  <c r="BG556" i="5"/>
  <c r="BH556" i="5"/>
  <c r="BI556" i="5"/>
  <c r="BK556" i="5"/>
  <c r="J557" i="5"/>
  <c r="P557" i="5"/>
  <c r="R557" i="5"/>
  <c r="T557" i="5"/>
  <c r="BE557" i="5"/>
  <c r="BF557" i="5"/>
  <c r="BG557" i="5"/>
  <c r="BH557" i="5"/>
  <c r="BI557" i="5"/>
  <c r="BK557" i="5"/>
  <c r="J561" i="5"/>
  <c r="P561" i="5"/>
  <c r="R561" i="5"/>
  <c r="T561" i="5"/>
  <c r="BE561" i="5"/>
  <c r="BF561" i="5"/>
  <c r="BG561" i="5"/>
  <c r="BH561" i="5"/>
  <c r="BI561" i="5"/>
  <c r="BK561" i="5"/>
  <c r="J565" i="5"/>
  <c r="P565" i="5"/>
  <c r="R565" i="5"/>
  <c r="T565" i="5"/>
  <c r="BE565" i="5"/>
  <c r="BF565" i="5"/>
  <c r="BG565" i="5"/>
  <c r="BH565" i="5"/>
  <c r="BI565" i="5"/>
  <c r="BK565" i="5"/>
  <c r="J569" i="5"/>
  <c r="P569" i="5"/>
  <c r="R569" i="5"/>
  <c r="T569" i="5"/>
  <c r="BE569" i="5"/>
  <c r="BF569" i="5"/>
  <c r="BG569" i="5"/>
  <c r="BH569" i="5"/>
  <c r="BI569" i="5"/>
  <c r="BK569" i="5"/>
  <c r="J573" i="5"/>
  <c r="P573" i="5"/>
  <c r="R573" i="5"/>
  <c r="T573" i="5"/>
  <c r="BE573" i="5"/>
  <c r="BF573" i="5"/>
  <c r="BG573" i="5"/>
  <c r="BH573" i="5"/>
  <c r="BI573" i="5"/>
  <c r="BK573" i="5"/>
  <c r="J577" i="5"/>
  <c r="P577" i="5"/>
  <c r="R577" i="5"/>
  <c r="T577" i="5"/>
  <c r="BE577" i="5"/>
  <c r="BF577" i="5"/>
  <c r="BG577" i="5"/>
  <c r="BH577" i="5"/>
  <c r="BI577" i="5"/>
  <c r="BK577" i="5"/>
  <c r="J578" i="5"/>
  <c r="P578" i="5"/>
  <c r="R578" i="5"/>
  <c r="T578" i="5"/>
  <c r="BE578" i="5"/>
  <c r="BF578" i="5"/>
  <c r="BG578" i="5"/>
  <c r="BH578" i="5"/>
  <c r="BI578" i="5"/>
  <c r="BK578" i="5"/>
  <c r="J579" i="5"/>
  <c r="P579" i="5"/>
  <c r="R579" i="5"/>
  <c r="T579" i="5"/>
  <c r="BE579" i="5"/>
  <c r="BF579" i="5"/>
  <c r="BG579" i="5"/>
  <c r="BH579" i="5"/>
  <c r="BI579" i="5"/>
  <c r="BK579" i="5"/>
  <c r="J591" i="5"/>
  <c r="P591" i="5"/>
  <c r="R591" i="5"/>
  <c r="T591" i="5"/>
  <c r="BE591" i="5"/>
  <c r="BF591" i="5"/>
  <c r="BG591" i="5"/>
  <c r="BH591" i="5"/>
  <c r="BI591" i="5"/>
  <c r="BK591" i="5"/>
  <c r="J603" i="5"/>
  <c r="P603" i="5"/>
  <c r="R603" i="5"/>
  <c r="T603" i="5"/>
  <c r="BE603" i="5"/>
  <c r="BF603" i="5"/>
  <c r="BG603" i="5"/>
  <c r="BH603" i="5"/>
  <c r="BI603" i="5"/>
  <c r="BK603" i="5"/>
  <c r="J611" i="5"/>
  <c r="P611" i="5"/>
  <c r="R611" i="5"/>
  <c r="T611" i="5"/>
  <c r="BE611" i="5"/>
  <c r="BF611" i="5"/>
  <c r="BG611" i="5"/>
  <c r="BH611" i="5"/>
  <c r="BI611" i="5"/>
  <c r="BK611" i="5"/>
  <c r="J618" i="5"/>
  <c r="P618" i="5"/>
  <c r="R618" i="5"/>
  <c r="T618" i="5"/>
  <c r="BE618" i="5"/>
  <c r="BF618" i="5"/>
  <c r="BG618" i="5"/>
  <c r="BH618" i="5"/>
  <c r="BI618" i="5"/>
  <c r="BK618" i="5"/>
  <c r="J626" i="5"/>
  <c r="P626" i="5"/>
  <c r="R626" i="5"/>
  <c r="T626" i="5"/>
  <c r="BE626" i="5"/>
  <c r="BF626" i="5"/>
  <c r="BG626" i="5"/>
  <c r="BH626" i="5"/>
  <c r="BI626" i="5"/>
  <c r="BK626" i="5"/>
  <c r="J638" i="5"/>
  <c r="P638" i="5"/>
  <c r="R638" i="5"/>
  <c r="T638" i="5"/>
  <c r="BE638" i="5"/>
  <c r="BF638" i="5"/>
  <c r="BG638" i="5"/>
  <c r="BH638" i="5"/>
  <c r="BI638" i="5"/>
  <c r="BK638" i="5"/>
  <c r="J645" i="5"/>
  <c r="P645" i="5"/>
  <c r="R645" i="5"/>
  <c r="T645" i="5"/>
  <c r="BE645" i="5"/>
  <c r="BF645" i="5"/>
  <c r="BG645" i="5"/>
  <c r="BH645" i="5"/>
  <c r="BI645" i="5"/>
  <c r="BK645" i="5"/>
  <c r="J650" i="5"/>
  <c r="P650" i="5"/>
  <c r="R650" i="5"/>
  <c r="T650" i="5"/>
  <c r="BE650" i="5"/>
  <c r="BF650" i="5"/>
  <c r="BG650" i="5"/>
  <c r="BH650" i="5"/>
  <c r="BI650" i="5"/>
  <c r="BK650" i="5"/>
  <c r="J655" i="5"/>
  <c r="P655" i="5"/>
  <c r="R655" i="5"/>
  <c r="T655" i="5"/>
  <c r="BE655" i="5"/>
  <c r="BF655" i="5"/>
  <c r="BG655" i="5"/>
  <c r="BH655" i="5"/>
  <c r="BI655" i="5"/>
  <c r="BK655" i="5"/>
  <c r="J660" i="5"/>
  <c r="P660" i="5"/>
  <c r="R660" i="5"/>
  <c r="T660" i="5"/>
  <c r="BE660" i="5"/>
  <c r="BF660" i="5"/>
  <c r="BG660" i="5"/>
  <c r="BH660" i="5"/>
  <c r="BI660" i="5"/>
  <c r="BK660" i="5"/>
  <c r="J668" i="5"/>
  <c r="P668" i="5"/>
  <c r="R668" i="5"/>
  <c r="T668" i="5"/>
  <c r="BE668" i="5"/>
  <c r="BF668" i="5"/>
  <c r="BG668" i="5"/>
  <c r="BH668" i="5"/>
  <c r="BI668" i="5"/>
  <c r="BK668" i="5"/>
  <c r="J675" i="5"/>
  <c r="P675" i="5"/>
  <c r="R675" i="5"/>
  <c r="T675" i="5"/>
  <c r="BE675" i="5"/>
  <c r="BF675" i="5"/>
  <c r="BG675" i="5"/>
  <c r="BH675" i="5"/>
  <c r="BI675" i="5"/>
  <c r="BK675" i="5"/>
  <c r="J680" i="5"/>
  <c r="P680" i="5"/>
  <c r="R680" i="5"/>
  <c r="T680" i="5"/>
  <c r="BE680" i="5"/>
  <c r="BF680" i="5"/>
  <c r="BG680" i="5"/>
  <c r="BH680" i="5"/>
  <c r="BI680" i="5"/>
  <c r="BK680" i="5"/>
  <c r="J686" i="5"/>
  <c r="P686" i="5"/>
  <c r="R686" i="5"/>
  <c r="T686" i="5"/>
  <c r="BE686" i="5"/>
  <c r="BF686" i="5"/>
  <c r="BG686" i="5"/>
  <c r="BH686" i="5"/>
  <c r="BI686" i="5"/>
  <c r="BK686" i="5"/>
  <c r="J693" i="5"/>
  <c r="P693" i="5"/>
  <c r="R693" i="5"/>
  <c r="T693" i="5"/>
  <c r="BE693" i="5"/>
  <c r="BF693" i="5"/>
  <c r="BG693" i="5"/>
  <c r="BH693" i="5"/>
  <c r="BI693" i="5"/>
  <c r="BK693" i="5"/>
  <c r="J694" i="5"/>
  <c r="P694" i="5"/>
  <c r="R694" i="5"/>
  <c r="T694" i="5"/>
  <c r="BE694" i="5"/>
  <c r="BF694" i="5"/>
  <c r="BG694" i="5"/>
  <c r="BH694" i="5"/>
  <c r="BI694" i="5"/>
  <c r="BK694" i="5"/>
  <c r="R703" i="5"/>
  <c r="J704" i="5"/>
  <c r="P704" i="5"/>
  <c r="P703" i="5" s="1"/>
  <c r="R704" i="5"/>
  <c r="T704" i="5"/>
  <c r="T703" i="5" s="1"/>
  <c r="BE704" i="5"/>
  <c r="BF704" i="5"/>
  <c r="BG704" i="5"/>
  <c r="BH704" i="5"/>
  <c r="BI704" i="5"/>
  <c r="BK704" i="5"/>
  <c r="BK703" i="5" s="1"/>
  <c r="J703" i="5" s="1"/>
  <c r="J78" i="5" s="1"/>
  <c r="P705" i="5"/>
  <c r="T705" i="5"/>
  <c r="J706" i="5"/>
  <c r="P706" i="5"/>
  <c r="R706" i="5"/>
  <c r="R705" i="5" s="1"/>
  <c r="T706" i="5"/>
  <c r="BE706" i="5"/>
  <c r="BF706" i="5"/>
  <c r="BG706" i="5"/>
  <c r="BH706" i="5"/>
  <c r="BI706" i="5"/>
  <c r="BK706" i="5"/>
  <c r="BK705" i="5" s="1"/>
  <c r="J705" i="5" s="1"/>
  <c r="J79" i="5" s="1"/>
  <c r="J709" i="5"/>
  <c r="P709" i="5"/>
  <c r="R709" i="5"/>
  <c r="T709" i="5"/>
  <c r="BE709" i="5"/>
  <c r="BF709" i="5"/>
  <c r="BG709" i="5"/>
  <c r="BH709" i="5"/>
  <c r="BI709" i="5"/>
  <c r="BK709" i="5"/>
  <c r="J710" i="5"/>
  <c r="P710" i="5"/>
  <c r="R710" i="5"/>
  <c r="T710" i="5"/>
  <c r="BE710" i="5"/>
  <c r="BF710" i="5"/>
  <c r="BG710" i="5"/>
  <c r="BH710" i="5"/>
  <c r="BI710" i="5"/>
  <c r="BK710" i="5"/>
  <c r="J712" i="5"/>
  <c r="P712" i="5"/>
  <c r="R712" i="5"/>
  <c r="T712" i="5"/>
  <c r="BE712" i="5"/>
  <c r="BF712" i="5"/>
  <c r="BG712" i="5"/>
  <c r="BH712" i="5"/>
  <c r="BI712" i="5"/>
  <c r="BK712" i="5"/>
  <c r="R714" i="5"/>
  <c r="J715" i="5"/>
  <c r="P715" i="5"/>
  <c r="P714" i="5" s="1"/>
  <c r="R715" i="5"/>
  <c r="T715" i="5"/>
  <c r="T714" i="5" s="1"/>
  <c r="BE715" i="5"/>
  <c r="BF715" i="5"/>
  <c r="BG715" i="5"/>
  <c r="BH715" i="5"/>
  <c r="BI715" i="5"/>
  <c r="BK715" i="5"/>
  <c r="BK714" i="5" s="1"/>
  <c r="J714" i="5" s="1"/>
  <c r="J80" i="5" s="1"/>
  <c r="J716" i="5"/>
  <c r="P716" i="5"/>
  <c r="R716" i="5"/>
  <c r="T716" i="5"/>
  <c r="BE716" i="5"/>
  <c r="BF716" i="5"/>
  <c r="BG716" i="5"/>
  <c r="BH716" i="5"/>
  <c r="BI716" i="5"/>
  <c r="BK716" i="5"/>
  <c r="J717" i="5"/>
  <c r="P717" i="5"/>
  <c r="R717" i="5"/>
  <c r="T717" i="5"/>
  <c r="BE717" i="5"/>
  <c r="BF717" i="5"/>
  <c r="BG717" i="5"/>
  <c r="BH717" i="5"/>
  <c r="BI717" i="5"/>
  <c r="BK717" i="5"/>
  <c r="J719" i="5"/>
  <c r="P719" i="5"/>
  <c r="R719" i="5"/>
  <c r="T719" i="5"/>
  <c r="BE719" i="5"/>
  <c r="BF719" i="5"/>
  <c r="BG719" i="5"/>
  <c r="BH719" i="5"/>
  <c r="BI719" i="5"/>
  <c r="BK719" i="5"/>
  <c r="P721" i="5"/>
  <c r="T721" i="5"/>
  <c r="J722" i="5"/>
  <c r="P722" i="5"/>
  <c r="R722" i="5"/>
  <c r="R721" i="5" s="1"/>
  <c r="T722" i="5"/>
  <c r="BE722" i="5"/>
  <c r="BF722" i="5"/>
  <c r="BG722" i="5"/>
  <c r="BH722" i="5"/>
  <c r="BI722" i="5"/>
  <c r="BK722" i="5"/>
  <c r="BK721" i="5" s="1"/>
  <c r="J721" i="5" s="1"/>
  <c r="J81" i="5" s="1"/>
  <c r="J725" i="5"/>
  <c r="P725" i="5"/>
  <c r="R725" i="5"/>
  <c r="T725" i="5"/>
  <c r="BE725" i="5"/>
  <c r="BF725" i="5"/>
  <c r="BG725" i="5"/>
  <c r="BH725" i="5"/>
  <c r="BI725" i="5"/>
  <c r="BK725" i="5"/>
  <c r="J726" i="5"/>
  <c r="P726" i="5"/>
  <c r="R726" i="5"/>
  <c r="T726" i="5"/>
  <c r="BE726" i="5"/>
  <c r="BF726" i="5"/>
  <c r="BG726" i="5"/>
  <c r="BH726" i="5"/>
  <c r="BI726" i="5"/>
  <c r="BK726" i="5"/>
  <c r="J727" i="5"/>
  <c r="P727" i="5"/>
  <c r="R727" i="5"/>
  <c r="T727" i="5"/>
  <c r="BE727" i="5"/>
  <c r="BF727" i="5"/>
  <c r="BG727" i="5"/>
  <c r="BH727" i="5"/>
  <c r="BI727" i="5"/>
  <c r="BK727" i="5"/>
  <c r="J728" i="5"/>
  <c r="P728" i="5"/>
  <c r="R728" i="5"/>
  <c r="T728" i="5"/>
  <c r="BE728" i="5"/>
  <c r="BF728" i="5"/>
  <c r="BG728" i="5"/>
  <c r="BH728" i="5"/>
  <c r="BI728" i="5"/>
  <c r="BK728" i="5"/>
  <c r="J731" i="5"/>
  <c r="P731" i="5"/>
  <c r="R731" i="5"/>
  <c r="T731" i="5"/>
  <c r="BE731" i="5"/>
  <c r="BF731" i="5"/>
  <c r="BG731" i="5"/>
  <c r="BH731" i="5"/>
  <c r="BI731" i="5"/>
  <c r="BK731" i="5"/>
  <c r="J734" i="5"/>
  <c r="P734" i="5"/>
  <c r="R734" i="5"/>
  <c r="T734" i="5"/>
  <c r="BE734" i="5"/>
  <c r="BF734" i="5"/>
  <c r="BG734" i="5"/>
  <c r="BH734" i="5"/>
  <c r="BI734" i="5"/>
  <c r="BK734" i="5"/>
  <c r="J735" i="5"/>
  <c r="P735" i="5"/>
  <c r="R735" i="5"/>
  <c r="T735" i="5"/>
  <c r="BE735" i="5"/>
  <c r="BF735" i="5"/>
  <c r="BG735" i="5"/>
  <c r="BH735" i="5"/>
  <c r="BI735" i="5"/>
  <c r="BK735" i="5"/>
  <c r="J736" i="5"/>
  <c r="P736" i="5"/>
  <c r="R736" i="5"/>
  <c r="T736" i="5"/>
  <c r="BE736" i="5"/>
  <c r="BF736" i="5"/>
  <c r="BG736" i="5"/>
  <c r="BH736" i="5"/>
  <c r="BI736" i="5"/>
  <c r="BK736" i="5"/>
  <c r="J737" i="5"/>
  <c r="P737" i="5"/>
  <c r="R737" i="5"/>
  <c r="T737" i="5"/>
  <c r="BE737" i="5"/>
  <c r="BF737" i="5"/>
  <c r="BG737" i="5"/>
  <c r="BH737" i="5"/>
  <c r="BI737" i="5"/>
  <c r="BK737" i="5"/>
  <c r="J738" i="5"/>
  <c r="P738" i="5"/>
  <c r="R738" i="5"/>
  <c r="T738" i="5"/>
  <c r="BE738" i="5"/>
  <c r="BF738" i="5"/>
  <c r="BG738" i="5"/>
  <c r="BH738" i="5"/>
  <c r="BI738" i="5"/>
  <c r="BK738" i="5"/>
  <c r="J740" i="5"/>
  <c r="P740" i="5"/>
  <c r="R740" i="5"/>
  <c r="T740" i="5"/>
  <c r="BE740" i="5"/>
  <c r="BF740" i="5"/>
  <c r="BG740" i="5"/>
  <c r="BH740" i="5"/>
  <c r="BI740" i="5"/>
  <c r="BK740" i="5"/>
  <c r="R742" i="5"/>
  <c r="J743" i="5"/>
  <c r="P743" i="5"/>
  <c r="P742" i="5" s="1"/>
  <c r="R743" i="5"/>
  <c r="T743" i="5"/>
  <c r="T742" i="5" s="1"/>
  <c r="BE743" i="5"/>
  <c r="BF743" i="5"/>
  <c r="BG743" i="5"/>
  <c r="BH743" i="5"/>
  <c r="BI743" i="5"/>
  <c r="BK743" i="5"/>
  <c r="BK742" i="5" s="1"/>
  <c r="J742" i="5" s="1"/>
  <c r="J82" i="5" s="1"/>
  <c r="J746" i="5"/>
  <c r="P746" i="5"/>
  <c r="R746" i="5"/>
  <c r="T746" i="5"/>
  <c r="BE746" i="5"/>
  <c r="BF746" i="5"/>
  <c r="BG746" i="5"/>
  <c r="BH746" i="5"/>
  <c r="BI746" i="5"/>
  <c r="BK746" i="5"/>
  <c r="J752" i="5"/>
  <c r="P752" i="5"/>
  <c r="R752" i="5"/>
  <c r="T752" i="5"/>
  <c r="BE752" i="5"/>
  <c r="BF752" i="5"/>
  <c r="BG752" i="5"/>
  <c r="BH752" i="5"/>
  <c r="BI752" i="5"/>
  <c r="BK752" i="5"/>
  <c r="J753" i="5"/>
  <c r="P753" i="5"/>
  <c r="R753" i="5"/>
  <c r="T753" i="5"/>
  <c r="BE753" i="5"/>
  <c r="BF753" i="5"/>
  <c r="BG753" i="5"/>
  <c r="BH753" i="5"/>
  <c r="BI753" i="5"/>
  <c r="BK753" i="5"/>
  <c r="J758" i="5"/>
  <c r="P758" i="5"/>
  <c r="R758" i="5"/>
  <c r="T758" i="5"/>
  <c r="BE758" i="5"/>
  <c r="BF758" i="5"/>
  <c r="BG758" i="5"/>
  <c r="BH758" i="5"/>
  <c r="BI758" i="5"/>
  <c r="BK758" i="5"/>
  <c r="J759" i="5"/>
  <c r="P759" i="5"/>
  <c r="R759" i="5"/>
  <c r="T759" i="5"/>
  <c r="BE759" i="5"/>
  <c r="BF759" i="5"/>
  <c r="BG759" i="5"/>
  <c r="BH759" i="5"/>
  <c r="BI759" i="5"/>
  <c r="BK759" i="5"/>
  <c r="J761" i="5"/>
  <c r="P761" i="5"/>
  <c r="R761" i="5"/>
  <c r="T761" i="5"/>
  <c r="BE761" i="5"/>
  <c r="BF761" i="5"/>
  <c r="BG761" i="5"/>
  <c r="BH761" i="5"/>
  <c r="BI761" i="5"/>
  <c r="BK761" i="5"/>
  <c r="P763" i="5"/>
  <c r="T763" i="5"/>
  <c r="J764" i="5"/>
  <c r="P764" i="5"/>
  <c r="R764" i="5"/>
  <c r="R763" i="5" s="1"/>
  <c r="T764" i="5"/>
  <c r="BE764" i="5"/>
  <c r="BF764" i="5"/>
  <c r="BG764" i="5"/>
  <c r="BH764" i="5"/>
  <c r="BI764" i="5"/>
  <c r="BK764" i="5"/>
  <c r="BK763" i="5" s="1"/>
  <c r="J763" i="5" s="1"/>
  <c r="J83" i="5" s="1"/>
  <c r="J765" i="5"/>
  <c r="P765" i="5"/>
  <c r="R765" i="5"/>
  <c r="T765" i="5"/>
  <c r="BE765" i="5"/>
  <c r="BF765" i="5"/>
  <c r="BG765" i="5"/>
  <c r="BH765" i="5"/>
  <c r="BI765" i="5"/>
  <c r="BK765" i="5"/>
  <c r="J766" i="5"/>
  <c r="P766" i="5"/>
  <c r="R766" i="5"/>
  <c r="T766" i="5"/>
  <c r="BE766" i="5"/>
  <c r="BF766" i="5"/>
  <c r="BG766" i="5"/>
  <c r="BH766" i="5"/>
  <c r="BI766" i="5"/>
  <c r="BK766" i="5"/>
  <c r="J769" i="5"/>
  <c r="P769" i="5"/>
  <c r="R769" i="5"/>
  <c r="T769" i="5"/>
  <c r="BE769" i="5"/>
  <c r="BF769" i="5"/>
  <c r="BG769" i="5"/>
  <c r="BH769" i="5"/>
  <c r="BI769" i="5"/>
  <c r="BK769" i="5"/>
  <c r="J770" i="5"/>
  <c r="P770" i="5"/>
  <c r="R770" i="5"/>
  <c r="T770" i="5"/>
  <c r="BE770" i="5"/>
  <c r="BF770" i="5"/>
  <c r="BG770" i="5"/>
  <c r="BH770" i="5"/>
  <c r="BI770" i="5"/>
  <c r="BK770" i="5"/>
  <c r="J771" i="5"/>
  <c r="P771" i="5"/>
  <c r="R771" i="5"/>
  <c r="T771" i="5"/>
  <c r="BE771" i="5"/>
  <c r="BF771" i="5"/>
  <c r="BG771" i="5"/>
  <c r="BH771" i="5"/>
  <c r="BI771" i="5"/>
  <c r="BK771" i="5"/>
  <c r="R782" i="5"/>
  <c r="J783" i="5"/>
  <c r="P783" i="5"/>
  <c r="P782" i="5" s="1"/>
  <c r="R783" i="5"/>
  <c r="T783" i="5"/>
  <c r="T782" i="5" s="1"/>
  <c r="BE783" i="5"/>
  <c r="BF783" i="5"/>
  <c r="BG783" i="5"/>
  <c r="BH783" i="5"/>
  <c r="BI783" i="5"/>
  <c r="BK783" i="5"/>
  <c r="BK782" i="5" s="1"/>
  <c r="J782" i="5" s="1"/>
  <c r="J84" i="5" s="1"/>
  <c r="J786" i="5"/>
  <c r="P786" i="5"/>
  <c r="R786" i="5"/>
  <c r="T786" i="5"/>
  <c r="BE786" i="5"/>
  <c r="BF786" i="5"/>
  <c r="BG786" i="5"/>
  <c r="BH786" i="5"/>
  <c r="BI786" i="5"/>
  <c r="BK786" i="5"/>
  <c r="J793" i="5"/>
  <c r="P793" i="5"/>
  <c r="R793" i="5"/>
  <c r="T793" i="5"/>
  <c r="BE793" i="5"/>
  <c r="BF793" i="5"/>
  <c r="BG793" i="5"/>
  <c r="BH793" i="5"/>
  <c r="BI793" i="5"/>
  <c r="BK793" i="5"/>
  <c r="P794" i="5"/>
  <c r="T794" i="5"/>
  <c r="J795" i="5"/>
  <c r="P795" i="5"/>
  <c r="R795" i="5"/>
  <c r="R794" i="5" s="1"/>
  <c r="T795" i="5"/>
  <c r="BE795" i="5"/>
  <c r="BF795" i="5"/>
  <c r="BG795" i="5"/>
  <c r="BH795" i="5"/>
  <c r="BI795" i="5"/>
  <c r="BK795" i="5"/>
  <c r="BK794" i="5" s="1"/>
  <c r="J794" i="5" s="1"/>
  <c r="J85" i="5" s="1"/>
  <c r="J801" i="5"/>
  <c r="P801" i="5"/>
  <c r="R801" i="5"/>
  <c r="T801" i="5"/>
  <c r="BE801" i="5"/>
  <c r="BF801" i="5"/>
  <c r="BG801" i="5"/>
  <c r="BH801" i="5"/>
  <c r="BI801" i="5"/>
  <c r="BK801" i="5"/>
  <c r="J808" i="5"/>
  <c r="P808" i="5"/>
  <c r="R808" i="5"/>
  <c r="T808" i="5"/>
  <c r="BE808" i="5"/>
  <c r="BF808" i="5"/>
  <c r="BG808" i="5"/>
  <c r="BH808" i="5"/>
  <c r="BI808" i="5"/>
  <c r="BK808" i="5"/>
  <c r="J813" i="5"/>
  <c r="P813" i="5"/>
  <c r="R813" i="5"/>
  <c r="T813" i="5"/>
  <c r="BE813" i="5"/>
  <c r="BF813" i="5"/>
  <c r="BG813" i="5"/>
  <c r="BH813" i="5"/>
  <c r="BI813" i="5"/>
  <c r="BK813" i="5"/>
  <c r="J822" i="5"/>
  <c r="P822" i="5"/>
  <c r="R822" i="5"/>
  <c r="T822" i="5"/>
  <c r="BE822" i="5"/>
  <c r="BF822" i="5"/>
  <c r="BG822" i="5"/>
  <c r="BH822" i="5"/>
  <c r="BI822" i="5"/>
  <c r="BK822" i="5"/>
  <c r="P833" i="5"/>
  <c r="P832" i="5" s="1"/>
  <c r="T833" i="5"/>
  <c r="T832" i="5" s="1"/>
  <c r="J834" i="5"/>
  <c r="P834" i="5"/>
  <c r="R834" i="5"/>
  <c r="R833" i="5" s="1"/>
  <c r="R832" i="5" s="1"/>
  <c r="T834" i="5"/>
  <c r="BE834" i="5"/>
  <c r="BF834" i="5"/>
  <c r="BG834" i="5"/>
  <c r="BH834" i="5"/>
  <c r="BI834" i="5"/>
  <c r="BK834" i="5"/>
  <c r="BK833" i="5" s="1"/>
  <c r="L41" i="4"/>
  <c r="L42" i="4"/>
  <c r="L44" i="4"/>
  <c r="AM44" i="4"/>
  <c r="L46" i="4"/>
  <c r="AM46" i="4"/>
  <c r="L47" i="4"/>
  <c r="AS51" i="4"/>
  <c r="AX52" i="4"/>
  <c r="AY52" i="4"/>
  <c r="AX53" i="4"/>
  <c r="AY53" i="4"/>
  <c r="AU54" i="4"/>
  <c r="AX54" i="4"/>
  <c r="AY54" i="4"/>
  <c r="AZ54" i="4"/>
  <c r="BA54" i="4"/>
  <c r="BB54" i="4"/>
  <c r="BC54" i="4"/>
  <c r="BD54" i="4"/>
  <c r="AU55" i="4"/>
  <c r="AX55" i="4"/>
  <c r="AY55" i="4"/>
  <c r="AZ55" i="4"/>
  <c r="BA55" i="4"/>
  <c r="BB55" i="4"/>
  <c r="BC55" i="4"/>
  <c r="BD55" i="4"/>
  <c r="C4" i="10" l="1"/>
  <c r="C7" i="10" s="1"/>
  <c r="B4" i="10"/>
  <c r="B7" i="10"/>
  <c r="B12" i="10" s="1"/>
  <c r="J833" i="5"/>
  <c r="J87" i="5" s="1"/>
  <c r="BK832" i="5"/>
  <c r="J832" i="5" s="1"/>
  <c r="J86" i="5" s="1"/>
  <c r="R470" i="5"/>
  <c r="R465" i="5"/>
  <c r="T456" i="5"/>
  <c r="P456" i="5"/>
  <c r="R253" i="5"/>
  <c r="R211" i="5" s="1"/>
  <c r="P211" i="5"/>
  <c r="F34" i="5"/>
  <c r="BD52" i="4" s="1"/>
  <c r="F32" i="5"/>
  <c r="BB52" i="4" s="1"/>
  <c r="F30" i="5"/>
  <c r="AZ52" i="4" s="1"/>
  <c r="R108" i="5"/>
  <c r="BK301" i="6"/>
  <c r="J301" i="6" s="1"/>
  <c r="J75" i="6" s="1"/>
  <c r="J302" i="6"/>
  <c r="J76" i="6" s="1"/>
  <c r="BK211" i="5"/>
  <c r="J211" i="5" s="1"/>
  <c r="J64" i="5" s="1"/>
  <c r="J212" i="5"/>
  <c r="J65" i="5" s="1"/>
  <c r="T211" i="5"/>
  <c r="J109" i="5"/>
  <c r="J58" i="5" s="1"/>
  <c r="BK108" i="5"/>
  <c r="F33" i="5"/>
  <c r="BC52" i="4" s="1"/>
  <c r="F31" i="5"/>
  <c r="BA52" i="4" s="1"/>
  <c r="T108" i="5"/>
  <c r="P108" i="5"/>
  <c r="P107" i="5" s="1"/>
  <c r="AU52" i="4" s="1"/>
  <c r="J31" i="5"/>
  <c r="AW52" i="4" s="1"/>
  <c r="J30" i="5"/>
  <c r="AV52" i="4" s="1"/>
  <c r="AT52" i="4" s="1"/>
  <c r="F34" i="6"/>
  <c r="BD53" i="4" s="1"/>
  <c r="F32" i="6"/>
  <c r="BB53" i="4" s="1"/>
  <c r="F30" i="6"/>
  <c r="AZ53" i="4" s="1"/>
  <c r="R97" i="6"/>
  <c r="BK79" i="7"/>
  <c r="J80" i="7"/>
  <c r="J58" i="7" s="1"/>
  <c r="T250" i="6"/>
  <c r="T166" i="6" s="1"/>
  <c r="P250" i="6"/>
  <c r="R218" i="6"/>
  <c r="R166" i="6" s="1"/>
  <c r="J167" i="6"/>
  <c r="J65" i="6" s="1"/>
  <c r="BK166" i="6"/>
  <c r="J166" i="6" s="1"/>
  <c r="J64" i="6" s="1"/>
  <c r="P166" i="6"/>
  <c r="T97" i="6"/>
  <c r="P97" i="6"/>
  <c r="P96" i="6" s="1"/>
  <c r="AU53" i="4" s="1"/>
  <c r="BK97" i="6"/>
  <c r="J98" i="6"/>
  <c r="J58" i="6" s="1"/>
  <c r="F33" i="6"/>
  <c r="BC53" i="4" s="1"/>
  <c r="F31" i="6"/>
  <c r="BA53" i="4" s="1"/>
  <c r="BK79" i="8"/>
  <c r="J80" i="8"/>
  <c r="J58" i="8" s="1"/>
  <c r="J31" i="6"/>
  <c r="AW53" i="4" s="1"/>
  <c r="J30" i="6"/>
  <c r="AV53" i="4" s="1"/>
  <c r="AT53" i="4" s="1"/>
  <c r="J31" i="7"/>
  <c r="AW54" i="4" s="1"/>
  <c r="J30" i="7"/>
  <c r="AV54" i="4" s="1"/>
  <c r="AT54" i="4" s="1"/>
  <c r="J31" i="8"/>
  <c r="AW55" i="4" s="1"/>
  <c r="J30" i="8"/>
  <c r="AV55" i="4" s="1"/>
  <c r="AT55" i="4" s="1"/>
  <c r="H350" i="2"/>
  <c r="G350" i="2"/>
  <c r="H348" i="2"/>
  <c r="G348" i="2"/>
  <c r="H346" i="2"/>
  <c r="G346" i="2"/>
  <c r="H345" i="2"/>
  <c r="G345" i="2"/>
  <c r="H344" i="2"/>
  <c r="G344" i="2"/>
  <c r="H343" i="2"/>
  <c r="G343" i="2"/>
  <c r="I343" i="2" s="1"/>
  <c r="H342" i="2"/>
  <c r="G342" i="2"/>
  <c r="H339" i="2"/>
  <c r="G339" i="2"/>
  <c r="H338" i="2"/>
  <c r="G338" i="2"/>
  <c r="I338" i="2" s="1"/>
  <c r="H336" i="2"/>
  <c r="G336" i="2"/>
  <c r="I336" i="2" s="1"/>
  <c r="I334" i="2"/>
  <c r="H334" i="2"/>
  <c r="G334" i="2"/>
  <c r="H332" i="2"/>
  <c r="G332" i="2"/>
  <c r="H330" i="2"/>
  <c r="G330" i="2"/>
  <c r="I330" i="2" s="1"/>
  <c r="H328" i="2"/>
  <c r="G328" i="2"/>
  <c r="I328" i="2" s="1"/>
  <c r="H327" i="2"/>
  <c r="G327" i="2"/>
  <c r="I327" i="2" s="1"/>
  <c r="H325" i="2"/>
  <c r="G325" i="2"/>
  <c r="H324" i="2"/>
  <c r="G324" i="2"/>
  <c r="I324" i="2" s="1"/>
  <c r="I323" i="2"/>
  <c r="H323" i="2"/>
  <c r="G323" i="2"/>
  <c r="H322" i="2"/>
  <c r="G322" i="2"/>
  <c r="I322" i="2" s="1"/>
  <c r="H320" i="2"/>
  <c r="G320" i="2"/>
  <c r="G353" i="2" s="1"/>
  <c r="C41" i="3" s="1"/>
  <c r="E350" i="2"/>
  <c r="I350" i="2" s="1"/>
  <c r="E348" i="2"/>
  <c r="E346" i="2"/>
  <c r="E345" i="2"/>
  <c r="I345" i="2" s="1"/>
  <c r="E344" i="2"/>
  <c r="E343" i="2"/>
  <c r="E342" i="2"/>
  <c r="E339" i="2"/>
  <c r="I339" i="2" s="1"/>
  <c r="E338" i="2"/>
  <c r="E336" i="2"/>
  <c r="E334" i="2"/>
  <c r="E332" i="2"/>
  <c r="E330" i="2"/>
  <c r="E328" i="2"/>
  <c r="E327" i="2"/>
  <c r="E325" i="2"/>
  <c r="E324" i="2"/>
  <c r="E323" i="2"/>
  <c r="E322" i="2"/>
  <c r="E320" i="2"/>
  <c r="E352" i="2" s="1"/>
  <c r="I352" i="2" s="1"/>
  <c r="H311" i="2"/>
  <c r="G311" i="2"/>
  <c r="H309" i="2"/>
  <c r="G309" i="2"/>
  <c r="I309" i="2" s="1"/>
  <c r="H307" i="2"/>
  <c r="G307" i="2"/>
  <c r="H306" i="2"/>
  <c r="G306" i="2"/>
  <c r="H305" i="2"/>
  <c r="G305" i="2"/>
  <c r="H304" i="2"/>
  <c r="G304" i="2"/>
  <c r="I304" i="2" s="1"/>
  <c r="H303" i="2"/>
  <c r="G303" i="2"/>
  <c r="H300" i="2"/>
  <c r="G300" i="2"/>
  <c r="H299" i="2"/>
  <c r="G299" i="2"/>
  <c r="I297" i="2"/>
  <c r="H297" i="2"/>
  <c r="G297" i="2"/>
  <c r="H295" i="2"/>
  <c r="G295" i="2"/>
  <c r="H293" i="2"/>
  <c r="G293" i="2"/>
  <c r="H291" i="2"/>
  <c r="G291" i="2"/>
  <c r="G315" i="2" s="1"/>
  <c r="C40" i="3" s="1"/>
  <c r="H289" i="2"/>
  <c r="G289" i="2"/>
  <c r="E311" i="2"/>
  <c r="I311" i="2" s="1"/>
  <c r="E309" i="2"/>
  <c r="E307" i="2"/>
  <c r="E306" i="2"/>
  <c r="E305" i="2"/>
  <c r="E304" i="2"/>
  <c r="E303" i="2"/>
  <c r="E300" i="2"/>
  <c r="E299" i="2"/>
  <c r="I299" i="2" s="1"/>
  <c r="E297" i="2"/>
  <c r="E295" i="2"/>
  <c r="I295" i="2" s="1"/>
  <c r="E293" i="2"/>
  <c r="E315" i="2" s="1"/>
  <c r="B40" i="3" s="1"/>
  <c r="E291" i="2"/>
  <c r="E314" i="2" s="1"/>
  <c r="I314" i="2" s="1"/>
  <c r="E289" i="2"/>
  <c r="I289" i="2" s="1"/>
  <c r="H280" i="2"/>
  <c r="G280" i="2"/>
  <c r="H278" i="2"/>
  <c r="G278" i="2"/>
  <c r="H276" i="2"/>
  <c r="G276" i="2"/>
  <c r="I276" i="2" s="1"/>
  <c r="H275" i="2"/>
  <c r="G275" i="2"/>
  <c r="I275" i="2" s="1"/>
  <c r="H274" i="2"/>
  <c r="G274" i="2"/>
  <c r="H273" i="2"/>
  <c r="G273" i="2"/>
  <c r="H272" i="2"/>
  <c r="G272" i="2"/>
  <c r="H269" i="2"/>
  <c r="G269" i="2"/>
  <c r="H268" i="2"/>
  <c r="G268" i="2"/>
  <c r="I268" i="2" s="1"/>
  <c r="H267" i="2"/>
  <c r="G267" i="2"/>
  <c r="H263" i="2"/>
  <c r="G263" i="2"/>
  <c r="I263" i="2" s="1"/>
  <c r="H262" i="2"/>
  <c r="G262" i="2"/>
  <c r="H259" i="2"/>
  <c r="G259" i="2"/>
  <c r="I259" i="2" s="1"/>
  <c r="H257" i="2"/>
  <c r="G257" i="2"/>
  <c r="E280" i="2"/>
  <c r="E278" i="2"/>
  <c r="E276" i="2"/>
  <c r="E275" i="2"/>
  <c r="E274" i="2"/>
  <c r="E273" i="2"/>
  <c r="I273" i="2" s="1"/>
  <c r="E272" i="2"/>
  <c r="I272" i="2" s="1"/>
  <c r="E269" i="2"/>
  <c r="E268" i="2"/>
  <c r="E267" i="2"/>
  <c r="E263" i="2"/>
  <c r="E262" i="2"/>
  <c r="E259" i="2"/>
  <c r="E257" i="2"/>
  <c r="I240" i="2"/>
  <c r="I223" i="2"/>
  <c r="H248" i="2"/>
  <c r="H246" i="2"/>
  <c r="H244" i="2"/>
  <c r="H243" i="2"/>
  <c r="H242" i="2"/>
  <c r="H241" i="2"/>
  <c r="H240" i="2"/>
  <c r="H237" i="2"/>
  <c r="H236" i="2"/>
  <c r="H235" i="2"/>
  <c r="H232" i="2"/>
  <c r="H230" i="2"/>
  <c r="H228" i="2"/>
  <c r="H226" i="2"/>
  <c r="H223" i="2"/>
  <c r="H222" i="2"/>
  <c r="H221" i="2"/>
  <c r="H218" i="2"/>
  <c r="H216" i="2"/>
  <c r="H214" i="2"/>
  <c r="H212" i="2"/>
  <c r="G248" i="2"/>
  <c r="G246" i="2"/>
  <c r="G244" i="2"/>
  <c r="I244" i="2" s="1"/>
  <c r="G243" i="2"/>
  <c r="I243" i="2" s="1"/>
  <c r="G242" i="2"/>
  <c r="G241" i="2"/>
  <c r="G240" i="2"/>
  <c r="G237" i="2"/>
  <c r="I237" i="2" s="1"/>
  <c r="G236" i="2"/>
  <c r="G235" i="2"/>
  <c r="G232" i="2"/>
  <c r="I232" i="2" s="1"/>
  <c r="G230" i="2"/>
  <c r="I230" i="2" s="1"/>
  <c r="G228" i="2"/>
  <c r="G226" i="2"/>
  <c r="G223" i="2"/>
  <c r="G222" i="2"/>
  <c r="I222" i="2" s="1"/>
  <c r="G221" i="2"/>
  <c r="G218" i="2"/>
  <c r="G216" i="2"/>
  <c r="I216" i="2" s="1"/>
  <c r="G214" i="2"/>
  <c r="I214" i="2" s="1"/>
  <c r="G212" i="2"/>
  <c r="G252" i="2" s="1"/>
  <c r="C38" i="3" s="1"/>
  <c r="E248" i="2"/>
  <c r="E246" i="2"/>
  <c r="E244" i="2"/>
  <c r="E243" i="2"/>
  <c r="E242" i="2"/>
  <c r="E241" i="2"/>
  <c r="E240" i="2"/>
  <c r="E237" i="2"/>
  <c r="E236" i="2"/>
  <c r="E235" i="2"/>
  <c r="E232" i="2"/>
  <c r="E230" i="2"/>
  <c r="E228" i="2"/>
  <c r="E226" i="2"/>
  <c r="E223" i="2"/>
  <c r="E222" i="2"/>
  <c r="E221" i="2"/>
  <c r="E218" i="2"/>
  <c r="E216" i="2"/>
  <c r="E214" i="2"/>
  <c r="E212" i="2"/>
  <c r="H202" i="2"/>
  <c r="H201" i="2"/>
  <c r="H200" i="2"/>
  <c r="H197" i="2"/>
  <c r="H195" i="2"/>
  <c r="H193" i="2"/>
  <c r="H191" i="2"/>
  <c r="H189" i="2"/>
  <c r="H187" i="2"/>
  <c r="H186" i="2"/>
  <c r="H184" i="2"/>
  <c r="H182" i="2"/>
  <c r="G202" i="2"/>
  <c r="G201" i="2"/>
  <c r="G200" i="2"/>
  <c r="G197" i="2"/>
  <c r="G195" i="2"/>
  <c r="G193" i="2"/>
  <c r="G191" i="2"/>
  <c r="G189" i="2"/>
  <c r="G187" i="2"/>
  <c r="G186" i="2"/>
  <c r="G184" i="2"/>
  <c r="G182" i="2"/>
  <c r="E202" i="2"/>
  <c r="I202" i="2" s="1"/>
  <c r="E201" i="2"/>
  <c r="I201" i="2" s="1"/>
  <c r="E200" i="2"/>
  <c r="I200" i="2" s="1"/>
  <c r="E197" i="2"/>
  <c r="I197" i="2" s="1"/>
  <c r="E195" i="2"/>
  <c r="I195" i="2" s="1"/>
  <c r="E193" i="2"/>
  <c r="I193" i="2" s="1"/>
  <c r="E191" i="2"/>
  <c r="I191" i="2" s="1"/>
  <c r="E189" i="2"/>
  <c r="I189" i="2" s="1"/>
  <c r="E187" i="2"/>
  <c r="I187" i="2" s="1"/>
  <c r="E186" i="2"/>
  <c r="I186" i="2" s="1"/>
  <c r="E184" i="2"/>
  <c r="I184" i="2" s="1"/>
  <c r="E182" i="2"/>
  <c r="I182" i="2" s="1"/>
  <c r="I176" i="2"/>
  <c r="I177" i="2"/>
  <c r="H175" i="2"/>
  <c r="H176" i="2"/>
  <c r="H177" i="2"/>
  <c r="H178" i="2"/>
  <c r="H179" i="2"/>
  <c r="H180" i="2"/>
  <c r="G175" i="2"/>
  <c r="G176" i="2"/>
  <c r="G177" i="2"/>
  <c r="G178" i="2"/>
  <c r="G179" i="2"/>
  <c r="G180" i="2"/>
  <c r="I180" i="2" s="1"/>
  <c r="E175" i="2"/>
  <c r="E176" i="2"/>
  <c r="E177" i="2"/>
  <c r="E178" i="2"/>
  <c r="E179" i="2"/>
  <c r="E180" i="2"/>
  <c r="H174" i="2"/>
  <c r="G174" i="2"/>
  <c r="G206" i="2" s="1"/>
  <c r="C37" i="3" s="1"/>
  <c r="E174" i="2"/>
  <c r="E205" i="2" s="1"/>
  <c r="I205" i="2" s="1"/>
  <c r="E167" i="2"/>
  <c r="H167" i="2"/>
  <c r="G167" i="2"/>
  <c r="I167" i="2" s="1"/>
  <c r="E130" i="2"/>
  <c r="I130" i="2" s="1"/>
  <c r="E131" i="2"/>
  <c r="E132" i="2"/>
  <c r="E133" i="2"/>
  <c r="E134" i="2"/>
  <c r="E135" i="2"/>
  <c r="E136" i="2"/>
  <c r="E139" i="2"/>
  <c r="E140" i="2"/>
  <c r="E141" i="2"/>
  <c r="E142" i="2"/>
  <c r="E143" i="2"/>
  <c r="I143" i="2" s="1"/>
  <c r="E144" i="2"/>
  <c r="I144" i="2" s="1"/>
  <c r="E146" i="2"/>
  <c r="E148" i="2"/>
  <c r="E149" i="2"/>
  <c r="E153" i="2"/>
  <c r="E154" i="2"/>
  <c r="E155" i="2"/>
  <c r="E156" i="2"/>
  <c r="E157" i="2"/>
  <c r="I157" i="2" s="1"/>
  <c r="E159" i="2"/>
  <c r="E161" i="2"/>
  <c r="E164" i="2"/>
  <c r="E165" i="2"/>
  <c r="I165" i="2" s="1"/>
  <c r="G165" i="2"/>
  <c r="G164" i="2"/>
  <c r="G161" i="2"/>
  <c r="G159" i="2"/>
  <c r="G157" i="2"/>
  <c r="G156" i="2"/>
  <c r="G155" i="2"/>
  <c r="G154" i="2"/>
  <c r="G153" i="2"/>
  <c r="G149" i="2"/>
  <c r="G148" i="2"/>
  <c r="G146" i="2"/>
  <c r="G144" i="2"/>
  <c r="G143" i="2"/>
  <c r="G142" i="2"/>
  <c r="G141" i="2"/>
  <c r="G140" i="2"/>
  <c r="I140" i="2" s="1"/>
  <c r="G139" i="2"/>
  <c r="G136" i="2"/>
  <c r="G135" i="2"/>
  <c r="G134" i="2"/>
  <c r="G133" i="2"/>
  <c r="G132" i="2"/>
  <c r="G131" i="2"/>
  <c r="G130" i="2"/>
  <c r="H165" i="2"/>
  <c r="H164" i="2"/>
  <c r="H161" i="2"/>
  <c r="H159" i="2"/>
  <c r="H157" i="2"/>
  <c r="H156" i="2"/>
  <c r="H155" i="2"/>
  <c r="H154" i="2"/>
  <c r="H153" i="2"/>
  <c r="H149" i="2"/>
  <c r="H148" i="2"/>
  <c r="H146" i="2"/>
  <c r="H144" i="2"/>
  <c r="H143" i="2"/>
  <c r="H142" i="2"/>
  <c r="H141" i="2"/>
  <c r="H140" i="2"/>
  <c r="H139" i="2"/>
  <c r="H136" i="2"/>
  <c r="H135" i="2"/>
  <c r="H134" i="2"/>
  <c r="H133" i="2"/>
  <c r="H132" i="2"/>
  <c r="H131" i="2"/>
  <c r="H130" i="2"/>
  <c r="I164" i="2"/>
  <c r="I161" i="2"/>
  <c r="I156" i="2"/>
  <c r="I153" i="2"/>
  <c r="I149" i="2"/>
  <c r="I148" i="2"/>
  <c r="I133" i="2"/>
  <c r="I134" i="2"/>
  <c r="H126" i="2"/>
  <c r="H128" i="2"/>
  <c r="H129" i="2"/>
  <c r="H104" i="2"/>
  <c r="H105" i="2"/>
  <c r="H106" i="2"/>
  <c r="H109" i="2"/>
  <c r="H111" i="2"/>
  <c r="H112" i="2"/>
  <c r="H113" i="2"/>
  <c r="H114" i="2"/>
  <c r="H116" i="2"/>
  <c r="H118" i="2"/>
  <c r="H120" i="2"/>
  <c r="H122" i="2"/>
  <c r="H124" i="2"/>
  <c r="H84" i="2"/>
  <c r="H85" i="2"/>
  <c r="H87" i="2"/>
  <c r="H89" i="2"/>
  <c r="H91" i="2"/>
  <c r="H92" i="2"/>
  <c r="H94" i="2"/>
  <c r="H96" i="2"/>
  <c r="H98" i="2"/>
  <c r="H100" i="2"/>
  <c r="H102" i="2"/>
  <c r="G126" i="2"/>
  <c r="G128" i="2"/>
  <c r="G129" i="2"/>
  <c r="G105" i="2"/>
  <c r="G106" i="2"/>
  <c r="G109" i="2"/>
  <c r="G111" i="2"/>
  <c r="I111" i="2" s="1"/>
  <c r="G112" i="2"/>
  <c r="G113" i="2"/>
  <c r="G114" i="2"/>
  <c r="G116" i="2"/>
  <c r="G118" i="2"/>
  <c r="G120" i="2"/>
  <c r="G122" i="2"/>
  <c r="G124" i="2"/>
  <c r="G84" i="2"/>
  <c r="G85" i="2"/>
  <c r="G87" i="2"/>
  <c r="G89" i="2"/>
  <c r="G91" i="2"/>
  <c r="G92" i="2"/>
  <c r="G94" i="2"/>
  <c r="G96" i="2"/>
  <c r="G98" i="2"/>
  <c r="G100" i="2"/>
  <c r="G102" i="2"/>
  <c r="G104" i="2"/>
  <c r="E112" i="2"/>
  <c r="I112" i="2" s="1"/>
  <c r="E113" i="2"/>
  <c r="I113" i="2" s="1"/>
  <c r="E114" i="2"/>
  <c r="I114" i="2" s="1"/>
  <c r="E116" i="2"/>
  <c r="I116" i="2" s="1"/>
  <c r="E118" i="2"/>
  <c r="I118" i="2" s="1"/>
  <c r="E120" i="2"/>
  <c r="I120" i="2" s="1"/>
  <c r="E122" i="2"/>
  <c r="I122" i="2" s="1"/>
  <c r="E124" i="2"/>
  <c r="I124" i="2" s="1"/>
  <c r="E126" i="2"/>
  <c r="E128" i="2"/>
  <c r="E129" i="2"/>
  <c r="I129" i="2" s="1"/>
  <c r="E84" i="2"/>
  <c r="I84" i="2" s="1"/>
  <c r="E85" i="2"/>
  <c r="E87" i="2"/>
  <c r="E89" i="2"/>
  <c r="I89" i="2" s="1"/>
  <c r="E91" i="2"/>
  <c r="I91" i="2" s="1"/>
  <c r="E92" i="2"/>
  <c r="E94" i="2"/>
  <c r="E96" i="2"/>
  <c r="I96" i="2" s="1"/>
  <c r="E98" i="2"/>
  <c r="I98" i="2" s="1"/>
  <c r="E100" i="2"/>
  <c r="E102" i="2"/>
  <c r="E104" i="2"/>
  <c r="I104" i="2" s="1"/>
  <c r="E105" i="2"/>
  <c r="I105" i="2" s="1"/>
  <c r="E106" i="2"/>
  <c r="E109" i="2"/>
  <c r="E111" i="2"/>
  <c r="H82" i="2"/>
  <c r="H81" i="2"/>
  <c r="H80" i="2"/>
  <c r="G82" i="2"/>
  <c r="G81" i="2"/>
  <c r="I81" i="2" s="1"/>
  <c r="G80" i="2"/>
  <c r="I80" i="2" s="1"/>
  <c r="E82" i="2"/>
  <c r="I82" i="2" s="1"/>
  <c r="E81" i="2"/>
  <c r="E80" i="2"/>
  <c r="I66" i="2"/>
  <c r="I75" i="2"/>
  <c r="H65" i="2"/>
  <c r="H66" i="2"/>
  <c r="H67" i="2"/>
  <c r="H68" i="2"/>
  <c r="H69" i="2"/>
  <c r="H70" i="2"/>
  <c r="H72" i="2"/>
  <c r="H73" i="2"/>
  <c r="H74" i="2"/>
  <c r="H75" i="2"/>
  <c r="H76" i="2"/>
  <c r="G65" i="2"/>
  <c r="G66" i="2"/>
  <c r="G67" i="2"/>
  <c r="G68" i="2"/>
  <c r="G69" i="2"/>
  <c r="G70" i="2"/>
  <c r="I70" i="2" s="1"/>
  <c r="G72" i="2"/>
  <c r="I72" i="2" s="1"/>
  <c r="G73" i="2"/>
  <c r="G74" i="2"/>
  <c r="G75" i="2"/>
  <c r="G76" i="2"/>
  <c r="I76" i="2" s="1"/>
  <c r="E65" i="2"/>
  <c r="E66" i="2"/>
  <c r="E67" i="2"/>
  <c r="E68" i="2"/>
  <c r="E69" i="2"/>
  <c r="I69" i="2" s="1"/>
  <c r="E70" i="2"/>
  <c r="E72" i="2"/>
  <c r="E73" i="2"/>
  <c r="E74" i="2"/>
  <c r="I74" i="2" s="1"/>
  <c r="E75" i="2"/>
  <c r="E76" i="2"/>
  <c r="H64" i="2"/>
  <c r="G64" i="2"/>
  <c r="E64" i="2"/>
  <c r="E169" i="2" s="1"/>
  <c r="I169" i="2" s="1"/>
  <c r="H49" i="2"/>
  <c r="H50" i="2"/>
  <c r="H51" i="2"/>
  <c r="H52" i="2"/>
  <c r="H53" i="2"/>
  <c r="H54" i="2"/>
  <c r="H55" i="2"/>
  <c r="H56" i="2"/>
  <c r="G49" i="2"/>
  <c r="G57" i="2" s="1"/>
  <c r="C35" i="3" s="1"/>
  <c r="G50" i="2"/>
  <c r="G51" i="2"/>
  <c r="G52" i="2"/>
  <c r="G53" i="2"/>
  <c r="G54" i="2"/>
  <c r="G55" i="2"/>
  <c r="G56" i="2"/>
  <c r="E49" i="2"/>
  <c r="I49" i="2" s="1"/>
  <c r="E50" i="2"/>
  <c r="I50" i="2" s="1"/>
  <c r="E51" i="2"/>
  <c r="I51" i="2" s="1"/>
  <c r="E52" i="2"/>
  <c r="I52" i="2" s="1"/>
  <c r="E53" i="2"/>
  <c r="E54" i="2"/>
  <c r="I54" i="2" s="1"/>
  <c r="E55" i="2"/>
  <c r="I55" i="2" s="1"/>
  <c r="E56" i="2"/>
  <c r="I56" i="2" s="1"/>
  <c r="H48" i="2"/>
  <c r="G48" i="2"/>
  <c r="E48" i="2"/>
  <c r="E57" i="2" s="1"/>
  <c r="B35" i="3" s="1"/>
  <c r="I37" i="2"/>
  <c r="H35" i="2"/>
  <c r="H36" i="2"/>
  <c r="H37" i="2"/>
  <c r="H38" i="2"/>
  <c r="H39" i="2"/>
  <c r="H40" i="2"/>
  <c r="H41" i="2"/>
  <c r="H42" i="2"/>
  <c r="H43" i="2"/>
  <c r="G35" i="2"/>
  <c r="G36" i="2"/>
  <c r="G37" i="2"/>
  <c r="G38" i="2"/>
  <c r="I38" i="2" s="1"/>
  <c r="G39" i="2"/>
  <c r="G40" i="2"/>
  <c r="G41" i="2"/>
  <c r="I41" i="2" s="1"/>
  <c r="G42" i="2"/>
  <c r="I42" i="2" s="1"/>
  <c r="G43" i="2"/>
  <c r="E35" i="2"/>
  <c r="E36" i="2"/>
  <c r="I36" i="2" s="1"/>
  <c r="E37" i="2"/>
  <c r="E38" i="2"/>
  <c r="E39" i="2"/>
  <c r="E40" i="2"/>
  <c r="I40" i="2" s="1"/>
  <c r="E41" i="2"/>
  <c r="E42" i="2"/>
  <c r="E43" i="2"/>
  <c r="H34" i="2"/>
  <c r="G34" i="2"/>
  <c r="G44" i="2" s="1"/>
  <c r="C34" i="3" s="1"/>
  <c r="E34" i="2"/>
  <c r="I29" i="2"/>
  <c r="I28" i="2"/>
  <c r="I25" i="2"/>
  <c r="H29" i="2"/>
  <c r="H28" i="2"/>
  <c r="H27" i="2"/>
  <c r="H26" i="2"/>
  <c r="H25" i="2"/>
  <c r="H24" i="2"/>
  <c r="G24" i="2"/>
  <c r="I24" i="2" s="1"/>
  <c r="G25" i="2"/>
  <c r="G26" i="2"/>
  <c r="G27" i="2"/>
  <c r="G28" i="2"/>
  <c r="G29" i="2"/>
  <c r="E24" i="2"/>
  <c r="E25" i="2"/>
  <c r="E26" i="2"/>
  <c r="E27" i="2"/>
  <c r="E28" i="2"/>
  <c r="E29" i="2"/>
  <c r="H23" i="2"/>
  <c r="G23" i="2"/>
  <c r="I23" i="2" s="1"/>
  <c r="E23" i="2"/>
  <c r="E30" i="2" s="1"/>
  <c r="B33" i="3" s="1"/>
  <c r="I18" i="2"/>
  <c r="H6" i="2"/>
  <c r="H7" i="2"/>
  <c r="H8" i="2"/>
  <c r="H9" i="2"/>
  <c r="H10" i="2"/>
  <c r="H11" i="2"/>
  <c r="H12" i="2"/>
  <c r="H13" i="2"/>
  <c r="H14" i="2"/>
  <c r="H15" i="2"/>
  <c r="H16" i="2"/>
  <c r="H17" i="2"/>
  <c r="H18" i="2"/>
  <c r="E18" i="2"/>
  <c r="G6" i="2"/>
  <c r="I6" i="2" s="1"/>
  <c r="G7" i="2"/>
  <c r="I7" i="2" s="1"/>
  <c r="G8" i="2"/>
  <c r="G9" i="2"/>
  <c r="G10" i="2"/>
  <c r="G11" i="2"/>
  <c r="I11" i="2" s="1"/>
  <c r="G12" i="2"/>
  <c r="G13" i="2"/>
  <c r="G14" i="2"/>
  <c r="I14" i="2" s="1"/>
  <c r="G15" i="2"/>
  <c r="I15" i="2" s="1"/>
  <c r="G16" i="2"/>
  <c r="G17" i="2"/>
  <c r="G18" i="2"/>
  <c r="E8" i="2"/>
  <c r="I8" i="2" s="1"/>
  <c r="E9" i="2"/>
  <c r="I9" i="2" s="1"/>
  <c r="E10" i="2"/>
  <c r="E11" i="2"/>
  <c r="E12" i="2"/>
  <c r="I12" i="2" s="1"/>
  <c r="E13" i="2"/>
  <c r="I13" i="2" s="1"/>
  <c r="E14" i="2"/>
  <c r="E15" i="2"/>
  <c r="E16" i="2"/>
  <c r="I16" i="2" s="1"/>
  <c r="E17" i="2"/>
  <c r="I17" i="2" s="1"/>
  <c r="E6" i="2"/>
  <c r="E19" i="2" s="1"/>
  <c r="B32" i="3" s="1"/>
  <c r="E7" i="2"/>
  <c r="I5" i="2"/>
  <c r="H5" i="2"/>
  <c r="G5" i="2"/>
  <c r="E5" i="2"/>
  <c r="I4" i="2"/>
  <c r="H4" i="2"/>
  <c r="G4" i="2"/>
  <c r="E4" i="2"/>
  <c r="I3" i="2"/>
  <c r="H3" i="2"/>
  <c r="G3" i="2"/>
  <c r="E3" i="2"/>
  <c r="C8" i="10" l="1"/>
  <c r="C12" i="10"/>
  <c r="C16" i="10" s="1"/>
  <c r="C24" i="10" s="1"/>
  <c r="J79" i="7"/>
  <c r="J57" i="7" s="1"/>
  <c r="BK78" i="7"/>
  <c r="J78" i="7" s="1"/>
  <c r="AU51" i="4"/>
  <c r="BA51" i="4"/>
  <c r="BK107" i="5"/>
  <c r="J107" i="5" s="1"/>
  <c r="J108" i="5"/>
  <c r="J57" i="5" s="1"/>
  <c r="AZ51" i="4"/>
  <c r="BD51" i="4"/>
  <c r="W30" i="4" s="1"/>
  <c r="J79" i="8"/>
  <c r="J57" i="8" s="1"/>
  <c r="BK78" i="8"/>
  <c r="J78" i="8" s="1"/>
  <c r="J97" i="6"/>
  <c r="J57" i="6" s="1"/>
  <c r="BK96" i="6"/>
  <c r="J96" i="6" s="1"/>
  <c r="T96" i="6"/>
  <c r="R96" i="6"/>
  <c r="T107" i="5"/>
  <c r="BC51" i="4"/>
  <c r="R107" i="5"/>
  <c r="BB51" i="4"/>
  <c r="G170" i="2"/>
  <c r="C36" i="3" s="1"/>
  <c r="E170" i="2"/>
  <c r="B36" i="3" s="1"/>
  <c r="I64" i="2"/>
  <c r="G19" i="2"/>
  <c r="C32" i="3" s="1"/>
  <c r="I10" i="2"/>
  <c r="I19" i="2" s="1"/>
  <c r="I30" i="2"/>
  <c r="I73" i="2"/>
  <c r="I102" i="2"/>
  <c r="I27" i="2"/>
  <c r="G30" i="2"/>
  <c r="C33" i="3" s="1"/>
  <c r="I43" i="2"/>
  <c r="I39" i="2"/>
  <c r="I35" i="2"/>
  <c r="I106" i="2"/>
  <c r="I100" i="2"/>
  <c r="I92" i="2"/>
  <c r="I85" i="2"/>
  <c r="I126" i="2"/>
  <c r="I155" i="2"/>
  <c r="I142" i="2"/>
  <c r="I136" i="2"/>
  <c r="I179" i="2"/>
  <c r="I175" i="2"/>
  <c r="I218" i="2"/>
  <c r="I226" i="2"/>
  <c r="I235" i="2"/>
  <c r="I241" i="2"/>
  <c r="I246" i="2"/>
  <c r="I332" i="2"/>
  <c r="I53" i="2"/>
  <c r="I68" i="2"/>
  <c r="I87" i="2"/>
  <c r="I26" i="2"/>
  <c r="I34" i="2"/>
  <c r="I67" i="2"/>
  <c r="I159" i="2"/>
  <c r="I154" i="2"/>
  <c r="I146" i="2"/>
  <c r="I141" i="2"/>
  <c r="I178" i="2"/>
  <c r="I212" i="2"/>
  <c r="I221" i="2"/>
  <c r="I228" i="2"/>
  <c r="I236" i="2"/>
  <c r="I242" i="2"/>
  <c r="I248" i="2"/>
  <c r="I300" i="2"/>
  <c r="I342" i="2"/>
  <c r="I346" i="2"/>
  <c r="G284" i="2"/>
  <c r="C39" i="3" s="1"/>
  <c r="I109" i="2"/>
  <c r="I94" i="2"/>
  <c r="I128" i="2"/>
  <c r="I44" i="2"/>
  <c r="E284" i="2"/>
  <c r="B39" i="3" s="1"/>
  <c r="I65" i="2"/>
  <c r="E206" i="2"/>
  <c r="B37" i="3" s="1"/>
  <c r="E252" i="2"/>
  <c r="B38" i="3" s="1"/>
  <c r="I278" i="2"/>
  <c r="E283" i="2"/>
  <c r="I283" i="2" s="1"/>
  <c r="I293" i="2"/>
  <c r="I306" i="2"/>
  <c r="E353" i="2"/>
  <c r="B41" i="3" s="1"/>
  <c r="I48" i="2"/>
  <c r="I132" i="2"/>
  <c r="I174" i="2"/>
  <c r="I206" i="2" s="1"/>
  <c r="I257" i="2"/>
  <c r="I262" i="2"/>
  <c r="I267" i="2"/>
  <c r="I269" i="2"/>
  <c r="I274" i="2"/>
  <c r="I325" i="2"/>
  <c r="I344" i="2"/>
  <c r="I348" i="2"/>
  <c r="E44" i="2"/>
  <c r="B34" i="3" s="1"/>
  <c r="B3" i="3" s="1"/>
  <c r="E251" i="2"/>
  <c r="I320" i="2"/>
  <c r="I280" i="2"/>
  <c r="I291" i="2"/>
  <c r="I303" i="2"/>
  <c r="I305" i="2"/>
  <c r="I307" i="2"/>
  <c r="I131" i="2"/>
  <c r="I135" i="2"/>
  <c r="I139" i="2"/>
  <c r="B25" i="10" l="1"/>
  <c r="C25" i="10"/>
  <c r="C27" i="10" s="1"/>
  <c r="W26" i="4"/>
  <c r="AV51" i="4"/>
  <c r="W28" i="4"/>
  <c r="AX51" i="4"/>
  <c r="W29" i="4"/>
  <c r="AY51" i="4"/>
  <c r="J27" i="6"/>
  <c r="J56" i="6"/>
  <c r="J27" i="8"/>
  <c r="J56" i="8"/>
  <c r="W27" i="4"/>
  <c r="AW51" i="4"/>
  <c r="AK27" i="4" s="1"/>
  <c r="J27" i="7"/>
  <c r="J56" i="7"/>
  <c r="J27" i="5"/>
  <c r="J56" i="5"/>
  <c r="C5" i="3"/>
  <c r="C6" i="3"/>
  <c r="I170" i="2"/>
  <c r="I57" i="2"/>
  <c r="I252" i="2"/>
  <c r="I315" i="2"/>
  <c r="B4" i="3"/>
  <c r="B7" i="3" s="1"/>
  <c r="B12" i="3" s="1"/>
  <c r="C4" i="3"/>
  <c r="I284" i="2"/>
  <c r="I353" i="2"/>
  <c r="J36" i="5" l="1"/>
  <c r="AG52" i="4"/>
  <c r="J36" i="7"/>
  <c r="AG54" i="4"/>
  <c r="AN54" i="4" s="1"/>
  <c r="J36" i="8"/>
  <c r="AG55" i="4"/>
  <c r="AN55" i="4" s="1"/>
  <c r="J36" i="6"/>
  <c r="AG53" i="4"/>
  <c r="AN53" i="4" s="1"/>
  <c r="AT51" i="4"/>
  <c r="AK26" i="4"/>
  <c r="C7" i="3"/>
  <c r="C8" i="3" s="1"/>
  <c r="C12" i="3" s="1"/>
  <c r="C16" i="3" s="1"/>
  <c r="C24" i="3" s="1"/>
  <c r="B25" i="3" s="1"/>
  <c r="C25" i="3" s="1"/>
  <c r="AG51" i="4" l="1"/>
  <c r="AN52" i="4"/>
  <c r="C27" i="3"/>
  <c r="AN51" i="4" l="1"/>
  <c r="AK23" i="4"/>
  <c r="AK32" i="4" s="1"/>
</calcChain>
</file>

<file path=xl/sharedStrings.xml><?xml version="1.0" encoding="utf-8"?>
<sst xmlns="http://schemas.openxmlformats.org/spreadsheetml/2006/main" count="12389" uniqueCount="2306">
  <si>
    <t>Název</t>
  </si>
  <si>
    <t>Hodnota</t>
  </si>
  <si>
    <t>Nadpis rekapitulace</t>
  </si>
  <si>
    <t>Seznam prací a dodávek elektrotechnických zařízení</t>
  </si>
  <si>
    <t>Akce</t>
  </si>
  <si>
    <t>Mateřská škola - Vrskmaň
č.p.63, p. č. 117, k.ú. Vrskmaň</t>
  </si>
  <si>
    <t>Projekt</t>
  </si>
  <si>
    <t>Elektroinstalace
SO01 - Mateřská škola</t>
  </si>
  <si>
    <t>Investor</t>
  </si>
  <si>
    <t>Obec Vrskmaň</t>
  </si>
  <si>
    <t>Z. č.</t>
  </si>
  <si>
    <t>15085</t>
  </si>
  <si>
    <t>A. č.</t>
  </si>
  <si>
    <t>15085_DSP</t>
  </si>
  <si>
    <t>Smlouva</t>
  </si>
  <si>
    <t/>
  </si>
  <si>
    <t>Vypracoval</t>
  </si>
  <si>
    <t>Petr Vyžďura</t>
  </si>
  <si>
    <t>Kontroloval</t>
  </si>
  <si>
    <t>Datum</t>
  </si>
  <si>
    <t>Zpracovatel</t>
  </si>
  <si>
    <t>CÚ</t>
  </si>
  <si>
    <t>Poznámka</t>
  </si>
  <si>
    <t>Doprava dodávek  (3,6) %</t>
  </si>
  <si>
    <t>3,60</t>
  </si>
  <si>
    <t>Přesun dodávek  (1) %</t>
  </si>
  <si>
    <t>1,00</t>
  </si>
  <si>
    <t>PPV  (1 nebo 6) %</t>
  </si>
  <si>
    <t>6,00</t>
  </si>
  <si>
    <t>PPV zemních prací, nátěrů  (1) %</t>
  </si>
  <si>
    <t>0,00</t>
  </si>
  <si>
    <t>Dodavat. dokumentace  (1 - 1,5) %</t>
  </si>
  <si>
    <t>Rizika a pojištění  (1 - 1,5) %</t>
  </si>
  <si>
    <t>Opravy v záruce  (5 - 7) %</t>
  </si>
  <si>
    <t>GZS  (3,25 nebo 8,4) %</t>
  </si>
  <si>
    <t>Provozní vlivy  %</t>
  </si>
  <si>
    <t>Kompletační činnost - a</t>
  </si>
  <si>
    <t>Kompletační činnost - b</t>
  </si>
  <si>
    <t>0,952842</t>
  </si>
  <si>
    <t>Kompletační činnost - k1</t>
  </si>
  <si>
    <t>Kompletační činnost - k2</t>
  </si>
  <si>
    <t>Roční nárůst cen 1   %</t>
  </si>
  <si>
    <t>Roční nárůst cen 2   %</t>
  </si>
  <si>
    <t>1. sazba DPH %
- i pro přirážky rekapitulace</t>
  </si>
  <si>
    <t>21</t>
  </si>
  <si>
    <t>2. sazba DPH %</t>
  </si>
  <si>
    <t>10</t>
  </si>
  <si>
    <t>Mj</t>
  </si>
  <si>
    <t>Počet</t>
  </si>
  <si>
    <t>Materiál</t>
  </si>
  <si>
    <t>Materiál celkem</t>
  </si>
  <si>
    <t>Montáž</t>
  </si>
  <si>
    <t>Montáž celkem</t>
  </si>
  <si>
    <t>Cena</t>
  </si>
  <si>
    <t>Cena celkem</t>
  </si>
  <si>
    <t>Dodávky rozváděč RP1.1</t>
  </si>
  <si>
    <t>Rozvodnice Xboard, POD omítku, bílé dveře, N/PE svorkovnice; BF-U-5/120-C</t>
  </si>
  <si>
    <t>ks</t>
  </si>
  <si>
    <t>Záslepka pro výřezy 45mm, 6 modulů TE, bílá, lámatelná po 8,75mm (1/2TE); BS-6MB-WH</t>
  </si>
  <si>
    <t>Jistič PL7, char B, 1-pólový, Icn=10kA, In=6A; PL7-B6/1</t>
  </si>
  <si>
    <t>Impulsní relé, tlačítko, 230 V~, 2zap. kont.;  Z-S230/SS</t>
  </si>
  <si>
    <t>Hlavní vypínač, 3-pól, In=100A; IS-100/3</t>
  </si>
  <si>
    <t>Jistič PL7, char B, 3-pólový, Icn=10kA, In=25A; PL7-B25/3</t>
  </si>
  <si>
    <t>Chránič s nadproudovou ochranou, Ir=250A, AC, 1+N, 10kA, char.B, Idn=0.03A, In=10A; PFL7-10/1N/B/003</t>
  </si>
  <si>
    <t>Jistič PL7, char B, 1+N-pólový, Icn=10kA, In=16A; PL7-B16/1N</t>
  </si>
  <si>
    <t>PF7-40/4/003-G Chránič Ir=3kA, typ G, 4-pól, Idn=0.03A, In=40A</t>
  </si>
  <si>
    <t>PF7-63/4/003-G Chránič Ir=3kA, typ G, 4-pól, Idn=0.03A, In=63A</t>
  </si>
  <si>
    <t>Jistič PL7, char B, 3-pólový, Icn=10kA, In=16A; PL7-B16/3</t>
  </si>
  <si>
    <t>Chránič Ir=250A, typ AC, 4-pól, Idn=0.03A, In=63A; PF7-63/4/003</t>
  </si>
  <si>
    <t>Jistič PL7, char B, 3-pólový, Icn=10kA, In=32A; PL7-B32/3</t>
  </si>
  <si>
    <t>Jistič PL7, char B, 1-pólový, Icn=10kA, In=10A; PL7-B10/1</t>
  </si>
  <si>
    <t>Instalační relé 230V AC, 2 zap. kont.; Z-R230/SS</t>
  </si>
  <si>
    <t>Svodič přepětí třídy T1+T2 (B+C), komplet, síť TN-S,TT; SP-B+C/3+1</t>
  </si>
  <si>
    <t>Dodávky rozváděč RP1.1 - celkem</t>
  </si>
  <si>
    <t>Dodávky rozváděč RP1.2</t>
  </si>
  <si>
    <t>Rozvodnice KLV, pod omítku, plech.dveře, šroubová svorkovnice, řad 3, modulů 42; KLV-36UPS-F</t>
  </si>
  <si>
    <t>Hlavní vypínač, 3-pól, In=40A; IS-40/3</t>
  </si>
  <si>
    <t>Chránič Ir=3kA, typ G, 4-pól, Idn=0.03A, In=40A; PF7-40/4/003-G</t>
  </si>
  <si>
    <t>Dodávky rozváděč RP1.2 - celkem</t>
  </si>
  <si>
    <t>Dodávky rozváděč RP1.3</t>
  </si>
  <si>
    <t>Rozvodnice NA omítku IP65, průhledné dveře, 3 řady, 36 modulů; IKA-3/36-ST</t>
  </si>
  <si>
    <t>Impulsní relé, tlačítko, 230 V~, 2zap. kont.; Z-S230/SS</t>
  </si>
  <si>
    <t>Jistič PL7, char B, 1-pólový, Icn=10kA, In=16A; PL7-B16/1</t>
  </si>
  <si>
    <t>Chránič Ir=250A, typ AC, 4-pól, Idn=0.03A, In=25A; PF7-25/4/003</t>
  </si>
  <si>
    <t>Chránič s nadproudovou ochranou, Ir=250A, AC, 1+N, 10kA, char.B, Idn=0.03A, In=16A; PFL7-16/1N/B/003</t>
  </si>
  <si>
    <t>Dodávky rozváděč RP1.3 - celkem</t>
  </si>
  <si>
    <t>Dodávky rozváděč RP2.1</t>
  </si>
  <si>
    <t>Hlavní vypínač, 1-pól, In=40A; IS-40/1</t>
  </si>
  <si>
    <t>Dodávky rozváděč RP2.1 - celkem</t>
  </si>
  <si>
    <t>Montážní materiál a práce</t>
  </si>
  <si>
    <t>MODUS</t>
  </si>
  <si>
    <t>A11 - MODUS SPMN 370 KN 700 mA Podhledový downlight s LED zdrojem, s nanoprizmatickým krytem</t>
  </si>
  <si>
    <t>B11 - MODUS BRS 300 Přisazené svítidlo s PC krytem, LED diam. 300</t>
  </si>
  <si>
    <t>B21 - MODUS BRS 375 Přisazené svítidlo s PC krytem, LED diam. 375</t>
  </si>
  <si>
    <t>B31 - MODUS BRS 480 Přisazené svítidlo s PC krytem, LED diam. 480</t>
  </si>
  <si>
    <t>F11 - KSO124 MODUS KS 1x24 W EP,opálový polystyrol. kryt</t>
  </si>
  <si>
    <t>F21 - KSO149EP MODUS KS 1x49 W EP, opálový polystyrol. kryt</t>
  </si>
  <si>
    <t>G11 - BRKL 122 MODUS BETA 1x22W kruhové, opal</t>
  </si>
  <si>
    <t>TREVOS</t>
  </si>
  <si>
    <t>C12 - SK BETA PLUS 226 E  zářivkové svítidlo interiérové kruhové z PC, difuzor opál - pro dvě kompaktní zářivky GX24q-3</t>
  </si>
  <si>
    <t>D12 - SM 235 NOVA ET5 zářivkové svítidlo interiérové přisazené s el. předřadníkem T5 HE, difuzor z opalizovaného akrylátu</t>
  </si>
  <si>
    <t>E11 - PRIMA 114 AC ET5 zářivkové svítidlo průmyslové s el. předřadníkem T5 HE</t>
  </si>
  <si>
    <t>E21 - PRIMA 124 AC ET5 zářivkové svítidlo průmyslové s el. předřadníkem T5 HO</t>
  </si>
  <si>
    <t>E31 - PRIMA 154 AC ET5 zářivkové svítidlo průmyslové s el. předřadníkem T5 HO</t>
  </si>
  <si>
    <t>PŘÍSTROJ SPÍNAČE, PŘEPÍNAČE (se šroubovými svorkami), pro Tango, Neo, Element, Time, Alpha</t>
  </si>
  <si>
    <t>3558-A01340 Přístroj spínače jednopólového; řazení 1, 1So</t>
  </si>
  <si>
    <t>3558-A05340 Přístroj přepínače sériového; řazení 5</t>
  </si>
  <si>
    <t>3559-A52345 Přístroj přepínače střídavého dvojitého (bezšroubové svorky); řazení 6+6 (6+1, 5B)</t>
  </si>
  <si>
    <t>KRYT SPÍNAČE, TANGO</t>
  </si>
  <si>
    <t>3558A-A651 B Kryt spínače kolébkového; d. Tango; b. bílá</t>
  </si>
  <si>
    <t>3558A-A652 B Kryt spínače kolébkového, dělený; d. Tango; b. bílá</t>
  </si>
  <si>
    <t>RÁMEČEK, TANGO</t>
  </si>
  <si>
    <t>3901A-B10 B Rámeček pro elektroinstalační přístroje, jednonásobný; d. Tango; b. bílá</t>
  </si>
  <si>
    <t>SPÍNAČ, PŘEPÍNAČ KOMPLETNÍ, TANGO IP 44</t>
  </si>
  <si>
    <t>3558A-05940 B Přepínač sériový IP 44, zapuštěná montáž; řazení 5; d. Tango; b. bílá</t>
  </si>
  <si>
    <t>3558-A06340 Přístroj přepínače střídavého; řazení 6, 6So (1, 1So)</t>
  </si>
  <si>
    <t>3558-A07340 Přístroj přepínače křížového; řazení 7, 7So</t>
  </si>
  <si>
    <t>PŘÍSTROJ OVLÁDAČE (se šroubovými svorkami), pro Tango, Neo, Element, Time, Alpha</t>
  </si>
  <si>
    <t>3558-A91342 Přístroj ovládače zapínacího se svorkou N; řazení 1/0, 1/0So, 1/0S</t>
  </si>
  <si>
    <t>RÁMEČEK, REFLEX SI (také pro signalizační systém)</t>
  </si>
  <si>
    <t>2512-214 Rámeček pro elektroinstalační přístroje, dvojnásobný, pro vodorovnou i svislou montáž; d. Reflex SI; b. alpská bílá</t>
  </si>
  <si>
    <t>SYSTÉM PRO SIGNALIZACI ÚNIKU VODY, ELEMENT</t>
  </si>
  <si>
    <t>FLM 1000.CZ Transformátor (je součástí sady 3280E-A10002); d. Time, Element; b. bílá / ledová bílá</t>
  </si>
  <si>
    <t>SVĚTLO SIGNÁLNÍ, REFLEX SI (signalizační systém)</t>
  </si>
  <si>
    <t>FIM 1030 Světlo signální, bílé; d. Reflex SI; b. alpská bílá</t>
  </si>
  <si>
    <t>STRÁŽCE DOMOVNÍ IP 55, PRO VENKOVNÍ POUŽITÍ</t>
  </si>
  <si>
    <t>6854 AGM-204-500 Strážce domovní Busch-Wächter® 70 MasterLINE, nástěnná montáž; b. bílá</t>
  </si>
  <si>
    <t>SPÍNAČ, PŘEPÍNAČ, VARIANT+ IP 54 (PLAST)</t>
  </si>
  <si>
    <t>3558N-C01510 B Spínač jednopólový IP 54; řazení 1; d. Variant+; b. bílá</t>
  </si>
  <si>
    <t>3558N-C06510 B Přepínač střídavý IP 54; řazení 6; d. Variant+; b. bílá</t>
  </si>
  <si>
    <t>"DT 3 nastavitelný doběhový spínač nastavitelný 2–20 minut_x000D_
• jmenovité napětí 230 V/50 Hz_x000D_
• max. proud 1 A_x000D_
• použítí pro zpožděné vypnutí ventilátorů na sociálních zařízeních"</t>
  </si>
  <si>
    <t>3901A-B20 B Rámeček pro elektroinstalační přístroje, dvojnásobný vodorovný; d. Tango; b. bílá</t>
  </si>
  <si>
    <t>3901A-B20 S Rámeček pro elektroinstalační přístroje, dvojnásobný vodorovný; d. Tango; b. šedá</t>
  </si>
  <si>
    <t>3901A-B40 S Rámeček pro elektroinstalační přístroje, čtyřnásobný vodorovný; d. Tango; b. šedá</t>
  </si>
  <si>
    <t>ZÁSUVKA NN, VARIANT+ IP 54 (PLAST)</t>
  </si>
  <si>
    <t>5518N-C02510 B Zásuvka jednonásobná IP 54, s ochranným kolíkem, s víčkem; d. Variant+; b. bílá</t>
  </si>
  <si>
    <t>ZÁSUVKA PRŮMYSLOVÁ, IP 44, IP 67</t>
  </si>
  <si>
    <t>416RS6 Zásuvka průmyslová, nástěnná montáž; řazení 3P+N+PE; IP 44, 16 A</t>
  </si>
  <si>
    <t>ZÁSUVKA NN KOMPLETNÍ, TANGO IP 44</t>
  </si>
  <si>
    <t>5518A-2999 B Zásuvka jednonásobná IP 44, s ochranným kolíkem, s clonkami, s víčkem; d. Tango; b. bílá</t>
  </si>
  <si>
    <t>ZÁSUVKA NN, TANGO</t>
  </si>
  <si>
    <t>5519A-A02357 B Zásuvka jednonásobná (bezšroubové svorky), s ochranným kolíkem, s clonkami; d. Tango; b. bílá</t>
  </si>
  <si>
    <t>5519A-A02357 S Zásuvka jednonásobná (bezšroubové svorky), s ochranným kolíkem, s clonkami; d. Tango; b. šedá (do hořlavých podkladů B až F)</t>
  </si>
  <si>
    <t>ZÁSUVKA NN, S OCHRANOU PŘED PŘEPĚTÍM, TANGO</t>
  </si>
  <si>
    <t>5599A-A02357 S Zásuvka jednonásobná (bezšroubové svorky), s ochranným kolíkem, s clonkami, s ochranou před přepětím, optická signalizace poruchy; d. Tango; b. šedá</t>
  </si>
  <si>
    <t>SPÍNAČ TROJPÓLOVÝ, IP 65 (IP 65)</t>
  </si>
  <si>
    <t>BW 325 TPN Spínač trojpólový IP 65, 25 A; řazení 3; b. šedá</t>
  </si>
  <si>
    <t>KSE 363 TPN Spínač trojpólový IP 65, 63 A; řazení 3; b. šedá</t>
  </si>
  <si>
    <t>KP 67/3 KRABICE PŘÍSTROJOVÁ</t>
  </si>
  <si>
    <t>KPR 68 krabice univezální</t>
  </si>
  <si>
    <t>KU 68-1902 KRABICE ODBOČNÁ</t>
  </si>
  <si>
    <t>TYP016 BEZŠROUBOVÁ SVORKA</t>
  </si>
  <si>
    <t>TYP018 BEZŠROUBOVÁ SVORKA</t>
  </si>
  <si>
    <t>TYP015 BEZŠROUBOVÁ SVORKA</t>
  </si>
  <si>
    <t>KABEL SILOVÝ,IZOLACE PVC</t>
  </si>
  <si>
    <t>CYKY-J 3x1.5 , pevně</t>
  </si>
  <si>
    <t>m</t>
  </si>
  <si>
    <t>CYKY-J 4x1.5 , pevně</t>
  </si>
  <si>
    <t>CYKY-J 3x2.5 , pevně</t>
  </si>
  <si>
    <t>CYKY-J 5x2.5 , pevně</t>
  </si>
  <si>
    <t>CYKY-J 5x6 , pevně</t>
  </si>
  <si>
    <t>CYKY-J 5x16 , pevně</t>
  </si>
  <si>
    <t>CYKY-O 3x1.5 , pevně</t>
  </si>
  <si>
    <t>VODIČ JEDNOŽILOVÝ, IZOLACE PVC</t>
  </si>
  <si>
    <t>CYY 6 , pevně</t>
  </si>
  <si>
    <t>CYY 16 , pevně</t>
  </si>
  <si>
    <t>HODINOVE ZUCTOVACI SAZBY</t>
  </si>
  <si>
    <t xml:space="preserve"> Priprava ke komplexni zkousce</t>
  </si>
  <si>
    <t>hod</t>
  </si>
  <si>
    <t xml:space="preserve"> Zkusebni provoz</t>
  </si>
  <si>
    <t xml:space="preserve"> Zauceni obsluhy</t>
  </si>
  <si>
    <t xml:space="preserve"> Zabezpeceni pracoviste</t>
  </si>
  <si>
    <t xml:space="preserve"> Montaz</t>
  </si>
  <si>
    <t>SPOLUPRACE S DODAVATELEM PRI</t>
  </si>
  <si>
    <t xml:space="preserve"> zapojovani a zkouskach</t>
  </si>
  <si>
    <t>KOORDINACE POSTUPU PRACI</t>
  </si>
  <si>
    <t xml:space="preserve"> S ostatnimi profesemi</t>
  </si>
  <si>
    <t>PROVEDENI REVIZNICH ZKOUSEK</t>
  </si>
  <si>
    <t>DLE CSN 331500</t>
  </si>
  <si>
    <t xml:space="preserve"> Revizni technik</t>
  </si>
  <si>
    <t xml:space="preserve"> Spoluprace s reviz.technikem</t>
  </si>
  <si>
    <t>Zkoušky a prohlídky elektrických rozvodů a zařízení celková prohlídka a vyhotovení revizní zprávy pro objem montážních prací</t>
  </si>
  <si>
    <t xml:space="preserve"> přes 100 do 500 tis.Kč</t>
  </si>
  <si>
    <t>Podružný materiál</t>
  </si>
  <si>
    <t>Montážní materiál a práce - celkem</t>
  </si>
  <si>
    <t>Montážní materiál a práce hromosvod a uzemnění</t>
  </si>
  <si>
    <t>840 018 Vodič AlMgSi Rd 8 měkký</t>
  </si>
  <si>
    <t>840 118 Vodič AlMgSi Rd 8/11 měkký s izolací</t>
  </si>
  <si>
    <t>103 210 Jímací tyč AlMgSi 1500 varianta B (plný profil)</t>
  </si>
  <si>
    <t>106 125 Izolační tyč O 16 mm L = 3 000 mm</t>
  </si>
  <si>
    <t>106 128 Držák vedení s objímkou na izolační tyč</t>
  </si>
  <si>
    <t>106 127 Držák na stěnu se objímkou na izolační tyč</t>
  </si>
  <si>
    <t>Revizní krabice pro zateplovací systémy krabice se zkušební svorkou pro tloušťku zateplení 90 až 140 m</t>
  </si>
  <si>
    <t>Podpěra vedení na střechy</t>
  </si>
  <si>
    <t>Podpěra vedení na šikmou střechu</t>
  </si>
  <si>
    <t>Podpěra vedení na hřeben střechy</t>
  </si>
  <si>
    <t>SVORKA HROMOSVODNÍ, UZEMŇOVACÍ</t>
  </si>
  <si>
    <t>SK křížová</t>
  </si>
  <si>
    <t>SR03  S / 2xM8, litina zemnící pásek - drát</t>
  </si>
  <si>
    <t>SOa okapová</t>
  </si>
  <si>
    <t>OCELOVÝ PÁSEK POZINKOVANÝ</t>
  </si>
  <si>
    <t>Páska 30x4 páska 30x4 (0,95 kg/m), pevně</t>
  </si>
  <si>
    <t>MONTÁŽNÍ PRÁCE</t>
  </si>
  <si>
    <t xml:space="preserve"> štítek pro označení svodu</t>
  </si>
  <si>
    <t>SVORKOVNICE HLAVNIHO</t>
  </si>
  <si>
    <t xml:space="preserve"> Pospojování vč. krabice KT250/1</t>
  </si>
  <si>
    <t>OCELOVÝ DRÁT POZINKOVANÝ</t>
  </si>
  <si>
    <t>FeZn-D8 (0,4kg/m), pevně</t>
  </si>
  <si>
    <t>ZINKOVANÉ PROVEDENÍ</t>
  </si>
  <si>
    <t>800 008 Vodič FeZn Rd 8</t>
  </si>
  <si>
    <t>800 108 Vodič FeZn Rd 8/11 s izolací</t>
  </si>
  <si>
    <t>Drát 10/13 PVC drát o 10/13mm PVC(0,695kg/m)-drát Fe/Zn v PVC plášti, pevně</t>
  </si>
  <si>
    <t>Montážní materiál a práce hromosvod a uzemnění - celkem</t>
  </si>
  <si>
    <t>Montážní materiál a práce-slaboproud SK</t>
  </si>
  <si>
    <t>Nástěnný datový rozvaděč RACK 19" společná skříň pro SK a TEL - přesnou konfiguraci konzultovat s investorem. Místnost č. 1.02</t>
  </si>
  <si>
    <t>Konfigurace do cenové nabídky - Server jednopaticový ultra micro tower, Intel Pentium G2020T Ivy Bridge, RAM 4GB DDR3 UDIMM, 2x 1000GB 7200ot., 4x 3.5" nHP; SATA RAID B120i 0,1; 332i 2x GLAN, DVDRW, 200W;  Záloha dat 2TB; vč. UPS; WIFI; síť pro osm pracovišť</t>
  </si>
  <si>
    <t>sum</t>
  </si>
  <si>
    <t>KRYT ZÁSUVKY KOMUNIKAČNÍ (DATOVÉ) PRO NOSNOU MASKU, TANGO</t>
  </si>
  <si>
    <t>5014A-A100 B Kryt zásuvky komunikační, s popisovým polem, s kovovým upevňovacím třmenem; d. Tango; b. bílá</t>
  </si>
  <si>
    <t>MASKA NOSNÁ DO ŠIKMÉHO KRYTU, pro Tango, Future linear, Solo, Alpha exclusive, Impuls</t>
  </si>
  <si>
    <t>5014A-B1018 Maska nosná s 2 otvory pro 2 zásuvky Modular-Jack (keystone); b. černá</t>
  </si>
  <si>
    <t>ZÁSUVKA KOMUNIKAČNÍ (DATOVÁ) KEYSTONE R&amp;M, pro Tango, Element, Time, Future linear, Solo, Alpha exclusive, Impuls</t>
  </si>
  <si>
    <t>R304373 Přístroj zásuvky datové stíněné (R&amp;De-Massari), Cat. 6/s</t>
  </si>
  <si>
    <t>Kabely pro strukturovanou kabeláž</t>
  </si>
  <si>
    <t>Kabel UTP (kroucená dvojlinka, drát) se 4 páry, certifikace Cat. 6 pro GB sítě</t>
  </si>
  <si>
    <t>1416E MONOFLEX EN 320 N PVC</t>
  </si>
  <si>
    <t>Nástěnný datový rozvaděč RACK společná skříň pro SK a TV+SAT - přesnou konfiguraci konzultovat s investorem. Místnost č. 3.03"</t>
  </si>
  <si>
    <t>WiFi router 802.11a/b/g/n/ac až 1167 Mbps, Dual-Band, 4 antény, DLNA, 1x USB2.0, 1x GWAN, 4x GLAN, VPN, FTP + tiskový server</t>
  </si>
  <si>
    <t>Montážní materiál a práce-slaboproud SK - celkem</t>
  </si>
  <si>
    <t xml:space="preserve">Montážní materiál a práce-slaboproud TEL </t>
  </si>
  <si>
    <t xml:space="preserve">Panasonic KX-TEA308 s hybridním systémovým telefonem spojovatelky KX-T7735, včetně montáže a programového nastavení. Počet linek: 3 analogové vstupní, 8 hybridních linek vnitřních, bez možnosti rozšíření. Funkce automatické spojovatelky s uvítacím hlášením (1 kanál, 180 sekund) a provolbou na a konkrétní vnitřní linky. </t>
  </si>
  <si>
    <t>Kabely pro TEL kabeláž</t>
  </si>
  <si>
    <t>Montážní materiál a práce-slaboproud TEL  - celkem</t>
  </si>
  <si>
    <t>Montážní materiál a práce - slaboproud STA</t>
  </si>
  <si>
    <t>Halvní stanoce STA</t>
  </si>
  <si>
    <t>- příjem pozemních analogových TV programů_x000D_
- příjem rozhlasového FM pásma_x000D_
- příjem pozemních digitálních programů_x000D_
- příjem satelitních digitálních programů_x000D_
 - příjem satelitního signálu i z více satelitů_x000D_
 (každý účastník může mít vlastní satelitní přijímač)_x000D_
 - příjem některých placených TV programů_x000D_
 (např. CS FILM, Galaxie Sport, NOVA Cinema)</t>
  </si>
  <si>
    <t>Anténní sestava vč. stožáru</t>
  </si>
  <si>
    <t>KRYT ZÁSUVKY ANTÉNNÍ, TANGO</t>
  </si>
  <si>
    <t>5011A-A00300 B Kryt zásuvky anténní univerzální (TV+R+SAT), s vylamovacím otvorem; d. Tango; b. bílá</t>
  </si>
  <si>
    <t>PŘÍSTROJ ZÁSUVKY ANTÉNNÍ, pro Classic, Swing, Tango, Levit, Element, Time, Future linear, Solo, Alpha exclusive, Impuls</t>
  </si>
  <si>
    <t>EU 3303 Přístroj zásuvky anténní - televizní, rozhlasové a satelitní, koncové</t>
  </si>
  <si>
    <t>Kvalitní koaxiální kabel pro montáž SAT i TV rozvodů</t>
  </si>
  <si>
    <t>KOAXIAL-CABLE RG-6</t>
  </si>
  <si>
    <t>Montážní materiál a práce - slaboproud STA - celkem</t>
  </si>
  <si>
    <t>Montážní materiál a práce - slaboproud domácí telefon</t>
  </si>
  <si>
    <t>SYSTÉMOVÉ PŘÍSTROJE, WELCOME MIDI</t>
  </si>
  <si>
    <t>M2300 Jednotka řídicí univerzální, řadová montáž</t>
  </si>
  <si>
    <t>FUNKČNÍ MODULY PRO TLAČÍTKOVÁ TABLA, WELCOME MIDI</t>
  </si>
  <si>
    <t>M251021A-A Modul hlasový</t>
  </si>
  <si>
    <t>M251021P4 Modul tlačítkový, s tlačítky 4/8</t>
  </si>
  <si>
    <t>M251022CR Modul displeje se snímačem IC karet</t>
  </si>
  <si>
    <t>83173-500 Karta identifikační,13,56 MHz; b. bílá</t>
  </si>
  <si>
    <t>VIDEOTELEFONY A TELEFONY, WELCOME MIDI</t>
  </si>
  <si>
    <t>M22002-W Telefon domovní, se sluchátkem; b. bílá</t>
  </si>
  <si>
    <t>Elektrický zámek BEFO 1211 MB - Umožůňuje mechanické nastavení páčky do polohy OTEVŘENO nebo ZAVŘENO.</t>
  </si>
  <si>
    <t>INSTALAČNÍ KRABICE PRO TLAČÍTKOVÁ TABLA, WELCOME MIDI</t>
  </si>
  <si>
    <t>41022F Krabice instalační, zapuštěná, velikost 1/2</t>
  </si>
  <si>
    <t>KRYTY TLAČÍTKOVÝCH TABEL, WELCOME MIDI</t>
  </si>
  <si>
    <t>51022CF-A Kryt tlačítkového tabla, velikost 1/2; b. hliníková stříbrná</t>
  </si>
  <si>
    <t>41023F Krabice instalační, zapuštěná, velikost 1/3</t>
  </si>
  <si>
    <t>51023CF-A Kryt tlačítkového tabla, velikost 1/3; b. hliníková stříbrná</t>
  </si>
  <si>
    <t>SDĚLOVACÍ KABEL</t>
  </si>
  <si>
    <t>J-Y(St)Y 2x2x0,8 , pevně</t>
  </si>
  <si>
    <t>Montážní materiál a práce - slaboproud domácí telefon - celkem</t>
  </si>
  <si>
    <t>Hodnota A</t>
  </si>
  <si>
    <t>Hodnota B</t>
  </si>
  <si>
    <t>Základní náklady</t>
  </si>
  <si>
    <t>Dodávka</t>
  </si>
  <si>
    <t>Doprava 3,60%, Přesun 1,00%</t>
  </si>
  <si>
    <t>Montáž - materiál</t>
  </si>
  <si>
    <t>Montáž - práce</t>
  </si>
  <si>
    <t>Mezisoučet 1</t>
  </si>
  <si>
    <t>PPV 6,00% z montáže: materiál + práce</t>
  </si>
  <si>
    <t>Nátěry</t>
  </si>
  <si>
    <t>Zemní práce</t>
  </si>
  <si>
    <t>PPV 0,00% z nátěrů a zemních prací</t>
  </si>
  <si>
    <t>Mezisoučet 2</t>
  </si>
  <si>
    <t>Dodav. dokumentace 0,00% z mezisoučtu 2</t>
  </si>
  <si>
    <t>Rizika a pojištění 0,00% z mezisoučtu 2</t>
  </si>
  <si>
    <t>Opravy v záruce 0,00% z mezisoučtu 1</t>
  </si>
  <si>
    <t>Základní náklady celkem</t>
  </si>
  <si>
    <t>Vedlejší náklady</t>
  </si>
  <si>
    <t>GZS 0,00% z pravé strany mezisoučtu 2</t>
  </si>
  <si>
    <t>Provozní vlivy 0,00% z pravé strany mezisoučtu 2</t>
  </si>
  <si>
    <t>Vedlejší náklady celkem</t>
  </si>
  <si>
    <t>Kompletační činnost</t>
  </si>
  <si>
    <t>Náklady celkem</t>
  </si>
  <si>
    <t>Základ a hodnota DPH 21%</t>
  </si>
  <si>
    <t>Základ a hodnota DPH 10%</t>
  </si>
  <si>
    <t>Náklady celkem s DPH</t>
  </si>
  <si>
    <t>Roční nárůst cen 0,00%</t>
  </si>
  <si>
    <t>Součty odstavců</t>
  </si>
  <si>
    <t>Uvedené ceny jsou v Kč a nezahrnují DPH, pokud to není uvedeno._x000D_
Dodávka akce se předpokládá včetně kompletní montáže, dopravy,_x000D_
vnitrostaveništní manipulace, veškerého souvisejícího doplňkového,_x000D_
podružného a montážního materiálu tak, aby celé zařízení bylo funkční_x000D_
a splňovalo všechny předpisy, které se na ně vztahují._x000D_
Při zpracování nabídky je nutné vycházet ze všech částí dokumentace_x000D_
(technické zprávy, seznamu pozic, všech výkresů a specifikace materiálu)._x000D_
Součástí ceny musí být veškeré náklady, aby cena byla konečná_x000D_
a zahrnovala celou dodávku a montáž akce._x000D_
Všechny použité výrobky musí mít osvědčení o schválení k provozu v České republice.</t>
  </si>
  <si>
    <t>2</t>
  </si>
  <si>
    <t>{2ace4aa4-ba7f-4f42-9e54-b27101d86c33}</t>
  </si>
  <si>
    <t>{3763d989-5901-44e1-8ce7-f14c1df50ef0}</t>
  </si>
  <si>
    <t>IMPORT</t>
  </si>
  <si>
    <t>1</t>
  </si>
  <si>
    <t>STA</t>
  </si>
  <si>
    <t>Vytápění</t>
  </si>
  <si>
    <t>IO 03</t>
  </si>
  <si>
    <t>/</t>
  </si>
  <si>
    <t>{469287d6-22a5-47fa-949c-f0137f3d84c5}</t>
  </si>
  <si>
    <t>Elektroinstalace</t>
  </si>
  <si>
    <t>IO 02</t>
  </si>
  <si>
    <t>{cc839b66-86ce-4ace-a74e-eb8e3932020f}</t>
  </si>
  <si>
    <t>Zateplení fasády</t>
  </si>
  <si>
    <t>SO 02</t>
  </si>
  <si>
    <t>{5a01697c-f22b-4fa8-a3f5-393b0db5aae3}</t>
  </si>
  <si>
    <t>Mateřská školka</t>
  </si>
  <si>
    <t>SO 01</t>
  </si>
  <si>
    <t>{00000000-0000-0000-0000-000000000000}</t>
  </si>
  <si>
    <t>###NOIMPORT###</t>
  </si>
  <si>
    <t>0</t>
  </si>
  <si>
    <t>D</t>
  </si>
  <si>
    <t>Náklady stavby celkem</t>
  </si>
  <si>
    <t>Základna_x000D_
DPH nulová</t>
  </si>
  <si>
    <t>Základna_x000D_
DPH sníž. přenesená</t>
  </si>
  <si>
    <t>Základna_x000D_
DPH zákl. přenesená</t>
  </si>
  <si>
    <t>Základna_x000D_
DPH snížená</t>
  </si>
  <si>
    <t>Základna_x000D_
DPH základní</t>
  </si>
  <si>
    <t>DPH snížená přenesená_x000D_
[CZK]</t>
  </si>
  <si>
    <t>DPH základní přenesená_x000D_
[CZK]</t>
  </si>
  <si>
    <t>DPH snížená [CZK]</t>
  </si>
  <si>
    <t>DPH základní [CZK]</t>
  </si>
  <si>
    <t>Normohodiny [h]</t>
  </si>
  <si>
    <t>DPH [CZK]</t>
  </si>
  <si>
    <t>z toho Ostat._x000D_
náklady [CZK]</t>
  </si>
  <si>
    <t>Typ</t>
  </si>
  <si>
    <t>Cena s DPH [CZK]</t>
  </si>
  <si>
    <t>Cena bez DPH [CZK]</t>
  </si>
  <si>
    <t>Objekt, Soupis prací</t>
  </si>
  <si>
    <t>Kód</t>
  </si>
  <si>
    <t>Uchazeč:</t>
  </si>
  <si>
    <t>Informatívní údaje z listů zakázek</t>
  </si>
  <si>
    <t>Projektant:</t>
  </si>
  <si>
    <t>Zadavatel:</t>
  </si>
  <si>
    <t>Datum:</t>
  </si>
  <si>
    <t>Místo:</t>
  </si>
  <si>
    <t>Stavba:</t>
  </si>
  <si>
    <t>Kód:</t>
  </si>
  <si>
    <t>REKAPITULACE OBJEKTŮ STAVBY A SOUPISŮ PRACÍ</t>
  </si>
  <si>
    <t>CZK</t>
  </si>
  <si>
    <t>v</t>
  </si>
  <si>
    <t>Cena s DPH</t>
  </si>
  <si>
    <t>nulová</t>
  </si>
  <si>
    <t>sníž. přenesená</t>
  </si>
  <si>
    <t>zákl. přenesená</t>
  </si>
  <si>
    <t>snížená</t>
  </si>
  <si>
    <t>základní</t>
  </si>
  <si>
    <t>DPH</t>
  </si>
  <si>
    <t>Výše daně</t>
  </si>
  <si>
    <t>Základ daně</t>
  </si>
  <si>
    <t>Sazba daně</t>
  </si>
  <si>
    <t>Cena bez DPH</t>
  </si>
  <si>
    <t>False</t>
  </si>
  <si>
    <t>0,01</t>
  </si>
  <si>
    <t>Poznámka:</t>
  </si>
  <si>
    <t>True</t>
  </si>
  <si>
    <t>DIČ:</t>
  </si>
  <si>
    <t>MESSOR s.r.o.</t>
  </si>
  <si>
    <t>IČ:</t>
  </si>
  <si>
    <t>0,1</t>
  </si>
  <si>
    <t>Vyplň údaj</t>
  </si>
  <si>
    <t>100</t>
  </si>
  <si>
    <t>1.3.2016</t>
  </si>
  <si>
    <t>Vrskmaň</t>
  </si>
  <si>
    <t>CC-CZ:</t>
  </si>
  <si>
    <t>KSO:</t>
  </si>
  <si>
    <t>Mateřská školka Vrskmaň</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</si>
  <si>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</si>
  <si>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15085H</t>
  </si>
  <si>
    <t>0,001</t>
  </si>
  <si>
    <t>Návod na vyplnění</t>
  </si>
  <si>
    <t>v ---  níže se nacházejí doplnkové a pomocné údaje k sestavám  --- v</t>
  </si>
  <si>
    <t>REKAPITULACE STAVBY</t>
  </si>
  <si>
    <t>15</t>
  </si>
  <si>
    <t>ZAMOK</t>
  </si>
  <si>
    <t>3.0</t>
  </si>
  <si>
    <t>2) Rekapitulace objektů stavby a soupisů prací</t>
  </si>
  <si>
    <t>1) Rekapitulace stavby</t>
  </si>
  <si>
    <t>List obsahuje:</t>
  </si>
  <si>
    <t>Export VZ</t>
  </si>
  <si>
    <t>1535501731</t>
  </si>
  <si>
    <t>4</t>
  </si>
  <si>
    <t>ROZPOCET</t>
  </si>
  <si>
    <t>K</t>
  </si>
  <si>
    <t>…</t>
  </si>
  <si>
    <t>Zařízení staveniště</t>
  </si>
  <si>
    <t>030001000</t>
  </si>
  <si>
    <t>219</t>
  </si>
  <si>
    <t>5</t>
  </si>
  <si>
    <t xml:space="preserve"> Zařízení staveniště</t>
  </si>
  <si>
    <t>VRN3</t>
  </si>
  <si>
    <t xml:space="preserve"> Vedlejší rozpočtové náklady</t>
  </si>
  <si>
    <t>VRN</t>
  </si>
  <si>
    <t>VV</t>
  </si>
  <si>
    <t>"                                                         2000x1400mm - 1ks</t>
  </si>
  <si>
    <t>"Rozměry obdélníkových koberců  -  2400x1800mm  - 1ks</t>
  </si>
  <si>
    <t>"                                          1500mm  - 2 kusy</t>
  </si>
  <si>
    <t>"Průměr kulatých koberců - 2000mm  - 2 kusy</t>
  </si>
  <si>
    <t>"Barva dle PD</t>
  </si>
  <si>
    <t>"S pogumovanou (protiskluzovou podložkou)</t>
  </si>
  <si>
    <t>"Z nezávadného materiálu</t>
  </si>
  <si>
    <t>"Kratší husté vlákno</t>
  </si>
  <si>
    <t>-806438849</t>
  </si>
  <si>
    <t>262144</t>
  </si>
  <si>
    <t>kpl</t>
  </si>
  <si>
    <t>Dětské koberce různých tvarů</t>
  </si>
  <si>
    <t>R8820</t>
  </si>
  <si>
    <t>218</t>
  </si>
  <si>
    <t>3</t>
  </si>
  <si>
    <t>"Nosnost 120kg</t>
  </si>
  <si>
    <t>"Ocelová báze</t>
  </si>
  <si>
    <t>"Včetně područek</t>
  </si>
  <si>
    <t>"Opěradlo v modré barvě</t>
  </si>
  <si>
    <t>"Černá látka na sedáku</t>
  </si>
  <si>
    <t>"Houpacím mechanismem s aretací</t>
  </si>
  <si>
    <t>"S plastovým opěradlem</t>
  </si>
  <si>
    <t>2030974099</t>
  </si>
  <si>
    <t>kus</t>
  </si>
  <si>
    <t>V4 - Kancelářská židle</t>
  </si>
  <si>
    <t>R8819</t>
  </si>
  <si>
    <t>217</t>
  </si>
  <si>
    <t>20</t>
  </si>
  <si>
    <t>"Hmotnost matrace  cca 1,4  kg</t>
  </si>
  <si>
    <t>" 60x130x7cm se snímatelným bavlněným potahem a zipem</t>
  </si>
  <si>
    <t>" matrace tl. 7cm</t>
  </si>
  <si>
    <t>-1539959578</t>
  </si>
  <si>
    <t>M</t>
  </si>
  <si>
    <t>Matrace</t>
  </si>
  <si>
    <t>M8817</t>
  </si>
  <si>
    <t>216</t>
  </si>
  <si>
    <t>"Na lehátku možno stohovat až 9 lehátek</t>
  </si>
  <si>
    <t>"2 x kolečko s brzdou + 2 x kolečko bez brzdy</t>
  </si>
  <si>
    <t>"Pevná perforovaná záda s překližky tl.6,3mm</t>
  </si>
  <si>
    <t>"Hmotnost cca  5,75  kg</t>
  </si>
  <si>
    <t>"S atestem bezpečnosti</t>
  </si>
  <si>
    <t>-930591468</t>
  </si>
  <si>
    <t>V3 - stohovatelné lehátko s kolečky</t>
  </si>
  <si>
    <t>R8818</t>
  </si>
  <si>
    <t>215</t>
  </si>
  <si>
    <t>17</t>
  </si>
  <si>
    <t>"Rozměr š/v/h : 67x137x22 cm</t>
  </si>
  <si>
    <t>62971278</t>
  </si>
  <si>
    <t>V2 - Stohovatelné lehátko</t>
  </si>
  <si>
    <t>R8817</t>
  </si>
  <si>
    <t>214</t>
  </si>
  <si>
    <t xml:space="preserve"> Ostatní</t>
  </si>
  <si>
    <t>OST</t>
  </si>
  <si>
    <t>-1412351792</t>
  </si>
  <si>
    <t>16</t>
  </si>
  <si>
    <t>32</t>
  </si>
  <si>
    <t>tapeta polyesterová role 10,05 x 0,53 m</t>
  </si>
  <si>
    <t>624680130</t>
  </si>
  <si>
    <t>213</t>
  </si>
  <si>
    <t>Součet</t>
  </si>
  <si>
    <t>8,5*1,2</t>
  </si>
  <si>
    <t>"duha žlutá, oranžová, krémová, svetle hnědá</t>
  </si>
  <si>
    <t>3,84*1,2</t>
  </si>
  <si>
    <t>"duha šedá, modrá, zelená, bílá</t>
  </si>
  <si>
    <t>PP</t>
  </si>
  <si>
    <t>Zdivo nosné jednovrstvé z cihel děrovaných POROTHERM vnitřní klasické, spojené na pero a drážku na maltu MVC, pevnost cihel P15, tl. zdiva 300 mm</t>
  </si>
  <si>
    <t>705054110</t>
  </si>
  <si>
    <t>m2</t>
  </si>
  <si>
    <t>Lepení vzorovaných tapet z polyesterových vláken na stěny výšky do 3,00 m</t>
  </si>
  <si>
    <t>784511025</t>
  </si>
  <si>
    <t>212</t>
  </si>
  <si>
    <t>42,95+329,3</t>
  </si>
  <si>
    <t>1463963626</t>
  </si>
  <si>
    <t>Dvojnásobné bílé malby ze směsí za mokra výborně otěruvzdorných v místnostech výšky do 3,80 m</t>
  </si>
  <si>
    <t>784211101</t>
  </si>
  <si>
    <t>211</t>
  </si>
  <si>
    <t xml:space="preserve"> Dokončovací práce</t>
  </si>
  <si>
    <t>784</t>
  </si>
  <si>
    <t>37,4*1,2</t>
  </si>
  <si>
    <t>"modrý</t>
  </si>
  <si>
    <t>16,4*1,2</t>
  </si>
  <si>
    <t>"žlutý</t>
  </si>
  <si>
    <t>10,85*0,53</t>
  </si>
  <si>
    <t>16,2*0,53*2</t>
  </si>
  <si>
    <t>5,8*2</t>
  </si>
  <si>
    <t>37,5*2</t>
  </si>
  <si>
    <t>"bílý</t>
  </si>
  <si>
    <t>205104078</t>
  </si>
  <si>
    <t>Nátěry vinylové omítek stěn 3x email a 1x plné tmelení, omyvatelný. otěruvzdorný s vysokou kryvostí barvy viz PD</t>
  </si>
  <si>
    <t>783842110</t>
  </si>
  <si>
    <t>210</t>
  </si>
  <si>
    <t>-818604472</t>
  </si>
  <si>
    <t>Nátěry akrylátové betonových povrchů</t>
  </si>
  <si>
    <t>783821121</t>
  </si>
  <si>
    <t>209</t>
  </si>
  <si>
    <t>-928458306</t>
  </si>
  <si>
    <t>Nátěry tesařských konstrukcí proti ohni stupeň požární odolnosti B (nesnadno hořlavý)</t>
  </si>
  <si>
    <t>783783201</t>
  </si>
  <si>
    <t>208</t>
  </si>
  <si>
    <t>4+199,2+40</t>
  </si>
  <si>
    <t>-1315535424</t>
  </si>
  <si>
    <t>Nátěry syntetické tesařských konstrukcí barva dražší lazurovacím lakem 3x lakování</t>
  </si>
  <si>
    <t>783721113</t>
  </si>
  <si>
    <t>207</t>
  </si>
  <si>
    <t>-651397460</t>
  </si>
  <si>
    <t>Odstranění nátěrů ze zámečnických konstrukcí opálením</t>
  </si>
  <si>
    <t>783201821</t>
  </si>
  <si>
    <t>206</t>
  </si>
  <si>
    <t>-939641297</t>
  </si>
  <si>
    <t>Nátěry syntetické OK těžkých "A" barva dražší matný povrch 1x antikorozní, 1x základní, 2x email</t>
  </si>
  <si>
    <t>783121122</t>
  </si>
  <si>
    <t>205</t>
  </si>
  <si>
    <t>783</t>
  </si>
  <si>
    <t>Přesun hmot pro obklady keramické stanovený z hmotnosti přesunovaného materiálu Příplatek k cenám za přesun prováděný bez použití mechanizace pro jakoukoliv výšku objektu</t>
  </si>
  <si>
    <t>-1339521523</t>
  </si>
  <si>
    <t>CS ÚRS 2015 01</t>
  </si>
  <si>
    <t>t</t>
  </si>
  <si>
    <t>Přesun hmot pro obklady keramické</t>
  </si>
  <si>
    <t>998781181</t>
  </si>
  <si>
    <t>204</t>
  </si>
  <si>
    <t>Přesun hmot pro obklady keramické stanovený z hmotnosti přesunovaného materiálu vodorovná dopravní vzdálenost do 50 m v objektech výšky přes 6 do 12 m</t>
  </si>
  <si>
    <t>-145266888</t>
  </si>
  <si>
    <t>Přesun hmot tonážní pro obklady keramické v objektech v do 12 m</t>
  </si>
  <si>
    <t>998781102</t>
  </si>
  <si>
    <t>203</t>
  </si>
  <si>
    <t>1597759266</t>
  </si>
  <si>
    <t>obkladačky keramické glazované s lesklým povrchem - 15 x 15 x 0,8 cm</t>
  </si>
  <si>
    <t>597612550</t>
  </si>
  <si>
    <t>202</t>
  </si>
  <si>
    <t>6,6*2,7</t>
  </si>
  <si>
    <t>12,3*2,7</t>
  </si>
  <si>
    <t>"barevná viz PD</t>
  </si>
  <si>
    <t>-1284357959</t>
  </si>
  <si>
    <t>Montáž obkladů vnitřních keramických hladkých do 45 ks/m2 lepených standardním lepidlem barvy viz PD</t>
  </si>
  <si>
    <t>781473117</t>
  </si>
  <si>
    <t>201</t>
  </si>
  <si>
    <t>1907954613</t>
  </si>
  <si>
    <t>Obkladačky keramické glazované s lesklým povrchem   19,7 x 19,7 x 0,8 cm</t>
  </si>
  <si>
    <t>597612590</t>
  </si>
  <si>
    <t>200</t>
  </si>
  <si>
    <t>4,2*2,7</t>
  </si>
  <si>
    <t>6,2*2,7</t>
  </si>
  <si>
    <t>9,5*2,7</t>
  </si>
  <si>
    <t>"bílá</t>
  </si>
  <si>
    <t>-1061771466</t>
  </si>
  <si>
    <t>Montáž obkladů vnitřních keramických hladkých do 25 ks/m2 lepených standardním lepidlem barva viz PD</t>
  </si>
  <si>
    <t>781473115</t>
  </si>
  <si>
    <t>199</t>
  </si>
  <si>
    <t>23,2*1,9</t>
  </si>
  <si>
    <t>1575163809</t>
  </si>
  <si>
    <t>Demontáž obkladů z obkladaček keramických kladených do malty</t>
  </si>
  <si>
    <t>781471810</t>
  </si>
  <si>
    <t>198</t>
  </si>
  <si>
    <t>Dokončovací práce - obklady</t>
  </si>
  <si>
    <t>781</t>
  </si>
  <si>
    <t>Přesun hmot pro podlahy povlakové stanovený z hmotnosti přesunovaného materiálu Příplatek k cenám za přesun prováděný bez použití mechanizace pro jakoukoliv výšku objektu</t>
  </si>
  <si>
    <t>-942749923</t>
  </si>
  <si>
    <t>Přesun hmot pro podlahy povlakové</t>
  </si>
  <si>
    <t>998776181</t>
  </si>
  <si>
    <t>197</t>
  </si>
  <si>
    <t>Přesun hmot pro podlahy povlakové stanovený z hmotnosti přesunovaného materiálu vodorovná dopravní vzdálenost do 50 m v objektech výšky přes 6 do 12 m</t>
  </si>
  <si>
    <t>-1882471710</t>
  </si>
  <si>
    <t>Přesun hmot tonážní pro podlahy povlakové v objektech v do 12 m</t>
  </si>
  <si>
    <t>998776102</t>
  </si>
  <si>
    <t>196</t>
  </si>
  <si>
    <t>2016431402</t>
  </si>
  <si>
    <t>hrana schodová z PVC TK 26/26 mm</t>
  </si>
  <si>
    <t>283421690</t>
  </si>
  <si>
    <t>195</t>
  </si>
  <si>
    <t>-1960799028</t>
  </si>
  <si>
    <t>hrana schodová z PVC TK 38/25 mm</t>
  </si>
  <si>
    <t>283421700</t>
  </si>
  <si>
    <t>194</t>
  </si>
  <si>
    <t>1239896624</t>
  </si>
  <si>
    <t>Montáž schodišťových hran lepených</t>
  </si>
  <si>
    <t>776431111</t>
  </si>
  <si>
    <t>193</t>
  </si>
  <si>
    <t>1976538250</t>
  </si>
  <si>
    <t>PVC Plastové lišty 50/15</t>
  </si>
  <si>
    <t>283421620</t>
  </si>
  <si>
    <t>192</t>
  </si>
  <si>
    <t>19,8+11,88</t>
  </si>
  <si>
    <t>181493669</t>
  </si>
  <si>
    <t>Montáž schodišťových samolepících lišt</t>
  </si>
  <si>
    <t>776421211</t>
  </si>
  <si>
    <t>191</t>
  </si>
  <si>
    <t>41,69+57,5+10,8+27,7</t>
  </si>
  <si>
    <t>-497936764</t>
  </si>
  <si>
    <t>Montáž obvodových lišt lepením</t>
  </si>
  <si>
    <t>776421111</t>
  </si>
  <si>
    <t>190</t>
  </si>
  <si>
    <t>1815774041</t>
  </si>
  <si>
    <t>Montáž podlahovin z PVC na podstupnice výšky do 200 mm</t>
  </si>
  <si>
    <t>776321211</t>
  </si>
  <si>
    <t>189</t>
  </si>
  <si>
    <t>2103977348</t>
  </si>
  <si>
    <t>Montáž podlahovin z PVC na stupnice šířky do 300 mm</t>
  </si>
  <si>
    <t>776321111</t>
  </si>
  <si>
    <t>188</t>
  </si>
  <si>
    <t>-1549073204</t>
  </si>
  <si>
    <t>PVC linoleum s certifikací EN 14041 s povrchovou úpravou XF2 barva viz. PD</t>
  </si>
  <si>
    <t>284110250</t>
  </si>
  <si>
    <t>187</t>
  </si>
  <si>
    <t>52,6+58,4+13,7+18,1</t>
  </si>
  <si>
    <t>-1236743569</t>
  </si>
  <si>
    <t>Lepení elektrostaticky vodivých pásů z PVC standardním lepidlem</t>
  </si>
  <si>
    <t>776221121</t>
  </si>
  <si>
    <t>186</t>
  </si>
  <si>
    <t>Podlahy povlakové</t>
  </si>
  <si>
    <t>776</t>
  </si>
  <si>
    <t>Přesun hmot pro podlahy skládané stanovený z hmotnosti přesunovaného materiálu Příplatek k cenám za přesun prováděný bez použití mechanizace pro jakoukoliv výšku objektu</t>
  </si>
  <si>
    <t>-1756246268</t>
  </si>
  <si>
    <t>Přesun hmot pro podlahy skládané do 20 000 m</t>
  </si>
  <si>
    <t>998775181</t>
  </si>
  <si>
    <t>185</t>
  </si>
  <si>
    <t>Přesun hmot pro podlahy skládané stanovený z hmotnosti přesunovaného materiálu vodorovná dopravní vzdálenost do 50 m v objektech výšky přes 6 do 12 m</t>
  </si>
  <si>
    <t>-245543918</t>
  </si>
  <si>
    <t>Přesun hmot tonážní pro podlahy dřevěné v objektech v do 12 m</t>
  </si>
  <si>
    <t>998775102</t>
  </si>
  <si>
    <t>184</t>
  </si>
  <si>
    <t>-485991202</t>
  </si>
  <si>
    <t>PVC plovoucí podlaha tl. 0,7 mm</t>
  </si>
  <si>
    <t>611521250</t>
  </si>
  <si>
    <t>183</t>
  </si>
  <si>
    <t>1654980717</t>
  </si>
  <si>
    <t>Montáž podlah plovoucích z lamel dýhovaných a laminovaných lepených v drážce š dílce do 180 mm</t>
  </si>
  <si>
    <t>775541113</t>
  </si>
  <si>
    <t>182</t>
  </si>
  <si>
    <t>Podlahy skládané (parkety, vlysy, lamely aj.)</t>
  </si>
  <si>
    <t>775</t>
  </si>
  <si>
    <t>Přesun hmot pro podlahy z dlaždic stanovený z hmotnosti přesunovaného materiálu Příplatek k ceně za přesun prováděný bez použití mechanizace pro jakoukoliv výšku objektu</t>
  </si>
  <si>
    <t>-1971854146</t>
  </si>
  <si>
    <t>Přesun hmot pro podlahy z dlaždic do 20 000 m</t>
  </si>
  <si>
    <t>998771181</t>
  </si>
  <si>
    <t>181</t>
  </si>
  <si>
    <t>Přesun hmot pro podlahy z dlaždic stanovený z hmotnosti přesunovaného materiálu vodorovná dopravní vzdálenost do 50 m v objektech výšky přes 6 do 12 m</t>
  </si>
  <si>
    <t>-1090108581</t>
  </si>
  <si>
    <t>Přesun hmot tonážní pro podlahy z dlaždic v objektech v do 12 m</t>
  </si>
  <si>
    <t>998771102</t>
  </si>
  <si>
    <t>180</t>
  </si>
  <si>
    <t>529552417</t>
  </si>
  <si>
    <t>Protiskluzná keramická dlažba s vysoce slinutá, jednobarevná, neglazovaná, 20x20 cm, tř. T3</t>
  </si>
  <si>
    <t>597611550</t>
  </si>
  <si>
    <t>179</t>
  </si>
  <si>
    <t>26+9+3,6</t>
  </si>
  <si>
    <t>-655992446</t>
  </si>
  <si>
    <t>Montáž podlah keramických režných protiskluzných lepených do 50 ks/m2</t>
  </si>
  <si>
    <t>771573131</t>
  </si>
  <si>
    <t>178</t>
  </si>
  <si>
    <t>Podlahy z dlaždic</t>
  </si>
  <si>
    <t>771</t>
  </si>
  <si>
    <t>279777749</t>
  </si>
  <si>
    <t>Demontáž zárubní dveří odřezáním plochy do 2,5 m2</t>
  </si>
  <si>
    <t>767641800</t>
  </si>
  <si>
    <t>177</t>
  </si>
  <si>
    <t xml:space="preserve"> Konstrukce zámečnické</t>
  </si>
  <si>
    <t>767</t>
  </si>
  <si>
    <t>"KR 6  - rozměr 700x200mm -   1ks</t>
  </si>
  <si>
    <t>"KR 5 - rozměr  800x200mm -  1ks</t>
  </si>
  <si>
    <t>"KR 4 - rozměr 1250x200mm -1ks</t>
  </si>
  <si>
    <t>"KR 3  - rozměr 1450x200mm  -  6ks</t>
  </si>
  <si>
    <t>"KR 2 - rozměr 700x150mm    -  1  ks</t>
  </si>
  <si>
    <t>"KR 1 -rozměr 1000X200mm - 4ks</t>
  </si>
  <si>
    <t>"ROZMĚRY:</t>
  </si>
  <si>
    <t>-1765623155</t>
  </si>
  <si>
    <t>M+D KR1 - KR5  -  Kryty radiátorů dřevěné z plotového systému s dětskými barevnými prvky viz. specifiakce PD, materiál HPL laminát 18mm  kombinovaného s mořenou překližkou 18mm.</t>
  </si>
  <si>
    <t>R98985202</t>
  </si>
  <si>
    <t>176</t>
  </si>
  <si>
    <t>-825019324</t>
  </si>
  <si>
    <t>Demontáž dveří</t>
  </si>
  <si>
    <t>R951306565</t>
  </si>
  <si>
    <t>175</t>
  </si>
  <si>
    <t>"Rozměr š/v/h 1036x863x100mm</t>
  </si>
  <si>
    <t>"Smrkové dřevo, barvená, lakovaná transparentním lakem</t>
  </si>
  <si>
    <t>"S dekorativními pastelkami po stranách</t>
  </si>
  <si>
    <t>"S malou poličkou pro křídy</t>
  </si>
  <si>
    <t>"Nástěnná tabule na psaní a malování křídami</t>
  </si>
  <si>
    <t>788056480</t>
  </si>
  <si>
    <t>M+D V6 - Nástěnná tabule</t>
  </si>
  <si>
    <t>R8821</t>
  </si>
  <si>
    <t>174</t>
  </si>
  <si>
    <t>"Rozměr š/v/h/ 100x76x60 cm</t>
  </si>
  <si>
    <t>"Barva čel modrá</t>
  </si>
  <si>
    <t>"Barva korpusu buk</t>
  </si>
  <si>
    <t>"S   5ti zásuvkami se zámky</t>
  </si>
  <si>
    <t>-2126499234</t>
  </si>
  <si>
    <t>M+D T15 - Učitelský stůl</t>
  </si>
  <si>
    <t>R8815</t>
  </si>
  <si>
    <t>173</t>
  </si>
  <si>
    <t>"Barva dvířek dle investora</t>
  </si>
  <si>
    <t>"Rozměr š/v/h 100x76x60cm</t>
  </si>
  <si>
    <t>637862834</t>
  </si>
  <si>
    <t>M+D T14 - Šatní trojskříň</t>
  </si>
  <si>
    <t>R8814</t>
  </si>
  <si>
    <t>172</t>
  </si>
  <si>
    <t>"Rozměr š/v/h/ 150x76x" 60 c</t>
  </si>
  <si>
    <t>"S dvířky  a 5ti zásuvkami se zámky</t>
  </si>
  <si>
    <t>-860632330</t>
  </si>
  <si>
    <t>M+D T13 - Učitelský stůl</t>
  </si>
  <si>
    <t>R8813</t>
  </si>
  <si>
    <t>171</t>
  </si>
  <si>
    <t>"Hrany žluté barvy</t>
  </si>
  <si>
    <t>"Místo pro 1 pár bot  min. š/v : 24 x13 cm</t>
  </si>
  <si>
    <t>"Rozměr h/v 280x45 cm</t>
  </si>
  <si>
    <t>"Rohový</t>
  </si>
  <si>
    <t>"Na 20 párů bot</t>
  </si>
  <si>
    <t>-1526868731</t>
  </si>
  <si>
    <t>M+D T12 - Sedací botník, včetně nástěnných kovových věšáků délky 120cm s 20 háčky</t>
  </si>
  <si>
    <t>R8812</t>
  </si>
  <si>
    <t>170</t>
  </si>
  <si>
    <t>"Rozměr š/v/h : 270x121x45cm</t>
  </si>
  <si>
    <t>"Barva dvířek žlutá</t>
  </si>
  <si>
    <t>1041650361</t>
  </si>
  <si>
    <t>M+D T11 - Sestava skříní s dvířky a ukončovacími policemi</t>
  </si>
  <si>
    <t>R8811</t>
  </si>
  <si>
    <t>169</t>
  </si>
  <si>
    <t>"Rozměr š/v/h : 90x76x45cm</t>
  </si>
  <si>
    <t>"Barva hran zelená</t>
  </si>
  <si>
    <t>608380101</t>
  </si>
  <si>
    <t>M+D T10 - Skříň se zásuvkami a dvířky</t>
  </si>
  <si>
    <t>R8810</t>
  </si>
  <si>
    <t>168</t>
  </si>
  <si>
    <t>2100086386</t>
  </si>
  <si>
    <t>M+D T9 - Knihovna</t>
  </si>
  <si>
    <t>R8809</t>
  </si>
  <si>
    <t>167</t>
  </si>
  <si>
    <t>"Korpus buk</t>
  </si>
  <si>
    <t>"Včetně plastových boxů</t>
  </si>
  <si>
    <t>"Na 13 ks výkresů formátu A3</t>
  </si>
  <si>
    <t>822552421</t>
  </si>
  <si>
    <t>M+D T8 - Skříň na sušení výkresů</t>
  </si>
  <si>
    <t>R8807</t>
  </si>
  <si>
    <t>166</t>
  </si>
  <si>
    <t>"Celkem 1 kus</t>
  </si>
  <si>
    <t>"Barva hran nebo dvířek zelená</t>
  </si>
  <si>
    <t>"Rozměr  š/v/h: 80x190x45cm</t>
  </si>
  <si>
    <t>"Díl C</t>
  </si>
  <si>
    <t>"Celkem 2 kusy</t>
  </si>
  <si>
    <t>1942232072</t>
  </si>
  <si>
    <t>M+D T5,T6,T7 - Skříň</t>
  </si>
  <si>
    <t>R8806</t>
  </si>
  <si>
    <t>165</t>
  </si>
  <si>
    <t>"Rozměr š/v/h : 120x46/52/58x120 cm</t>
  </si>
  <si>
    <t>"Barva hrany červená</t>
  </si>
  <si>
    <t>"Nastavitelná výška 46 - 58  cm</t>
  </si>
  <si>
    <t>"Pro 8 dětí</t>
  </si>
  <si>
    <t>"Čtvercový</t>
  </si>
  <si>
    <t>268652100</t>
  </si>
  <si>
    <t>M+D T4 -  Velký dětský stůl čtvercový</t>
  </si>
  <si>
    <t>R8805</t>
  </si>
  <si>
    <t>164</t>
  </si>
  <si>
    <t>"Celkem"  28  "ks</t>
  </si>
  <si>
    <t>"Kombinace barev mořením</t>
  </si>
  <si>
    <t>"A ochranou podlahy plastovými kluzáky a filcem</t>
  </si>
  <si>
    <t>"S nosností 100kg</t>
  </si>
  <si>
    <t>"S nastavitelnou výškou sedáku 30-34cm</t>
  </si>
  <si>
    <t>"Buk</t>
  </si>
  <si>
    <t>-758595700</t>
  </si>
  <si>
    <t>M+D Stohovatelné dětské židle</t>
  </si>
  <si>
    <t>R8804</t>
  </si>
  <si>
    <t>163</t>
  </si>
  <si>
    <t>"Rozměr š/v/h : 120x46/52/58x80 cm</t>
  </si>
  <si>
    <t>"Nastavitelná výška   45-58  cm</t>
  </si>
  <si>
    <t>"Pro 6 dětí</t>
  </si>
  <si>
    <t>"Obdélníkový</t>
  </si>
  <si>
    <t>-556111084</t>
  </si>
  <si>
    <t>M+D T3 - Velký stůl dětský obdelníkový</t>
  </si>
  <si>
    <t>R8803</t>
  </si>
  <si>
    <t>162</t>
  </si>
  <si>
    <t>"Počet kusů obrázkových značek  20ks</t>
  </si>
  <si>
    <t>"Počet kusů úchytek a dvojháčků 20ks</t>
  </si>
  <si>
    <t>"Počet kusů zadní desky 2ks</t>
  </si>
  <si>
    <t>"Počet kusů skříní s lavičkou 2ks</t>
  </si>
  <si>
    <t>"Včetně dřevěných obrázkových značek pro školky 4 x 4 s veselými barevnými motivy</t>
  </si>
  <si>
    <t>"Včetně úchytek a dvojháčků</t>
  </si>
  <si>
    <t>"Rozměr zadní desky 300x88x2 cm</t>
  </si>
  <si>
    <t>"Rozměr 300 x 163 x 35 cm</t>
  </si>
  <si>
    <t>"Dvířka v kombinaci barev dle investora</t>
  </si>
  <si>
    <t>227702797</t>
  </si>
  <si>
    <t>M+D T2 - šatní skříň dětská</t>
  </si>
  <si>
    <t>R8802</t>
  </si>
  <si>
    <t>161</t>
  </si>
  <si>
    <t>"Včetně modrého závesu pro zakrytí</t>
  </si>
  <si>
    <t>"Pro matrace š/v/h: 130x60x80 cm</t>
  </si>
  <si>
    <t>"Rozměr š/v/h : 400x238x65 cm</t>
  </si>
  <si>
    <t>"Barva dveří pastelová modrá</t>
  </si>
  <si>
    <t>"Včetně nástavců na lůžkoviny</t>
  </si>
  <si>
    <t>"Sestava tvořena 6 samostatnými prvky včetně tyče na závěs</t>
  </si>
  <si>
    <t>"Hrany nábytku olepeny plastovou hranou ABS tl.2mm</t>
  </si>
  <si>
    <t>"Z laminované desky tl. 18mm</t>
  </si>
  <si>
    <t>"Pro 20 dětí</t>
  </si>
  <si>
    <t>1428918981</t>
  </si>
  <si>
    <t>M+D T1 - Sestava skříní na lůžkoviny</t>
  </si>
  <si>
    <t>R8801</t>
  </si>
  <si>
    <t>160</t>
  </si>
  <si>
    <t>-1066180499</t>
  </si>
  <si>
    <t>M+D D2 - Vnitřní dřevěné 800x1970 mm, protipožární s odolností EW/EI 30DP3, bílé, bezfalcové, s povrchovou úpravou laku proti poškození a pro udržení barevnosti, částečně prosklené, mléčným bezpečnostním sklem, uzamykatelné</t>
  </si>
  <si>
    <t>R318</t>
  </si>
  <si>
    <t>159</t>
  </si>
  <si>
    <t>-554895916</t>
  </si>
  <si>
    <t>M+D D7 - Vnitřní posuvné dveře na stěnu s dřevotřískovou výplní 800x1970 mm, s laminátovým povrchem</t>
  </si>
  <si>
    <t>R317</t>
  </si>
  <si>
    <t>158</t>
  </si>
  <si>
    <t>"včetně závěsů, zámků</t>
  </si>
  <si>
    <t>1570319959</t>
  </si>
  <si>
    <t>M+D D6 - Vnitřní dřevěné 800x1970 mm, bílé, bezfalcové, s povrchovou úpravou laku proti poškození a pro udržení barevnosti, částečně prosklené, mléčným bezpečnostním sklem, uzamykatelné</t>
  </si>
  <si>
    <t>R316</t>
  </si>
  <si>
    <t>157</t>
  </si>
  <si>
    <t>"včetně závěsů, zámků, větracích mřížek"  3x</t>
  </si>
  <si>
    <t>1947187889</t>
  </si>
  <si>
    <t>M+D D5 - Vnitřní dřevěné 700x1970 mm, bílé, bezfalcové, s povrchovou úpravou laku proti poškození a pro udržení barevnosti, částečně prosklené, mléčným bezpečnostním sklem, uzamykatelné</t>
  </si>
  <si>
    <t>R315</t>
  </si>
  <si>
    <t>156</t>
  </si>
  <si>
    <t>"včetně závěsů, zámků, vetracích mřížek</t>
  </si>
  <si>
    <t>-1036314793</t>
  </si>
  <si>
    <t>M+D D4 - Vnitřní dřevěné 700x1970 mm, bílé, bezfalcové, s povrchovou úpravou laku proti poškození a pro udržení barevnosti, uzamykatelné</t>
  </si>
  <si>
    <t>R314</t>
  </si>
  <si>
    <t>155</t>
  </si>
  <si>
    <t>993534531</t>
  </si>
  <si>
    <t>M+D D3 - Vnitřní ocelové dveře 850x1850 mm, protipožární s odolností EW60DP1, opatřeny samozavíračem, uzamykatelné</t>
  </si>
  <si>
    <t>R313</t>
  </si>
  <si>
    <t>154</t>
  </si>
  <si>
    <t>"včetně závěsů. zámků, vetracích mřížek</t>
  </si>
  <si>
    <t>1953505709</t>
  </si>
  <si>
    <t>M+D D2 - Vnitřní dřevěné 800x1970 mm, bílé, bezfalcové, s povrchovou úpravou laku proti poškození a pro udržení barevnosti, částečně prosklené, mléčným bezpečnostním sklem, uzamykatelné</t>
  </si>
  <si>
    <t>R312</t>
  </si>
  <si>
    <t>153</t>
  </si>
  <si>
    <t>-1617951832</t>
  </si>
  <si>
    <t>M+D Výlezové schody dřevěné výsuvné</t>
  </si>
  <si>
    <t>R06516234</t>
  </si>
  <si>
    <t>152</t>
  </si>
  <si>
    <t>Přesun hmot pro konstrukce truhlářské stanovený z hmotnosti přesunovaného materiálu Příplatek k ceně za přesun prováděný bez použití mechanizace pro jakoukoliv výšku objektu</t>
  </si>
  <si>
    <t>764231866</t>
  </si>
  <si>
    <t>Přesun hmot pro konstrukce truhlářské</t>
  </si>
  <si>
    <t>998766181</t>
  </si>
  <si>
    <t>151</t>
  </si>
  <si>
    <t>Přesun hmot pro konstrukce truhlářské stanovený z hmotnosti přesunovaného materiálu vodorovná dopravní vzdálenost do 50 m v objektech výšky přes 6 do 12 m</t>
  </si>
  <si>
    <t>-380830390</t>
  </si>
  <si>
    <t>Přesun hmot tonážní pro konstrukce truhlářské v objektech v do 12 m</t>
  </si>
  <si>
    <t>998766102</t>
  </si>
  <si>
    <t>150</t>
  </si>
  <si>
    <t>-908150479</t>
  </si>
  <si>
    <t>M+D zárubní obložkových protipožárních pro dveře jednokřídlové tl stěny do 350 mm</t>
  </si>
  <si>
    <t>766682212R</t>
  </si>
  <si>
    <t>149</t>
  </si>
  <si>
    <t>-1567089154</t>
  </si>
  <si>
    <t>M+D zárubní obložkových pro dveře jednokřídlové tl stěny přes 350 mm</t>
  </si>
  <si>
    <t>766682113R</t>
  </si>
  <si>
    <t>148</t>
  </si>
  <si>
    <t>-666127417</t>
  </si>
  <si>
    <t>M+D zárubní obložkových pro dveře jednokřídlové tl stěny do 350 mm</t>
  </si>
  <si>
    <t>766682112R</t>
  </si>
  <si>
    <t>147</t>
  </si>
  <si>
    <t>1769066980</t>
  </si>
  <si>
    <t>M+D zárubní obložkových pro dveře jednokřídlové tl stěny do 170 mm</t>
  </si>
  <si>
    <t>766682111R</t>
  </si>
  <si>
    <t>146</t>
  </si>
  <si>
    <t>2020622495</t>
  </si>
  <si>
    <t>Demontáž truhlářských prahů dveří jednokřídlových</t>
  </si>
  <si>
    <t>766662811</t>
  </si>
  <si>
    <t>145</t>
  </si>
  <si>
    <t>-2066967036</t>
  </si>
  <si>
    <t>Demontáž parapetních desek dřevěných nebo plastových šířky do 30 cm délky přes 1,0 m</t>
  </si>
  <si>
    <t>766441821</t>
  </si>
  <si>
    <t>144</t>
  </si>
  <si>
    <t>-1097784203</t>
  </si>
  <si>
    <t>Demontáž parapetních desek dřevěných nebo plastových šířky do 30 cm délky do 1,0 m</t>
  </si>
  <si>
    <t>766441811</t>
  </si>
  <si>
    <t>143</t>
  </si>
  <si>
    <t>6,5*2,1</t>
  </si>
  <si>
    <t>-105583703</t>
  </si>
  <si>
    <t>Demontáž truhlářského obložení stěn z palubek</t>
  </si>
  <si>
    <t>766411821</t>
  </si>
  <si>
    <t>142</t>
  </si>
  <si>
    <t>Konstrukce truhlářské</t>
  </si>
  <si>
    <t>766</t>
  </si>
  <si>
    <t>1,76</t>
  </si>
  <si>
    <t>"MARKÝZA</t>
  </si>
  <si>
    <t>-1948683011</t>
  </si>
  <si>
    <t>Krytina střechy rovné z taškových tabulí z Pz plechu žárově pozinkovaných s povrchovou úpravou sklonu do 60°, matná povrchová úprava na bázi polyuretanu, včetně klempířských prvků (hřebenáče, okapních plechu, sněhových zábran, úžlabí atd. viz PD)</t>
  </si>
  <si>
    <t>764111653R</t>
  </si>
  <si>
    <t>141</t>
  </si>
  <si>
    <t xml:space="preserve"> Konstrukce klempířské</t>
  </si>
  <si>
    <t>764</t>
  </si>
  <si>
    <t>Přesun hmot pro konstrukce montované z desek sádrokartonových, sádrovláknitých, cementovláknitých nebo cementových Příplatek k cenám za přesun prováděný bez použití mechanizace pro jakoukoliv výšku objektu</t>
  </si>
  <si>
    <t>-1740928861</t>
  </si>
  <si>
    <t>Přesun hmot pro konstrukce montované z desek do 20 000 m</t>
  </si>
  <si>
    <t>998763381</t>
  </si>
  <si>
    <t>140</t>
  </si>
  <si>
    <t>Přesun hmot pro konstrukce montované z desek sádrokartonových, sádrovláknitých, cementovláknitých nebo cementových stanovený z hmotnosti přesunovaného materiálu vodorovná dopravní vzdálenost do 50 m v objektech výšky přes 6 do 12 m</t>
  </si>
  <si>
    <t>-1507507246</t>
  </si>
  <si>
    <t>Přesun hmot tonážní pro sádrokartonové konstrukce v objektech v do 12 m</t>
  </si>
  <si>
    <t>998763302</t>
  </si>
  <si>
    <t>139</t>
  </si>
  <si>
    <t>-622768954</t>
  </si>
  <si>
    <t>Podhled protipožární deska 2x20 dvouvrstvá spodní kce profil CD+UD bez TI EI 90DP1</t>
  </si>
  <si>
    <t>763231263</t>
  </si>
  <si>
    <t>138</t>
  </si>
  <si>
    <t>-18300066</t>
  </si>
  <si>
    <t>Ostění oken z desek v SDK kci hloubky do 0,5 m</t>
  </si>
  <si>
    <t>763182314</t>
  </si>
  <si>
    <t>137</t>
  </si>
  <si>
    <t>-1499126673</t>
  </si>
  <si>
    <t>Montáž úchytu pro WC v SDK kci</t>
  </si>
  <si>
    <t>763173113</t>
  </si>
  <si>
    <t>136</t>
  </si>
  <si>
    <t>-767567038</t>
  </si>
  <si>
    <t>M+ D úchytu pro umyvadlo v SDK kci</t>
  </si>
  <si>
    <t>763173111</t>
  </si>
  <si>
    <t>135</t>
  </si>
  <si>
    <t>2*2,8</t>
  </si>
  <si>
    <t>1585851327</t>
  </si>
  <si>
    <t>SDK obklad  tvaru L š do 0,8 m desky 1xA 12,5 profil CW + UW 50</t>
  </si>
  <si>
    <t>763164531R</t>
  </si>
  <si>
    <t>134</t>
  </si>
  <si>
    <t>-1847293712</t>
  </si>
  <si>
    <t>Demontáž SDK podkroví s dvouvrstvou nosnou kcí z ocelových profilů opláštění dvojité</t>
  </si>
  <si>
    <t>763161822</t>
  </si>
  <si>
    <t>133</t>
  </si>
  <si>
    <t>-798080078</t>
  </si>
  <si>
    <t>SDK podkroví desky 2xDF 12,5 TI 40 mm dvouvrstvá spodní kce profil CD+UD REI 45</t>
  </si>
  <si>
    <t>763161761</t>
  </si>
  <si>
    <t>132</t>
  </si>
  <si>
    <t>-992908086</t>
  </si>
  <si>
    <t>SDK podhled základní penetrační nátěr</t>
  </si>
  <si>
    <t>763131714</t>
  </si>
  <si>
    <t>131</t>
  </si>
  <si>
    <t>-255995208</t>
  </si>
  <si>
    <t>SDK podhled deska 1xH2 12,5 TI 100 mm dvouvrstvá spodní kce profil CD+UD</t>
  </si>
  <si>
    <t>763131452</t>
  </si>
  <si>
    <t>130</t>
  </si>
  <si>
    <t>-844597369</t>
  </si>
  <si>
    <t>SDK podhled deska 1xDF 15 TI 60 mm 50 kg/m3 dvouvrstvá spodní kce profil CD+UD</t>
  </si>
  <si>
    <t>763131433</t>
  </si>
  <si>
    <t>129</t>
  </si>
  <si>
    <t>7,97+56,6+40+72,1+32</t>
  </si>
  <si>
    <t>1691430370</t>
  </si>
  <si>
    <t>SDK podhled desky 1xA 12,5 TI 100 mm dvouvrstvá spodní kce profil CD+UD</t>
  </si>
  <si>
    <t>763131412</t>
  </si>
  <si>
    <t>128</t>
  </si>
  <si>
    <t>-1411243140</t>
  </si>
  <si>
    <t>SDK stěna předsazená základní penetrační nátěr</t>
  </si>
  <si>
    <t>763121714</t>
  </si>
  <si>
    <t>127</t>
  </si>
  <si>
    <t>1781694466</t>
  </si>
  <si>
    <t>SDK stěna předsazená zalomení</t>
  </si>
  <si>
    <t>763121712</t>
  </si>
  <si>
    <t>126</t>
  </si>
  <si>
    <t>3,9*1,5</t>
  </si>
  <si>
    <t>3,69*2,7</t>
  </si>
  <si>
    <t>799783596</t>
  </si>
  <si>
    <t>SDK stěna předsazená tl 62,5 mm profil CW+UW 50 deska 1xH2 12,5 bez TI EI 15</t>
  </si>
  <si>
    <t>763121427</t>
  </si>
  <si>
    <t>125</t>
  </si>
  <si>
    <t>3*2,8</t>
  </si>
  <si>
    <t>2004922826</t>
  </si>
  <si>
    <t>SDK příčka Al úhelník k ochraně rohů</t>
  </si>
  <si>
    <t>763111723</t>
  </si>
  <si>
    <t>124</t>
  </si>
  <si>
    <t>1756661498</t>
  </si>
  <si>
    <t>SDK příčka základní penetrační nátěr</t>
  </si>
  <si>
    <t>763111717</t>
  </si>
  <si>
    <t>123</t>
  </si>
  <si>
    <t>-4*0,7*1,97</t>
  </si>
  <si>
    <t>16,57*2,8*1,1</t>
  </si>
  <si>
    <t>144650825</t>
  </si>
  <si>
    <t>SDK příčka tl 100 mm profil CW+UW 75 desky 1xH2 12,5 TI 60 mm EI 30 Rw 45 dB</t>
  </si>
  <si>
    <t>763111333</t>
  </si>
  <si>
    <t>122</t>
  </si>
  <si>
    <t>Konstrukce suché výstavby</t>
  </si>
  <si>
    <t>763</t>
  </si>
  <si>
    <t>Přesun hmot pro konstrukce tesařské stanovený z hmotnosti přesunovaného materiálu Příplatek k cenám za přesun prováděný bez použití mechanizace pro jakoukoliv výšku objektu</t>
  </si>
  <si>
    <t>-816729199</t>
  </si>
  <si>
    <t>Přesun hmot pro konstrukce tesařské do 20 000 m</t>
  </si>
  <si>
    <t>998762181</t>
  </si>
  <si>
    <t>121</t>
  </si>
  <si>
    <t>Přesun hmot pro konstrukce tesařské stanovený z hmotnosti přesunovaného materiálu vodorovná dopravní vzdálenost do 50 m v objektech výšky přes 6 do 12 m</t>
  </si>
  <si>
    <t>942036145</t>
  </si>
  <si>
    <t>Přesun hmot tonážní pro kce tesařské v objektech v do 12 m</t>
  </si>
  <si>
    <t>998762102</t>
  </si>
  <si>
    <t>120</t>
  </si>
  <si>
    <t>-858522552</t>
  </si>
  <si>
    <t>Doplnění části stropního trámu z hranolů průřezové plochy do 450 cm2 včetně materiálu</t>
  </si>
  <si>
    <t>762822924</t>
  </si>
  <si>
    <t>119</t>
  </si>
  <si>
    <t>1710453172</t>
  </si>
  <si>
    <t>Vyřezání části stropního trámu průřezové plochy řeziva do 450 cm2 délky do 8 m</t>
  </si>
  <si>
    <t>762821943</t>
  </si>
  <si>
    <t>118</t>
  </si>
  <si>
    <t>"Součet</t>
  </si>
  <si>
    <t>0,08*0,12*2,2*1,1</t>
  </si>
  <si>
    <t>0,08*0,15*4,5*1,1</t>
  </si>
  <si>
    <t>0,08*0,08*1,7*1,1</t>
  </si>
  <si>
    <t>0,08*0,05*4,8*1,1</t>
  </si>
  <si>
    <t>0,06*0,08*6*1,1</t>
  </si>
  <si>
    <t>-274840057</t>
  </si>
  <si>
    <t>m3</t>
  </si>
  <si>
    <t>řezivo jehličnaté hranol jakost I do 120 cm2</t>
  </si>
  <si>
    <t>605120010</t>
  </si>
  <si>
    <t>117</t>
  </si>
  <si>
    <t>19,7</t>
  </si>
  <si>
    <t>-1436782827</t>
  </si>
  <si>
    <t>Montáž prostorové vázané kce s ocelovými spojkami z hraněného řeziva průřezové plochy do 120 cm2</t>
  </si>
  <si>
    <t>762713210</t>
  </si>
  <si>
    <t>116</t>
  </si>
  <si>
    <t>(1,32+1,34+15,3+33,3+16,2+15,4+33,3+18,9+53,7+10)*0,025*1,05</t>
  </si>
  <si>
    <t>1583746405</t>
  </si>
  <si>
    <t>řezivo dubové sušené tl. 25 mm</t>
  </si>
  <si>
    <t>605561000</t>
  </si>
  <si>
    <t>115</t>
  </si>
  <si>
    <t>1,32+1,34+15,3+33,3+16,2+15,4+33,3+18,9+53,7+10</t>
  </si>
  <si>
    <t>695403364</t>
  </si>
  <si>
    <t>Položení podlahy z hoblovaných prken na sraz</t>
  </si>
  <si>
    <t>762523104</t>
  </si>
  <si>
    <t>114</t>
  </si>
  <si>
    <t>-1728681414</t>
  </si>
  <si>
    <t>Demontáž podlah s polštáři z prken tloušťky do 32 mm</t>
  </si>
  <si>
    <t>762522811</t>
  </si>
  <si>
    <t>113</t>
  </si>
  <si>
    <t>-1448113148</t>
  </si>
  <si>
    <t>palubky obkladové SM profil klasický 12,5 x 96 mm A/B</t>
  </si>
  <si>
    <t>611911200</t>
  </si>
  <si>
    <t>112</t>
  </si>
  <si>
    <t>193620709</t>
  </si>
  <si>
    <t>Montáž bednění střech rovných a šikmých sklonu do 60° z palubek</t>
  </si>
  <si>
    <t>762341260</t>
  </si>
  <si>
    <t>111</t>
  </si>
  <si>
    <t>Konstrukce tesařské</t>
  </si>
  <si>
    <t>762</t>
  </si>
  <si>
    <t>58842512</t>
  </si>
  <si>
    <t>Vzduchotechnické potrubí pozink kruhové spirálně vinuté D do 100 mm</t>
  </si>
  <si>
    <t>751510041</t>
  </si>
  <si>
    <t>110</t>
  </si>
  <si>
    <t xml:space="preserve"> Vzduchotechnika</t>
  </si>
  <si>
    <t>751</t>
  </si>
  <si>
    <t>-1009788919</t>
  </si>
  <si>
    <t>Demontáž osvetlení</t>
  </si>
  <si>
    <t>R15190692</t>
  </si>
  <si>
    <t>109</t>
  </si>
  <si>
    <t>394171962</t>
  </si>
  <si>
    <t>Demontáž starých rozvodů elektroinstalace</t>
  </si>
  <si>
    <t>R15190691</t>
  </si>
  <si>
    <t>108</t>
  </si>
  <si>
    <t xml:space="preserve"> Elektromontáže</t>
  </si>
  <si>
    <t>740</t>
  </si>
  <si>
    <t>26*1,5*0,6</t>
  </si>
  <si>
    <t>-1438877738</t>
  </si>
  <si>
    <t>Demontáž otopného tělesa litinového článkového</t>
  </si>
  <si>
    <t>735111810</t>
  </si>
  <si>
    <t>107</t>
  </si>
  <si>
    <t xml:space="preserve"> Ústřední vytápění</t>
  </si>
  <si>
    <t>735</t>
  </si>
  <si>
    <t>-881942774</t>
  </si>
  <si>
    <t>Demontáž potrubí ocelového závitového do DN 50</t>
  </si>
  <si>
    <t>733110808</t>
  </si>
  <si>
    <t>106</t>
  </si>
  <si>
    <t>733</t>
  </si>
  <si>
    <t>204690352</t>
  </si>
  <si>
    <t>Protipožární manžeta D 125 mm z jedné strany dělící konstrukce požární odolnost EI 120</t>
  </si>
  <si>
    <t>727121136</t>
  </si>
  <si>
    <t>105</t>
  </si>
  <si>
    <t>981944900</t>
  </si>
  <si>
    <t>Protipožární manžeta D 110 mm z jedné strany dělící konstrukce požární odolnost EI 120</t>
  </si>
  <si>
    <t>727121135</t>
  </si>
  <si>
    <t>104</t>
  </si>
  <si>
    <t xml:space="preserve"> Zdravotechnika</t>
  </si>
  <si>
    <t>727</t>
  </si>
  <si>
    <t>498047094</t>
  </si>
  <si>
    <t>Termostatický směšovací ventil 3/4 140x140</t>
  </si>
  <si>
    <t>M4916216</t>
  </si>
  <si>
    <t>103</t>
  </si>
  <si>
    <t>Montáž ventilu termostatického směšovacího 3/4</t>
  </si>
  <si>
    <t>680834116</t>
  </si>
  <si>
    <t>734229143</t>
  </si>
  <si>
    <t>102</t>
  </si>
  <si>
    <t>"Včetně konzol - 3kusy</t>
  </si>
  <si>
    <t>"Délka 1500mm</t>
  </si>
  <si>
    <t>"Šířka 350mm</t>
  </si>
  <si>
    <t>-1416186865</t>
  </si>
  <si>
    <t>M+D G13 - Nerezová dráha trubková</t>
  </si>
  <si>
    <t>R8834</t>
  </si>
  <si>
    <t>101</t>
  </si>
  <si>
    <t>"Umístěna ve výšce 1700mm</t>
  </si>
  <si>
    <t>"Rozměr š/d 300X2000MM</t>
  </si>
  <si>
    <t>"Se zadním lemem výšky 40mm</t>
  </si>
  <si>
    <t>"Nosnost 30kg</t>
  </si>
  <si>
    <t>"Vyztužená podélnou výztuhou</t>
  </si>
  <si>
    <t>"Police tl. 40mm</t>
  </si>
  <si>
    <t>"Celonerezové provedení</t>
  </si>
  <si>
    <t>"Jednopatrová</t>
  </si>
  <si>
    <t>-1512862156</t>
  </si>
  <si>
    <t>M+D G12 - Nástěnná police</t>
  </si>
  <si>
    <t>R8833</t>
  </si>
  <si>
    <t>""Bojler (objem/výkon): 7l"  / 2,4  "kW</t>
  </si>
  <si>
    <t>""Vana (objem/výkon): 24l"  / 2,8  "kW</t>
  </si>
  <si>
    <t>"% Vybavení: 1 univerzální koš 500×500 mm, 1 koš na talíře 500×500 mm, 1 koš na příbory, dávkovač lešticího prostředku%</t>
  </si>
  <si>
    <t>"% Výkon: do 20 košů na h.%</t>
  </si>
  <si>
    <t>"Spotřeba vody na cykl: 2,8  "l.</t>
  </si>
  <si>
    <t>"% Délka mycích cyklů: 3 min.%</t>
  </si>
  <si>
    <t>"Počet mycích cyklů:  1</t>
  </si>
  <si>
    <t>"Výška vstupu do komory: 340  mm</t>
  </si>
  <si>
    <t>"Ovladání: manuální</t>
  </si>
  <si>
    <t>"Myčka na nádobí, 400 V</t>
  </si>
  <si>
    <t>-627967919</t>
  </si>
  <si>
    <t>M+D Myčka nádobí</t>
  </si>
  <si>
    <t>R8832</t>
  </si>
  <si>
    <t>99</t>
  </si>
  <si>
    <t>"Rozměr š/d/v: 400x1100x1800mm</t>
  </si>
  <si>
    <t>"Světlost spodní police 105mm</t>
  </si>
  <si>
    <t>"Uzamykatelná</t>
  </si>
  <si>
    <t>"Zadní a boční zakrytování</t>
  </si>
  <si>
    <t>"Police tl. 40mm vyztužené podélnými výztuhami</t>
  </si>
  <si>
    <t>"Nosná konstrukce z jeklu 40x40mm</t>
  </si>
  <si>
    <t>1130916152</t>
  </si>
  <si>
    <t>M+D G10 - Celonerezová skříň s křídlovými dvířky</t>
  </si>
  <si>
    <t>R8831</t>
  </si>
  <si>
    <t>98</t>
  </si>
  <si>
    <t>"Rozměr š/h/v 700x750x1810mm</t>
  </si>
  <si>
    <t>"S automatickým odtáváním a odmrazováním</t>
  </si>
  <si>
    <t>"Příkon 310W</t>
  </si>
  <si>
    <t>"Napětí 230V</t>
  </si>
  <si>
    <t>"Pracovní teplota -18°C a méně</t>
  </si>
  <si>
    <t>"Vestavěný zámek</t>
  </si>
  <si>
    <t>"Chlazení statické</t>
  </si>
  <si>
    <t>"Počet polic 4</t>
  </si>
  <si>
    <t>"Objem 500l</t>
  </si>
  <si>
    <t>1906506513</t>
  </si>
  <si>
    <t>M+D G9 - Profesionální mrazící skříň s plnými dveřmi</t>
  </si>
  <si>
    <t>R8830</t>
  </si>
  <si>
    <t>97</t>
  </si>
  <si>
    <t>"Rozsah teplot 0- +10°C</t>
  </si>
  <si>
    <t>"Přední nastavitelné nožičky a zadní kolečka</t>
  </si>
  <si>
    <t>"Zabudovaný zámek</t>
  </si>
  <si>
    <t>"4  nastavitelné police</t>
  </si>
  <si>
    <t>"Digitální termostat</t>
  </si>
  <si>
    <t>"Ventilované chlazení</t>
  </si>
  <si>
    <t>"Nerezové opláštění</t>
  </si>
  <si>
    <t>"Objem 340l</t>
  </si>
  <si>
    <t>-281927656</t>
  </si>
  <si>
    <t>M+D G8 - Profesionální chladící skříň s plnými dveřmi</t>
  </si>
  <si>
    <t>R8829</t>
  </si>
  <si>
    <t>96</t>
  </si>
  <si>
    <t>"Elektrický gastro sporák s 6 plotýnkami, volně stojící 15 kW, 979600</t>
  </si>
  <si>
    <t>556100761</t>
  </si>
  <si>
    <t>M+D G7 - Nerez elektrický sporák</t>
  </si>
  <si>
    <t>R8828</t>
  </si>
  <si>
    <t>95</t>
  </si>
  <si>
    <t>"Nohy z profilu 30x30mm</t>
  </si>
  <si>
    <t>"Bez lemu</t>
  </si>
  <si>
    <t>"Otvor pro baterii ve středu komory</t>
  </si>
  <si>
    <t>"Konstrukce svařovaná</t>
  </si>
  <si>
    <t>"Rozměr 400x410x850mm</t>
  </si>
  <si>
    <t>"Volně stojící</t>
  </si>
  <si>
    <t>"Nerezové</t>
  </si>
  <si>
    <t>-1363704110</t>
  </si>
  <si>
    <t>M+D G6 - Umyvadlo nerezové</t>
  </si>
  <si>
    <t>R8827</t>
  </si>
  <si>
    <t>94</t>
  </si>
  <si>
    <t>"Rozměr š/d/v 400x400x400mm</t>
  </si>
  <si>
    <t>"S policÍ</t>
  </si>
  <si>
    <t>1547367619</t>
  </si>
  <si>
    <t>M+D G5 - Stolička</t>
  </si>
  <si>
    <t>R8826</t>
  </si>
  <si>
    <t>93</t>
  </si>
  <si>
    <t>"Rozměr š/d/v 600x1400x850mm</t>
  </si>
  <si>
    <t>"Světlost dolní police s podélnými výztuhami je 105mm</t>
  </si>
  <si>
    <t>"Tloušťka pracovní desky a police je 40mm</t>
  </si>
  <si>
    <t>"Provedení se zadním lemem výšky 40mm</t>
  </si>
  <si>
    <t>"Se zásuvkou a policí</t>
  </si>
  <si>
    <t>-561306720</t>
  </si>
  <si>
    <t>M+D G3 - Nerezový pracovní stůl 600x1400x850 mm</t>
  </si>
  <si>
    <t>R8825</t>
  </si>
  <si>
    <t>92</t>
  </si>
  <si>
    <t>"Rozměr š/d/v 600x800x850mm</t>
  </si>
  <si>
    <t>"Tloušťka pracovní desky a police  je 40mm</t>
  </si>
  <si>
    <t>1221754765</t>
  </si>
  <si>
    <t>M+D G3 - Nerezový pracovní stůl 600x800x850 mm</t>
  </si>
  <si>
    <t>R8824</t>
  </si>
  <si>
    <t>91</t>
  </si>
  <si>
    <t>"Rozměry š/d/v : 600x1100x850mm</t>
  </si>
  <si>
    <t>"Hloubka dřezu 300mm</t>
  </si>
  <si>
    <t>"Nerezová konstrukce</t>
  </si>
  <si>
    <t>-1919278054</t>
  </si>
  <si>
    <t>M+D G2 - Dvoudřez</t>
  </si>
  <si>
    <t>R8823</t>
  </si>
  <si>
    <t>90</t>
  </si>
  <si>
    <t>"Rozměr š/d/v : 600x1500x850mm</t>
  </si>
  <si>
    <t>"Blok zásuvek vpravo</t>
  </si>
  <si>
    <t>"Posuvní dvířka</t>
  </si>
  <si>
    <t>"Světlost dolní police s podélnými výztuhami 105mm</t>
  </si>
  <si>
    <t>"Tl.pracovní desky a polic 40mm</t>
  </si>
  <si>
    <t>"Provedení bez lemů</t>
  </si>
  <si>
    <t>"Spodní a vnitřní policí</t>
  </si>
  <si>
    <t>"S blokem tří zásuvek</t>
  </si>
  <si>
    <t>1503861003</t>
  </si>
  <si>
    <t>M+D G1 - Pracovní stůl skříňový</t>
  </si>
  <si>
    <t>R8822</t>
  </si>
  <si>
    <t>89</t>
  </si>
  <si>
    <t>"Rozměry š/v/h/ 3x100x55 cm</t>
  </si>
  <si>
    <t>"Včetně dětských dřevěných dekorací</t>
  </si>
  <si>
    <t>"Barva pastelová oranžová</t>
  </si>
  <si>
    <t>"S kotvením do podlahy</t>
  </si>
  <si>
    <t>-1623292716</t>
  </si>
  <si>
    <t>M+D V1 - Dělící stěna do dětské koupelny</t>
  </si>
  <si>
    <t>R8816</t>
  </si>
  <si>
    <t>88</t>
  </si>
  <si>
    <t>Přesun hmot pro zařizovací předměty stanovený z hmotnosti přesunovaného materiálu Příplatek k cenám za přesun prováděný bez použití mechanizace pro jakoukoliv výšku objektu</t>
  </si>
  <si>
    <t>-1408340604</t>
  </si>
  <si>
    <t>Přesun hmot pro zařizovací předměty do 20 000 m</t>
  </si>
  <si>
    <t>998725181</t>
  </si>
  <si>
    <t>87</t>
  </si>
  <si>
    <t>Přesun hmot pro zařizovací předměty stanovený z hmotnosti přesunovaného materiálu vodorovná dopravní vzdálenost do 50 m v objektech výšky přes 6 do 12 m</t>
  </si>
  <si>
    <t>1524631957</t>
  </si>
  <si>
    <t>Přesun hmot tonážní pro zařizovací předměty v objektech v do 12 m</t>
  </si>
  <si>
    <t>998725102</t>
  </si>
  <si>
    <t>86</t>
  </si>
  <si>
    <t>1912206152</t>
  </si>
  <si>
    <t>Dvířka 40/40</t>
  </si>
  <si>
    <t>725980123</t>
  </si>
  <si>
    <t>85</t>
  </si>
  <si>
    <t>"Včetně přepínání na sprchu</t>
  </si>
  <si>
    <t>"Páková</t>
  </si>
  <si>
    <t>"Nástěnná</t>
  </si>
  <si>
    <t>"Chromová povrchová úprava</t>
  </si>
  <si>
    <t>-925863536</t>
  </si>
  <si>
    <t>M+D U3 - Baterie sprchové nástěnné pákové</t>
  </si>
  <si>
    <t>725841311</t>
  </si>
  <si>
    <t>84</t>
  </si>
  <si>
    <t>-1708862270</t>
  </si>
  <si>
    <t>M+D U2 - Baterie vanová nástěnná páková</t>
  </si>
  <si>
    <t>725831311</t>
  </si>
  <si>
    <t>83</t>
  </si>
  <si>
    <t>220884847</t>
  </si>
  <si>
    <t>U - Baterie páková stojánková umyvadlová</t>
  </si>
  <si>
    <t>M88254</t>
  </si>
  <si>
    <t>82</t>
  </si>
  <si>
    <t>-996619406</t>
  </si>
  <si>
    <t>Montáž baterie umyvadlové stojánkové ostatní typ</t>
  </si>
  <si>
    <t>725829131</t>
  </si>
  <si>
    <t>81</t>
  </si>
  <si>
    <t>"Pouze na studenou vodu</t>
  </si>
  <si>
    <t>"Délka ramínka 160mm</t>
  </si>
  <si>
    <t>"S kulatým ramínkem</t>
  </si>
  <si>
    <t>-115976426</t>
  </si>
  <si>
    <t>U5 - nástěnná baterie s kulatým ramínkem</t>
  </si>
  <si>
    <t>M88256</t>
  </si>
  <si>
    <t>80</t>
  </si>
  <si>
    <t>1938293725</t>
  </si>
  <si>
    <t>Montáž baterie umyvadlové nástěnné pákové a klasické ostatní typ</t>
  </si>
  <si>
    <t>725829121</t>
  </si>
  <si>
    <t>79</t>
  </si>
  <si>
    <t>"Stojánková</t>
  </si>
  <si>
    <t>-990637786</t>
  </si>
  <si>
    <t>U4 - baterie dřezová</t>
  </si>
  <si>
    <t>M88255</t>
  </si>
  <si>
    <t>78</t>
  </si>
  <si>
    <t>-190783192</t>
  </si>
  <si>
    <t>Montáž baterie stojánkové dřezové</t>
  </si>
  <si>
    <t>725829111</t>
  </si>
  <si>
    <t>77</t>
  </si>
  <si>
    <t>"Napojení vody 2x1/2</t>
  </si>
  <si>
    <t>"Trubka 20mm</t>
  </si>
  <si>
    <t>"Celková výšky 700mm, odstup od zdi 180mm,</t>
  </si>
  <si>
    <t>"Délka hadice 850mm</t>
  </si>
  <si>
    <t>"S úchytem na zeď a háčkem na sprchu</t>
  </si>
  <si>
    <t>"S tlakovou hadicí a vyvažovací pružinou</t>
  </si>
  <si>
    <t>"Se směšovací nástěnnou baterií ovládanou kohouty pro studenou i teplou vodu</t>
  </si>
  <si>
    <t>"Nástěnné provedení s napouštěcím ramínkem</t>
  </si>
  <si>
    <t>-1216325134</t>
  </si>
  <si>
    <t>U1 - Baterie s tlakovou sprchou</t>
  </si>
  <si>
    <t>M88253</t>
  </si>
  <si>
    <t>76</t>
  </si>
  <si>
    <t>-579062819</t>
  </si>
  <si>
    <t>Montáž baterie nástěnné dřezové pákové a klasické</t>
  </si>
  <si>
    <t>725829101</t>
  </si>
  <si>
    <t>75</t>
  </si>
  <si>
    <t>Baterie umyvadlové stojánkové pákové bez výpusti</t>
  </si>
  <si>
    <t>-1072056348</t>
  </si>
  <si>
    <t>soubor</t>
  </si>
  <si>
    <t>M+D Baterie umyvadlové stojánkové pákové na jednu vodu</t>
  </si>
  <si>
    <t>725822611</t>
  </si>
  <si>
    <t>74</t>
  </si>
  <si>
    <t>-1536588022</t>
  </si>
  <si>
    <t>Demontáž ventilů výtokových nástěnných</t>
  </si>
  <si>
    <t>725810811</t>
  </si>
  <si>
    <t>73</t>
  </si>
  <si>
    <t>266942409</t>
  </si>
  <si>
    <t>Z5 - Výlevka bez výtokových armatur keramická se sklopnou plastovou mřížkou 425 mm</t>
  </si>
  <si>
    <t>725331111</t>
  </si>
  <si>
    <t>72</t>
  </si>
  <si>
    <t>"Rozměr 48x48cm</t>
  </si>
  <si>
    <t>"S přepadem</t>
  </si>
  <si>
    <t>"Nerez</t>
  </si>
  <si>
    <t>-1625419468</t>
  </si>
  <si>
    <t>G14 - Kuchyňský dřez</t>
  </si>
  <si>
    <t>M88252</t>
  </si>
  <si>
    <t>71</t>
  </si>
  <si>
    <t>-1287265645</t>
  </si>
  <si>
    <t>Montáž dřezu ostatních typů</t>
  </si>
  <si>
    <t>725319111</t>
  </si>
  <si>
    <t>70</t>
  </si>
  <si>
    <t>1484379096</t>
  </si>
  <si>
    <t>S3 - Zástěna sprchová zásuvná dvoudílná s jedním posuvným dílem do výšky 1900 mm čtvrtkruh, výplň bezpečnostní sklo</t>
  </si>
  <si>
    <t>725245155</t>
  </si>
  <si>
    <t>69</t>
  </si>
  <si>
    <t>1816431556</t>
  </si>
  <si>
    <t>S3 - Vanička sprchová akrylátová čtvrtkruhová 800x800 mm</t>
  </si>
  <si>
    <t>725241141</t>
  </si>
  <si>
    <t>68</t>
  </si>
  <si>
    <t>"Včetně obvodového panelu</t>
  </si>
  <si>
    <t>"Včetně odtokového kopletu</t>
  </si>
  <si>
    <t>"Rozměr 1500x700x40mm</t>
  </si>
  <si>
    <t>"Bílá, akrylátová, obdélníková</t>
  </si>
  <si>
    <t>-237278210</t>
  </si>
  <si>
    <t>S7 - Vana akrylátová se zápachovou uzávěrkou 1500x700 mm</t>
  </si>
  <si>
    <t>725222113</t>
  </si>
  <si>
    <t>67</t>
  </si>
  <si>
    <t>"Ze sanitární keramiky</t>
  </si>
  <si>
    <t>"S přepadem a otvorem pro baterii uprostřed</t>
  </si>
  <si>
    <t>"Rozměr 650x480mm</t>
  </si>
  <si>
    <t>438476685</t>
  </si>
  <si>
    <t>S4 - Umyvadlo keramické připevněné na stěnu šrouby bílé se sloupem na sifon 650 mm</t>
  </si>
  <si>
    <t>725211624</t>
  </si>
  <si>
    <t>66</t>
  </si>
  <si>
    <t>"Splňující normu EN  14688-2006</t>
  </si>
  <si>
    <t>"Výtokový ventil ve výši 60cm</t>
  </si>
  <si>
    <t>"Umístit 50cm nad podlahou</t>
  </si>
  <si>
    <t>"S přepadem a  otvorem pro baterii uprostřed</t>
  </si>
  <si>
    <t>"Oválné,  rozměr 50x40cm</t>
  </si>
  <si>
    <t>936627348</t>
  </si>
  <si>
    <t>S2 - Dětské umyvadlo keramické, oválné 50x40cm</t>
  </si>
  <si>
    <t>725211621</t>
  </si>
  <si>
    <t>65</t>
  </si>
  <si>
    <t>"včetně závěsné konstrukce s ovládacími tlačítky</t>
  </si>
  <si>
    <t>"Splňující normu EN  997-212</t>
  </si>
  <si>
    <t>"klozetová sedátka v bílé barvě</t>
  </si>
  <si>
    <t>"objem 6l</t>
  </si>
  <si>
    <t>"s hlubokým splachováním</t>
  </si>
  <si>
    <t>"Odpad vodorovný</t>
  </si>
  <si>
    <t>"S podnožkami pro snadnější používání</t>
  </si>
  <si>
    <t>"Z bílé sanitární keramiky</t>
  </si>
  <si>
    <t>286205726</t>
  </si>
  <si>
    <t>S1 - Dětský klozet s hlubokým splachováním, odpad vodorovný</t>
  </si>
  <si>
    <t>725112021</t>
  </si>
  <si>
    <t>64</t>
  </si>
  <si>
    <t>1325819043</t>
  </si>
  <si>
    <t>S6 - Klozet keramický standardní samostatně stojící s hlubokým splachováním odpad vodorovným, včetně sedátka</t>
  </si>
  <si>
    <t>725112001</t>
  </si>
  <si>
    <t>63</t>
  </si>
  <si>
    <t>-1176599627</t>
  </si>
  <si>
    <t>Demontáž vaniček sprchových bez výtokových armatur</t>
  </si>
  <si>
    <t>725240812</t>
  </si>
  <si>
    <t>62</t>
  </si>
  <si>
    <t>-984607441</t>
  </si>
  <si>
    <t>Demontáž kabin sprchových bez výtokových armatur</t>
  </si>
  <si>
    <t>725240811</t>
  </si>
  <si>
    <t>61</t>
  </si>
  <si>
    <t>1291192966</t>
  </si>
  <si>
    <t>Demontáž van litinová volná</t>
  </si>
  <si>
    <t>725220832</t>
  </si>
  <si>
    <t>60</t>
  </si>
  <si>
    <t>-2109685549</t>
  </si>
  <si>
    <t>Demontáž umyvadel bez výtokových armatur</t>
  </si>
  <si>
    <t>725210821</t>
  </si>
  <si>
    <t>59</t>
  </si>
  <si>
    <t>1770714313</t>
  </si>
  <si>
    <t>Demontáž klozetů splachovací s nádrží</t>
  </si>
  <si>
    <t>725110811</t>
  </si>
  <si>
    <t>58</t>
  </si>
  <si>
    <t>Zdravotechnika - zařizovací předměty</t>
  </si>
  <si>
    <t>725</t>
  </si>
  <si>
    <t>Přesun hmot pro vnitřní vodovod stanovený z hmotnosti přesunovaného materiálu Příplatek k ceně za přesun prováděný bez použití mechanizace pro jakoukoliv výšku objektu</t>
  </si>
  <si>
    <t>1012776779</t>
  </si>
  <si>
    <t>Přesun hmot pro vnitřní vodovod do 20 000 m</t>
  </si>
  <si>
    <t>998722181</t>
  </si>
  <si>
    <t>57</t>
  </si>
  <si>
    <t>Přesun hmot pro vnitřní vodovod stanovený z hmotnosti přesunovaného materiálu vodorovná dopravní vzdálenost do 50 m v objektech výšky přes 6 do 12 m</t>
  </si>
  <si>
    <t>-1085920335</t>
  </si>
  <si>
    <t>Přesun hmot tonážní tonážní pro vnitřní vodovod v objektech v do 12 m</t>
  </si>
  <si>
    <t>998722102</t>
  </si>
  <si>
    <t>56</t>
  </si>
  <si>
    <t>-148847330</t>
  </si>
  <si>
    <t>Proplach a dezinfekce vodovodního potrubí do DN 80</t>
  </si>
  <si>
    <t>722290234</t>
  </si>
  <si>
    <t>55</t>
  </si>
  <si>
    <t>2080727637</t>
  </si>
  <si>
    <t>Zkouška těsnosti vodovodního potrubí  do DN 50</t>
  </si>
  <si>
    <t>722290226</t>
  </si>
  <si>
    <t>54</t>
  </si>
  <si>
    <t>-196134190</t>
  </si>
  <si>
    <t>Kohout kulový plastový PPR DN 25</t>
  </si>
  <si>
    <t>722240123</t>
  </si>
  <si>
    <t>53</t>
  </si>
  <si>
    <t>-1766677901</t>
  </si>
  <si>
    <t>pár</t>
  </si>
  <si>
    <t>Nástěnka pro baterii G 3/4 s jedním závitem</t>
  </si>
  <si>
    <t>722220122</t>
  </si>
  <si>
    <t>52</t>
  </si>
  <si>
    <t>1669447160</t>
  </si>
  <si>
    <t>Nástěnka pro výtokový ventil G 3/4 s jedním závitem</t>
  </si>
  <si>
    <t>722220112</t>
  </si>
  <si>
    <t>51</t>
  </si>
  <si>
    <t>1183042742</t>
  </si>
  <si>
    <t>Ochrana vodovodního potrubí přilepenými tepelně izolačními trubicemi z PE tl do 6 mm DN do 32 mm</t>
  </si>
  <si>
    <t>722181212</t>
  </si>
  <si>
    <t>50</t>
  </si>
  <si>
    <t>762777883</t>
  </si>
  <si>
    <t>Potrubí vodovodní plastové PPR svar polyfuze PN 16 D 32 x 4,4 mm</t>
  </si>
  <si>
    <t>722174004</t>
  </si>
  <si>
    <t>49</t>
  </si>
  <si>
    <t>155+65</t>
  </si>
  <si>
    <t>-90116303</t>
  </si>
  <si>
    <t>Potrubí vodovodní plastové PPR svar polyfuze PN 16 D 25 x 3,5 mm</t>
  </si>
  <si>
    <t>722174003</t>
  </si>
  <si>
    <t>48</t>
  </si>
  <si>
    <t>1294655901</t>
  </si>
  <si>
    <t>Demontáž potrubí ocelové pozinkované závitové do DN 40</t>
  </si>
  <si>
    <t>722130802</t>
  </si>
  <si>
    <t>47</t>
  </si>
  <si>
    <t>Zdravotechnika - vnitřní vodovod</t>
  </si>
  <si>
    <t>722</t>
  </si>
  <si>
    <t>Přesun hmot pro vnitřní kanalizace stanovený z hmotnosti přesunovaného materiálu Příplatek k ceně za přesun prováděný bez použití mechanizace pro jakoukoliv výšku objektu</t>
  </si>
  <si>
    <t>1279609000</t>
  </si>
  <si>
    <t>Přesun hmot pro vnitřní kanalizace do 20 000 m</t>
  </si>
  <si>
    <t>998721181</t>
  </si>
  <si>
    <t>46</t>
  </si>
  <si>
    <t>Přesun hmot pro vnitřní kanalizace stanovený z hmotnosti přesunovaného materiálu vodorovná dopravní vzdálenost do 50 m v objektech výšky přes 6 do 12 m</t>
  </si>
  <si>
    <t>-366765378</t>
  </si>
  <si>
    <t>Přesun hmot tonážní pro vnitřní kanalizace v objektech v do 12 m</t>
  </si>
  <si>
    <t>998721102</t>
  </si>
  <si>
    <t>45</t>
  </si>
  <si>
    <t>-858224010</t>
  </si>
  <si>
    <t>M+D Přípojka kanalizace na beton 500</t>
  </si>
  <si>
    <t>R425190035</t>
  </si>
  <si>
    <t>44</t>
  </si>
  <si>
    <t>-1101736943</t>
  </si>
  <si>
    <t>Zkouška těsnosti potrubí kanalizace vodou do DN 125</t>
  </si>
  <si>
    <t>721290111</t>
  </si>
  <si>
    <t>43</t>
  </si>
  <si>
    <t>-144721745</t>
  </si>
  <si>
    <t>čistící kus kanalizace plastové KGEA DN 100</t>
  </si>
  <si>
    <t>286116040</t>
  </si>
  <si>
    <t>42</t>
  </si>
  <si>
    <t>2123096244</t>
  </si>
  <si>
    <t>Potrubí kanalizační z PP připojovací systém HT DN 70</t>
  </si>
  <si>
    <t>721174044</t>
  </si>
  <si>
    <t>41</t>
  </si>
  <si>
    <t>1471868373</t>
  </si>
  <si>
    <t>Potrubí kanalizační z PP připojovací systém HT DN 50</t>
  </si>
  <si>
    <t>721174043</t>
  </si>
  <si>
    <t>40</t>
  </si>
  <si>
    <t>1636141015</t>
  </si>
  <si>
    <t>Potrubí kanalizační z PP svodné systém HT DN 100</t>
  </si>
  <si>
    <t>721174005</t>
  </si>
  <si>
    <t>39</t>
  </si>
  <si>
    <t>-1545399599</t>
  </si>
  <si>
    <t>Potrubí kanalizační plastové svodné systém KG DN 125</t>
  </si>
  <si>
    <t>721173402</t>
  </si>
  <si>
    <t>38</t>
  </si>
  <si>
    <t>18,8+36,8</t>
  </si>
  <si>
    <t>150473397</t>
  </si>
  <si>
    <t>Potrubí kanalizační plastové svodné systém KG DN 100</t>
  </si>
  <si>
    <t>721173401</t>
  </si>
  <si>
    <t>37</t>
  </si>
  <si>
    <t>-1035906683</t>
  </si>
  <si>
    <t>Demontáž potrubí litinové do DN 100</t>
  </si>
  <si>
    <t>721140802</t>
  </si>
  <si>
    <t>36</t>
  </si>
  <si>
    <t>Zdravotechnika - vnitřní kanalizace</t>
  </si>
  <si>
    <t>721</t>
  </si>
  <si>
    <t>1,96078431372549*1,02  "Přepočtené koeficientem množství</t>
  </si>
  <si>
    <t>-627498026</t>
  </si>
  <si>
    <t>pás asfaltový SBS modifikovaný za studena samolepící se samolepícímy přesahy tl. 1,8 mm</t>
  </si>
  <si>
    <t>628662820</t>
  </si>
  <si>
    <t>35</t>
  </si>
  <si>
    <t>1,76  "markýza</t>
  </si>
  <si>
    <t>-910117512</t>
  </si>
  <si>
    <t>Provedení povlakové krytiny střech přes 30° podkladní vrstvy pásy na sucho samolepící</t>
  </si>
  <si>
    <t>712631111</t>
  </si>
  <si>
    <t>34</t>
  </si>
  <si>
    <t xml:space="preserve"> Povlakové krytiny</t>
  </si>
  <si>
    <t>712</t>
  </si>
  <si>
    <t xml:space="preserve"> Práce a dodávky PSV</t>
  </si>
  <si>
    <t>PSV</t>
  </si>
  <si>
    <t>-446825250</t>
  </si>
  <si>
    <t>Příplatek k přesunu hmot pro budovy zděné za zvětšený přesun do 20000 m</t>
  </si>
  <si>
    <t>998011018</t>
  </si>
  <si>
    <t>33</t>
  </si>
  <si>
    <t>47,732</t>
  </si>
  <si>
    <t>959151061</t>
  </si>
  <si>
    <t>Přesun hmot pro budovy zděné v do 12 m</t>
  </si>
  <si>
    <t>998011002</t>
  </si>
  <si>
    <t xml:space="preserve"> Přesun hmot</t>
  </si>
  <si>
    <t>998</t>
  </si>
  <si>
    <t>-388012832</t>
  </si>
  <si>
    <t>Poplatek za uložení stavebního směsného odpadu na skládce (skládkovné)</t>
  </si>
  <si>
    <t>997013831</t>
  </si>
  <si>
    <t>31</t>
  </si>
  <si>
    <t>-761321480</t>
  </si>
  <si>
    <t>Odvoz suti a vybouraných hmot na skládku nebo meziskládku do 10 km se složením</t>
  </si>
  <si>
    <t>997013501</t>
  </si>
  <si>
    <t>30</t>
  </si>
  <si>
    <t>102,917+15,123</t>
  </si>
  <si>
    <t>-84063094</t>
  </si>
  <si>
    <t>Vnitrostaveništní doprava suti a vybouraných hmot pro budovy v do 9 m ručně</t>
  </si>
  <si>
    <t>997013212</t>
  </si>
  <si>
    <t>29</t>
  </si>
  <si>
    <t xml:space="preserve"> Přesun sutě</t>
  </si>
  <si>
    <t>997</t>
  </si>
  <si>
    <t>-1183260694</t>
  </si>
  <si>
    <t>8</t>
  </si>
  <si>
    <t>přístroj hasicí ruční práškový PG6, včetně značek</t>
  </si>
  <si>
    <t>449321130</t>
  </si>
  <si>
    <t>28</t>
  </si>
  <si>
    <t>1594831983</t>
  </si>
  <si>
    <t>přístroj hasicí ruční vodní V 9 LE, včetně značek</t>
  </si>
  <si>
    <t>449323110</t>
  </si>
  <si>
    <t>27</t>
  </si>
  <si>
    <t>-1794394272</t>
  </si>
  <si>
    <t>Montáž hasících přístrojů</t>
  </si>
  <si>
    <t>R9162310</t>
  </si>
  <si>
    <t>26</t>
  </si>
  <si>
    <t>15*2,8</t>
  </si>
  <si>
    <t>93,5*2,8</t>
  </si>
  <si>
    <t>88,1*2,8</t>
  </si>
  <si>
    <t>59,5*1,9</t>
  </si>
  <si>
    <t>-1353023047</t>
  </si>
  <si>
    <t>Otlučení vnitřní vápenné nebo vápenocementové omítky stěn stěn v rozsahu do 100 %</t>
  </si>
  <si>
    <t>978013191</t>
  </si>
  <si>
    <t>25</t>
  </si>
  <si>
    <t>43+79+80+54+13+13+9</t>
  </si>
  <si>
    <t>-1076566144</t>
  </si>
  <si>
    <t>Otlučení vnitřní vápenné nebo vápenocementové omítky stropů rákosových v rozsahu do 100 %</t>
  </si>
  <si>
    <t>978012191</t>
  </si>
  <si>
    <t>24</t>
  </si>
  <si>
    <t>1558996176</t>
  </si>
  <si>
    <t>Vysekání rýh ve zdivu cihelném hl do 150 mm š do 200 mm</t>
  </si>
  <si>
    <t>974031165</t>
  </si>
  <si>
    <t>23</t>
  </si>
  <si>
    <t>-1484936919</t>
  </si>
  <si>
    <t>Vysekání rýh ve zdivu cihelném hl do 100 mm š do 200 mm</t>
  </si>
  <si>
    <t>974031155</t>
  </si>
  <si>
    <t>22</t>
  </si>
  <si>
    <t>1872231031</t>
  </si>
  <si>
    <t>Vysekání rýh ve zdivu cihelném hl do 50 mm š do 70 mm</t>
  </si>
  <si>
    <t>974031132</t>
  </si>
  <si>
    <t>-2048214471</t>
  </si>
  <si>
    <t>Vybourání otvorů ve zdivu cihelném pl do 0,09 m2 na MVC nebo MV tl do 450 mm</t>
  </si>
  <si>
    <t>971033351</t>
  </si>
  <si>
    <t>43*0,25</t>
  </si>
  <si>
    <t>15*0,3*0,3</t>
  </si>
  <si>
    <t>0,5*0,5*1</t>
  </si>
  <si>
    <t>1,1*0,2</t>
  </si>
  <si>
    <t>110521366</t>
  </si>
  <si>
    <t>Bourání podkladů pod dlažby nebo mazanin betonových nebo z litého asfaltu tl přes 100 mm pl do 4 m2</t>
  </si>
  <si>
    <t>965042231</t>
  </si>
  <si>
    <t>19</t>
  </si>
  <si>
    <t>0,67*2*0,3</t>
  </si>
  <si>
    <t>0,9*2,2*0,3</t>
  </si>
  <si>
    <t>1,55*0,15*2,8-(0,7*1,97*0,15)</t>
  </si>
  <si>
    <t>4,05*0,15*2,8-(0,85*1,97*0,15)</t>
  </si>
  <si>
    <t>0,9*2*0,45</t>
  </si>
  <si>
    <t>0,19*0,3*2</t>
  </si>
  <si>
    <t>0,39*0,3*2</t>
  </si>
  <si>
    <t>0,45*0,3*2</t>
  </si>
  <si>
    <t>1,22*0,15*2,8-(0,7*0,15*1,97)</t>
  </si>
  <si>
    <t>2,1*2,8*0,15</t>
  </si>
  <si>
    <t>3,85*2,8*0,2-(0,8*1,97*0,2)</t>
  </si>
  <si>
    <t>3,85*2,8*0,2</t>
  </si>
  <si>
    <t>-760071316</t>
  </si>
  <si>
    <t>Bourání zdiva z cihel pálených nebo vápenopískových na MV nebo MVC přes 1 m3</t>
  </si>
  <si>
    <t>962032231</t>
  </si>
  <si>
    <t>18</t>
  </si>
  <si>
    <t>1772271321</t>
  </si>
  <si>
    <t>Čištění budov po dokončení prací</t>
  </si>
  <si>
    <t>952902041</t>
  </si>
  <si>
    <t>-955789292</t>
  </si>
  <si>
    <t>Lešení pomocné pro objekty pozemních staveb s lešeňovou podlahou v do 3,5 m zatížení do 150 kg/m2</t>
  </si>
  <si>
    <t>949101112</t>
  </si>
  <si>
    <t xml:space="preserve"> Ostatní konstrukce a práce, bourání</t>
  </si>
  <si>
    <t>9</t>
  </si>
  <si>
    <t>154509689</t>
  </si>
  <si>
    <t>Revizní a čistící šachta z PP 400x400mm poklop plastový pochůzí pro zatížení 1,5 t</t>
  </si>
  <si>
    <t>894812051</t>
  </si>
  <si>
    <t>536361570</t>
  </si>
  <si>
    <t>Revizní a čistící šachta z PP 400x400 mm</t>
  </si>
  <si>
    <t>894812031</t>
  </si>
  <si>
    <t>14</t>
  </si>
  <si>
    <t xml:space="preserve"> Trubní vedení</t>
  </si>
  <si>
    <t>(11,7+3,5+6,9+1,1+21+16,6+5,1+8,5+15+15)*1,5</t>
  </si>
  <si>
    <t>-1587868013</t>
  </si>
  <si>
    <t>M+D Dekorativní obkladové HPL desky s vysokou odolností proti otěru, nárazu a poškrábání, dle EN 438, na systémové lepidlo do výšky 1500 mm,</t>
  </si>
  <si>
    <t>R84953217</t>
  </si>
  <si>
    <t>13</t>
  </si>
  <si>
    <t>Potěr cementový samonivelační ze suchých směsí tloušťky přes 25 do 30 mm</t>
  </si>
  <si>
    <t>-2077112271</t>
  </si>
  <si>
    <t>Cementový samonivelační potěr ze suchých směsí tloušťky do 30 mm</t>
  </si>
  <si>
    <t>632451111</t>
  </si>
  <si>
    <t>12</t>
  </si>
  <si>
    <t>52,6+26+58,4+9+13,7+30+49,6+3,6+18,1</t>
  </si>
  <si>
    <t>-100856433</t>
  </si>
  <si>
    <t>Potěr samonivelační s armovacím vláknem tl do 30 mm</t>
  </si>
  <si>
    <t>632441112</t>
  </si>
  <si>
    <t>11</t>
  </si>
  <si>
    <t>Potěr anhydritový samonivelační ze suchých směsí tlouštky od 10 do 20 mm</t>
  </si>
  <si>
    <t>640269245</t>
  </si>
  <si>
    <t>Potěr anhydritový samonivelační tl do 20 mm ze suchých směsí</t>
  </si>
  <si>
    <t>632441111</t>
  </si>
  <si>
    <t>Doplnění dosavadních mazanin prostým betonem s dodáním hmot, bez potěru, plochy jednotlivě rýh v dosavadních mazaninách</t>
  </si>
  <si>
    <t>1177742302</t>
  </si>
  <si>
    <t>Doplnění rýh v dosavadních mazaninách betonem prostým</t>
  </si>
  <si>
    <t>631312141</t>
  </si>
  <si>
    <t>Omítka vápenocementová vnitřních ploch nanášená ručně jednovrstvá, tloušťky do 10 mm hladká svislých konstrukcí stěn</t>
  </si>
  <si>
    <t>673909363</t>
  </si>
  <si>
    <t>Vápenocementová omítka hladká jednovrstvá vnitřních stěn nanášená ručně</t>
  </si>
  <si>
    <t>612321121</t>
  </si>
  <si>
    <t>-3,2-1,82-2,8-1,7-2,2-2,2-1,7-3,1</t>
  </si>
  <si>
    <t>32+30+21,2+31+12+8,26+29,76+6,39+29,76+8,26+21,3+16,2</t>
  </si>
  <si>
    <t>Omítka vápenná vnitřních ploch nanášená ručně dvouvrstvá štuková, tloušťky jádrové omítky do 10 mm a tloušťky štuku do 3 mm svislých konstrukcí stěn</t>
  </si>
  <si>
    <t>-64889565</t>
  </si>
  <si>
    <t>Vápenná omítka štuková dvouvrstvá vnitřních stěn nanášená ručně</t>
  </si>
  <si>
    <t>612311141</t>
  </si>
  <si>
    <t>7</t>
  </si>
  <si>
    <t>20,1+8,4+4,9</t>
  </si>
  <si>
    <t>Hrubá výplň rýh maltou jakékoli šířky rýhy ve stěnách</t>
  </si>
  <si>
    <t>-1488113533</t>
  </si>
  <si>
    <t>Hrubá výplň rýh ve stěnách maltou jakékoli šířky rýhy</t>
  </si>
  <si>
    <t>612135101</t>
  </si>
  <si>
    <t>6</t>
  </si>
  <si>
    <t>Omítka vápenocementová vnitřních ploch nanášená ručně jednovrstvá, tloušťky do 10 mm hladká vodorovných konstrukcí stropů rovných</t>
  </si>
  <si>
    <t>-1711337395</t>
  </si>
  <si>
    <t>Vápenocementová omítka hladká jednovrstvá vnitřních stropů rovných nanášená ručně</t>
  </si>
  <si>
    <t>611321121</t>
  </si>
  <si>
    <t>11+15,75+16,2+174+30+156,6</t>
  </si>
  <si>
    <t>Omítka vápenná vnitřních ploch nanášená ručně dvouvrstvá štuková, tloušťky jádrové omítky do 10 mm a tloušťky štuku do 3 mm vodorovných konstrukcí stropů rovných</t>
  </si>
  <si>
    <t>-1718666452</t>
  </si>
  <si>
    <t>Vápenná omítka štuková dvouvrstvá vnitřních stropů rovných nanášená ručně</t>
  </si>
  <si>
    <t>611311141</t>
  </si>
  <si>
    <t xml:space="preserve"> Úpravy povrchů, podlahy a osazování výplní</t>
  </si>
  <si>
    <t>Překlady keramické (POROTHERM, HELUZ) vysoké osazené do maltového lože, šířky překladu 7 cm výšky 23,8 cm, délky 125 cm</t>
  </si>
  <si>
    <t>-1400490877</t>
  </si>
  <si>
    <t>Překlad keramický vysoký v 23,8 cm dl 125 cm</t>
  </si>
  <si>
    <t>317168131</t>
  </si>
  <si>
    <t>0,16*2</t>
  </si>
  <si>
    <t>Zdivo nosné jednovrstvé z cihel děrovaných POROTHERM vnější klasické, spojené na pero a drážku na maltu MC, pevnost cihel P15, tl. zdiva 440 mm</t>
  </si>
  <si>
    <t>1072860436</t>
  </si>
  <si>
    <t>Zdivo nosné  POROTHERM tl 440 mm pevnosti P 15 na MC</t>
  </si>
  <si>
    <t>311238219</t>
  </si>
  <si>
    <t>2,1*2</t>
  </si>
  <si>
    <t>1002373406</t>
  </si>
  <si>
    <t>Zdivo nosné vnitřní POROTHERM tl 300 mm pevnosti P 15 na MVC</t>
  </si>
  <si>
    <t>311238116</t>
  </si>
  <si>
    <t xml:space="preserve"> Svislé a kompletní konstrukce</t>
  </si>
  <si>
    <t xml:space="preserve"> Práce a dodávky HSV</t>
  </si>
  <si>
    <t>HSV</t>
  </si>
  <si>
    <t>-1</t>
  </si>
  <si>
    <t>Náklady soupisu celkem</t>
  </si>
  <si>
    <t>Suť Celkem [t]</t>
  </si>
  <si>
    <t>J. suť [t]</t>
  </si>
  <si>
    <t>Hmotnost_x000D_
celkem [t]</t>
  </si>
  <si>
    <t>J. hmotnost_x000D_
[t]</t>
  </si>
  <si>
    <t>Nh celkem [h]</t>
  </si>
  <si>
    <t>J. Nh [h]</t>
  </si>
  <si>
    <t>Cenová soustava</t>
  </si>
  <si>
    <t>Cena celkem [CZK]</t>
  </si>
  <si>
    <t>J.cena [CZK]</t>
  </si>
  <si>
    <t>Množství</t>
  </si>
  <si>
    <t>MJ</t>
  </si>
  <si>
    <t>Popis</t>
  </si>
  <si>
    <t>PČ</t>
  </si>
  <si>
    <t>Objekt:</t>
  </si>
  <si>
    <t>SOUPIS PRACÍ</t>
  </si>
  <si>
    <t xml:space="preserve">    VRN3 -  Zařízení staveniště</t>
  </si>
  <si>
    <t>VRN -  Vedlejší rozpočtové náklady</t>
  </si>
  <si>
    <t>OST -  Ostatní</t>
  </si>
  <si>
    <t xml:space="preserve">    784 -  Dokončovací práce</t>
  </si>
  <si>
    <t xml:space="preserve">    783 -  Dokončovací práce</t>
  </si>
  <si>
    <t xml:space="preserve">    781 - Dokončovací práce - obklady</t>
  </si>
  <si>
    <t xml:space="preserve">    776 - Podlahy povlakové</t>
  </si>
  <si>
    <t xml:space="preserve">    775 - Podlahy skládané (parkety, vlysy, lamely aj.)</t>
  </si>
  <si>
    <t xml:space="preserve">    771 - Podlahy z dlaždic</t>
  </si>
  <si>
    <t xml:space="preserve">    767 -  Konstrukce zámečnické</t>
  </si>
  <si>
    <t xml:space="preserve">    766 - Konstrukce truhlářské</t>
  </si>
  <si>
    <t xml:space="preserve">    764 -  Konstrukce klempířské</t>
  </si>
  <si>
    <t xml:space="preserve">    763 - Konstrukce suché výstavby</t>
  </si>
  <si>
    <t xml:space="preserve">    762 - Konstrukce tesařské</t>
  </si>
  <si>
    <t xml:space="preserve">    751 -  Vzduchotechnika</t>
  </si>
  <si>
    <t xml:space="preserve">    740 -  Elektromontáže</t>
  </si>
  <si>
    <t xml:space="preserve">    735 -  Ústřední vytápění</t>
  </si>
  <si>
    <t xml:space="preserve">    733 -  Ústřední vytápění</t>
  </si>
  <si>
    <t xml:space="preserve">    727 -  Zdravotechnika</t>
  </si>
  <si>
    <t xml:space="preserve">    725 - Zdravotechnika - zařizovací předměty</t>
  </si>
  <si>
    <t xml:space="preserve">    722 - Zdravotechnika - vnitřní vodovod</t>
  </si>
  <si>
    <t xml:space="preserve">    721 - Zdravotechnika - vnitřní kanalizace</t>
  </si>
  <si>
    <t xml:space="preserve">    712 -  Povlakové krytiny</t>
  </si>
  <si>
    <t>PSV -  Práce a dodávky PSV</t>
  </si>
  <si>
    <t xml:space="preserve">    998 -  Přesun hmot</t>
  </si>
  <si>
    <t xml:space="preserve">    997 -  Přesun sutě</t>
  </si>
  <si>
    <t xml:space="preserve">    9 -  Ostatní konstrukce a práce, bourání</t>
  </si>
  <si>
    <t xml:space="preserve">    8 -  Trubní vedení</t>
  </si>
  <si>
    <t xml:space="preserve">    6 -  Úpravy povrchů, podlahy a osazování výplní</t>
  </si>
  <si>
    <t xml:space="preserve">    3 -  Svislé a kompletní konstrukce</t>
  </si>
  <si>
    <t>HSV -  Práce a dodávky HSV</t>
  </si>
  <si>
    <t>Kód dílu - Popis</t>
  </si>
  <si>
    <t>REKAPITULACE ČLENĚNÍ SOUPISU PRACÍ</t>
  </si>
  <si>
    <t xml:space="preserve"> </t>
  </si>
  <si>
    <t>SO 01 - Mateřská školka</t>
  </si>
  <si>
    <t>KRYCÍ LIST SOUPISU</t>
  </si>
  <si>
    <t>Rekapitulace stavby</t>
  </si>
  <si>
    <t>Zpět na list:</t>
  </si>
  <si>
    <t>3) Soupis prací</t>
  </si>
  <si>
    <t>2) Rekapitulace</t>
  </si>
  <si>
    <t>1) Krycí list soupisu</t>
  </si>
  <si>
    <t>-2089183371</t>
  </si>
  <si>
    <t>030001000.1</t>
  </si>
  <si>
    <t>1446686283</t>
  </si>
  <si>
    <t>Posouzení komínu odbornou firmou</t>
  </si>
  <si>
    <t>R00216523</t>
  </si>
  <si>
    <t>927944956</t>
  </si>
  <si>
    <t>Nátěry tesařských kcí proti dřevokazným houbám, hmyzu a plísním preventivní dvojnásobné v interiéru</t>
  </si>
  <si>
    <t>783783311</t>
  </si>
  <si>
    <t>0,378*2</t>
  </si>
  <si>
    <t>638169757</t>
  </si>
  <si>
    <t>Nátěry syntetické OK těžkých "A" barva dražší matný povrch 2x antikorozní, 1x základní, 1x email</t>
  </si>
  <si>
    <t>783121124</t>
  </si>
  <si>
    <t>5,13+9,16+8,7+9,7</t>
  </si>
  <si>
    <t>1165942332</t>
  </si>
  <si>
    <t>Demontáž obkladů z keramických cihliček kladených do malty</t>
  </si>
  <si>
    <t>781471810.1</t>
  </si>
  <si>
    <t>2003305574</t>
  </si>
  <si>
    <t>M+D Vchodové dveře dřevěné, jednokřídlé, prosklené čirým bezpečnostním sklem, včetně kování, včetně rámu</t>
  </si>
  <si>
    <t>R98551355</t>
  </si>
  <si>
    <t>-2050039290</t>
  </si>
  <si>
    <t>R7662286</t>
  </si>
  <si>
    <t>-1635627408</t>
  </si>
  <si>
    <t>-498595552</t>
  </si>
  <si>
    <t>2039466599</t>
  </si>
  <si>
    <t>Demontáž střešního okna hladká krytina do 45°</t>
  </si>
  <si>
    <t>766674811</t>
  </si>
  <si>
    <t>698299820</t>
  </si>
  <si>
    <t>střešní okno se spodním ovládáním, výklopné, kyvné,1050x725mm, vnitřní povrchová úprava - dřevo, včetně oplechování, hliník, s hliníkovou klikou, integrovanou ventilací, filtrem proti prachu a hmyzu</t>
  </si>
  <si>
    <t>M02</t>
  </si>
  <si>
    <t>Montáž střešních oken dřevěných nebo plastových kyvných, výklopných/kyvných s okenním rámem a lemováním, s plisovaným límcem, s napojením na krytinu do krytiny tvarované, rozměru 72,5 x 150 cm, včetně oplechování</t>
  </si>
  <si>
    <t>61785655</t>
  </si>
  <si>
    <t>Montáž střešního okna do krytiny tvarované 72,5 x 105 cm, včetně oplechování</t>
  </si>
  <si>
    <t>766671026</t>
  </si>
  <si>
    <t>1*1,7</t>
  </si>
  <si>
    <t>0,7*1,7*2</t>
  </si>
  <si>
    <t>1,27*1,8</t>
  </si>
  <si>
    <t>0,85*1,05</t>
  </si>
  <si>
    <t>1,75*1,8</t>
  </si>
  <si>
    <t>1,45*1,8*6</t>
  </si>
  <si>
    <t>1,25*1,8</t>
  </si>
  <si>
    <t>0,675*0,675</t>
  </si>
  <si>
    <t>0,8*1,1</t>
  </si>
  <si>
    <t>-441641581</t>
  </si>
  <si>
    <t>Demontáž oken dřevěných do 4m2</t>
  </si>
  <si>
    <t>766622813</t>
  </si>
  <si>
    <t>"parapet 26 bm</t>
  </si>
  <si>
    <t>"700x400mm - jednokřídlé, otvíravé, sklápěcí - 4ks</t>
  </si>
  <si>
    <t>"500x500mm - jednokřídlé, otvíravé, sklápěcí - 2ks</t>
  </si>
  <si>
    <t>"1000x1700mm - dvoukřídlé, otvíravé, sklápěcí, nadsvětlík otvíravý a sklápěcí - 1ks</t>
  </si>
  <si>
    <t>"700x1700mm - jednokřídlé, otvíravé, sklápěcí, nadsvětlík otvíravý a sklápěcí - 1ks</t>
  </si>
  <si>
    <t>"1450x1800mm - dvoukřídlé, otvíravé, sklápěcí, nadsvětlík otvíravý a sklápěcí - 6ks</t>
  </si>
  <si>
    <t>"1750x1800mm - trojkřídlé, otvíravé, sklápěcí, nadsvětlík otvíravý a sklápěcí - 1ks</t>
  </si>
  <si>
    <t>"1250x1800mm - dvoukřídlé, otvíravé, sklápěcí, nadsvětlík otvíravý a sklápěcí - 2ks</t>
  </si>
  <si>
    <t>"1250x1700mm - dvoukřídlé, otvíravé, sklápěcí, nadsvětlík otvíravý a sklápěcí - 2ks</t>
  </si>
  <si>
    <t>"850x1100mm - jednokřídlé, otvíravé, sklápěcí - 3ks</t>
  </si>
  <si>
    <t>"675x675mm - jednokřídlé, otvíravé, sklápěcí - 2ks</t>
  </si>
  <si>
    <t>"CELKEM 24 ks</t>
  </si>
  <si>
    <t>-1496530006</t>
  </si>
  <si>
    <t>Okna dřevěné, prosklené izolačním dvojsklem, kování standart (odstín titan), včetně okapnic (odstín tmavý bronz), součinitel prostupu tepla Uw=1,19 W/M2K, včetně parapetů</t>
  </si>
  <si>
    <t>M01</t>
  </si>
  <si>
    <t>1570803177</t>
  </si>
  <si>
    <t>Montáž dřevěných oken plochy do 1 m2 zdvojených otevíravých, sklápěcích do zdiva, včetně začištění</t>
  </si>
  <si>
    <t>766621622</t>
  </si>
  <si>
    <t>950186409</t>
  </si>
  <si>
    <t>Montáž dřevěných oken plochy přes 1 m2 otevíravých výšky do 2,5 m do zdiva, včetně začištění</t>
  </si>
  <si>
    <t>766621202</t>
  </si>
  <si>
    <t>-1351042755</t>
  </si>
  <si>
    <t>souprava ventilační střešní plastová HL810 DN110</t>
  </si>
  <si>
    <t>562312220</t>
  </si>
  <si>
    <t>1133148643</t>
  </si>
  <si>
    <t>Montáž ventilačního komínku, včetně oplechování</t>
  </si>
  <si>
    <t>R56231222</t>
  </si>
  <si>
    <t>PSC</t>
  </si>
  <si>
    <t xml:space="preserve">Poznámka k souboru cen: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-4181 pro přesun prováděný bez použití mechanizace, tj. za ztížených podmínek,     lze použít pouze pro hmotnost materiálu, která se tímto způsobem skutečně přemísťuje. </t>
  </si>
  <si>
    <t>Přesun hmot pro konstrukce klempířské stanovený z hmotnosti přesunovaného materiálu Příplatek k cenám za přesun prováděný bez použití mechanizace pro jakoukoliv výšku objektu</t>
  </si>
  <si>
    <t>-1136466379</t>
  </si>
  <si>
    <t>CS ÚRS 2016 01</t>
  </si>
  <si>
    <t>Přesun hmot pro konstrukce klempířské do 20 000 m</t>
  </si>
  <si>
    <t>998764181</t>
  </si>
  <si>
    <t>Přesun hmot pro konstrukce klempířské stanovený z hmotnosti přesunovaného materiálu vodorovná dopravní vzdálenost do 50 m v objektech výšky přes 6 do 12 m</t>
  </si>
  <si>
    <t>252793176</t>
  </si>
  <si>
    <t>Přesun hmot tonážní pro konstrukce klempířské v objektech v do 12 m</t>
  </si>
  <si>
    <t>998764102</t>
  </si>
  <si>
    <t>5*7,5</t>
  </si>
  <si>
    <t>-324563953</t>
  </si>
  <si>
    <t>Svody kruhové včetně objímek, kolen, odskoků z Pz s povrchovou úpravou průměru 150 mm</t>
  </si>
  <si>
    <t>764518623</t>
  </si>
  <si>
    <t>1407208667</t>
  </si>
  <si>
    <t>Kotlík oválný (trychtýřový) pro podokapní žlaby z Pz s povrchovou úpravou 330/100 mm</t>
  </si>
  <si>
    <t>764511642</t>
  </si>
  <si>
    <t>731998620</t>
  </si>
  <si>
    <t>Žlab podokapní půlkruhový z Pz s povrchovou úpravou rš 330 mm</t>
  </si>
  <si>
    <t>764511602</t>
  </si>
  <si>
    <t>883232063</t>
  </si>
  <si>
    <t>Lemování zdí střech z Pz s povrchovou úpravou rš 275 mm</t>
  </si>
  <si>
    <t>764311604</t>
  </si>
  <si>
    <t>531140448</t>
  </si>
  <si>
    <t>Oplechování parapetů rovných mechanicky kotvené z TiZn lesklého plechu  rš 280 mm</t>
  </si>
  <si>
    <t>764246304</t>
  </si>
  <si>
    <t>-353885919</t>
  </si>
  <si>
    <t>Střešní výlez pro krytinu skládanou nebo plechovou z Pz plechu, včetně lemování</t>
  </si>
  <si>
    <t>764213452</t>
  </si>
  <si>
    <t>1615757812</t>
  </si>
  <si>
    <t>Oplechování rovné okapové hrany z Pz s povrchovou úpravou rš 550 mm</t>
  </si>
  <si>
    <t>764212667</t>
  </si>
  <si>
    <t>-1271830709</t>
  </si>
  <si>
    <t>Krytina střechy oblé ze svitků z Pz plechu s povrchovou úpravou rš 670 mm, v povrchové barvě střechy, pro přesné rozměry je třeba zaměřit na stavbě</t>
  </si>
  <si>
    <t>764111667R</t>
  </si>
  <si>
    <t>"Plocha krytiny"  165 m2</t>
  </si>
  <si>
    <t>Krytina ze svitků nebo z taškových tabulí z pozinkovaného plechu s povrchovou úpravou s úpravou u okapů, prostupů a výčnělků střechy rovné z taškových tabulí, sklon střechy přes 30 do 60 st.</t>
  </si>
  <si>
    <t>-346638400</t>
  </si>
  <si>
    <t>Krytina střechy rovné z taškových tabulí z Pz plechu žárově pozinkovaných s povrchovou úpravou sklonu do 60°, matná povrchová úprava na bázi polyuretanu, včetně klempířských prvků (hřebenáče, sněhových zábran, úžlabí atd. viz PD)</t>
  </si>
  <si>
    <t>764111653R.1</t>
  </si>
  <si>
    <t>247432155</t>
  </si>
  <si>
    <t>Demontáž svodu do suti</t>
  </si>
  <si>
    <t>764004861</t>
  </si>
  <si>
    <t>-1317098218</t>
  </si>
  <si>
    <t>Demontáž podokapního žlabu do suti</t>
  </si>
  <si>
    <t>764004801</t>
  </si>
  <si>
    <t>1941073216</t>
  </si>
  <si>
    <t>Demontáž oplechování parapetů do suti</t>
  </si>
  <si>
    <t>764002851</t>
  </si>
  <si>
    <t>126648062</t>
  </si>
  <si>
    <t>Demontáž střešního výlezu do suti</t>
  </si>
  <si>
    <t>764002821</t>
  </si>
  <si>
    <t>1760598851</t>
  </si>
  <si>
    <t>Demontáž okapového plechu do suti v krytině povlakové</t>
  </si>
  <si>
    <t>764002811</t>
  </si>
  <si>
    <t>-1070011953</t>
  </si>
  <si>
    <t>Demontáž úžlabí do suti</t>
  </si>
  <si>
    <t>764001891</t>
  </si>
  <si>
    <t>498360227</t>
  </si>
  <si>
    <t>Demontáž hřebene z hřebenáčů do suti</t>
  </si>
  <si>
    <t>764001861</t>
  </si>
  <si>
    <t>1442331992</t>
  </si>
  <si>
    <t>Demontáž krytiny ze svitků nebo tabulí do suti</t>
  </si>
  <si>
    <t>764001821</t>
  </si>
  <si>
    <t>Konstrukce klempířské</t>
  </si>
  <si>
    <t>627720151</t>
  </si>
  <si>
    <t>633376007</t>
  </si>
  <si>
    <t>-1778551976</t>
  </si>
  <si>
    <t>Obložení stropu z desek OSB tl 22 mm na sraz šroubovaných</t>
  </si>
  <si>
    <t>762421016</t>
  </si>
  <si>
    <t>198416818</t>
  </si>
  <si>
    <t>Demontáž laťování střech z latí osové vzdálenosti do 0,50 m</t>
  </si>
  <si>
    <t>762342812</t>
  </si>
  <si>
    <t>1805272780</t>
  </si>
  <si>
    <t>řezivo jehličnaté,střešní latě impregnované dl 4 - 5 m</t>
  </si>
  <si>
    <t>605141140</t>
  </si>
  <si>
    <t>-1819239685</t>
  </si>
  <si>
    <t>Montáž laťování na střechách jednoduchých sklonu do 60° osové vzdálenosti do 360 mm</t>
  </si>
  <si>
    <t>762342214</t>
  </si>
  <si>
    <t>2004911073</t>
  </si>
  <si>
    <t>Demontáž bednění střech z desek měkkých</t>
  </si>
  <si>
    <t>762341831</t>
  </si>
  <si>
    <t>-1131917628</t>
  </si>
  <si>
    <t>Bednění střech rovných z desek OSB tl 25 mm na pero a drážku šroubovaných na krokve</t>
  </si>
  <si>
    <t>762341027</t>
  </si>
  <si>
    <t>-1362985615</t>
  </si>
  <si>
    <t>M+D větrací mřížky na kruhové potrubí D do 100 mm</t>
  </si>
  <si>
    <t>751398011</t>
  </si>
  <si>
    <t xml:space="preserve">Poznámka k souboru cen: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-3181 pro přesun prováděný bez použití mechanizace, tj. za ztížených podmínek,     lze použít pouze pro hmotnost materiálu, která se tímto způsobem skutečně přemísťuje. </t>
  </si>
  <si>
    <t>Přesun hmot pro izolace tepelné stanovený z hmotnosti přesunovaného materiálu Příplatek k cenám za přesun prováděný bez použití mechanizace pro jakoukoliv výšku objektu</t>
  </si>
  <si>
    <t>924251675</t>
  </si>
  <si>
    <t>Přesun hmot pro izolace tepelné do 20 000 m</t>
  </si>
  <si>
    <t>998713181</t>
  </si>
  <si>
    <t>Přesun hmot pro izolace tepelné stanovený z hmotnosti přesunovaného materiálu vodorovná dopravní vzdálenost do 50 m v objektech výšky přes 6 m do 12 m</t>
  </si>
  <si>
    <t>1360433320</t>
  </si>
  <si>
    <t>Přesun hmot tonážní pro izolace tepelné v objektech v do 12 m</t>
  </si>
  <si>
    <t>998713102</t>
  </si>
  <si>
    <t>desky z lehčených plastů panely z pěnového polyuretanu izolace plochých střech ... izolační desky PIR - minerální rouno desky z polyuretanové pěny, oboustranně minerální rouno 1250 x 625 x  90 mm, ozub</t>
  </si>
  <si>
    <t>38722546</t>
  </si>
  <si>
    <t>deska izolační kašírované skupina tepelné vodivosti 030 3750 x 1000 x 90 mm, 0,022W/m.k</t>
  </si>
  <si>
    <t>283764970</t>
  </si>
  <si>
    <t>-1170907379</t>
  </si>
  <si>
    <t>Montáž izolace tepelné střech šikmých přišroubované nad krokve z desek sklonu do 45° tl do 180 mm, včetně kontralatí</t>
  </si>
  <si>
    <t>713151166R</t>
  </si>
  <si>
    <t>Izolace tepelné</t>
  </si>
  <si>
    <t>713</t>
  </si>
  <si>
    <t xml:space="preserve">Poznámka k souboru cen: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-2181 pro přesun prováděný bez použití mechanizace, tj. za ztížených podmínek,     lze použít pouze pro hmotnost materiálu, která se tímto způsobem skutečně přemísťuje. </t>
  </si>
  <si>
    <t>Přesun hmot pro povlakové krytiny stanovený z hmotnosti přesunovaného materiálu Příplatek k cenám za přesun prováděný bez použití mechanizace pro jakoukoliv výšku objektu</t>
  </si>
  <si>
    <t>-1503905153</t>
  </si>
  <si>
    <t>Přesun hmot pro povlakové krytiny do 20 000 m</t>
  </si>
  <si>
    <t>998712181</t>
  </si>
  <si>
    <t>Přesun hmot pro povlakové krytiny stanovený z hmotnosti přesunovaného materiálu vodorovná dopravní vzdálenost do 50 m v objektech výšky přes 6 do 12 m</t>
  </si>
  <si>
    <t>969854345</t>
  </si>
  <si>
    <t>Přesun hmot tonážní tonážní pro krytiny povlakové v objektech v do 12 m</t>
  </si>
  <si>
    <t>998712102</t>
  </si>
  <si>
    <t>2040975400</t>
  </si>
  <si>
    <t>628662820.1</t>
  </si>
  <si>
    <t>-1075504269</t>
  </si>
  <si>
    <t>podkladní pás asfaltový SBS modifikovaný za studena samolepící se samolepícímy přesahy  tl. 2,2 mm</t>
  </si>
  <si>
    <t>628662810</t>
  </si>
  <si>
    <t>165*2</t>
  </si>
  <si>
    <t>308822214</t>
  </si>
  <si>
    <t>712631111.1</t>
  </si>
  <si>
    <t>Povlakové krytiny</t>
  </si>
  <si>
    <t xml:space="preserve">Poznámka k souboru cen: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-1181 pro přesun prováděný bez použití mechanizace, tj. za ztížených podmínek,     lze použít pouze pro hmotnost materiálu, která se tímto způsobem skutečně přemísťuje. </t>
  </si>
  <si>
    <t>Přesun hmot pro izolace proti vodě, vlhkosti a plynům stanovený z hmotnosti přesunovaného materiálu Příplatek k cenám za přesun prováděný bez použití mechanizace pro jakoukoliv výšku objektu</t>
  </si>
  <si>
    <t>1937734603</t>
  </si>
  <si>
    <t>přesun hmot pro izolace proti vodě, vlhkosti a plynům do 20 000 m</t>
  </si>
  <si>
    <t>998711181</t>
  </si>
  <si>
    <t>Přesun hmot pro izolace proti vodě, vlhkosti a plynům stanovený z hmotnosti přesunovaného materiálu vodorovná dopravní vzdálenost do 50 m v objektech výšky přes 6 do 12 m</t>
  </si>
  <si>
    <t>1890707952</t>
  </si>
  <si>
    <t>Přesun hmot tonážní pro izolace proti vodě, vlhkosti a plynům v objektech výšky do 12 m</t>
  </si>
  <si>
    <t>998711102</t>
  </si>
  <si>
    <t>2,4*24,6</t>
  </si>
  <si>
    <t>-893085243</t>
  </si>
  <si>
    <t>Izolace proti zemní vlhkosti stěn foliemi nopovými pro běžné podmínky tl. 0,5 mm šířky 2,0 m</t>
  </si>
  <si>
    <t>711161308</t>
  </si>
  <si>
    <t>465704379</t>
  </si>
  <si>
    <t>pás asfaltovaný modifikovaný SBS</t>
  </si>
  <si>
    <t>628522540</t>
  </si>
  <si>
    <t>-433096426</t>
  </si>
  <si>
    <t>Provedení izolace proti zemní vlhkosti pásy přitavením svislé NAIP</t>
  </si>
  <si>
    <t>711142559</t>
  </si>
  <si>
    <t>2146902684</t>
  </si>
  <si>
    <t>lak asfaltový  bal. 160 kg</t>
  </si>
  <si>
    <t>111631520</t>
  </si>
  <si>
    <t>11,36+12,79+50,43</t>
  </si>
  <si>
    <t>-1959723180</t>
  </si>
  <si>
    <t>Provedení izolace proti zemní vlhkosti svislé za studena lakem asfaltovým</t>
  </si>
  <si>
    <t>711112002</t>
  </si>
  <si>
    <t>Izolace proti vodě, vlhkosti a plynům</t>
  </si>
  <si>
    <t>711</t>
  </si>
  <si>
    <t>-1902489941</t>
  </si>
  <si>
    <t>998011018.1</t>
  </si>
  <si>
    <t>10,451</t>
  </si>
  <si>
    <t>Přesun hmot pro budovy občanské výstavby, bydlení, výrobu a služby s nosnou svislou konstrukcí zděnou z cihel, tvárnic nebo kamene vodorovná dopravní vzdálenost do 100 m pro budovy výšky přes 6 do 12 m</t>
  </si>
  <si>
    <t>1749112350</t>
  </si>
  <si>
    <t>998011002.1</t>
  </si>
  <si>
    <t>-1318465735</t>
  </si>
  <si>
    <t>997013831.1</t>
  </si>
  <si>
    <t>1271236895</t>
  </si>
  <si>
    <t>Poplatek za uložení stavebního dřevěného odpadu na skládce (skládkovné)</t>
  </si>
  <si>
    <t>997013811</t>
  </si>
  <si>
    <t>-626051664</t>
  </si>
  <si>
    <t>997013501.1</t>
  </si>
  <si>
    <t>652424559</t>
  </si>
  <si>
    <t>M+D Polystyrenové okrasné prvky EPS 150S s omítkovým profilem, lepené fasádním lepidlem</t>
  </si>
  <si>
    <t>R015353</t>
  </si>
  <si>
    <t>-462548056</t>
  </si>
  <si>
    <t>M+D Okrasné prvky odllévané ze sádry</t>
  </si>
  <si>
    <t>R00559</t>
  </si>
  <si>
    <t>-1205256187</t>
  </si>
  <si>
    <t>Otlučení omítek komínu</t>
  </si>
  <si>
    <t>985111111</t>
  </si>
  <si>
    <t>0,3</t>
  </si>
  <si>
    <t>0,5*0,5*2*0,45</t>
  </si>
  <si>
    <t>0,6*0,5*0,45</t>
  </si>
  <si>
    <t>1,25*1,75*2*0,45</t>
  </si>
  <si>
    <t>Vybourání otvorů ve zdivu základovém nebo nadzákladovém z cihel, tvárnic, příčkovek z cihel pálených na maltu vápennou nebo vápenocementovou plochy do 4 m2, tl. do 600 mm</t>
  </si>
  <si>
    <t>1037885522</t>
  </si>
  <si>
    <t>Vybourání otvorů ve zdivu cihelném pl do 4 m2 na MVC nebo MV tl do 600 mm</t>
  </si>
  <si>
    <t>971033651</t>
  </si>
  <si>
    <t>969885365</t>
  </si>
  <si>
    <t>Vybourání otvorů ve zdivu cihelném pl do 0,0225 m2 na MVC nebo MV tl do 450 mm</t>
  </si>
  <si>
    <t>971033251</t>
  </si>
  <si>
    <t>-211768919</t>
  </si>
  <si>
    <t>Odsekání říms podokenních nebo přesokenních předsazených do 80 mm</t>
  </si>
  <si>
    <t>966032911</t>
  </si>
  <si>
    <t>-425708008</t>
  </si>
  <si>
    <t>Demontáž lešení řadového rámového lehkého zatížení do 200 kg/m2 š do 0,9 m v do 10 m</t>
  </si>
  <si>
    <t>941211811</t>
  </si>
  <si>
    <t>715719430</t>
  </si>
  <si>
    <t>Příplatek k lešení řadovému rámovému lehkému š 0,9 m v do 25 m za první a ZKD den použití</t>
  </si>
  <si>
    <t>941211211</t>
  </si>
  <si>
    <t>31138600</t>
  </si>
  <si>
    <t>Montáž lešení řadového rámového lehkého zatížení do 200 kg/m2 š do 0,9 m v do 10 m</t>
  </si>
  <si>
    <t>941211111</t>
  </si>
  <si>
    <t>1453500539</t>
  </si>
  <si>
    <t>Ocelová dvířka s povrchovou úpravou proti korozi 600x600 mm</t>
  </si>
  <si>
    <t>M59465135</t>
  </si>
  <si>
    <t>1328657711</t>
  </si>
  <si>
    <t>Osazení dvířek litinových nebo ocelových</t>
  </si>
  <si>
    <t>795931301</t>
  </si>
  <si>
    <t>55497549</t>
  </si>
  <si>
    <t>M+D Minerální dvousložková silikátová barva bez organických přísad v šedé barvě (9307)</t>
  </si>
  <si>
    <t>R151001536</t>
  </si>
  <si>
    <t>908096421</t>
  </si>
  <si>
    <t>Očištění vnějších ploch tlakovou vodou</t>
  </si>
  <si>
    <t>629995101</t>
  </si>
  <si>
    <t>-2025681594</t>
  </si>
  <si>
    <t>Oprava spárování komínového zdiva MC v rozsahu do 50 %</t>
  </si>
  <si>
    <t>622635091</t>
  </si>
  <si>
    <t>(321,03+26,18)*1,1</t>
  </si>
  <si>
    <t>Omítka tenkovrstvá silikátová vnějších ploch probarvená, včetně penetrace podkladu zrnitá, tloušťky 2,0 mm stěn</t>
  </si>
  <si>
    <t>729064382</t>
  </si>
  <si>
    <t>Strukturní silikátová omítka pro minerální podklady, venkovní,  Pastovitá omítka na bázi draselného vodního skla, s přídavkem polymerní disperze a s minerálními  pojivy. tl. 2,0 mm včetně penetrace</t>
  </si>
  <si>
    <t>622521021R</t>
  </si>
  <si>
    <t>(12,37+17,28+11,2)*2</t>
  </si>
  <si>
    <t xml:space="preserve">M+D SPECIÁLNÍ OMÍTKY BEZ HYDROFIBIZACE 
S DOBRÝM TRANSPORTEM VLHKOSTI, S REGULACÍ VLHKOSTI,  20MM,
 ODOLNÁ PROTI SÍRANŮM,
 MALTOVÁ SKUPINA P II DLE DIN V 18550
  </t>
  </si>
  <si>
    <t>-1554773447</t>
  </si>
  <si>
    <t>M+D SPECIÁLNÍ OMÍTKY BEZ HYDROFIBIZACE  S DOBRÝM TRANSPORTEM VLHKOSTI, S REGULACÍ VLHKOSTI,  20MM,  ODOLNÁ PROTI SÍRANŮM,  MALTOVÁ SKUPINA P II DLE DIN V 18550</t>
  </si>
  <si>
    <t>622321R</t>
  </si>
  <si>
    <t>119*0,22</t>
  </si>
  <si>
    <t>desky z lehčených plastů desky  polystyrénové fasádní - speciální Isover EPS GreyWall Plus 1000 x 500 x 30 mm</t>
  </si>
  <si>
    <t>-246634975</t>
  </si>
  <si>
    <t>deska fasádní polystyrénová šedá 0,031 W/mK 1000 x 500 x 30 mm</t>
  </si>
  <si>
    <t>283760710</t>
  </si>
  <si>
    <t>Montáž kontaktního zateplení vnějšího ostění nebo nadpraží z polystyrenových desek hloubky špalet přes 200 do 400 mm, tloušťky desek do 40 mm, včetně tkaniny sklovláknité, rohových profilů, okenních profilů</t>
  </si>
  <si>
    <t>1825441899</t>
  </si>
  <si>
    <t>Montáž zateplení vnějšího ostění hl. špalety do 400 mm z polystyrénových desek tl do 40 mm</t>
  </si>
  <si>
    <t>622212051</t>
  </si>
  <si>
    <t>Vlákno minerální a výrobky z něj (desky, skruže, pásy, rohože, vložkové pytle apod.) desky z orientovaných vláken - izolace stěn deska, s podélnou orientací vláken pro zateplovací systémy 500 x 1000 mm, la = 0,036 W/mK tl. 160 mm</t>
  </si>
  <si>
    <t>-371827709</t>
  </si>
  <si>
    <t>deska minerální izolační tl. 160 mm la= 0,036W/mK</t>
  </si>
  <si>
    <t>631515380</t>
  </si>
  <si>
    <t>-120</t>
  </si>
  <si>
    <t>321,03*1,02  "Přepočtené koeficientem množství</t>
  </si>
  <si>
    <t>desky z lehčených plastů desky  polystyrénové fasádní šedá 1000 x 500 x 140 mm</t>
  </si>
  <si>
    <t>-745522829</t>
  </si>
  <si>
    <t>deska fasádní polystyrénová šedá lambda=0,031 W/mK 1000 x 500 x 140 mm</t>
  </si>
  <si>
    <t>283760780</t>
  </si>
  <si>
    <t>381,5-60,47</t>
  </si>
  <si>
    <t>Montáž kontaktního zateplení z polystyrenových desek nebo z kombinovaných desek na vnější stěny, tloušťky desek přes 120 do 160 mm, včetně tkaniny sklovláknité, hmoždinek, zátek, rohových profilů</t>
  </si>
  <si>
    <t>-833077229</t>
  </si>
  <si>
    <t>Montáž zateplení vnějších stěn z polystyrénových desek tl do 160 mm</t>
  </si>
  <si>
    <t>622211031</t>
  </si>
  <si>
    <t>879683808</t>
  </si>
  <si>
    <t>Překlad keramický vysoký v 23,8 cm dl 150 cm</t>
  </si>
  <si>
    <t>317168132</t>
  </si>
  <si>
    <t>-198009188</t>
  </si>
  <si>
    <t>Překlad keramický vysoký v 23,8 cm dl 100 cm</t>
  </si>
  <si>
    <t>317168130</t>
  </si>
  <si>
    <t>2009276626</t>
  </si>
  <si>
    <t>Zdivo komínů nad střechou průduch do 150x150 na MC včetně spárování z cihel Klinker dl 290 mm</t>
  </si>
  <si>
    <t>314231521</t>
  </si>
  <si>
    <t>-465411384</t>
  </si>
  <si>
    <t>Zásyp jam, šachet rýh nebo kolem objektů sypaninou se zhutněním</t>
  </si>
  <si>
    <t>174101101</t>
  </si>
  <si>
    <t>1393206763</t>
  </si>
  <si>
    <t>Příplatek za lepivost u hloubení rýh š do 2000 mm ručním nebo pneum nářadím v hornině tř. 3</t>
  </si>
  <si>
    <t>132212209</t>
  </si>
  <si>
    <t>18,9+64,1</t>
  </si>
  <si>
    <t>"výkop kolem objektu</t>
  </si>
  <si>
    <t>1590658636</t>
  </si>
  <si>
    <t>Hloubení rýh š přes 600 do 2000 mm ručním nebo pneum nářadím v soudržných horninách tř. 3</t>
  </si>
  <si>
    <t>132212201</t>
  </si>
  <si>
    <t xml:space="preserve"> Zemní práce</t>
  </si>
  <si>
    <t xml:space="preserve">    781 -  Dokončovací práce</t>
  </si>
  <si>
    <t xml:space="preserve">    764 - Konstrukce klempířské</t>
  </si>
  <si>
    <t xml:space="preserve">    713 - Izolace tepelné</t>
  </si>
  <si>
    <t xml:space="preserve">    712 - Povlakové krytiny</t>
  </si>
  <si>
    <t xml:space="preserve">    711 - Izolace proti vodě, vlhkosti a plynům</t>
  </si>
  <si>
    <t xml:space="preserve">    1 -  Zemní práce</t>
  </si>
  <si>
    <t>SO 02 - Zateplení fasády</t>
  </si>
  <si>
    <t>-1099443800</t>
  </si>
  <si>
    <t>příloha</t>
  </si>
  <si>
    <t>Elektroinstalace - (příloha)</t>
  </si>
  <si>
    <t>E01.1</t>
  </si>
  <si>
    <t>-1811400929</t>
  </si>
  <si>
    <t>Příloha</t>
  </si>
  <si>
    <t>Přípojka NN - (příloha)</t>
  </si>
  <si>
    <t>E01</t>
  </si>
  <si>
    <t>IO 02 - Elektroinstalace</t>
  </si>
  <si>
    <t>1463942689</t>
  </si>
  <si>
    <t>R01</t>
  </si>
  <si>
    <t>731</t>
  </si>
  <si>
    <t xml:space="preserve">    731 -  Ústřední vytápění</t>
  </si>
  <si>
    <t>IO 03 - Vytápění</t>
  </si>
  <si>
    <t>Položka typu OST</t>
  </si>
  <si>
    <t>Položka typu M</t>
  </si>
  <si>
    <t>Položka typu PSV</t>
  </si>
  <si>
    <t>Položka typu HSV</t>
  </si>
  <si>
    <t>eGTypPolozky</t>
  </si>
  <si>
    <t>Ostatní náklady</t>
  </si>
  <si>
    <t>Vedlejší a ostatní náklady</t>
  </si>
  <si>
    <t>VON</t>
  </si>
  <si>
    <t>Inženýrský objekt</t>
  </si>
  <si>
    <t>ING</t>
  </si>
  <si>
    <t>Provozní soubor</t>
  </si>
  <si>
    <t>PRO</t>
  </si>
  <si>
    <t>Stavební objekt</t>
  </si>
  <si>
    <t>eGTypZakazky</t>
  </si>
  <si>
    <t>Snížená sazba DPH přenesená</t>
  </si>
  <si>
    <t>Základní sazba DPH přenesená</t>
  </si>
  <si>
    <t>Nulová sazba DPH</t>
  </si>
  <si>
    <t>Snížená sazba DPH</t>
  </si>
  <si>
    <t>Základní sazba DPH</t>
  </si>
  <si>
    <t>eGSazbaDPH</t>
  </si>
  <si>
    <t>Význam</t>
  </si>
  <si>
    <t>Typ věty</t>
  </si>
  <si>
    <t>Datová věta</t>
  </si>
  <si>
    <t>20, 150</t>
  </si>
  <si>
    <t>Text,Text,Double</t>
  </si>
  <si>
    <t>Výkaz výměr (figura, výraz, výměra) ze soupisu</t>
  </si>
  <si>
    <t>N</t>
  </si>
  <si>
    <t>vv</t>
  </si>
  <si>
    <t>Memo</t>
  </si>
  <si>
    <t>Plný popis položky ze soupisu</t>
  </si>
  <si>
    <t>pp</t>
  </si>
  <si>
    <t>Poznámka k souboru cen ze soupisu</t>
  </si>
  <si>
    <t>psc</t>
  </si>
  <si>
    <t>Poznámka položky ze soupisu</t>
  </si>
  <si>
    <t>p</t>
  </si>
  <si>
    <t>String</t>
  </si>
  <si>
    <t>Zařazení položky do cenové soustavy</t>
  </si>
  <si>
    <t>Double</t>
  </si>
  <si>
    <t>Cena celkem vyčíslena jako J.Cena * Množství</t>
  </si>
  <si>
    <t>A</t>
  </si>
  <si>
    <t>Jednotková cena položky</t>
  </si>
  <si>
    <t>J.Cena</t>
  </si>
  <si>
    <t>Množství položky soupisu</t>
  </si>
  <si>
    <t>Měrná jednotka položky</t>
  </si>
  <si>
    <t>Popis položky ze soupisu</t>
  </si>
  <si>
    <t>Kód položky ze soupisu</t>
  </si>
  <si>
    <t>Typ položky soupisu</t>
  </si>
  <si>
    <t>Long</t>
  </si>
  <si>
    <t>Pořadové číslo položky soupisu</t>
  </si>
  <si>
    <t>Přebírá se z Krycího listu soupisu</t>
  </si>
  <si>
    <t>Uchazeč</t>
  </si>
  <si>
    <t>Projektant</t>
  </si>
  <si>
    <t>Zadavatel</t>
  </si>
  <si>
    <t>Date</t>
  </si>
  <si>
    <t>Místo</t>
  </si>
  <si>
    <t>20 + 120</t>
  </si>
  <si>
    <t>Soupis</t>
  </si>
  <si>
    <t>Kód a název objektu</t>
  </si>
  <si>
    <t>Objekt</t>
  </si>
  <si>
    <t>Přebírá se z Rekapitulace stavby</t>
  </si>
  <si>
    <t>Stavba</t>
  </si>
  <si>
    <t>znaků</t>
  </si>
  <si>
    <t>(A/N)</t>
  </si>
  <si>
    <t>atributu</t>
  </si>
  <si>
    <t>Max. počet</t>
  </si>
  <si>
    <t>Povinný</t>
  </si>
  <si>
    <t>Soupis prací</t>
  </si>
  <si>
    <t>Cena celkem za díl ze soupisu</t>
  </si>
  <si>
    <t>20 + 100</t>
  </si>
  <si>
    <t>Kód a název dílu ze soupisu</t>
  </si>
  <si>
    <t>Kód a název objektu, přebírá se z Krycího listu soupisu</t>
  </si>
  <si>
    <t>Kód a název objektu, přebírá se z Krycího listu soupisu</t>
  </si>
  <si>
    <t>Rekapitulace členění soupisu prací</t>
  </si>
  <si>
    <t>Cena s DPH za daný soupis</t>
  </si>
  <si>
    <t>Cena s DPH</t>
  </si>
  <si>
    <t>Cena bez DPH za daný soupis</t>
  </si>
  <si>
    <t>Hodnota DPH</t>
  </si>
  <si>
    <t>Základna DPH určena součtem celkové ceny z položek aktuálního soupisu</t>
  </si>
  <si>
    <t>Základna DPH</t>
  </si>
  <si>
    <t>eGSazbaDph</t>
  </si>
  <si>
    <t>Rekapitulace sazeb DPH na položkách aktuálního soupisu</t>
  </si>
  <si>
    <t>Sazba DPH</t>
  </si>
  <si>
    <t>Poznámka k soupisu prací</t>
  </si>
  <si>
    <t>Klasifikace produkce podle činností</t>
  </si>
  <si>
    <t>CZ-CPA</t>
  </si>
  <si>
    <t>Společný slovník pro veřejné zakázky</t>
  </si>
  <si>
    <t>CZ-CPV</t>
  </si>
  <si>
    <t>Klasifikace stavbeních děl</t>
  </si>
  <si>
    <t>CC-CZ</t>
  </si>
  <si>
    <t>Klasifikace stavebního objektu</t>
  </si>
  <si>
    <t>KSO</t>
  </si>
  <si>
    <t>Kód a název soupisu</t>
  </si>
  <si>
    <t>Krycí list soupisu</t>
  </si>
  <si>
    <t>Typ zakázky</t>
  </si>
  <si>
    <t>Cena spolu s DPH za daný objekt</t>
  </si>
  <si>
    <t>Cena bez DPH za daný objekt</t>
  </si>
  <si>
    <t>Název objektu</t>
  </si>
  <si>
    <t>Objektu, Soupis prací</t>
  </si>
  <si>
    <t>Kód objektu</t>
  </si>
  <si>
    <t>Rekapitulace objektů stavby a soupisů prací</t>
  </si>
  <si>
    <t>Celková cena s DPH za celou stavbu</t>
  </si>
  <si>
    <t>Celková cena bez DPH za celou stavbu. Sčítává se ze všech listů.</t>
  </si>
  <si>
    <t>Základna DPH určena součtem celkové ceny z položek soupisů</t>
  </si>
  <si>
    <t>Rekapitulace sazeb DPH u položek soupisů</t>
  </si>
  <si>
    <t>Poznámka k zadání</t>
  </si>
  <si>
    <t>Uchazeč veřejné zakázky</t>
  </si>
  <si>
    <t>DIČ zadavatele zadaní</t>
  </si>
  <si>
    <t>DIČ</t>
  </si>
  <si>
    <t>IČ zadavatele zadaní</t>
  </si>
  <si>
    <t>IČ</t>
  </si>
  <si>
    <t>Zadavatel zadaní</t>
  </si>
  <si>
    <t>Datum vykonaného exportu</t>
  </si>
  <si>
    <t>Místo stavby</t>
  </si>
  <si>
    <t>Název stavby</t>
  </si>
  <si>
    <t>Kód stavby</t>
  </si>
  <si>
    <t>aby pole J.montáž bylo vyplněno nulou. Není však přípustné, aby obě pole - J.materiál, J.Montáž byly u jedné položky vyplněny nulou.</t>
  </si>
  <si>
    <t>neobsahuje žádný materiál je přípustné, aby pole J.materiál bylo vyplněno nulou. V případech, kdy položka neobsahuje žádnou montáž je přípustné,</t>
  </si>
  <si>
    <t>Uchazeč je v tomto případě povinen vyplnit všechna pole J.materiál a pole J.montáž nenulovými kladnými číslicemi. V případech, kdy položka</t>
  </si>
  <si>
    <t xml:space="preserve"> - J.montáž - jednotková cena montáže</t>
  </si>
  <si>
    <t xml:space="preserve"> - J.materiál - jednotková cena materiálu </t>
  </si>
  <si>
    <t>V případě, že sestavy soupisů prací neobsahují pole J.cena, potom ve všech soupisech prací obsahují pole:</t>
  </si>
  <si>
    <t>Poznámka - nepovinný údaj pro položku soupisu</t>
  </si>
  <si>
    <t>- pokud sestavy soupisů prací obsahují pole J.cena, musí být všechna tato pole vyplněna nenulovými kladnými číslicemi</t>
  </si>
  <si>
    <t>J.cena = jednotková cena v sestavě Soupis prací o maximálním počtu desetinných míst uvedených v poli</t>
  </si>
  <si>
    <t>Datum v sestavě Rekapitulace stavby - zde uchazeč vyplní datum vytvoření nabídky</t>
  </si>
  <si>
    <t>Pole IČ a DIČ v sestavě Rekapitulace stavby - zde uchazeč vyplní svoje IČ a DIČ</t>
  </si>
  <si>
    <t xml:space="preserve">Pole Uchazeč v sestavě Rekapitulace stavby - zde uchazeč vyplní svůj název (název subjektu) </t>
  </si>
  <si>
    <t xml:space="preserve">Uchazeč je pro podání nabídky povinen vyplnit žlutě podbarvená pole: </t>
  </si>
  <si>
    <t>modifikovány.</t>
  </si>
  <si>
    <t>Jednotlivé sestavy jsou v souboru provázány. Editovatelné pole jsou zvýrazněny žlutým podbarvením, ostatní pole neslouží k editaci a nesmí být jakkoliv</t>
  </si>
  <si>
    <t xml:space="preserve">Metodika pro zpracování </t>
  </si>
  <si>
    <t>Pokud je k řádku výkazu výměr evidovaný údaj ve sloupci Kód, jedná se o definovaný odkaz, na který se může odvolávat výkaz výměr z jiné položky.</t>
  </si>
  <si>
    <t>Výkaz výměr</t>
  </si>
  <si>
    <t>Poznámka k souboru cen a poznámka zadavatele</t>
  </si>
  <si>
    <t>Plný popis položky</t>
  </si>
  <si>
    <t>Ke každé položce soupisu prací se na samostatných řádcích může zobrazovat:</t>
  </si>
  <si>
    <t>Příslušnost položky do cenové soustavy</t>
  </si>
  <si>
    <t>Celková cena položky daná jako součin množství a j.ceny</t>
  </si>
  <si>
    <t xml:space="preserve">Cena celkem </t>
  </si>
  <si>
    <t>J.cenu položky.</t>
  </si>
  <si>
    <t xml:space="preserve">Jednotková cena položky. Zadaní může obsahovat namísto J.ceny sloupce J.materiál a J.montáž, jejichž součet definuje </t>
  </si>
  <si>
    <t>J.cena</t>
  </si>
  <si>
    <t>Množství v měrné jednotce</t>
  </si>
  <si>
    <t>Zkrácený popis položky</t>
  </si>
  <si>
    <t>Kód položky</t>
  </si>
  <si>
    <t>Typ položky: K - konstrukce, M - materiál, PP - plný popis, PSC - poznámka k souboru cen,  P - poznámka k položce, VV - výkaz výměr</t>
  </si>
  <si>
    <t>TYP</t>
  </si>
  <si>
    <t>Pořadové číslo položky v aktuálním soupisu</t>
  </si>
  <si>
    <t>Pro položky soupisu prací se zobrazují následující informace:</t>
  </si>
  <si>
    <t>inženýrského objektu, provozního souboru, vedlejších a ostatních nákladů.</t>
  </si>
  <si>
    <r>
      <rPr>
        <b/>
        <sz val="9"/>
        <rFont val="Trebuchet MS"/>
        <family val="2"/>
        <charset val="238"/>
      </rPr>
      <t xml:space="preserve">Soupis prací </t>
    </r>
    <r>
      <rPr>
        <sz val="9"/>
        <rFont val="Trebuchet MS"/>
        <family val="2"/>
        <charset val="238"/>
      </rPr>
      <t>obsahuje položky veškerých stavebních nebo montážních prací, dodávek materiálů a služeb nezbytných pro zhotovení stavebního objektu,</t>
    </r>
  </si>
  <si>
    <t>stavební díly, funkční díly, případně jiné členění) s rekapitulací nabídkové ceny.</t>
  </si>
  <si>
    <r>
      <rPr>
        <b/>
        <sz val="9"/>
        <rFont val="Trebuchet MS"/>
        <family val="2"/>
        <charset val="238"/>
      </rPr>
      <t>Rekapitulace členění soupisu prací</t>
    </r>
    <r>
      <rPr>
        <sz val="9"/>
        <rFont val="Trebuchet MS"/>
        <family val="2"/>
        <charset val="238"/>
      </rPr>
      <t xml:space="preserve"> obsahuje rekapitulaci soupisu prací ve všech úrovních členění soupisu tak, jak byla tato členění použita (např. </t>
    </r>
  </si>
  <si>
    <t>CC-CZ, CZ-CPV, CZ-CPA a rekapitulaci celkové nabídkové ceny uchazeče za aktuální soupis prací.</t>
  </si>
  <si>
    <r>
      <rPr>
        <b/>
        <sz val="9"/>
        <rFont val="Trebuchet MS"/>
        <family val="2"/>
        <charset val="238"/>
      </rPr>
      <t>Krycí list soupisu</t>
    </r>
    <r>
      <rPr>
        <sz val="9"/>
        <rFont val="Trebuchet MS"/>
        <family val="2"/>
        <charset val="238"/>
      </rPr>
      <t xml:space="preserve"> obsahuje rekapitulaci informací o předmětu veřejné zakázky ze sestavy Rekapitulace stavby, informaci o zařazení objektu do KSO, </t>
    </r>
  </si>
  <si>
    <t>i objekt stavby v případě, že neobsahuje podřízenou zakázku.</t>
  </si>
  <si>
    <r>
      <rPr>
        <i/>
        <sz val="9"/>
        <rFont val="Trebuchet MS"/>
        <family val="2"/>
        <charset val="238"/>
      </rPr>
      <t xml:space="preserve">Soupis prací </t>
    </r>
    <r>
      <rPr>
        <sz val="9"/>
        <rFont val="Trebuchet MS"/>
        <family val="2"/>
        <charset val="238"/>
      </rPr>
      <t>pro jednotlivé objekty obsahuje sestavy Krycí list soupisu, Rekapitulace členění soupisu prací, Soupis prací. Za soupis prací může být považován</t>
    </r>
  </si>
  <si>
    <t>Soupis prací pro daný typ objektu</t>
  </si>
  <si>
    <t>Ostatní</t>
  </si>
  <si>
    <t>Stavební objekt inženýrský</t>
  </si>
  <si>
    <t>Stavební objekt pozemní</t>
  </si>
  <si>
    <t>identifikovat, zda se jedná o objekt nebo soupis prací pro daný objekt:</t>
  </si>
  <si>
    <t>vedlejších a ostatních nákladů a ostatních nákladů s rekapitulací nabídkové ceny za jednotlivé soupisy prací. Na základě údaje Typ je možné</t>
  </si>
  <si>
    <r>
      <t xml:space="preserve">V sestavě </t>
    </r>
    <r>
      <rPr>
        <b/>
        <sz val="9"/>
        <rFont val="Trebuchet MS"/>
        <family val="2"/>
        <charset val="238"/>
      </rPr>
      <t>Rekapitulace objektů stavby a soupisů prací</t>
    </r>
    <r>
      <rPr>
        <sz val="9"/>
        <rFont val="Trebuchet MS"/>
        <family val="2"/>
        <charset val="238"/>
      </rPr>
      <t xml:space="preserve"> je uvedena rekapitulace stavebních objektů, inženýrských objektů, provozních souborů,</t>
    </r>
  </si>
  <si>
    <t>celkové nabídkové ceny uchazeče.</t>
  </si>
  <si>
    <r>
      <t xml:space="preserve">V sestavě </t>
    </r>
    <r>
      <rPr>
        <b/>
        <sz val="9"/>
        <rFont val="Trebuchet MS"/>
        <family val="2"/>
        <charset val="238"/>
      </rPr>
      <t>Rekapitulace stavby</t>
    </r>
    <r>
      <rPr>
        <sz val="9"/>
        <rFont val="Trebuchet MS"/>
        <family val="2"/>
        <charset val="238"/>
      </rPr>
      <t xml:space="preserve"> jsou uvedeny informace identifikující předmět veřejné zakázky na stavební práce, KSO, CC-CZ, CZ-CPV, CZ-CPA a rekapitulaci </t>
    </r>
  </si>
  <si>
    <r>
      <rPr>
        <i/>
        <sz val="9"/>
        <rFont val="Trebuchet MS"/>
        <family val="2"/>
        <charset val="238"/>
      </rPr>
      <t xml:space="preserve">Rekapitulace stavby </t>
    </r>
    <r>
      <rPr>
        <sz val="9"/>
        <rFont val="Trebuchet MS"/>
        <family val="2"/>
        <charset val="238"/>
      </rPr>
      <t>obsahuje sestavu Rekapitulace stavby a Rekapitulace objektů stavby a soupisů prací.</t>
    </r>
  </si>
  <si>
    <t>ještě samostatné sestavy vymezené orámovaním a nadpisem sestavy.</t>
  </si>
  <si>
    <t>Soubor je složen ze záložky Rekapitulace stavby a záložek s názvem soupisu prací pro jednotlivé objekty ve formátu XLS. Každá ze záložek přitom obsahuje</t>
  </si>
  <si>
    <t>Struktura</t>
  </si>
  <si>
    <t>Struktura údajů, formát souboru a metodika pro zpracování</t>
  </si>
  <si>
    <t>Dodávky rozváděče ES222</t>
  </si>
  <si>
    <t>Zemní práce - celkem</t>
  </si>
  <si>
    <t xml:space="preserve"> Provizorní úprava terénu v zemina třídy 3</t>
  </si>
  <si>
    <t>ÚPRAVA POVRCHU</t>
  </si>
  <si>
    <t xml:space="preserve"> Do vzdálenosti 1 km</t>
  </si>
  <si>
    <t>ODVOZ ZEMINY</t>
  </si>
  <si>
    <t xml:space="preserve"> Zemina třídy 3, šíře 550mm,hloubka 500mm</t>
  </si>
  <si>
    <t xml:space="preserve"> Zemina třídy 3, šíře 350mm,hloubka 500mm</t>
  </si>
  <si>
    <t>ZÁHOZ KABELOVÉ RÝHY</t>
  </si>
  <si>
    <t xml:space="preserve"> V zemine třídy 3-4</t>
  </si>
  <si>
    <t>POVRCHU</t>
  </si>
  <si>
    <t>ZÁHOZ JÁMY,UPĚCHOVÁNÍ,ÚPRAVA</t>
  </si>
  <si>
    <t xml:space="preserve"> Do šířky 30cm</t>
  </si>
  <si>
    <t>FOLIE VÝSTRAŽNÁ Z PVC</t>
  </si>
  <si>
    <t xml:space="preserve"> Z kopaného písku, bez zakrytí, šíře do 65cm,tloušťka 20cm</t>
  </si>
  <si>
    <t>ZŘÍZENÍ KABELOVÉHO LOŽE</t>
  </si>
  <si>
    <t>HLOUBENÍ KABELOVÉ RÝHY</t>
  </si>
  <si>
    <t xml:space="preserve"> Zemina třídy 3-4,ručně</t>
  </si>
  <si>
    <t>ZÁKLAD A JINÉ ZAŘÍZENÍ</t>
  </si>
  <si>
    <t>VÝKOP JÁMY PRO STOŽÁR,BETONOVÝ</t>
  </si>
  <si>
    <t xml:space="preserve"> Vrstva do 15cm,zemina tř.1</t>
  </si>
  <si>
    <t>SEJMUTÍ ORNICE</t>
  </si>
  <si>
    <t>km</t>
  </si>
  <si>
    <t xml:space="preserve"> Venkovní vedení nn v přehledném terénu</t>
  </si>
  <si>
    <t>VYTÝČENÍ TRATI</t>
  </si>
  <si>
    <t>SP připojovací</t>
  </si>
  <si>
    <t>SR 3a svorka páska-drát</t>
  </si>
  <si>
    <t>SVORKA HROMOSVODNÍ,UZEMŇOVACÍ</t>
  </si>
  <si>
    <t>Drát 10 drát o 10mm(0,62kg/m), pevně</t>
  </si>
  <si>
    <t xml:space="preserve"> 240 mm2</t>
  </si>
  <si>
    <t xml:space="preserve"> 16 mm2</t>
  </si>
  <si>
    <t xml:space="preserve"> 6 mm2</t>
  </si>
  <si>
    <t xml:space="preserve"> do 2,5 mm2</t>
  </si>
  <si>
    <t>Ukončení vodičů izolovaných s označením a zapojením v rozváděči nebo na přístroji</t>
  </si>
  <si>
    <t>TCEPKPFLE 1x4x0,8mm , pevně</t>
  </si>
  <si>
    <t>STÍNĚNÝ, IZOLACE PVC/PVC</t>
  </si>
  <si>
    <t>KABEL TELEFONNÍ VNKOVNÍ,</t>
  </si>
  <si>
    <t>KF 09063 TRUBKA KOPOFLEX 63</t>
  </si>
  <si>
    <t>KF 09040 TRUBKA KOPOFLEX 40</t>
  </si>
  <si>
    <t>CYKY-J 4x16 , pevně</t>
  </si>
  <si>
    <t>Dodávky rozváděče ES222 - celkem</t>
  </si>
  <si>
    <t>Demontáž stav. skříně</t>
  </si>
  <si>
    <t>Distribuční společnost: ČEZ</t>
  </si>
  <si>
    <t>Zkratová odolnost: 10 kA</t>
  </si>
  <si>
    <t>Jmenovitý kmitočet: 50 Hz</t>
  </si>
  <si>
    <t>Jmenovitý proud: 63A a 25A</t>
  </si>
  <si>
    <t>Jmenovité napětí: 500 V</t>
  </si>
  <si>
    <t>Počet fází: 1x 3 fáze a 1x 1 fáze</t>
  </si>
  <si>
    <t>Jmenovité hodnoty</t>
  </si>
  <si>
    <t>Materiál: CELOPLASTOVÉ PROVEDENÍ Z TERMOSETU</t>
  </si>
  <si>
    <t>Šířka: 1110 mm</t>
  </si>
  <si>
    <t>Hloubka: 220 mm</t>
  </si>
  <si>
    <t>Výška: 600 mm</t>
  </si>
  <si>
    <t>Typ zámku: trnový klíč 6x6mm (ČSN359756) + jednoduchý_x000D_
závěr</t>
  </si>
  <si>
    <t>Stupeň mechanického krytí: IK 10</t>
  </si>
  <si>
    <t>Stupeň krytí: IP 44</t>
  </si>
  <si>
    <t>Způsob osazení: PRO OSAZENÍ DO VÝKLENKU VE STĚNĚ</t>
  </si>
  <si>
    <t>Systém rozvaděčů: Modulový systém</t>
  </si>
  <si>
    <t>Skelet</t>
  </si>
  <si>
    <t>ES222+200/NVE8P-C - Elektroměrový rozvaděč pro dva dvousazbové třífázové elektroměry s  hlavním jističem do 63 A. Rozvaděč je vydrátován silovými vodiči CY 16mm2</t>
  </si>
  <si>
    <t>Ing. Ota Vettermann</t>
  </si>
  <si>
    <t>OBEC VRSKMAŇ</t>
  </si>
  <si>
    <t>Elektroinstalace
IO02 - Přípojka NN</t>
  </si>
  <si>
    <t>Mateřská škola - Vrskmaň, č.p.63, p. č. 117, k.ú. Vrskmaň</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</si>
</sst>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
    <numFmt numFmtId="165" formatCode="dd\.mm\.yyyy"/>
    <numFmt numFmtId="166" formatCode="#,##0.00%"/>
    <numFmt numFmtId="167" formatCode="#,##0.000"/>
  </numFmts>
  <fonts count="54" x14ac:knownFonts="1">
    <font>
      <sz val="11"/>
      <color theme="1"/>
      <name val="Calibri"/>
      <family val="2"/>
      <charset val="238"/>
      <scheme val="minor"/>
    </font>
    <font>
      <sz val="9"/>
      <color rgb="FF000000"/>
      <name val="Segoe UI"/>
      <family val="2"/>
      <charset val="238"/>
    </font>
    <font>
      <b/>
      <sz val="11"/>
      <color rgb="FF000000"/>
      <name val="Segoe UI"/>
      <family val="2"/>
      <charset val="238"/>
    </font>
    <font>
      <b/>
      <sz val="10"/>
      <color rgb="FF000000"/>
      <name val="Segoe UI"/>
      <family val="2"/>
      <charset val="238"/>
    </font>
    <font>
      <b/>
      <sz val="9"/>
      <color rgb="FF000000"/>
      <name val="Segoe UI"/>
      <family val="2"/>
      <charset val="238"/>
    </font>
    <font>
      <sz val="10"/>
      <color rgb="FF000000"/>
      <name val="Segoe UI"/>
      <family val="2"/>
      <charset val="238"/>
    </font>
    <font>
      <i/>
      <sz val="10"/>
      <color rgb="FF000000"/>
      <name val="Segoe UI"/>
      <family val="2"/>
      <charset val="238"/>
    </font>
    <font>
      <sz val="8"/>
      <name val="Trebuchet MS"/>
      <family val="2"/>
    </font>
    <font>
      <sz val="11"/>
      <name val="Trebuchet MS"/>
      <family val="2"/>
    </font>
    <font>
      <sz val="11"/>
      <color rgb="FF969696"/>
      <name val="Trebuchet MS"/>
      <family val="2"/>
    </font>
    <font>
      <b/>
      <sz val="11"/>
      <name val="Trebuchet MS"/>
      <family val="2"/>
    </font>
    <font>
      <sz val="11"/>
      <color rgb="FF003366"/>
      <name val="Trebuchet MS"/>
      <family val="2"/>
    </font>
    <font>
      <b/>
      <sz val="11"/>
      <color rgb="FF003366"/>
      <name val="Trebuchet MS"/>
      <family val="2"/>
    </font>
    <font>
      <u/>
      <sz val="11"/>
      <color theme="10"/>
      <name val="Calibri"/>
      <family val="2"/>
    </font>
    <font>
      <sz val="18"/>
      <color theme="10"/>
      <name val="Wingdings 2"/>
      <family val="1"/>
      <charset val="2"/>
    </font>
    <font>
      <b/>
      <sz val="12"/>
      <name val="Trebuchet MS"/>
      <family val="2"/>
    </font>
    <font>
      <sz val="12"/>
      <name val="Trebuchet MS"/>
      <family val="2"/>
    </font>
    <font>
      <sz val="12"/>
      <color rgb="FF969696"/>
      <name val="Trebuchet MS"/>
      <family val="2"/>
    </font>
    <font>
      <b/>
      <sz val="12"/>
      <color rgb="FF960000"/>
      <name val="Trebuchet MS"/>
      <family val="2"/>
    </font>
    <font>
      <sz val="9"/>
      <color rgb="FF969696"/>
      <name val="Trebuchet MS"/>
      <family val="2"/>
    </font>
    <font>
      <sz val="9"/>
      <name val="Trebuchet MS"/>
      <family val="2"/>
    </font>
    <font>
      <b/>
      <sz val="9"/>
      <name val="Trebuchet MS"/>
      <family val="2"/>
    </font>
    <font>
      <b/>
      <sz val="16"/>
      <name val="Trebuchet MS"/>
      <family val="2"/>
    </font>
    <font>
      <sz val="8"/>
      <color rgb="FF969696"/>
      <name val="Trebuchet MS"/>
      <family val="2"/>
    </font>
    <font>
      <b/>
      <sz val="8"/>
      <color rgb="FF969696"/>
      <name val="Trebuchet MS"/>
      <family val="2"/>
    </font>
    <font>
      <b/>
      <sz val="10"/>
      <name val="Trebuchet MS"/>
      <family val="2"/>
    </font>
    <font>
      <b/>
      <sz val="12"/>
      <color rgb="FF969696"/>
      <name val="Trebuchet MS"/>
      <family val="2"/>
    </font>
    <font>
      <sz val="8"/>
      <color rgb="FF3366FF"/>
      <name val="Trebuchet MS"/>
      <family val="2"/>
    </font>
    <font>
      <sz val="8"/>
      <color rgb="FFFAE682"/>
      <name val="Trebuchet MS"/>
      <family val="2"/>
    </font>
    <font>
      <u/>
      <sz val="10"/>
      <color theme="10"/>
      <name val="Trebuchet MS"/>
      <family val="2"/>
      <charset val="238"/>
    </font>
    <font>
      <sz val="10"/>
      <name val="Trebuchet MS"/>
      <family val="2"/>
      <charset val="238"/>
    </font>
    <font>
      <sz val="10"/>
      <color rgb="FF960000"/>
      <name val="Trebuchet MS"/>
      <family val="2"/>
      <charset val="238"/>
    </font>
    <font>
      <sz val="8"/>
      <color rgb="FF003366"/>
      <name val="Trebuchet MS"/>
      <family val="2"/>
    </font>
    <font>
      <sz val="10"/>
      <color rgb="FF003366"/>
      <name val="Trebuchet MS"/>
      <family val="2"/>
    </font>
    <font>
      <sz val="12"/>
      <color rgb="FF003366"/>
      <name val="Trebuchet MS"/>
      <family val="2"/>
    </font>
    <font>
      <sz val="8"/>
      <color rgb="FF505050"/>
      <name val="Trebuchet MS"/>
      <family val="2"/>
    </font>
    <font>
      <sz val="7"/>
      <color rgb="FF969696"/>
      <name val="Trebuchet MS"/>
      <family val="2"/>
    </font>
    <font>
      <sz val="8"/>
      <color rgb="FF800080"/>
      <name val="Trebuchet MS"/>
      <family val="2"/>
    </font>
    <font>
      <i/>
      <sz val="8"/>
      <color rgb="FF0000FF"/>
      <name val="Trebuchet MS"/>
      <family val="2"/>
    </font>
    <font>
      <sz val="8"/>
      <color rgb="FFFF0000"/>
      <name val="Trebuchet MS"/>
      <family val="2"/>
    </font>
    <font>
      <sz val="7"/>
      <name val="Trebuchet MS"/>
      <family val="2"/>
    </font>
    <font>
      <b/>
      <sz val="8"/>
      <name val="Trebuchet MS"/>
      <family val="2"/>
    </font>
    <font>
      <sz val="8"/>
      <color rgb="FF960000"/>
      <name val="Trebuchet MS"/>
      <family val="2"/>
    </font>
    <font>
      <sz val="9"/>
      <color rgb="FF000000"/>
      <name val="Trebuchet MS"/>
      <family val="2"/>
    </font>
    <font>
      <b/>
      <sz val="12"/>
      <color rgb="FF800000"/>
      <name val="Trebuchet MS"/>
      <family val="2"/>
    </font>
    <font>
      <i/>
      <sz val="7"/>
      <color rgb="FF969696"/>
      <name val="Trebuchet MS"/>
      <family val="2"/>
    </font>
    <font>
      <sz val="8"/>
      <name val="Trebuchet MS"/>
      <charset val="238"/>
    </font>
    <font>
      <sz val="8"/>
      <name val="Trebuchet MS"/>
      <family val="2"/>
      <charset val="238"/>
    </font>
    <font>
      <sz val="9"/>
      <name val="Trebuchet MS"/>
      <family val="2"/>
      <charset val="238"/>
    </font>
    <font>
      <b/>
      <sz val="9"/>
      <name val="Trebuchet MS"/>
      <family val="2"/>
      <charset val="238"/>
    </font>
    <font>
      <b/>
      <sz val="11"/>
      <name val="Trebuchet MS"/>
      <family val="2"/>
      <charset val="238"/>
    </font>
    <font>
      <sz val="11"/>
      <name val="Trebuchet MS"/>
      <family val="2"/>
      <charset val="238"/>
    </font>
    <font>
      <b/>
      <sz val="16"/>
      <name val="Trebuchet MS"/>
      <family val="2"/>
      <charset val="238"/>
    </font>
    <font>
      <i/>
      <sz val="9"/>
      <name val="Trebuchet MS"/>
      <family val="2"/>
      <charset val="238"/>
    </font>
  </fonts>
  <fills count="12">
    <fill>
      <patternFill patternType="none"/>
    </fill>
    <fill>
      <patternFill patternType="gray125"/>
    </fill>
    <fill>
      <patternFill patternType="solid">
        <fgColor rgb="FFF0F0F0"/>
        <bgColor indexed="64"/>
      </patternFill>
    </fill>
    <fill>
      <patternFill patternType="solid">
        <fgColor rgb="FFBFEBFF"/>
        <bgColor indexed="64"/>
      </patternFill>
    </fill>
    <fill>
      <patternFill patternType="solid">
        <fgColor rgb="FFE0FEE0"/>
        <bgColor indexed="64"/>
      </patternFill>
    </fill>
    <fill>
      <patternFill patternType="solid">
        <fgColor rgb="FFFFFFFF"/>
        <bgColor indexed="64"/>
      </patternFill>
    </fill>
    <fill>
      <patternFill patternType="solid">
        <fgColor rgb="FFFFEAFF"/>
        <bgColor indexed="64"/>
      </patternFill>
    </fill>
    <fill>
      <patternFill patternType="solid">
        <fgColor rgb="FFFFFFE0"/>
        <bgColor indexed="64"/>
      </patternFill>
    </fill>
    <fill>
      <patternFill patternType="solid">
        <fgColor rgb="FFFFFFCC"/>
      </patternFill>
    </fill>
    <fill>
      <patternFill patternType="solid">
        <fgColor rgb="FFD2D2D2"/>
      </patternFill>
    </fill>
    <fill>
      <patternFill patternType="solid">
        <fgColor rgb="FFBEBEBE"/>
      </patternFill>
    </fill>
    <fill>
      <patternFill patternType="solid">
        <fgColor rgb="FFFAE682"/>
      </patternFill>
    </fill>
  </fills>
  <borders count="37">
    <border>
      <left/>
      <right/>
      <top/>
      <bottom/>
      <diagonal/>
    </border>
    <border>
      <left style="thin">
        <color rgb="FFC0C0C0"/>
      </left>
      <right style="thin">
        <color rgb="FFC0C0C0"/>
      </right>
      <top style="thin">
        <color rgb="FFC0C0C0"/>
      </top>
      <bottom style="thin">
        <color rgb="FFC0C0C0"/>
      </bottom>
      <diagonal/>
    </border>
    <border>
      <left style="thin">
        <color rgb="FF000000"/>
      </left>
      <right/>
      <top/>
      <bottom/>
      <diagonal/>
    </border>
    <border>
      <left/>
      <right/>
      <top/>
      <bottom style="thin">
        <color rgb="FF000000"/>
      </bottom>
      <diagonal/>
    </border>
    <border>
      <left style="thin">
        <color rgb="FF000000"/>
      </left>
      <right/>
      <top/>
      <bottom style="thin">
        <color rgb="FF000000"/>
      </bottom>
      <diagonal/>
    </border>
    <border>
      <left/>
      <right style="dotted">
        <color rgb="FF969696"/>
      </right>
      <top/>
      <bottom style="dotted">
        <color rgb="FF969696"/>
      </bottom>
      <diagonal/>
    </border>
    <border>
      <left/>
      <right/>
      <top/>
      <bottom style="dotted">
        <color rgb="FF969696"/>
      </bottom>
      <diagonal/>
    </border>
    <border>
      <left style="dotted">
        <color rgb="FF969696"/>
      </left>
      <right/>
      <top/>
      <bottom style="dotted">
        <color rgb="FF969696"/>
      </bottom>
      <diagonal/>
    </border>
    <border>
      <left/>
      <right style="dotted">
        <color rgb="FF969696"/>
      </right>
      <top/>
      <bottom/>
      <diagonal/>
    </border>
    <border>
      <left style="dotted">
        <color rgb="FF969696"/>
      </left>
      <right/>
      <top/>
      <bottom/>
      <diagonal/>
    </border>
    <border>
      <left/>
      <right style="dotted">
        <color rgb="FF969696"/>
      </right>
      <top style="dotted">
        <color rgb="FF969696"/>
      </top>
      <bottom/>
      <diagonal/>
    </border>
    <border>
      <left/>
      <right/>
      <top style="dotted">
        <color rgb="FF969696"/>
      </top>
      <bottom/>
      <diagonal/>
    </border>
    <border>
      <left style="dotted">
        <color rgb="FF969696"/>
      </left>
      <right/>
      <top style="dotted">
        <color rgb="FF969696"/>
      </top>
      <bottom/>
      <diagonal/>
    </border>
    <border>
      <left/>
      <right style="dotted">
        <color rgb="FF969696"/>
      </right>
      <top style="dotted">
        <color rgb="FF969696"/>
      </top>
      <bottom style="dotted">
        <color rgb="FF969696"/>
      </bottom>
      <diagonal/>
    </border>
    <border>
      <left/>
      <right/>
      <top style="dotted">
        <color rgb="FF969696"/>
      </top>
      <bottom style="dotted">
        <color rgb="FF969696"/>
      </bottom>
      <diagonal/>
    </border>
    <border>
      <left style="dotted">
        <color rgb="FF969696"/>
      </left>
      <right/>
      <top style="dotted">
        <color rgb="FF969696"/>
      </top>
      <bottom style="dotted">
        <color rgb="FF969696"/>
      </bottom>
      <diagonal/>
    </border>
    <border>
      <left/>
      <right style="dotted">
        <color rgb="FF000000"/>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bottom/>
      <diagonal/>
    </border>
    <border>
      <left/>
      <right/>
      <top/>
      <bottom style="dotted">
        <color rgb="FF000000"/>
      </bottom>
      <diagonal/>
    </border>
    <border>
      <left/>
      <right/>
      <top style="dotted">
        <color rgb="FF000000"/>
      </top>
      <bottom/>
      <diagonal/>
    </border>
    <border>
      <left/>
      <right style="thin">
        <color rgb="FF000000"/>
      </right>
      <top style="thin">
        <color rgb="FF000000"/>
      </top>
      <bottom/>
      <diagonal/>
    </border>
    <border>
      <left style="dotted">
        <color rgb="FF969696"/>
      </left>
      <right style="dotted">
        <color rgb="FF969696"/>
      </right>
      <top style="dotted">
        <color rgb="FF969696"/>
      </top>
      <bottom style="dotted">
        <color rgb="FF969696"/>
      </bottom>
      <diagonal/>
    </border>
    <border>
      <left/>
      <right style="thin">
        <color rgb="FF000000"/>
      </right>
      <top style="dotted">
        <color rgb="FF000000"/>
      </top>
      <bottom style="dotted">
        <color rgb="FF000000"/>
      </bottom>
      <diagonal/>
    </border>
    <border>
      <left/>
      <right style="thin">
        <color rgb="FF000000"/>
      </right>
      <top style="dotted">
        <color rgb="FF969696"/>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4">
    <xf numFmtId="0" fontId="0" fillId="0" borderId="0"/>
    <xf numFmtId="0" fontId="7" fillId="0" borderId="0"/>
    <xf numFmtId="0" fontId="13" fillId="0" borderId="0" applyNumberFormat="0" applyFill="0" applyBorder="0" applyAlignment="0" applyProtection="0"/>
    <xf numFmtId="0" fontId="46" fillId="0" borderId="0" applyAlignment="0">
      <alignment vertical="top" wrapText="1"/>
      <protection locked="0"/>
    </xf>
  </cellStyleXfs>
  <cellXfs count="410">
    <xf numFmtId="0" fontId="0" fillId="0" borderId="0" xfId="0"/>
    <xf numFmtId="49" fontId="0" fillId="0" borderId="0" xfId="0" applyNumberFormat="1"/>
    <xf numFmtId="49" fontId="1" fillId="2" borderId="1" xfId="0" applyNumberFormat="1" applyFont="1" applyFill="1" applyBorder="1" applyAlignment="1">
      <alignment horizontal="left"/>
    </xf>
    <xf numFmtId="49" fontId="2" fillId="3" borderId="1" xfId="0" applyNumberFormat="1" applyFont="1" applyFill="1" applyBorder="1" applyAlignment="1">
      <alignment horizontal="left"/>
    </xf>
    <xf numFmtId="49" fontId="3" fillId="4" borderId="1" xfId="0" applyNumberFormat="1" applyFont="1" applyFill="1" applyBorder="1" applyAlignment="1">
      <alignment horizontal="left" wrapText="1"/>
    </xf>
    <xf numFmtId="49" fontId="3" fillId="4" borderId="1" xfId="0" applyNumberFormat="1" applyFont="1" applyFill="1" applyBorder="1" applyAlignment="1">
      <alignment horizontal="left"/>
    </xf>
    <xf numFmtId="49" fontId="1" fillId="5" borderId="1" xfId="0" applyNumberFormat="1" applyFont="1" applyFill="1" applyBorder="1" applyAlignment="1">
      <alignment horizontal="left"/>
    </xf>
    <xf numFmtId="49" fontId="4" fillId="6" borderId="1" xfId="0" applyNumberFormat="1" applyFont="1" applyFill="1" applyBorder="1" applyAlignment="1">
      <alignment horizontal="left"/>
    </xf>
    <xf numFmtId="49" fontId="1" fillId="2" borderId="1" xfId="0" applyNumberFormat="1" applyFont="1" applyFill="1" applyBorder="1" applyAlignment="1">
      <alignment horizontal="left" wrapText="1"/>
    </xf>
    <xf numFmtId="4" fontId="0" fillId="0" borderId="0" xfId="0" applyNumberFormat="1"/>
    <xf numFmtId="4" fontId="1" fillId="2" borderId="1" xfId="0" applyNumberFormat="1" applyFont="1" applyFill="1" applyBorder="1" applyAlignment="1">
      <alignment horizontal="left"/>
    </xf>
    <xf numFmtId="4" fontId="2" fillId="3" borderId="1" xfId="0" applyNumberFormat="1" applyFont="1" applyFill="1" applyBorder="1" applyAlignment="1">
      <alignment horizontal="right"/>
    </xf>
    <xf numFmtId="4" fontId="1" fillId="5" borderId="1" xfId="0" applyNumberFormat="1" applyFont="1" applyFill="1" applyBorder="1" applyAlignment="1">
      <alignment horizontal="right"/>
    </xf>
    <xf numFmtId="4" fontId="5" fillId="7" borderId="1" xfId="0" applyNumberFormat="1" applyFont="1" applyFill="1" applyBorder="1" applyAlignment="1">
      <alignment horizontal="right"/>
    </xf>
    <xf numFmtId="4" fontId="6" fillId="7" borderId="1" xfId="0" applyNumberFormat="1" applyFont="1" applyFill="1" applyBorder="1" applyAlignment="1">
      <alignment horizontal="right"/>
    </xf>
    <xf numFmtId="4" fontId="3" fillId="4" borderId="1" xfId="0" applyNumberFormat="1" applyFont="1" applyFill="1" applyBorder="1" applyAlignment="1">
      <alignment horizontal="right"/>
    </xf>
    <xf numFmtId="4" fontId="4" fillId="6" borderId="1" xfId="0" applyNumberFormat="1" applyFont="1" applyFill="1" applyBorder="1" applyAlignment="1">
      <alignment horizontal="right"/>
    </xf>
    <xf numFmtId="49" fontId="3" fillId="4" borderId="1" xfId="0" applyNumberFormat="1" applyFont="1" applyFill="1" applyBorder="1" applyAlignment="1">
      <alignment horizontal="center"/>
    </xf>
    <xf numFmtId="49" fontId="1" fillId="4" borderId="1" xfId="0" applyNumberFormat="1" applyFont="1" applyFill="1" applyBorder="1" applyAlignment="1">
      <alignment horizontal="left" wrapText="1"/>
    </xf>
    <xf numFmtId="2" fontId="2" fillId="3" borderId="1" xfId="0" applyNumberFormat="1" applyFont="1" applyFill="1" applyBorder="1" applyAlignment="1">
      <alignment horizontal="right"/>
    </xf>
    <xf numFmtId="49" fontId="1" fillId="2" borderId="1" xfId="0" applyNumberFormat="1" applyFont="1" applyFill="1" applyBorder="1" applyAlignment="1" applyProtection="1">
      <alignment horizontal="left" wrapText="1"/>
      <protection locked="0"/>
    </xf>
    <xf numFmtId="49" fontId="1" fillId="2" borderId="1" xfId="0" applyNumberFormat="1" applyFont="1" applyFill="1" applyBorder="1" applyAlignment="1" applyProtection="1">
      <alignment horizontal="left"/>
      <protection locked="0"/>
    </xf>
    <xf numFmtId="4" fontId="1" fillId="2" borderId="1" xfId="0" applyNumberFormat="1" applyFont="1" applyFill="1" applyBorder="1" applyAlignment="1" applyProtection="1">
      <alignment horizontal="left"/>
      <protection locked="0"/>
    </xf>
    <xf numFmtId="49" fontId="2" fillId="3" borderId="1" xfId="0" applyNumberFormat="1" applyFont="1" applyFill="1" applyBorder="1" applyAlignment="1" applyProtection="1">
      <alignment horizontal="left" wrapText="1"/>
      <protection locked="0"/>
    </xf>
    <xf numFmtId="49" fontId="2" fillId="3" borderId="1" xfId="0" applyNumberFormat="1" applyFont="1" applyFill="1" applyBorder="1" applyAlignment="1" applyProtection="1">
      <alignment horizontal="left"/>
      <protection locked="0"/>
    </xf>
    <xf numFmtId="4" fontId="2" fillId="3" borderId="1" xfId="0" applyNumberFormat="1" applyFont="1" applyFill="1" applyBorder="1" applyAlignment="1" applyProtection="1">
      <alignment horizontal="right"/>
      <protection locked="0"/>
    </xf>
    <xf numFmtId="49" fontId="1" fillId="5" borderId="1" xfId="0" applyNumberFormat="1" applyFont="1" applyFill="1" applyBorder="1" applyAlignment="1" applyProtection="1">
      <alignment horizontal="left" wrapText="1"/>
      <protection locked="0"/>
    </xf>
    <xf numFmtId="49" fontId="1" fillId="5" borderId="1" xfId="0" applyNumberFormat="1" applyFont="1" applyFill="1" applyBorder="1" applyAlignment="1" applyProtection="1">
      <alignment horizontal="left"/>
      <protection locked="0"/>
    </xf>
    <xf numFmtId="4" fontId="1" fillId="5" borderId="1" xfId="0" applyNumberFormat="1" applyFont="1" applyFill="1" applyBorder="1" applyAlignment="1" applyProtection="1">
      <alignment horizontal="right"/>
      <protection locked="0"/>
    </xf>
    <xf numFmtId="49" fontId="5" fillId="7" borderId="1" xfId="0" applyNumberFormat="1" applyFont="1" applyFill="1" applyBorder="1" applyAlignment="1" applyProtection="1">
      <alignment horizontal="left" wrapText="1"/>
      <protection locked="0"/>
    </xf>
    <xf numFmtId="49" fontId="5" fillId="7" borderId="1" xfId="0" applyNumberFormat="1" applyFont="1" applyFill="1" applyBorder="1" applyAlignment="1" applyProtection="1">
      <alignment horizontal="left"/>
      <protection locked="0"/>
    </xf>
    <xf numFmtId="4" fontId="5" fillId="7" borderId="1" xfId="0" applyNumberFormat="1" applyFont="1" applyFill="1" applyBorder="1" applyAlignment="1" applyProtection="1">
      <alignment horizontal="right"/>
      <protection locked="0"/>
    </xf>
    <xf numFmtId="49" fontId="6" fillId="7" borderId="1" xfId="0" applyNumberFormat="1" applyFont="1" applyFill="1" applyBorder="1" applyAlignment="1" applyProtection="1">
      <alignment horizontal="left" wrapText="1"/>
      <protection locked="0"/>
    </xf>
    <xf numFmtId="49" fontId="6" fillId="7" borderId="1" xfId="0" applyNumberFormat="1" applyFont="1" applyFill="1" applyBorder="1" applyAlignment="1" applyProtection="1">
      <alignment horizontal="left"/>
      <protection locked="0"/>
    </xf>
    <xf numFmtId="4" fontId="6" fillId="7" borderId="1" xfId="0" applyNumberFormat="1" applyFont="1" applyFill="1" applyBorder="1" applyAlignment="1" applyProtection="1">
      <alignment horizontal="right"/>
      <protection locked="0"/>
    </xf>
    <xf numFmtId="2" fontId="2" fillId="3" borderId="1" xfId="0" applyNumberFormat="1" applyFont="1" applyFill="1" applyBorder="1" applyAlignment="1" applyProtection="1">
      <alignment horizontal="left"/>
      <protection locked="0"/>
    </xf>
    <xf numFmtId="2" fontId="2" fillId="3" borderId="1" xfId="0" applyNumberFormat="1" applyFont="1" applyFill="1" applyBorder="1" applyAlignment="1" applyProtection="1">
      <alignment horizontal="right"/>
      <protection locked="0"/>
    </xf>
    <xf numFmtId="49" fontId="0" fillId="0" borderId="0" xfId="0" applyNumberFormat="1" applyAlignment="1" applyProtection="1">
      <alignment wrapText="1"/>
      <protection locked="0"/>
    </xf>
    <xf numFmtId="49" fontId="0" fillId="0" borderId="0" xfId="0" applyNumberFormat="1" applyProtection="1">
      <protection locked="0"/>
    </xf>
    <xf numFmtId="4" fontId="0" fillId="0" borderId="0" xfId="0" applyNumberFormat="1" applyProtection="1">
      <protection locked="0"/>
    </xf>
    <xf numFmtId="0" fontId="7" fillId="0" borderId="0" xfId="1" applyFont="1"/>
    <xf numFmtId="0" fontId="7" fillId="0" borderId="0" xfId="1" applyFont="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8" fillId="0" borderId="0" xfId="1" applyFont="1" applyAlignment="1">
      <alignment vertical="center"/>
    </xf>
    <xf numFmtId="0" fontId="8" fillId="0" borderId="0" xfId="1" applyFont="1" applyAlignment="1">
      <alignment horizontal="left" vertical="center"/>
    </xf>
    <xf numFmtId="4" fontId="9" fillId="0" borderId="5" xfId="1" applyNumberFormat="1" applyFont="1" applyBorder="1" applyAlignment="1">
      <alignment vertical="center"/>
    </xf>
    <xf numFmtId="4" fontId="9" fillId="0" borderId="6" xfId="1" applyNumberFormat="1" applyFont="1" applyBorder="1" applyAlignment="1">
      <alignment vertical="center"/>
    </xf>
    <xf numFmtId="164" fontId="9" fillId="0" borderId="6" xfId="1" applyNumberFormat="1" applyFont="1" applyBorder="1" applyAlignment="1">
      <alignment vertical="center"/>
    </xf>
    <xf numFmtId="4" fontId="9" fillId="0" borderId="7" xfId="1" applyNumberFormat="1" applyFont="1" applyBorder="1" applyAlignment="1">
      <alignment vertical="center"/>
    </xf>
    <xf numFmtId="0" fontId="8" fillId="0" borderId="2" xfId="1" applyFont="1" applyBorder="1" applyAlignment="1">
      <alignment vertical="center"/>
    </xf>
    <xf numFmtId="0" fontId="10" fillId="0" borderId="0" xfId="1" applyFont="1" applyAlignment="1">
      <alignment horizontal="center" vertical="center"/>
    </xf>
    <xf numFmtId="0" fontId="11" fillId="0" borderId="0" xfId="1" applyFont="1" applyAlignment="1">
      <alignment vertical="center"/>
    </xf>
    <xf numFmtId="4" fontId="11" fillId="0" borderId="0" xfId="1" applyNumberFormat="1" applyFont="1" applyAlignment="1">
      <alignment vertical="center"/>
    </xf>
    <xf numFmtId="0" fontId="12" fillId="0" borderId="0" xfId="1" applyFont="1" applyAlignment="1">
      <alignment horizontal="left" vertical="center" wrapText="1"/>
    </xf>
    <xf numFmtId="0" fontId="11" fillId="0" borderId="0" xfId="1" applyFont="1" applyAlignment="1">
      <alignment vertical="center"/>
    </xf>
    <xf numFmtId="0" fontId="12" fillId="0" borderId="0" xfId="1" applyFont="1" applyAlignment="1">
      <alignment vertical="center"/>
    </xf>
    <xf numFmtId="0" fontId="14" fillId="0" borderId="0" xfId="2" applyFont="1" applyAlignment="1">
      <alignment horizontal="center" vertical="center"/>
    </xf>
    <xf numFmtId="4" fontId="9" fillId="0" borderId="8" xfId="1" applyNumberFormat="1" applyFont="1" applyBorder="1" applyAlignment="1">
      <alignment vertical="center"/>
    </xf>
    <xf numFmtId="4" fontId="9" fillId="0" borderId="0" xfId="1" applyNumberFormat="1" applyFont="1" applyBorder="1" applyAlignment="1">
      <alignment vertical="center"/>
    </xf>
    <xf numFmtId="164" fontId="9" fillId="0" borderId="0" xfId="1" applyNumberFormat="1" applyFont="1" applyBorder="1" applyAlignment="1">
      <alignment vertical="center"/>
    </xf>
    <xf numFmtId="4" fontId="9" fillId="0" borderId="9" xfId="1" applyNumberFormat="1" applyFont="1" applyBorder="1" applyAlignment="1">
      <alignment vertical="center"/>
    </xf>
    <xf numFmtId="0" fontId="15" fillId="0" borderId="0" xfId="1" applyFont="1" applyAlignment="1">
      <alignment vertical="center"/>
    </xf>
    <xf numFmtId="0" fontId="15" fillId="0" borderId="0" xfId="1" applyFont="1" applyAlignment="1">
      <alignment horizontal="left" vertical="center"/>
    </xf>
    <xf numFmtId="0" fontId="16" fillId="0" borderId="0" xfId="1" applyFont="1" applyAlignment="1">
      <alignment horizontal="left" vertical="center"/>
    </xf>
    <xf numFmtId="4" fontId="17" fillId="0" borderId="8" xfId="1" applyNumberFormat="1" applyFont="1" applyBorder="1" applyAlignment="1">
      <alignment vertical="center"/>
    </xf>
    <xf numFmtId="4" fontId="17" fillId="0" borderId="0" xfId="1" applyNumberFormat="1" applyFont="1" applyBorder="1" applyAlignment="1">
      <alignment vertical="center"/>
    </xf>
    <xf numFmtId="164" fontId="17" fillId="0" borderId="0" xfId="1" applyNumberFormat="1" applyFont="1" applyBorder="1" applyAlignment="1">
      <alignment vertical="center"/>
    </xf>
    <xf numFmtId="4" fontId="17" fillId="0" borderId="9" xfId="1" applyNumberFormat="1" applyFont="1" applyBorder="1" applyAlignment="1">
      <alignment vertical="center"/>
    </xf>
    <xf numFmtId="0" fontId="15" fillId="0" borderId="2" xfId="1" applyFont="1" applyBorder="1" applyAlignment="1">
      <alignment vertical="center"/>
    </xf>
    <xf numFmtId="0" fontId="15" fillId="0" borderId="0" xfId="1" applyFont="1" applyAlignment="1">
      <alignment horizontal="center" vertical="center"/>
    </xf>
    <xf numFmtId="4" fontId="18" fillId="0" borderId="0" xfId="1" applyNumberFormat="1" applyFont="1" applyAlignment="1">
      <alignment vertical="center"/>
    </xf>
    <xf numFmtId="4" fontId="18" fillId="0" borderId="0" xfId="1" applyNumberFormat="1" applyFont="1" applyAlignment="1">
      <alignment horizontal="right" vertical="center"/>
    </xf>
    <xf numFmtId="0" fontId="18" fillId="0" borderId="0" xfId="1" applyFont="1" applyAlignment="1">
      <alignment vertical="center"/>
    </xf>
    <xf numFmtId="0" fontId="18" fillId="0" borderId="0" xfId="1" applyFont="1" applyAlignment="1">
      <alignment horizontal="left" vertical="center"/>
    </xf>
    <xf numFmtId="0" fontId="7" fillId="0" borderId="10" xfId="1" applyFont="1" applyBorder="1" applyAlignment="1">
      <alignment vertical="center"/>
    </xf>
    <xf numFmtId="0" fontId="7" fillId="0" borderId="11" xfId="1" applyFont="1" applyBorder="1" applyAlignment="1">
      <alignment vertical="center"/>
    </xf>
    <xf numFmtId="0" fontId="7" fillId="0" borderId="12" xfId="1" applyFont="1" applyBorder="1" applyAlignment="1">
      <alignment vertical="center"/>
    </xf>
    <xf numFmtId="0" fontId="19" fillId="0" borderId="13" xfId="1" applyFont="1" applyBorder="1" applyAlignment="1">
      <alignment horizontal="center" vertical="center" wrapText="1"/>
    </xf>
    <xf numFmtId="0" fontId="19" fillId="0" borderId="14" xfId="1" applyFont="1" applyBorder="1" applyAlignment="1">
      <alignment horizontal="center" vertical="center" wrapText="1"/>
    </xf>
    <xf numFmtId="0" fontId="19" fillId="0" borderId="15" xfId="1" applyFont="1" applyBorder="1" applyAlignment="1">
      <alignment horizontal="center" vertical="center" wrapText="1"/>
    </xf>
    <xf numFmtId="0" fontId="20" fillId="9" borderId="16" xfId="1" applyFont="1" applyFill="1" applyBorder="1" applyAlignment="1">
      <alignment horizontal="center" vertical="center"/>
    </xf>
    <xf numFmtId="0" fontId="7" fillId="9" borderId="17" xfId="1" applyFont="1" applyFill="1" applyBorder="1" applyAlignment="1">
      <alignment vertical="center"/>
    </xf>
    <xf numFmtId="0" fontId="20" fillId="9" borderId="17" xfId="1" applyFont="1" applyFill="1" applyBorder="1" applyAlignment="1">
      <alignment horizontal="center" vertical="center"/>
    </xf>
    <xf numFmtId="0" fontId="20" fillId="9" borderId="17" xfId="1" applyFont="1" applyFill="1" applyBorder="1" applyAlignment="1">
      <alignment horizontal="right" vertical="center"/>
    </xf>
    <xf numFmtId="0" fontId="7" fillId="9" borderId="17" xfId="1" applyFont="1" applyFill="1" applyBorder="1" applyAlignment="1">
      <alignment vertical="center"/>
    </xf>
    <xf numFmtId="0" fontId="20" fillId="9" borderId="18" xfId="1" applyFont="1" applyFill="1" applyBorder="1" applyAlignment="1">
      <alignment horizontal="center" vertical="center"/>
    </xf>
    <xf numFmtId="0" fontId="7" fillId="0" borderId="8" xfId="1" applyFont="1" applyBorder="1" applyAlignment="1">
      <alignment vertical="center"/>
    </xf>
    <xf numFmtId="0" fontId="7" fillId="0" borderId="0" xfId="1" applyFont="1" applyBorder="1" applyAlignment="1">
      <alignment vertical="center"/>
    </xf>
    <xf numFmtId="0" fontId="7" fillId="0" borderId="0" xfId="1" applyFont="1" applyBorder="1" applyAlignment="1">
      <alignment vertical="center"/>
    </xf>
    <xf numFmtId="0" fontId="7" fillId="0" borderId="9" xfId="1" applyFont="1" applyBorder="1" applyAlignment="1">
      <alignment vertical="center"/>
    </xf>
    <xf numFmtId="0" fontId="20" fillId="0" borderId="0" xfId="1" applyFont="1" applyAlignment="1">
      <alignment vertical="center"/>
    </xf>
    <xf numFmtId="0" fontId="19" fillId="0" borderId="0" xfId="1" applyFont="1" applyAlignment="1">
      <alignment horizontal="left" vertical="center"/>
    </xf>
    <xf numFmtId="0" fontId="7" fillId="0" borderId="11" xfId="1" applyFont="1" applyBorder="1" applyAlignment="1">
      <alignment vertical="center"/>
    </xf>
    <xf numFmtId="0" fontId="17" fillId="0" borderId="12" xfId="1" applyFont="1" applyBorder="1" applyAlignment="1">
      <alignment horizontal="center" vertical="center"/>
    </xf>
    <xf numFmtId="0" fontId="7" fillId="0" borderId="0" xfId="1" applyFont="1" applyAlignment="1">
      <alignment vertical="center"/>
    </xf>
    <xf numFmtId="0" fontId="20" fillId="0" borderId="0" xfId="1" applyFont="1" applyAlignment="1">
      <alignment vertical="center"/>
    </xf>
    <xf numFmtId="165" fontId="20" fillId="0" borderId="0" xfId="1" applyNumberFormat="1" applyFont="1" applyAlignment="1">
      <alignment horizontal="left" vertical="center"/>
    </xf>
    <xf numFmtId="0" fontId="21" fillId="0" borderId="0" xfId="1" applyFont="1" applyAlignment="1">
      <alignment vertical="center"/>
    </xf>
    <xf numFmtId="0" fontId="15" fillId="0" borderId="0" xfId="1" applyFont="1" applyAlignment="1">
      <alignment vertical="center"/>
    </xf>
    <xf numFmtId="0" fontId="15" fillId="0" borderId="0" xfId="1" applyFont="1" applyAlignment="1">
      <alignment horizontal="left" vertical="center" wrapText="1"/>
    </xf>
    <xf numFmtId="0" fontId="20" fillId="0" borderId="2" xfId="1" applyFont="1" applyBorder="1" applyAlignment="1">
      <alignment vertical="center"/>
    </xf>
    <xf numFmtId="0" fontId="22" fillId="0" borderId="0" xfId="1" applyFont="1" applyAlignment="1">
      <alignment horizontal="left" vertical="center"/>
    </xf>
    <xf numFmtId="0" fontId="7" fillId="0" borderId="19" xfId="1" applyFont="1" applyBorder="1" applyAlignment="1">
      <alignment vertical="center"/>
    </xf>
    <xf numFmtId="0" fontId="7" fillId="0" borderId="20" xfId="1" applyFont="1" applyBorder="1" applyAlignment="1">
      <alignment vertical="center"/>
    </xf>
    <xf numFmtId="0" fontId="7" fillId="0" borderId="21" xfId="1" applyFont="1" applyBorder="1" applyAlignment="1">
      <alignment vertical="center"/>
    </xf>
    <xf numFmtId="0" fontId="7" fillId="0" borderId="22" xfId="1" applyFont="1" applyBorder="1" applyAlignment="1">
      <alignment vertical="center"/>
    </xf>
    <xf numFmtId="0" fontId="7" fillId="10" borderId="22" xfId="1" applyFont="1" applyFill="1" applyBorder="1" applyAlignment="1">
      <alignment vertical="center"/>
    </xf>
    <xf numFmtId="0" fontId="7" fillId="10" borderId="0" xfId="1" applyFont="1" applyFill="1" applyBorder="1" applyAlignment="1">
      <alignment vertical="center"/>
    </xf>
    <xf numFmtId="0" fontId="7" fillId="10" borderId="16" xfId="1" applyFont="1" applyFill="1" applyBorder="1" applyAlignment="1">
      <alignment vertical="center"/>
    </xf>
    <xf numFmtId="0" fontId="7" fillId="10" borderId="17" xfId="1" applyFont="1" applyFill="1" applyBorder="1" applyAlignment="1">
      <alignment vertical="center"/>
    </xf>
    <xf numFmtId="4" fontId="15" fillId="10" borderId="17" xfId="1" applyNumberFormat="1" applyFont="1" applyFill="1" applyBorder="1" applyAlignment="1">
      <alignment vertical="center"/>
    </xf>
    <xf numFmtId="0" fontId="7" fillId="10" borderId="17" xfId="1" applyFont="1" applyFill="1" applyBorder="1" applyAlignment="1">
      <alignment vertical="center"/>
    </xf>
    <xf numFmtId="0" fontId="15" fillId="10" borderId="17" xfId="1" applyFont="1" applyFill="1" applyBorder="1" applyAlignment="1">
      <alignment horizontal="left" vertical="center"/>
    </xf>
    <xf numFmtId="0" fontId="15" fillId="10" borderId="17" xfId="1" applyFont="1" applyFill="1" applyBorder="1" applyAlignment="1">
      <alignment horizontal="center" vertical="center"/>
    </xf>
    <xf numFmtId="0" fontId="15" fillId="10" borderId="18" xfId="1" applyFont="1" applyFill="1" applyBorder="1" applyAlignment="1">
      <alignment horizontal="left" vertical="center"/>
    </xf>
    <xf numFmtId="0" fontId="23" fillId="0" borderId="0" xfId="1" applyFont="1" applyAlignment="1">
      <alignment vertical="center"/>
    </xf>
    <xf numFmtId="0" fontId="23" fillId="0" borderId="0" xfId="1" applyFont="1" applyAlignment="1">
      <alignment vertical="center"/>
    </xf>
    <xf numFmtId="0" fontId="23" fillId="0" borderId="22" xfId="1" applyFont="1" applyBorder="1" applyAlignment="1">
      <alignment vertical="center"/>
    </xf>
    <xf numFmtId="0" fontId="23" fillId="0" borderId="0" xfId="1" applyFont="1" applyBorder="1" applyAlignment="1">
      <alignment vertical="center"/>
    </xf>
    <xf numFmtId="0" fontId="23" fillId="0" borderId="0" xfId="1" applyFont="1" applyBorder="1" applyAlignment="1">
      <alignment vertical="center"/>
    </xf>
    <xf numFmtId="4" fontId="24" fillId="0" borderId="0" xfId="1" applyNumberFormat="1" applyFont="1" applyBorder="1" applyAlignment="1">
      <alignment vertical="center"/>
    </xf>
    <xf numFmtId="166" fontId="23" fillId="0" borderId="0" xfId="1" applyNumberFormat="1" applyFont="1" applyBorder="1" applyAlignment="1">
      <alignment horizontal="center" vertical="center"/>
    </xf>
    <xf numFmtId="0" fontId="23" fillId="0" borderId="0" xfId="1" applyFont="1" applyBorder="1" applyAlignment="1">
      <alignment horizontal="left" vertical="center"/>
    </xf>
    <xf numFmtId="0" fontId="23" fillId="0" borderId="2" xfId="1" applyFont="1" applyBorder="1" applyAlignment="1">
      <alignment vertical="center"/>
    </xf>
    <xf numFmtId="0" fontId="23" fillId="0" borderId="0" xfId="1" applyFont="1" applyBorder="1" applyAlignment="1">
      <alignment horizontal="right" vertical="center"/>
    </xf>
    <xf numFmtId="0" fontId="7" fillId="0" borderId="23" xfId="1" applyFont="1" applyBorder="1" applyAlignment="1">
      <alignment vertical="center"/>
    </xf>
    <xf numFmtId="4" fontId="25" fillId="0" borderId="23" xfId="1" applyNumberFormat="1" applyFont="1" applyBorder="1" applyAlignment="1">
      <alignment vertical="center"/>
    </xf>
    <xf numFmtId="0" fontId="7" fillId="0" borderId="23" xfId="1" applyFont="1" applyBorder="1" applyAlignment="1">
      <alignment vertical="center"/>
    </xf>
    <xf numFmtId="0" fontId="25" fillId="0" borderId="23" xfId="1" applyFont="1" applyBorder="1" applyAlignment="1">
      <alignment horizontal="left" vertical="center"/>
    </xf>
    <xf numFmtId="0" fontId="7" fillId="0" borderId="0" xfId="1" applyFont="1"/>
    <xf numFmtId="0" fontId="7" fillId="0" borderId="22" xfId="1" applyFont="1" applyBorder="1"/>
    <xf numFmtId="0" fontId="7" fillId="0" borderId="0" xfId="1" applyFont="1" applyBorder="1"/>
    <xf numFmtId="0" fontId="7" fillId="0" borderId="24" xfId="1" applyFont="1" applyBorder="1"/>
    <xf numFmtId="0" fontId="7" fillId="0" borderId="2" xfId="1" applyFont="1" applyBorder="1"/>
    <xf numFmtId="0" fontId="7" fillId="0" borderId="0" xfId="1" applyFont="1" applyAlignment="1">
      <alignment horizontal="left" vertical="center"/>
    </xf>
    <xf numFmtId="0" fontId="7" fillId="0" borderId="0" xfId="1" applyFont="1" applyBorder="1"/>
    <xf numFmtId="0" fontId="20" fillId="0" borderId="0" xfId="1" applyFont="1" applyBorder="1" applyAlignment="1">
      <alignment horizontal="left" vertical="center" wrapText="1"/>
    </xf>
    <xf numFmtId="0" fontId="19" fillId="0" borderId="0" xfId="1" applyFont="1" applyBorder="1" applyAlignment="1">
      <alignment horizontal="left" vertical="center"/>
    </xf>
    <xf numFmtId="0" fontId="20" fillId="0" borderId="0" xfId="1" applyFont="1" applyBorder="1" applyAlignment="1">
      <alignment horizontal="left" vertical="center"/>
    </xf>
    <xf numFmtId="49" fontId="20" fillId="8" borderId="0" xfId="1" applyNumberFormat="1" applyFont="1" applyFill="1" applyBorder="1" applyAlignment="1" applyProtection="1">
      <alignment horizontal="left" vertical="center"/>
      <protection locked="0"/>
    </xf>
    <xf numFmtId="49" fontId="20" fillId="8" borderId="0" xfId="1" applyNumberFormat="1" applyFont="1" applyFill="1" applyBorder="1" applyAlignment="1" applyProtection="1">
      <alignment horizontal="left" vertical="center"/>
      <protection locked="0"/>
    </xf>
    <xf numFmtId="0" fontId="20" fillId="8" borderId="0" xfId="1" applyFont="1" applyFill="1" applyBorder="1" applyAlignment="1" applyProtection="1">
      <alignment horizontal="left" vertical="center"/>
      <protection locked="0"/>
    </xf>
    <xf numFmtId="0" fontId="15" fillId="0" borderId="0" xfId="1" applyFont="1" applyBorder="1" applyAlignment="1">
      <alignment horizontal="left" vertical="top" wrapText="1"/>
    </xf>
    <xf numFmtId="0" fontId="15" fillId="0" borderId="0" xfId="1" applyFont="1" applyBorder="1" applyAlignment="1">
      <alignment horizontal="left" vertical="top"/>
    </xf>
    <xf numFmtId="0" fontId="24" fillId="0" borderId="0" xfId="1" applyFont="1" applyAlignment="1">
      <alignment horizontal="left" vertical="top" wrapText="1"/>
    </xf>
    <xf numFmtId="0" fontId="20" fillId="0" borderId="0" xfId="1" applyFont="1" applyBorder="1" applyAlignment="1">
      <alignment horizontal="left" vertical="center"/>
    </xf>
    <xf numFmtId="0" fontId="19" fillId="0" borderId="0" xfId="1" applyFont="1" applyBorder="1" applyAlignment="1">
      <alignment horizontal="left" vertical="top"/>
    </xf>
    <xf numFmtId="0" fontId="26" fillId="0" borderId="0" xfId="1" applyFont="1" applyAlignment="1">
      <alignment horizontal="left" vertical="center"/>
    </xf>
    <xf numFmtId="0" fontId="27" fillId="0" borderId="0" xfId="1" applyFont="1" applyAlignment="1">
      <alignment horizontal="left" vertical="center"/>
    </xf>
    <xf numFmtId="0" fontId="22" fillId="0" borderId="0" xfId="1" applyFont="1" applyBorder="1" applyAlignment="1">
      <alignment horizontal="left" vertical="center"/>
    </xf>
    <xf numFmtId="0" fontId="7" fillId="0" borderId="25" xfId="1" applyFont="1" applyBorder="1"/>
    <xf numFmtId="0" fontId="7" fillId="0" borderId="19" xfId="1" applyFont="1" applyBorder="1"/>
    <xf numFmtId="0" fontId="7" fillId="0" borderId="20" xfId="1" applyFont="1" applyBorder="1"/>
    <xf numFmtId="0" fontId="28" fillId="0" borderId="0" xfId="1" applyFont="1" applyAlignment="1">
      <alignment horizontal="left" vertical="center"/>
    </xf>
    <xf numFmtId="0" fontId="7" fillId="11" borderId="0" xfId="1" applyFont="1" applyFill="1"/>
    <xf numFmtId="0" fontId="28" fillId="11" borderId="0" xfId="1" applyFont="1" applyFill="1" applyAlignment="1">
      <alignment horizontal="left" vertical="center"/>
    </xf>
    <xf numFmtId="0" fontId="13" fillId="11" borderId="0" xfId="2" applyFill="1"/>
    <xf numFmtId="0" fontId="29" fillId="11" borderId="0" xfId="2" applyFont="1" applyFill="1" applyAlignment="1" applyProtection="1">
      <alignment vertical="center"/>
    </xf>
    <xf numFmtId="0" fontId="30" fillId="11" borderId="0" xfId="1" applyFont="1" applyFill="1" applyAlignment="1" applyProtection="1">
      <alignment vertical="center"/>
    </xf>
    <xf numFmtId="0" fontId="31" fillId="11" borderId="0" xfId="1" applyFont="1" applyFill="1" applyAlignment="1" applyProtection="1">
      <alignment horizontal="left" vertical="center"/>
    </xf>
    <xf numFmtId="0" fontId="28" fillId="11" borderId="0" xfId="1" applyFont="1" applyFill="1" applyAlignment="1" applyProtection="1">
      <alignment horizontal="left" vertical="center"/>
    </xf>
    <xf numFmtId="0" fontId="7" fillId="0" borderId="0" xfId="1" applyFont="1" applyProtection="1">
      <protection locked="0"/>
    </xf>
    <xf numFmtId="0" fontId="7" fillId="0" borderId="0" xfId="1" applyFont="1" applyAlignment="1"/>
    <xf numFmtId="0" fontId="7" fillId="0" borderId="3" xfId="1" applyFont="1" applyBorder="1" applyAlignment="1" applyProtection="1">
      <alignment vertical="center"/>
      <protection locked="0"/>
    </xf>
    <xf numFmtId="4" fontId="7" fillId="0" borderId="0" xfId="1" applyNumberFormat="1" applyFont="1" applyAlignment="1">
      <alignment vertical="center"/>
    </xf>
    <xf numFmtId="164" fontId="23" fillId="0" borderId="5" xfId="1" applyNumberFormat="1" applyFont="1" applyBorder="1" applyAlignment="1">
      <alignment vertical="center"/>
    </xf>
    <xf numFmtId="164" fontId="23" fillId="0" borderId="6" xfId="1" applyNumberFormat="1" applyFont="1" applyBorder="1" applyAlignment="1">
      <alignment vertical="center"/>
    </xf>
    <xf numFmtId="0" fontId="7" fillId="0" borderId="6" xfId="1" applyFont="1" applyBorder="1" applyAlignment="1">
      <alignment vertical="center"/>
    </xf>
    <xf numFmtId="0" fontId="23" fillId="0" borderId="6" xfId="1" applyFont="1" applyBorder="1" applyAlignment="1">
      <alignment horizontal="center" vertical="center"/>
    </xf>
    <xf numFmtId="0" fontId="23" fillId="8" borderId="26" xfId="1" applyFont="1" applyFill="1" applyBorder="1" applyAlignment="1" applyProtection="1">
      <alignment horizontal="left" vertical="center"/>
      <protection locked="0"/>
    </xf>
    <xf numFmtId="0" fontId="7" fillId="0" borderId="26" xfId="1" applyFont="1" applyBorder="1" applyAlignment="1" applyProtection="1">
      <alignment horizontal="left" vertical="center" wrapText="1"/>
    </xf>
    <xf numFmtId="4" fontId="7" fillId="0" borderId="26" xfId="1" applyNumberFormat="1" applyFont="1" applyBorder="1" applyAlignment="1" applyProtection="1">
      <alignment vertical="center"/>
    </xf>
    <xf numFmtId="4" fontId="7" fillId="8" borderId="26" xfId="1" applyNumberFormat="1" applyFont="1" applyFill="1" applyBorder="1" applyAlignment="1" applyProtection="1">
      <alignment vertical="center"/>
      <protection locked="0"/>
    </xf>
    <xf numFmtId="167" fontId="7" fillId="0" borderId="26" xfId="1" applyNumberFormat="1" applyFont="1" applyBorder="1" applyAlignment="1" applyProtection="1">
      <alignment vertical="center"/>
    </xf>
    <xf numFmtId="0" fontId="7" fillId="0" borderId="26" xfId="1" applyFont="1" applyBorder="1" applyAlignment="1" applyProtection="1">
      <alignment horizontal="center" vertical="center" wrapText="1"/>
    </xf>
    <xf numFmtId="49" fontId="7" fillId="0" borderId="26" xfId="1" applyNumberFormat="1" applyFont="1" applyBorder="1" applyAlignment="1" applyProtection="1">
      <alignment horizontal="left" vertical="center" wrapText="1"/>
    </xf>
    <xf numFmtId="0" fontId="7" fillId="0" borderId="26" xfId="1" applyFont="1" applyBorder="1" applyAlignment="1" applyProtection="1">
      <alignment horizontal="center" vertical="center"/>
    </xf>
    <xf numFmtId="0" fontId="7" fillId="0" borderId="2" xfId="1" applyFont="1" applyBorder="1" applyAlignment="1" applyProtection="1">
      <alignment vertical="center"/>
    </xf>
    <xf numFmtId="0" fontId="32" fillId="0" borderId="0" xfId="1" applyFont="1" applyAlignment="1"/>
    <xf numFmtId="4" fontId="32" fillId="0" borderId="0" xfId="1" applyNumberFormat="1" applyFont="1" applyAlignment="1">
      <alignment vertical="center"/>
    </xf>
    <xf numFmtId="0" fontId="32" fillId="0" borderId="0" xfId="1" applyFont="1" applyAlignment="1">
      <alignment horizontal="left"/>
    </xf>
    <xf numFmtId="0" fontId="32" fillId="0" borderId="0" xfId="1" applyFont="1" applyAlignment="1">
      <alignment horizontal="center"/>
    </xf>
    <xf numFmtId="164" fontId="32" fillId="0" borderId="8" xfId="1" applyNumberFormat="1" applyFont="1" applyBorder="1" applyAlignment="1"/>
    <xf numFmtId="0" fontId="32" fillId="0" borderId="0" xfId="1" applyFont="1" applyBorder="1" applyAlignment="1"/>
    <xf numFmtId="164" fontId="32" fillId="0" borderId="0" xfId="1" applyNumberFormat="1" applyFont="1" applyBorder="1" applyAlignment="1"/>
    <xf numFmtId="0" fontId="32" fillId="0" borderId="9" xfId="1" applyFont="1" applyBorder="1" applyAlignment="1"/>
    <xf numFmtId="0" fontId="32" fillId="0" borderId="2" xfId="1" applyFont="1" applyBorder="1" applyAlignment="1"/>
    <xf numFmtId="4" fontId="33" fillId="0" borderId="0" xfId="1" applyNumberFormat="1" applyFont="1" applyBorder="1" applyAlignment="1"/>
    <xf numFmtId="0" fontId="32" fillId="0" borderId="0" xfId="1" applyFont="1" applyAlignment="1" applyProtection="1">
      <protection locked="0"/>
    </xf>
    <xf numFmtId="0" fontId="33" fillId="0" borderId="0" xfId="1" applyFont="1" applyBorder="1" applyAlignment="1">
      <alignment horizontal="left"/>
    </xf>
    <xf numFmtId="0" fontId="32" fillId="0" borderId="0" xfId="1" applyFont="1" applyBorder="1" applyAlignment="1">
      <alignment horizontal="left"/>
    </xf>
    <xf numFmtId="4" fontId="34" fillId="0" borderId="0" xfId="1" applyNumberFormat="1" applyFont="1" applyAlignment="1"/>
    <xf numFmtId="0" fontId="34" fillId="0" borderId="0" xfId="1" applyFont="1" applyAlignment="1">
      <alignment horizontal="left"/>
    </xf>
    <xf numFmtId="0" fontId="35" fillId="0" borderId="0" xfId="1" applyFont="1" applyAlignment="1">
      <alignment vertical="center"/>
    </xf>
    <xf numFmtId="0" fontId="35" fillId="0" borderId="0" xfId="1" applyFont="1" applyAlignment="1">
      <alignment horizontal="left" vertical="center"/>
    </xf>
    <xf numFmtId="0" fontId="35" fillId="0" borderId="8" xfId="1" applyFont="1" applyBorder="1" applyAlignment="1">
      <alignment vertical="center"/>
    </xf>
    <xf numFmtId="0" fontId="35" fillId="0" borderId="0" xfId="1" applyFont="1" applyBorder="1" applyAlignment="1">
      <alignment vertical="center"/>
    </xf>
    <xf numFmtId="0" fontId="35" fillId="0" borderId="9" xfId="1" applyFont="1" applyBorder="1" applyAlignment="1">
      <alignment vertical="center"/>
    </xf>
    <xf numFmtId="0" fontId="35" fillId="0" borderId="2" xfId="1" applyFont="1" applyBorder="1" applyAlignment="1">
      <alignment vertical="center"/>
    </xf>
    <xf numFmtId="0" fontId="35" fillId="0" borderId="0" xfId="1" applyFont="1" applyAlignment="1" applyProtection="1">
      <alignment vertical="center"/>
      <protection locked="0"/>
    </xf>
    <xf numFmtId="167" fontId="35" fillId="0" borderId="0" xfId="1" applyNumberFormat="1" applyFont="1" applyAlignment="1">
      <alignment vertical="center"/>
    </xf>
    <xf numFmtId="0" fontId="35" fillId="0" borderId="0" xfId="1" applyFont="1" applyAlignment="1">
      <alignment horizontal="left" vertical="center" wrapText="1"/>
    </xf>
    <xf numFmtId="0" fontId="36" fillId="0" borderId="0" xfId="1" applyFont="1" applyAlignment="1">
      <alignment horizontal="left" vertical="center"/>
    </xf>
    <xf numFmtId="0" fontId="37" fillId="0" borderId="0" xfId="1" applyFont="1" applyAlignment="1">
      <alignment vertical="center"/>
    </xf>
    <xf numFmtId="0" fontId="37" fillId="0" borderId="0" xfId="1" applyFont="1" applyAlignment="1">
      <alignment horizontal="left" vertical="center"/>
    </xf>
    <xf numFmtId="0" fontId="37" fillId="0" borderId="8" xfId="1" applyFont="1" applyBorder="1" applyAlignment="1">
      <alignment vertical="center"/>
    </xf>
    <xf numFmtId="0" fontId="37" fillId="0" borderId="0" xfId="1" applyFont="1" applyBorder="1" applyAlignment="1">
      <alignment vertical="center"/>
    </xf>
    <xf numFmtId="0" fontId="37" fillId="0" borderId="9" xfId="1" applyFont="1" applyBorder="1" applyAlignment="1">
      <alignment vertical="center"/>
    </xf>
    <xf numFmtId="0" fontId="37" fillId="0" borderId="2" xfId="1" applyFont="1" applyBorder="1" applyAlignment="1">
      <alignment vertical="center"/>
    </xf>
    <xf numFmtId="0" fontId="37" fillId="0" borderId="0" xfId="1" applyFont="1" applyAlignment="1" applyProtection="1">
      <alignment vertical="center"/>
      <protection locked="0"/>
    </xf>
    <xf numFmtId="0" fontId="37" fillId="0" borderId="0" xfId="1" applyFont="1" applyAlignment="1">
      <alignment horizontal="left" vertical="center" wrapText="1"/>
    </xf>
    <xf numFmtId="164" fontId="23" fillId="0" borderId="8" xfId="1" applyNumberFormat="1" applyFont="1" applyBorder="1" applyAlignment="1">
      <alignment vertical="center"/>
    </xf>
    <xf numFmtId="164" fontId="23" fillId="0" borderId="0" xfId="1" applyNumberFormat="1" applyFont="1" applyBorder="1" applyAlignment="1">
      <alignment vertical="center"/>
    </xf>
    <xf numFmtId="0" fontId="23" fillId="0" borderId="0" xfId="1" applyFont="1" applyBorder="1" applyAlignment="1">
      <alignment horizontal="center" vertical="center"/>
    </xf>
    <xf numFmtId="167" fontId="35" fillId="0" borderId="0" xfId="1" applyNumberFormat="1" applyFont="1" applyBorder="1" applyAlignment="1">
      <alignment vertical="center"/>
    </xf>
    <xf numFmtId="0" fontId="35" fillId="0" borderId="0" xfId="1" applyFont="1" applyBorder="1" applyAlignment="1">
      <alignment horizontal="left" vertical="center" wrapText="1"/>
    </xf>
    <xf numFmtId="0" fontId="35" fillId="0" borderId="0" xfId="1" applyFont="1" applyBorder="1" applyAlignment="1">
      <alignment horizontal="left" vertical="center"/>
    </xf>
    <xf numFmtId="0" fontId="36" fillId="0" borderId="0" xfId="1" applyFont="1" applyBorder="1" applyAlignment="1">
      <alignment horizontal="left" vertical="center"/>
    </xf>
    <xf numFmtId="0" fontId="38" fillId="0" borderId="0" xfId="1" applyFont="1" applyBorder="1" applyAlignment="1">
      <alignment horizontal="center" vertical="center"/>
    </xf>
    <xf numFmtId="0" fontId="38" fillId="8" borderId="26" xfId="1" applyFont="1" applyFill="1" applyBorder="1" applyAlignment="1" applyProtection="1">
      <alignment horizontal="left" vertical="center"/>
      <protection locked="0"/>
    </xf>
    <xf numFmtId="0" fontId="38" fillId="0" borderId="2" xfId="1" applyFont="1" applyBorder="1" applyAlignment="1">
      <alignment vertical="center"/>
    </xf>
    <xf numFmtId="0" fontId="38" fillId="0" borderId="26" xfId="1" applyFont="1" applyBorder="1" applyAlignment="1" applyProtection="1">
      <alignment horizontal="left" vertical="center" wrapText="1"/>
    </xf>
    <xf numFmtId="4" fontId="38" fillId="0" borderId="26" xfId="1" applyNumberFormat="1" applyFont="1" applyBorder="1" applyAlignment="1" applyProtection="1">
      <alignment vertical="center"/>
    </xf>
    <xf numFmtId="4" fontId="38" fillId="8" borderId="26" xfId="1" applyNumberFormat="1" applyFont="1" applyFill="1" applyBorder="1" applyAlignment="1" applyProtection="1">
      <alignment vertical="center"/>
      <protection locked="0"/>
    </xf>
    <xf numFmtId="167" fontId="38" fillId="0" borderId="26" xfId="1" applyNumberFormat="1" applyFont="1" applyBorder="1" applyAlignment="1" applyProtection="1">
      <alignment vertical="center"/>
    </xf>
    <xf numFmtId="0" fontId="38" fillId="0" borderId="26" xfId="1" applyFont="1" applyBorder="1" applyAlignment="1" applyProtection="1">
      <alignment horizontal="center" vertical="center" wrapText="1"/>
    </xf>
    <xf numFmtId="49" fontId="38" fillId="0" borderId="26" xfId="1" applyNumberFormat="1" applyFont="1" applyBorder="1" applyAlignment="1" applyProtection="1">
      <alignment horizontal="left" vertical="center" wrapText="1"/>
    </xf>
    <xf numFmtId="0" fontId="38" fillId="0" borderId="26" xfId="1" applyFont="1" applyBorder="1" applyAlignment="1" applyProtection="1">
      <alignment horizontal="center" vertical="center"/>
    </xf>
    <xf numFmtId="4" fontId="34" fillId="0" borderId="0" xfId="1" applyNumberFormat="1" applyFont="1" applyBorder="1" applyAlignment="1"/>
    <xf numFmtId="0" fontId="34" fillId="0" borderId="0" xfId="1" applyFont="1" applyBorder="1" applyAlignment="1">
      <alignment horizontal="left"/>
    </xf>
    <xf numFmtId="0" fontId="39" fillId="0" borderId="0" xfId="1" applyFont="1" applyAlignment="1">
      <alignment vertical="center"/>
    </xf>
    <xf numFmtId="0" fontId="39" fillId="0" borderId="0" xfId="1" applyFont="1" applyAlignment="1">
      <alignment horizontal="left" vertical="center"/>
    </xf>
    <xf numFmtId="0" fontId="39" fillId="0" borderId="8" xfId="1" applyFont="1" applyBorder="1" applyAlignment="1">
      <alignment vertical="center"/>
    </xf>
    <xf numFmtId="0" fontId="39" fillId="0" borderId="0" xfId="1" applyFont="1" applyBorder="1" applyAlignment="1">
      <alignment vertical="center"/>
    </xf>
    <xf numFmtId="0" fontId="39" fillId="0" borderId="9" xfId="1" applyFont="1" applyBorder="1" applyAlignment="1">
      <alignment vertical="center"/>
    </xf>
    <xf numFmtId="0" fontId="39" fillId="0" borderId="2" xfId="1" applyFont="1" applyBorder="1" applyAlignment="1">
      <alignment vertical="center"/>
    </xf>
    <xf numFmtId="0" fontId="39" fillId="0" borderId="0" xfId="1" applyFont="1" applyAlignment="1" applyProtection="1">
      <alignment vertical="center"/>
      <protection locked="0"/>
    </xf>
    <xf numFmtId="167" fontId="39" fillId="0" borderId="0" xfId="1" applyNumberFormat="1" applyFont="1" applyBorder="1" applyAlignment="1">
      <alignment vertical="center"/>
    </xf>
    <xf numFmtId="0" fontId="39" fillId="0" borderId="0" xfId="1" applyFont="1" applyBorder="1" applyAlignment="1">
      <alignment horizontal="left" vertical="center" wrapText="1"/>
    </xf>
    <xf numFmtId="0" fontId="39" fillId="0" borderId="0" xfId="1" applyFont="1" applyBorder="1" applyAlignment="1">
      <alignment horizontal="left" vertical="center"/>
    </xf>
    <xf numFmtId="0" fontId="7" fillId="0" borderId="9" xfId="1" applyFont="1" applyBorder="1" applyAlignment="1">
      <alignment vertical="center"/>
    </xf>
    <xf numFmtId="0" fontId="7" fillId="0" borderId="0" xfId="1" applyFont="1" applyAlignment="1" applyProtection="1">
      <alignment vertical="center"/>
      <protection locked="0"/>
    </xf>
    <xf numFmtId="0" fontId="40" fillId="0" borderId="0" xfId="1" applyFont="1" applyAlignment="1">
      <alignment horizontal="left" vertical="center" wrapText="1"/>
    </xf>
    <xf numFmtId="167" fontId="39" fillId="0" borderId="0" xfId="1" applyNumberFormat="1" applyFont="1" applyAlignment="1">
      <alignment vertical="center"/>
    </xf>
    <xf numFmtId="0" fontId="39" fillId="0" borderId="0" xfId="1" applyFont="1" applyAlignment="1">
      <alignment horizontal="left" vertical="center" wrapText="1"/>
    </xf>
    <xf numFmtId="0" fontId="40" fillId="0" borderId="0" xfId="1" applyFont="1" applyBorder="1" applyAlignment="1">
      <alignment horizontal="left" vertical="center" wrapText="1"/>
    </xf>
    <xf numFmtId="4" fontId="41" fillId="0" borderId="0" xfId="1" applyNumberFormat="1" applyFont="1" applyAlignment="1">
      <alignment vertical="center"/>
    </xf>
    <xf numFmtId="164" fontId="42" fillId="0" borderId="10" xfId="1" applyNumberFormat="1" applyFont="1" applyBorder="1" applyAlignment="1"/>
    <xf numFmtId="164" fontId="42" fillId="0" borderId="11" xfId="1" applyNumberFormat="1" applyFont="1" applyBorder="1" applyAlignment="1"/>
    <xf numFmtId="4" fontId="18" fillId="0" borderId="0" xfId="1" applyNumberFormat="1" applyFont="1" applyAlignment="1"/>
    <xf numFmtId="0" fontId="7" fillId="0" borderId="0" xfId="1" applyFont="1" applyAlignment="1">
      <alignment horizontal="center" vertical="center" wrapText="1"/>
    </xf>
    <xf numFmtId="0" fontId="7" fillId="0" borderId="2" xfId="1" applyFont="1" applyBorder="1" applyAlignment="1">
      <alignment horizontal="center" vertical="center" wrapText="1"/>
    </xf>
    <xf numFmtId="0" fontId="20" fillId="9" borderId="13" xfId="1" applyFont="1" applyFill="1" applyBorder="1" applyAlignment="1">
      <alignment horizontal="center" vertical="center" wrapText="1"/>
    </xf>
    <xf numFmtId="0" fontId="20" fillId="9" borderId="14" xfId="1" applyFont="1" applyFill="1" applyBorder="1" applyAlignment="1">
      <alignment horizontal="center" vertical="center" wrapText="1"/>
    </xf>
    <xf numFmtId="0" fontId="43" fillId="9" borderId="14" xfId="1" applyFont="1" applyFill="1" applyBorder="1" applyAlignment="1" applyProtection="1">
      <alignment horizontal="center" vertical="center" wrapText="1"/>
      <protection locked="0"/>
    </xf>
    <xf numFmtId="0" fontId="20" fillId="9" borderId="15" xfId="1" applyFont="1" applyFill="1" applyBorder="1" applyAlignment="1">
      <alignment horizontal="center" vertical="center" wrapText="1"/>
    </xf>
    <xf numFmtId="0" fontId="20" fillId="0" borderId="0" xfId="1" applyFont="1" applyAlignment="1">
      <alignment horizontal="left" vertical="center"/>
    </xf>
    <xf numFmtId="0" fontId="19" fillId="0" borderId="0" xfId="1" applyFont="1" applyAlignment="1" applyProtection="1">
      <alignment horizontal="left" vertical="center"/>
      <protection locked="0"/>
    </xf>
    <xf numFmtId="165" fontId="20" fillId="0" borderId="0" xfId="1" applyNumberFormat="1" applyFont="1" applyAlignment="1">
      <alignment horizontal="left" vertical="center"/>
    </xf>
    <xf numFmtId="0" fontId="19" fillId="0" borderId="0" xfId="1" applyFont="1" applyAlignment="1">
      <alignment horizontal="left" vertical="center" wrapText="1"/>
    </xf>
    <xf numFmtId="0" fontId="7" fillId="0" borderId="19" xfId="1" applyFont="1" applyBorder="1" applyAlignment="1" applyProtection="1">
      <alignment vertical="center"/>
      <protection locked="0"/>
    </xf>
    <xf numFmtId="0" fontId="7" fillId="0" borderId="0" xfId="1" applyFont="1" applyBorder="1" applyAlignment="1" applyProtection="1">
      <alignment vertical="center"/>
      <protection locked="0"/>
    </xf>
    <xf numFmtId="0" fontId="33" fillId="0" borderId="0" xfId="1" applyFont="1" applyAlignment="1">
      <alignment vertical="center"/>
    </xf>
    <xf numFmtId="0" fontId="33" fillId="0" borderId="22" xfId="1" applyFont="1" applyBorder="1" applyAlignment="1">
      <alignment vertical="center"/>
    </xf>
    <xf numFmtId="4" fontId="33" fillId="0" borderId="6" xfId="1" applyNumberFormat="1" applyFont="1" applyBorder="1" applyAlignment="1">
      <alignment vertical="center"/>
    </xf>
    <xf numFmtId="0" fontId="33" fillId="0" borderId="6" xfId="1" applyFont="1" applyBorder="1" applyAlignment="1" applyProtection="1">
      <alignment vertical="center"/>
      <protection locked="0"/>
    </xf>
    <xf numFmtId="0" fontId="33" fillId="0" borderId="6" xfId="1" applyFont="1" applyBorder="1" applyAlignment="1">
      <alignment vertical="center"/>
    </xf>
    <xf numFmtId="0" fontId="33" fillId="0" borderId="6" xfId="1" applyFont="1" applyBorder="1" applyAlignment="1">
      <alignment horizontal="left" vertical="center"/>
    </xf>
    <xf numFmtId="0" fontId="33" fillId="0" borderId="0" xfId="1" applyFont="1" applyBorder="1" applyAlignment="1">
      <alignment vertical="center"/>
    </xf>
    <xf numFmtId="0" fontId="33" fillId="0" borderId="2" xfId="1" applyFont="1" applyBorder="1" applyAlignment="1">
      <alignment vertical="center"/>
    </xf>
    <xf numFmtId="0" fontId="34" fillId="0" borderId="0" xfId="1" applyFont="1" applyAlignment="1">
      <alignment vertical="center"/>
    </xf>
    <xf numFmtId="0" fontId="34" fillId="0" borderId="22" xfId="1" applyFont="1" applyBorder="1" applyAlignment="1">
      <alignment vertical="center"/>
    </xf>
    <xf numFmtId="4" fontId="34" fillId="0" borderId="6" xfId="1" applyNumberFormat="1" applyFont="1" applyBorder="1" applyAlignment="1">
      <alignment vertical="center"/>
    </xf>
    <xf numFmtId="0" fontId="34" fillId="0" borderId="6" xfId="1" applyFont="1" applyBorder="1" applyAlignment="1" applyProtection="1">
      <alignment vertical="center"/>
      <protection locked="0"/>
    </xf>
    <xf numFmtId="0" fontId="34" fillId="0" borderId="6" xfId="1" applyFont="1" applyBorder="1" applyAlignment="1">
      <alignment vertical="center"/>
    </xf>
    <xf numFmtId="0" fontId="34" fillId="0" borderId="6" xfId="1" applyFont="1" applyBorder="1" applyAlignment="1">
      <alignment horizontal="left" vertical="center"/>
    </xf>
    <xf numFmtId="0" fontId="34" fillId="0" borderId="0" xfId="1" applyFont="1" applyBorder="1" applyAlignment="1">
      <alignment vertical="center"/>
    </xf>
    <xf numFmtId="0" fontId="34" fillId="0" borderId="2" xfId="1" applyFont="1" applyBorder="1" applyAlignment="1">
      <alignment vertical="center"/>
    </xf>
    <xf numFmtId="4" fontId="18" fillId="0" borderId="0" xfId="1" applyNumberFormat="1" applyFont="1" applyBorder="1" applyAlignment="1">
      <alignment vertical="center"/>
    </xf>
    <xf numFmtId="0" fontId="44" fillId="0" borderId="0" xfId="1" applyFont="1" applyBorder="1" applyAlignment="1">
      <alignment horizontal="left" vertical="center"/>
    </xf>
    <xf numFmtId="0" fontId="7" fillId="9" borderId="22" xfId="1" applyFont="1" applyFill="1" applyBorder="1" applyAlignment="1">
      <alignment vertical="center"/>
    </xf>
    <xf numFmtId="0" fontId="20" fillId="9" borderId="0" xfId="1" applyFont="1" applyFill="1" applyBorder="1" applyAlignment="1">
      <alignment horizontal="right" vertical="center"/>
    </xf>
    <xf numFmtId="0" fontId="7" fillId="9" borderId="0" xfId="1" applyFont="1" applyFill="1" applyBorder="1" applyAlignment="1" applyProtection="1">
      <alignment vertical="center"/>
      <protection locked="0"/>
    </xf>
    <xf numFmtId="0" fontId="7" fillId="9" borderId="0" xfId="1" applyFont="1" applyFill="1" applyBorder="1" applyAlignment="1">
      <alignment vertical="center"/>
    </xf>
    <xf numFmtId="0" fontId="20" fillId="9" borderId="0" xfId="1" applyFont="1" applyFill="1" applyBorder="1" applyAlignment="1">
      <alignment horizontal="left" vertical="center"/>
    </xf>
    <xf numFmtId="0" fontId="19" fillId="0" borderId="0" xfId="1" applyFont="1" applyBorder="1" applyAlignment="1" applyProtection="1">
      <alignment horizontal="left" vertical="center"/>
      <protection locked="0"/>
    </xf>
    <xf numFmtId="165" fontId="20" fillId="0" borderId="0" xfId="1" applyNumberFormat="1" applyFont="1" applyBorder="1" applyAlignment="1">
      <alignment horizontal="left" vertical="center"/>
    </xf>
    <xf numFmtId="0" fontId="15" fillId="0" borderId="0" xfId="1" applyFont="1" applyBorder="1" applyAlignment="1">
      <alignment horizontal="left" vertical="center" wrapText="1"/>
    </xf>
    <xf numFmtId="0" fontId="19" fillId="0" borderId="0" xfId="1" applyFont="1" applyBorder="1" applyAlignment="1">
      <alignment horizontal="left" vertical="center" wrapText="1"/>
    </xf>
    <xf numFmtId="0" fontId="7" fillId="0" borderId="25" xfId="1" applyFont="1" applyBorder="1" applyAlignment="1">
      <alignment vertical="center"/>
    </xf>
    <xf numFmtId="0" fontId="7" fillId="9" borderId="27" xfId="1" applyFont="1" applyFill="1" applyBorder="1" applyAlignment="1">
      <alignment vertical="center"/>
    </xf>
    <xf numFmtId="4" fontId="15" fillId="9" borderId="17" xfId="1" applyNumberFormat="1" applyFont="1" applyFill="1" applyBorder="1" applyAlignment="1">
      <alignment vertical="center"/>
    </xf>
    <xf numFmtId="0" fontId="7" fillId="9" borderId="17" xfId="1" applyFont="1" applyFill="1" applyBorder="1" applyAlignment="1" applyProtection="1">
      <alignment vertical="center"/>
      <protection locked="0"/>
    </xf>
    <xf numFmtId="0" fontId="15" fillId="9" borderId="17" xfId="1" applyFont="1" applyFill="1" applyBorder="1" applyAlignment="1">
      <alignment horizontal="center" vertical="center"/>
    </xf>
    <xf numFmtId="0" fontId="15" fillId="9" borderId="17" xfId="1" applyFont="1" applyFill="1" applyBorder="1" applyAlignment="1">
      <alignment horizontal="right" vertical="center"/>
    </xf>
    <xf numFmtId="0" fontId="15" fillId="9" borderId="18" xfId="1" applyFont="1" applyFill="1" applyBorder="1" applyAlignment="1">
      <alignment horizontal="left" vertical="center"/>
    </xf>
    <xf numFmtId="4" fontId="23" fillId="0" borderId="0" xfId="1" applyNumberFormat="1" applyFont="1" applyBorder="1" applyAlignment="1">
      <alignment vertical="center"/>
    </xf>
    <xf numFmtId="166" fontId="23" fillId="0" borderId="0" xfId="1" applyNumberFormat="1" applyFont="1" applyBorder="1" applyAlignment="1" applyProtection="1">
      <alignment horizontal="right" vertical="center"/>
      <protection locked="0"/>
    </xf>
    <xf numFmtId="0" fontId="23" fillId="0" borderId="0" xfId="1" applyFont="1" applyBorder="1" applyAlignment="1">
      <alignment horizontal="right" vertical="center"/>
    </xf>
    <xf numFmtId="0" fontId="23" fillId="0" borderId="0" xfId="1" applyFont="1" applyBorder="1" applyAlignment="1" applyProtection="1">
      <alignment horizontal="right" vertical="center"/>
      <protection locked="0"/>
    </xf>
    <xf numFmtId="0" fontId="7" fillId="0" borderId="28" xfId="1" applyFont="1" applyBorder="1" applyAlignment="1">
      <alignment vertical="center"/>
    </xf>
    <xf numFmtId="0" fontId="7" fillId="0" borderId="11" xfId="1" applyFont="1" applyBorder="1" applyAlignment="1" applyProtection="1">
      <alignment vertical="center"/>
      <protection locked="0"/>
    </xf>
    <xf numFmtId="0" fontId="25" fillId="0" borderId="0" xfId="1" applyFont="1" applyBorder="1" applyAlignment="1">
      <alignment horizontal="left" vertical="center"/>
    </xf>
    <xf numFmtId="0" fontId="7" fillId="0" borderId="0" xfId="1" applyFont="1" applyAlignment="1">
      <alignment vertical="center" wrapText="1"/>
    </xf>
    <xf numFmtId="0" fontId="7" fillId="0" borderId="22" xfId="1" applyFont="1" applyBorder="1" applyAlignment="1">
      <alignment vertical="center" wrapText="1"/>
    </xf>
    <xf numFmtId="0" fontId="7" fillId="0" borderId="0" xfId="1" applyFont="1" applyBorder="1" applyAlignment="1">
      <alignment vertical="center" wrapText="1"/>
    </xf>
    <xf numFmtId="0" fontId="7" fillId="0" borderId="0" xfId="1" applyFont="1" applyBorder="1" applyAlignment="1" applyProtection="1">
      <alignment vertical="center" wrapText="1"/>
      <protection locked="0"/>
    </xf>
    <xf numFmtId="0" fontId="7" fillId="0" borderId="0" xfId="1" applyFont="1" applyBorder="1" applyAlignment="1">
      <alignment vertical="center" wrapText="1"/>
    </xf>
    <xf numFmtId="0" fontId="7" fillId="0" borderId="2" xfId="1" applyFont="1" applyBorder="1" applyAlignment="1">
      <alignment vertical="center" wrapText="1"/>
    </xf>
    <xf numFmtId="0" fontId="7" fillId="0" borderId="0" xfId="1" applyFont="1" applyBorder="1" applyProtection="1">
      <protection locked="0"/>
    </xf>
    <xf numFmtId="0" fontId="7" fillId="0" borderId="19" xfId="1" applyFont="1" applyBorder="1" applyProtection="1">
      <protection locked="0"/>
    </xf>
    <xf numFmtId="0" fontId="29" fillId="11" borderId="0" xfId="2" applyFont="1" applyFill="1" applyAlignment="1">
      <alignment vertical="center"/>
    </xf>
    <xf numFmtId="0" fontId="31" fillId="11" borderId="0" xfId="1" applyFont="1" applyFill="1" applyAlignment="1">
      <alignment horizontal="left" vertical="center"/>
    </xf>
    <xf numFmtId="0" fontId="30" fillId="11" borderId="0" xfId="1" applyFont="1" applyFill="1" applyAlignment="1" applyProtection="1">
      <alignment vertical="center"/>
      <protection locked="0"/>
    </xf>
    <xf numFmtId="0" fontId="29" fillId="11" borderId="0" xfId="2" applyFont="1" applyFill="1" applyAlignment="1">
      <alignment vertical="center"/>
    </xf>
    <xf numFmtId="0" fontId="30" fillId="11" borderId="0" xfId="1" applyFont="1" applyFill="1" applyAlignment="1">
      <alignment vertical="center"/>
    </xf>
    <xf numFmtId="0" fontId="45" fillId="0" borderId="0" xfId="1" applyFont="1" applyBorder="1" applyAlignment="1">
      <alignment vertical="center" wrapText="1"/>
    </xf>
    <xf numFmtId="0" fontId="45" fillId="0" borderId="0" xfId="1" applyFont="1" applyAlignment="1">
      <alignment vertical="center" wrapText="1"/>
    </xf>
    <xf numFmtId="0" fontId="46" fillId="0" borderId="0" xfId="3" applyAlignment="1">
      <alignment vertical="top"/>
      <protection locked="0"/>
    </xf>
    <xf numFmtId="0" fontId="47" fillId="0" borderId="29" xfId="3" applyFont="1" applyBorder="1" applyAlignment="1">
      <alignment vertical="top"/>
      <protection locked="0"/>
    </xf>
    <xf numFmtId="0" fontId="47" fillId="0" borderId="30" xfId="3" applyFont="1" applyBorder="1" applyAlignment="1">
      <alignment vertical="top"/>
      <protection locked="0"/>
    </xf>
    <xf numFmtId="0" fontId="47" fillId="0" borderId="31" xfId="3" applyFont="1" applyBorder="1" applyAlignment="1">
      <alignment vertical="top"/>
      <protection locked="0"/>
    </xf>
    <xf numFmtId="0" fontId="47" fillId="0" borderId="32" xfId="3" applyFont="1" applyBorder="1" applyAlignment="1">
      <alignment vertical="top"/>
      <protection locked="0"/>
    </xf>
    <xf numFmtId="0" fontId="48" fillId="0" borderId="0" xfId="3" applyFont="1" applyBorder="1" applyAlignment="1">
      <alignment horizontal="left" vertical="top"/>
      <protection locked="0"/>
    </xf>
    <xf numFmtId="0" fontId="47" fillId="0" borderId="0" xfId="3" applyFont="1" applyBorder="1" applyAlignment="1">
      <alignment vertical="top"/>
      <protection locked="0"/>
    </xf>
    <xf numFmtId="0" fontId="48" fillId="0" borderId="0" xfId="3" applyFont="1" applyBorder="1" applyAlignment="1">
      <alignment horizontal="center" vertical="center"/>
      <protection locked="0"/>
    </xf>
    <xf numFmtId="0" fontId="47" fillId="0" borderId="0" xfId="3" applyFont="1" applyBorder="1" applyAlignment="1">
      <alignment horizontal="left" vertical="center"/>
      <protection locked="0"/>
    </xf>
    <xf numFmtId="0" fontId="47" fillId="0" borderId="33" xfId="3" applyFont="1" applyBorder="1" applyAlignment="1">
      <alignment vertical="top"/>
      <protection locked="0"/>
    </xf>
    <xf numFmtId="0" fontId="48" fillId="0" borderId="0" xfId="3" applyFont="1" applyBorder="1" applyAlignment="1">
      <alignment horizontal="left" vertical="center"/>
      <protection locked="0"/>
    </xf>
    <xf numFmtId="0" fontId="47" fillId="0" borderId="0" xfId="3" applyFont="1" applyBorder="1" applyAlignment="1">
      <alignment horizontal="left" vertical="top"/>
      <protection locked="0"/>
    </xf>
    <xf numFmtId="0" fontId="47" fillId="0" borderId="0" xfId="3" applyFont="1" applyBorder="1" applyAlignment="1">
      <alignment horizontal="center" vertical="center"/>
      <protection locked="0"/>
    </xf>
    <xf numFmtId="0" fontId="48" fillId="0" borderId="32" xfId="3" applyFont="1" applyBorder="1" applyAlignment="1">
      <alignment horizontal="left" vertical="center"/>
      <protection locked="0"/>
    </xf>
    <xf numFmtId="0" fontId="48" fillId="0" borderId="0" xfId="3" applyFont="1" applyBorder="1" applyAlignment="1">
      <alignment horizontal="left" vertical="center"/>
      <protection locked="0"/>
    </xf>
    <xf numFmtId="0" fontId="48" fillId="0" borderId="33" xfId="3" applyFont="1" applyBorder="1" applyAlignment="1">
      <alignment horizontal="left" vertical="center"/>
      <protection locked="0"/>
    </xf>
    <xf numFmtId="0" fontId="49" fillId="0" borderId="0" xfId="3" applyFont="1" applyBorder="1" applyAlignment="1">
      <alignment horizontal="left" vertical="center"/>
      <protection locked="0"/>
    </xf>
    <xf numFmtId="0" fontId="47" fillId="0" borderId="32" xfId="3" applyFont="1" applyBorder="1" applyAlignment="1">
      <alignment horizontal="center" vertical="center" wrapText="1"/>
      <protection locked="0"/>
    </xf>
    <xf numFmtId="0" fontId="50" fillId="0" borderId="30" xfId="3" applyFont="1" applyBorder="1" applyAlignment="1">
      <alignment horizontal="left"/>
      <protection locked="0"/>
    </xf>
    <xf numFmtId="0" fontId="51" fillId="0" borderId="30" xfId="3" applyFont="1" applyBorder="1" applyAlignment="1">
      <protection locked="0"/>
    </xf>
    <xf numFmtId="0" fontId="50" fillId="0" borderId="30" xfId="3" applyFont="1" applyBorder="1" applyAlignment="1">
      <alignment horizontal="left"/>
      <protection locked="0"/>
    </xf>
    <xf numFmtId="0" fontId="47" fillId="0" borderId="33" xfId="3" applyFont="1" applyBorder="1" applyAlignment="1">
      <alignment horizontal="center" vertical="center" wrapText="1"/>
      <protection locked="0"/>
    </xf>
    <xf numFmtId="0" fontId="52" fillId="0" borderId="0" xfId="3" applyFont="1" applyBorder="1" applyAlignment="1">
      <alignment horizontal="center" vertical="center" wrapText="1"/>
      <protection locked="0"/>
    </xf>
    <xf numFmtId="0" fontId="47" fillId="0" borderId="34" xfId="3" applyFont="1" applyBorder="1" applyAlignment="1">
      <alignment vertical="center" wrapText="1"/>
      <protection locked="0"/>
    </xf>
    <xf numFmtId="0" fontId="47" fillId="0" borderId="35" xfId="3" applyFont="1" applyBorder="1" applyAlignment="1">
      <alignment vertical="center" wrapText="1"/>
      <protection locked="0"/>
    </xf>
    <xf numFmtId="0" fontId="47" fillId="0" borderId="36" xfId="3" applyFont="1" applyBorder="1" applyAlignment="1">
      <alignment vertical="center" wrapText="1"/>
      <protection locked="0"/>
    </xf>
    <xf numFmtId="0" fontId="47" fillId="0" borderId="0" xfId="3" applyFont="1" applyAlignment="1">
      <alignment vertical="top"/>
      <protection locked="0"/>
    </xf>
    <xf numFmtId="0" fontId="48" fillId="0" borderId="0" xfId="3" applyFont="1" applyBorder="1" applyAlignment="1">
      <alignment horizontal="left" vertical="center" wrapText="1"/>
      <protection locked="0"/>
    </xf>
    <xf numFmtId="0" fontId="48" fillId="0" borderId="35" xfId="3" applyFont="1" applyBorder="1" applyAlignment="1">
      <alignment horizontal="center" vertical="center"/>
      <protection locked="0"/>
    </xf>
    <xf numFmtId="0" fontId="48" fillId="0" borderId="35" xfId="3" applyFont="1" applyBorder="1" applyAlignment="1">
      <alignment horizontal="left" vertical="center"/>
      <protection locked="0"/>
    </xf>
    <xf numFmtId="0" fontId="48" fillId="0" borderId="35" xfId="3" applyFont="1" applyBorder="1" applyAlignment="1">
      <alignment horizontal="left" vertical="center" wrapText="1"/>
      <protection locked="0"/>
    </xf>
    <xf numFmtId="0" fontId="48" fillId="0" borderId="29" xfId="3" applyFont="1" applyBorder="1" applyAlignment="1">
      <alignment horizontal="left" vertical="center"/>
      <protection locked="0"/>
    </xf>
    <xf numFmtId="0" fontId="48" fillId="0" borderId="30" xfId="3" applyFont="1" applyBorder="1" applyAlignment="1">
      <alignment horizontal="left" vertical="center"/>
      <protection locked="0"/>
    </xf>
    <xf numFmtId="0" fontId="46" fillId="0" borderId="30" xfId="3" applyBorder="1" applyAlignment="1">
      <alignment vertical="top"/>
      <protection locked="0"/>
    </xf>
    <xf numFmtId="0" fontId="48" fillId="0" borderId="31" xfId="3" applyFont="1" applyBorder="1" applyAlignment="1">
      <alignment horizontal="left" vertical="center"/>
      <protection locked="0"/>
    </xf>
    <xf numFmtId="49" fontId="48" fillId="0" borderId="0" xfId="3" applyNumberFormat="1" applyFont="1" applyBorder="1" applyAlignment="1">
      <alignment horizontal="left" vertical="center"/>
      <protection locked="0"/>
    </xf>
    <xf numFmtId="0" fontId="46" fillId="0" borderId="0" xfId="3" applyBorder="1" applyAlignment="1">
      <alignment vertical="top"/>
      <protection locked="0"/>
    </xf>
    <xf numFmtId="0" fontId="48" fillId="0" borderId="0" xfId="3" applyFont="1" applyAlignment="1">
      <alignment horizontal="left" vertical="center"/>
      <protection locked="0"/>
    </xf>
    <xf numFmtId="0" fontId="47" fillId="0" borderId="32" xfId="3" applyFont="1" applyBorder="1" applyAlignment="1">
      <alignment vertical="center" wrapText="1"/>
      <protection locked="0"/>
    </xf>
    <xf numFmtId="0" fontId="50" fillId="0" borderId="30" xfId="3" applyFont="1" applyBorder="1" applyAlignment="1">
      <alignment horizontal="left" vertical="center"/>
      <protection locked="0"/>
    </xf>
    <xf numFmtId="0" fontId="50" fillId="0" borderId="30" xfId="3" applyFont="1" applyBorder="1" applyAlignment="1">
      <alignment vertical="center"/>
      <protection locked="0"/>
    </xf>
    <xf numFmtId="0" fontId="51" fillId="0" borderId="30" xfId="3" applyFont="1" applyBorder="1" applyAlignment="1">
      <alignment vertical="center"/>
      <protection locked="0"/>
    </xf>
    <xf numFmtId="0" fontId="50" fillId="0" borderId="30" xfId="3" applyFont="1" applyBorder="1" applyAlignment="1">
      <alignment horizontal="center" vertical="center"/>
      <protection locked="0"/>
    </xf>
    <xf numFmtId="0" fontId="47" fillId="0" borderId="33" xfId="3" applyFont="1" applyBorder="1" applyAlignment="1">
      <alignment vertical="center" wrapText="1"/>
      <protection locked="0"/>
    </xf>
    <xf numFmtId="0" fontId="50" fillId="0" borderId="0" xfId="3" applyFont="1" applyBorder="1" applyAlignment="1">
      <alignment horizontal="left" vertical="center"/>
      <protection locked="0"/>
    </xf>
    <xf numFmtId="0" fontId="50" fillId="0" borderId="0" xfId="3" applyFont="1" applyBorder="1" applyAlignment="1">
      <alignment vertical="center"/>
      <protection locked="0"/>
    </xf>
    <xf numFmtId="0" fontId="51" fillId="0" borderId="0" xfId="3" applyFont="1" applyAlignment="1">
      <alignment vertical="center"/>
      <protection locked="0"/>
    </xf>
    <xf numFmtId="0" fontId="48" fillId="0" borderId="0" xfId="3" applyFont="1" applyBorder="1" applyAlignment="1">
      <alignment horizontal="left" vertical="top"/>
      <protection locked="0"/>
    </xf>
    <xf numFmtId="0" fontId="48" fillId="0" borderId="0" xfId="3" applyFont="1" applyBorder="1" applyAlignment="1">
      <alignment horizontal="center" vertical="top"/>
      <protection locked="0"/>
    </xf>
    <xf numFmtId="0" fontId="47" fillId="0" borderId="32" xfId="3" applyFont="1" applyBorder="1" applyAlignment="1">
      <alignment horizontal="left" vertical="center"/>
      <protection locked="0"/>
    </xf>
    <xf numFmtId="0" fontId="51" fillId="0" borderId="30" xfId="3" applyFont="1" applyBorder="1" applyAlignment="1">
      <alignment horizontal="left" vertical="center"/>
      <protection locked="0"/>
    </xf>
    <xf numFmtId="0" fontId="47" fillId="0" borderId="33" xfId="3" applyFont="1" applyBorder="1" applyAlignment="1">
      <alignment horizontal="left" vertical="center"/>
      <protection locked="0"/>
    </xf>
    <xf numFmtId="0" fontId="51" fillId="0" borderId="0" xfId="3" applyFont="1" applyAlignment="1">
      <alignment horizontal="left" vertical="center"/>
      <protection locked="0"/>
    </xf>
    <xf numFmtId="0" fontId="52" fillId="0" borderId="0" xfId="3" applyFont="1" applyBorder="1" applyAlignment="1">
      <alignment horizontal="center" vertical="center"/>
      <protection locked="0"/>
    </xf>
    <xf numFmtId="0" fontId="47" fillId="0" borderId="34" xfId="3" applyFont="1" applyBorder="1" applyAlignment="1">
      <alignment horizontal="left" vertical="center"/>
      <protection locked="0"/>
    </xf>
    <xf numFmtId="0" fontId="47" fillId="0" borderId="35" xfId="3" applyFont="1" applyBorder="1" applyAlignment="1">
      <alignment horizontal="left" vertical="center"/>
      <protection locked="0"/>
    </xf>
    <xf numFmtId="0" fontId="47" fillId="0" borderId="36" xfId="3" applyFont="1" applyBorder="1" applyAlignment="1">
      <alignment horizontal="left" vertical="center"/>
      <protection locked="0"/>
    </xf>
    <xf numFmtId="0" fontId="48" fillId="0" borderId="0" xfId="3" applyFont="1" applyBorder="1" applyAlignment="1">
      <alignment horizontal="center" vertical="center" wrapText="1"/>
      <protection locked="0"/>
    </xf>
    <xf numFmtId="0" fontId="48" fillId="0" borderId="29" xfId="3" applyFont="1" applyBorder="1" applyAlignment="1">
      <alignment horizontal="left" vertical="center" wrapText="1"/>
      <protection locked="0"/>
    </xf>
    <xf numFmtId="0" fontId="48" fillId="0" borderId="30" xfId="3" applyFont="1" applyBorder="1" applyAlignment="1">
      <alignment horizontal="left" vertical="center" wrapText="1"/>
      <protection locked="0"/>
    </xf>
    <xf numFmtId="0" fontId="48" fillId="0" borderId="31" xfId="3" applyFont="1" applyBorder="1" applyAlignment="1">
      <alignment horizontal="left" vertical="center" wrapText="1"/>
      <protection locked="0"/>
    </xf>
    <xf numFmtId="0" fontId="48" fillId="0" borderId="33" xfId="3" applyFont="1" applyBorder="1" applyAlignment="1">
      <alignment horizontal="left" vertical="center" wrapText="1"/>
      <protection locked="0"/>
    </xf>
    <xf numFmtId="0" fontId="48" fillId="0" borderId="0" xfId="3" applyFont="1" applyFill="1" applyBorder="1" applyAlignment="1">
      <alignment horizontal="left" vertical="center"/>
      <protection locked="0"/>
    </xf>
    <xf numFmtId="0" fontId="48" fillId="0" borderId="0" xfId="3" applyFont="1" applyFill="1" applyBorder="1" applyAlignment="1">
      <alignment horizontal="center" vertical="center"/>
      <protection locked="0"/>
    </xf>
    <xf numFmtId="0" fontId="48" fillId="0" borderId="32" xfId="3" applyFont="1" applyBorder="1" applyAlignment="1">
      <alignment horizontal="left" vertical="center" wrapText="1"/>
      <protection locked="0"/>
    </xf>
    <xf numFmtId="0" fontId="51" fillId="0" borderId="32" xfId="3" applyFont="1" applyBorder="1" applyAlignment="1">
      <alignment horizontal="left" vertical="center" wrapText="1"/>
      <protection locked="0"/>
    </xf>
    <xf numFmtId="0" fontId="51" fillId="0" borderId="33" xfId="3" applyFont="1" applyBorder="1" applyAlignment="1">
      <alignment horizontal="left" vertical="center" wrapText="1"/>
      <protection locked="0"/>
    </xf>
    <xf numFmtId="0" fontId="47" fillId="0" borderId="32" xfId="3" applyFont="1" applyBorder="1" applyAlignment="1">
      <alignment horizontal="left" vertical="center" wrapText="1"/>
      <protection locked="0"/>
    </xf>
    <xf numFmtId="0" fontId="47" fillId="0" borderId="33" xfId="3" applyFont="1" applyBorder="1" applyAlignment="1">
      <alignment horizontal="left" vertical="center" wrapText="1"/>
      <protection locked="0"/>
    </xf>
    <xf numFmtId="0" fontId="47" fillId="0" borderId="34" xfId="3" applyFont="1" applyBorder="1" applyAlignment="1">
      <alignment horizontal="left" vertical="center" wrapText="1"/>
      <protection locked="0"/>
    </xf>
    <xf numFmtId="0" fontId="47" fillId="0" borderId="35" xfId="3" applyFont="1" applyBorder="1" applyAlignment="1">
      <alignment horizontal="left" vertical="center" wrapText="1"/>
      <protection locked="0"/>
    </xf>
    <xf numFmtId="0" fontId="47" fillId="0" borderId="36" xfId="3" applyFont="1" applyBorder="1" applyAlignment="1">
      <alignment horizontal="left" vertical="center" wrapText="1"/>
      <protection locked="0"/>
    </xf>
    <xf numFmtId="0" fontId="47" fillId="0" borderId="0" xfId="3" applyFont="1" applyBorder="1" applyAlignment="1">
      <alignment horizontal="left" vertical="center" wrapText="1"/>
      <protection locked="0"/>
    </xf>
    <xf numFmtId="0" fontId="47" fillId="0" borderId="29" xfId="3" applyFont="1" applyBorder="1" applyAlignment="1">
      <alignment horizontal="left" vertical="center"/>
      <protection locked="0"/>
    </xf>
    <xf numFmtId="0" fontId="47" fillId="0" borderId="31" xfId="3" applyFont="1" applyBorder="1" applyAlignment="1">
      <alignment horizontal="left" vertical="center"/>
      <protection locked="0"/>
    </xf>
    <xf numFmtId="0" fontId="51" fillId="0" borderId="0" xfId="3" applyFont="1" applyBorder="1" applyAlignment="1">
      <alignment horizontal="left" vertical="center"/>
      <protection locked="0"/>
    </xf>
    <xf numFmtId="0" fontId="30" fillId="0" borderId="0" xfId="3" applyFont="1" applyBorder="1" applyAlignment="1">
      <alignment horizontal="left" vertical="center"/>
      <protection locked="0"/>
    </xf>
    <xf numFmtId="0" fontId="30" fillId="0" borderId="30" xfId="3" applyFont="1" applyBorder="1" applyAlignment="1">
      <alignment horizontal="left" vertical="center"/>
      <protection locked="0"/>
    </xf>
    <xf numFmtId="0" fontId="47" fillId="0" borderId="29" xfId="3" applyFont="1" applyBorder="1" applyAlignment="1">
      <alignment vertical="center" wrapText="1"/>
      <protection locked="0"/>
    </xf>
    <xf numFmtId="0" fontId="30" fillId="0" borderId="30" xfId="3" applyFont="1" applyBorder="1" applyAlignment="1">
      <alignment vertical="center" wrapText="1"/>
      <protection locked="0"/>
    </xf>
    <xf numFmtId="0" fontId="47" fillId="0" borderId="31" xfId="3" applyFont="1" applyBorder="1" applyAlignment="1">
      <alignment vertical="center" wrapText="1"/>
      <protection locked="0"/>
    </xf>
    <xf numFmtId="0" fontId="48" fillId="0" borderId="0" xfId="3" applyFont="1" applyBorder="1" applyAlignment="1">
      <alignment horizontal="left" vertical="center" wrapText="1"/>
      <protection locked="0"/>
    </xf>
    <xf numFmtId="0" fontId="48" fillId="0" borderId="0" xfId="3" applyFont="1" applyBorder="1" applyAlignment="1">
      <alignment vertical="center" wrapText="1"/>
      <protection locked="0"/>
    </xf>
    <xf numFmtId="49" fontId="48" fillId="0" borderId="0" xfId="3" applyNumberFormat="1" applyFont="1" applyBorder="1" applyAlignment="1">
      <alignment horizontal="left" vertical="center" wrapText="1"/>
      <protection locked="0"/>
    </xf>
    <xf numFmtId="49" fontId="48" fillId="0" borderId="0" xfId="3" applyNumberFormat="1" applyFont="1" applyBorder="1" applyAlignment="1">
      <alignment vertical="center" wrapText="1"/>
      <protection locked="0"/>
    </xf>
    <xf numFmtId="0" fontId="50" fillId="0" borderId="0" xfId="3" applyFont="1" applyBorder="1" applyAlignment="1">
      <alignment horizontal="left" vertical="center" wrapText="1"/>
      <protection locked="0"/>
    </xf>
    <xf numFmtId="0" fontId="50" fillId="0" borderId="30" xfId="3" applyFont="1" applyBorder="1" applyAlignment="1">
      <alignment horizontal="left" wrapText="1"/>
      <protection locked="0"/>
    </xf>
    <xf numFmtId="0" fontId="48" fillId="0" borderId="33" xfId="3" applyFont="1" applyBorder="1" applyAlignment="1">
      <alignment vertical="center" wrapText="1"/>
      <protection locked="0"/>
    </xf>
    <xf numFmtId="0" fontId="48" fillId="0" borderId="0" xfId="3" applyFont="1" applyBorder="1" applyAlignment="1">
      <alignment vertical="center"/>
      <protection locked="0"/>
    </xf>
    <xf numFmtId="0" fontId="46" fillId="0" borderId="0" xfId="3" applyAlignment="1">
      <alignment horizontal="center" vertical="center"/>
      <protection locked="0"/>
    </xf>
  </cellXfs>
  <cellStyles count="4">
    <cellStyle name="Hypertextový odkaz" xfId="2" builtinId="8"/>
    <cellStyle name="Normální" xfId="0" builtinId="0"/>
    <cellStyle name="Normální 2" xfId="1"/>
    <cellStyle name="Normální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file:///C:\KROSplusData\System\Temp\radD683F.tmp" TargetMode="External"/><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file:///C:\KROSplusData\System\Temp\rad51CC0.tmp" TargetMode="External"/><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file:///C:\KROSplusData\System\Temp\radFF71F.tmp" TargetMode="External"/><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file:///C:\KROSplusData\System\Temp\rad96781.tmp" TargetMode="External"/><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file:///C:\KROSplusData\System\Temp\rad91846.tmp" TargetMode="External"/><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6700" cy="266700"/>
    <xdr:pic>
      <xdr:nvPicPr>
        <xdr:cNvPr id="2" name="Obrázek 1" descr="C:\KROSplusData\System\Temp\radD683F.tmp">
          <a:hlinkClick xmlns:r="http://schemas.openxmlformats.org/officeDocument/2006/relationships" r:id="rId1" tooltip="http://www.pro-rozpocty.cz/software-a-data/kros-4-ocenovani-a-rizeni-stavebni-vyroby/"/>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0" y="0"/>
          <a:ext cx="2667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76225" cy="276225"/>
    <xdr:pic>
      <xdr:nvPicPr>
        <xdr:cNvPr id="2" name="Obrázek 1" descr="C:\KROSplusData\System\Temp\rad51CC0.tmp">
          <a:hlinkClick xmlns:r="http://schemas.openxmlformats.org/officeDocument/2006/relationships" r:id="rId1" tooltip="http://www.pro-rozpocty.cz/software-a-data/kros-4-ocenovani-a-rizeni-stavebni-vyroby/"/>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0" y="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76225" cy="276225"/>
    <xdr:pic>
      <xdr:nvPicPr>
        <xdr:cNvPr id="2" name="Obrázek 1" descr="C:\KROSplusData\System\Temp\radFF71F.tmp">
          <a:hlinkClick xmlns:r="http://schemas.openxmlformats.org/officeDocument/2006/relationships" r:id="rId1" tooltip="http://www.pro-rozpocty.cz/software-a-data/kros-4-ocenovani-a-rizeni-stavebni-vyroby/"/>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0" y="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76225" cy="276225"/>
    <xdr:pic>
      <xdr:nvPicPr>
        <xdr:cNvPr id="2" name="Obrázek 1" descr="C:\KROSplusData\System\Temp\rad96781.tmp">
          <a:hlinkClick xmlns:r="http://schemas.openxmlformats.org/officeDocument/2006/relationships" r:id="rId1" tooltip="http://www.pro-rozpocty.cz/software-a-data/kros-4-ocenovani-a-rizeni-stavebni-vyroby/"/>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0" y="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276225" cy="276225"/>
    <xdr:pic>
      <xdr:nvPicPr>
        <xdr:cNvPr id="2" name="Obrázek 1" descr="C:\KROSplusData\System\Temp\rad91846.tmp">
          <a:hlinkClick xmlns:r="http://schemas.openxmlformats.org/officeDocument/2006/relationships" r:id="rId1" tooltip="http://www.pro-rozpocty.cz/software-a-data/kros-4-ocenovani-a-rizeni-stavebni-vyroby/"/>
        </xdr:cNvPr>
        <xdr:cNvPicPr>
          <a:picLocks/>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0" y="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CM57"/>
  <sheetViews>
    <sheetView showGridLines="0" tabSelected="1" workbookViewId="0">
      <pane ySplit="1" topLeftCell="A11" activePane="bottomLeft" state="frozen"/>
      <selection pane="bottomLeft"/>
    </sheetView>
  </sheetViews>
  <sheetFormatPr defaultRowHeight="13.5" x14ac:dyDescent="0.3"/>
  <cols>
    <col min="1" max="1" width="7.140625" style="40" customWidth="1"/>
    <col min="2" max="2" width="1.42578125" style="40" customWidth="1"/>
    <col min="3" max="3" width="3.5703125" style="40" customWidth="1"/>
    <col min="4" max="33" width="2.28515625" style="40" customWidth="1"/>
    <col min="34" max="34" width="2.85546875" style="40" customWidth="1"/>
    <col min="35" max="35" width="27.140625" style="40" customWidth="1"/>
    <col min="36" max="37" width="2.140625" style="40" customWidth="1"/>
    <col min="38" max="38" width="7.140625" style="40" customWidth="1"/>
    <col min="39" max="39" width="2.85546875" style="40" customWidth="1"/>
    <col min="40" max="40" width="11.42578125" style="40" customWidth="1"/>
    <col min="41" max="41" width="6.42578125" style="40" customWidth="1"/>
    <col min="42" max="42" width="3.5703125" style="40" customWidth="1"/>
    <col min="43" max="43" width="13.42578125" style="40" customWidth="1"/>
    <col min="44" max="44" width="11.7109375" style="40" customWidth="1"/>
    <col min="45" max="47" width="22.140625" style="40" hidden="1" customWidth="1"/>
    <col min="48" max="52" width="18.5703125" style="40" hidden="1" customWidth="1"/>
    <col min="53" max="53" width="16.42578125" style="40" hidden="1" customWidth="1"/>
    <col min="54" max="54" width="21.42578125" style="40" hidden="1" customWidth="1"/>
    <col min="55" max="56" width="16.42578125" style="40" hidden="1" customWidth="1"/>
    <col min="57" max="57" width="57" style="40" customWidth="1"/>
    <col min="58" max="70" width="9.140625" style="40"/>
    <col min="71" max="91" width="8" style="40" hidden="1" customWidth="1"/>
    <col min="92" max="16384" width="9.140625" style="40"/>
  </cols>
  <sheetData>
    <row r="1" spans="1:74" ht="21.4" customHeight="1" x14ac:dyDescent="0.3">
      <c r="A1" s="162" t="s">
        <v>382</v>
      </c>
      <c r="B1" s="160"/>
      <c r="C1" s="160"/>
      <c r="D1" s="161" t="s">
        <v>381</v>
      </c>
      <c r="E1" s="160"/>
      <c r="F1" s="160"/>
      <c r="G1" s="160"/>
      <c r="H1" s="160"/>
      <c r="I1" s="160"/>
      <c r="J1" s="160"/>
      <c r="K1" s="159" t="s">
        <v>380</v>
      </c>
      <c r="L1" s="159"/>
      <c r="M1" s="159"/>
      <c r="N1" s="159"/>
      <c r="O1" s="159"/>
      <c r="P1" s="159"/>
      <c r="Q1" s="159"/>
      <c r="R1" s="159"/>
      <c r="S1" s="159"/>
      <c r="T1" s="160"/>
      <c r="U1" s="160"/>
      <c r="V1" s="160"/>
      <c r="W1" s="159" t="s">
        <v>379</v>
      </c>
      <c r="X1" s="159"/>
      <c r="Y1" s="159"/>
      <c r="Z1" s="159"/>
      <c r="AA1" s="159"/>
      <c r="AB1" s="159"/>
      <c r="AC1" s="159"/>
      <c r="AD1" s="159"/>
      <c r="AE1" s="159"/>
      <c r="AF1" s="159"/>
      <c r="AG1" s="159"/>
      <c r="AH1" s="159"/>
      <c r="AI1" s="158"/>
      <c r="AJ1" s="156"/>
      <c r="AK1" s="156"/>
      <c r="AL1" s="156"/>
      <c r="AM1" s="156"/>
      <c r="AN1" s="156"/>
      <c r="AO1" s="156"/>
      <c r="AP1" s="156"/>
      <c r="AQ1" s="156"/>
      <c r="AR1" s="156"/>
      <c r="AS1" s="156"/>
      <c r="AT1" s="156"/>
      <c r="AU1" s="156"/>
      <c r="AV1" s="156"/>
      <c r="AW1" s="156"/>
      <c r="AX1" s="156"/>
      <c r="AY1" s="156"/>
      <c r="AZ1" s="156"/>
      <c r="BA1" s="157" t="s">
        <v>378</v>
      </c>
      <c r="BB1" s="157" t="s">
        <v>377</v>
      </c>
      <c r="BC1" s="156"/>
      <c r="BD1" s="156"/>
      <c r="BE1" s="156"/>
      <c r="BF1" s="156"/>
      <c r="BG1" s="156"/>
      <c r="BH1" s="156"/>
      <c r="BI1" s="156"/>
      <c r="BJ1" s="156"/>
      <c r="BK1" s="156"/>
      <c r="BL1" s="156"/>
      <c r="BM1" s="156"/>
      <c r="BN1" s="156"/>
      <c r="BO1" s="156"/>
      <c r="BP1" s="156"/>
      <c r="BQ1" s="156"/>
      <c r="BR1" s="156"/>
      <c r="BT1" s="155" t="s">
        <v>355</v>
      </c>
      <c r="BU1" s="155" t="s">
        <v>355</v>
      </c>
      <c r="BV1" s="155" t="s">
        <v>294</v>
      </c>
    </row>
    <row r="2" spans="1:74" ht="36.950000000000003" customHeight="1" x14ac:dyDescent="0.3">
      <c r="AR2" s="131"/>
      <c r="AS2" s="131"/>
      <c r="AT2" s="131"/>
      <c r="AU2" s="131"/>
      <c r="AV2" s="131"/>
      <c r="AW2" s="131"/>
      <c r="AX2" s="131"/>
      <c r="AY2" s="131"/>
      <c r="AZ2" s="131"/>
      <c r="BA2" s="131"/>
      <c r="BB2" s="131"/>
      <c r="BC2" s="131"/>
      <c r="BD2" s="131"/>
      <c r="BE2" s="131"/>
      <c r="BS2" s="136" t="s">
        <v>356</v>
      </c>
      <c r="BT2" s="136" t="s">
        <v>44</v>
      </c>
    </row>
    <row r="3" spans="1:74" ht="6.95" customHeight="1" x14ac:dyDescent="0.3">
      <c r="B3" s="154"/>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2"/>
      <c r="BS3" s="136" t="s">
        <v>356</v>
      </c>
      <c r="BT3" s="136" t="s">
        <v>376</v>
      </c>
    </row>
    <row r="4" spans="1:74" ht="36.950000000000003" customHeight="1" x14ac:dyDescent="0.3">
      <c r="B4" s="135"/>
      <c r="C4" s="133"/>
      <c r="D4" s="151" t="s">
        <v>375</v>
      </c>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2"/>
      <c r="AS4" s="150" t="s">
        <v>374</v>
      </c>
      <c r="BE4" s="149" t="s">
        <v>373</v>
      </c>
      <c r="BS4" s="136" t="s">
        <v>372</v>
      </c>
    </row>
    <row r="5" spans="1:74" ht="14.45" customHeight="1" x14ac:dyDescent="0.3">
      <c r="B5" s="135"/>
      <c r="C5" s="133"/>
      <c r="D5" s="148" t="s">
        <v>340</v>
      </c>
      <c r="E5" s="133"/>
      <c r="F5" s="133"/>
      <c r="G5" s="133"/>
      <c r="H5" s="133"/>
      <c r="I5" s="133"/>
      <c r="J5" s="133"/>
      <c r="K5" s="147" t="s">
        <v>371</v>
      </c>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3"/>
      <c r="AQ5" s="132"/>
      <c r="BE5" s="146" t="s">
        <v>370</v>
      </c>
      <c r="BS5" s="136" t="s">
        <v>356</v>
      </c>
    </row>
    <row r="6" spans="1:74" ht="36.950000000000003" customHeight="1" x14ac:dyDescent="0.3">
      <c r="B6" s="135"/>
      <c r="C6" s="133"/>
      <c r="D6" s="145" t="s">
        <v>339</v>
      </c>
      <c r="E6" s="133"/>
      <c r="F6" s="133"/>
      <c r="G6" s="133"/>
      <c r="H6" s="133"/>
      <c r="I6" s="133"/>
      <c r="J6" s="133"/>
      <c r="K6" s="144" t="s">
        <v>369</v>
      </c>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3"/>
      <c r="AQ6" s="132"/>
      <c r="BE6" s="131"/>
      <c r="BS6" s="136" t="s">
        <v>362</v>
      </c>
    </row>
    <row r="7" spans="1:74" ht="14.45" customHeight="1" x14ac:dyDescent="0.3">
      <c r="B7" s="135"/>
      <c r="C7" s="133"/>
      <c r="D7" s="139" t="s">
        <v>368</v>
      </c>
      <c r="E7" s="133"/>
      <c r="F7" s="133"/>
      <c r="G7" s="133"/>
      <c r="H7" s="133"/>
      <c r="I7" s="133"/>
      <c r="J7" s="133"/>
      <c r="K7" s="140" t="s">
        <v>15</v>
      </c>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9" t="s">
        <v>367</v>
      </c>
      <c r="AL7" s="133"/>
      <c r="AM7" s="133"/>
      <c r="AN7" s="140" t="s">
        <v>15</v>
      </c>
      <c r="AO7" s="133"/>
      <c r="AP7" s="133"/>
      <c r="AQ7" s="132"/>
      <c r="BE7" s="131"/>
      <c r="BS7" s="136" t="s">
        <v>297</v>
      </c>
    </row>
    <row r="8" spans="1:74" ht="14.45" customHeight="1" x14ac:dyDescent="0.3">
      <c r="B8" s="135"/>
      <c r="C8" s="133"/>
      <c r="D8" s="139" t="s">
        <v>338</v>
      </c>
      <c r="E8" s="133"/>
      <c r="F8" s="133"/>
      <c r="G8" s="133"/>
      <c r="H8" s="133"/>
      <c r="I8" s="133"/>
      <c r="J8" s="133"/>
      <c r="K8" s="140" t="s">
        <v>366</v>
      </c>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9" t="s">
        <v>337</v>
      </c>
      <c r="AL8" s="133"/>
      <c r="AM8" s="133"/>
      <c r="AN8" s="143" t="s">
        <v>365</v>
      </c>
      <c r="AO8" s="133"/>
      <c r="AP8" s="133"/>
      <c r="AQ8" s="132"/>
      <c r="BE8" s="131"/>
      <c r="BS8" s="136" t="s">
        <v>46</v>
      </c>
    </row>
    <row r="9" spans="1:74" ht="14.45" customHeight="1" x14ac:dyDescent="0.3">
      <c r="B9" s="135"/>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2"/>
      <c r="BE9" s="131"/>
      <c r="BS9" s="136" t="s">
        <v>364</v>
      </c>
    </row>
    <row r="10" spans="1:74" ht="14.45" customHeight="1" x14ac:dyDescent="0.3">
      <c r="B10" s="135"/>
      <c r="C10" s="133"/>
      <c r="D10" s="139" t="s">
        <v>336</v>
      </c>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9" t="s">
        <v>361</v>
      </c>
      <c r="AL10" s="133"/>
      <c r="AM10" s="133"/>
      <c r="AN10" s="140" t="s">
        <v>15</v>
      </c>
      <c r="AO10" s="133"/>
      <c r="AP10" s="133"/>
      <c r="AQ10" s="132"/>
      <c r="BE10" s="131"/>
      <c r="BS10" s="136" t="s">
        <v>362</v>
      </c>
    </row>
    <row r="11" spans="1:74" ht="18.399999999999999" customHeight="1" x14ac:dyDescent="0.3">
      <c r="B11" s="135"/>
      <c r="C11" s="133"/>
      <c r="D11" s="133"/>
      <c r="E11" s="140" t="s">
        <v>9</v>
      </c>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9" t="s">
        <v>359</v>
      </c>
      <c r="AL11" s="133"/>
      <c r="AM11" s="133"/>
      <c r="AN11" s="140" t="s">
        <v>15</v>
      </c>
      <c r="AO11" s="133"/>
      <c r="AP11" s="133"/>
      <c r="AQ11" s="132"/>
      <c r="BE11" s="131"/>
      <c r="BS11" s="136" t="s">
        <v>362</v>
      </c>
    </row>
    <row r="12" spans="1:74" ht="6.95" customHeight="1" x14ac:dyDescent="0.3">
      <c r="B12" s="135"/>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2"/>
      <c r="BE12" s="131"/>
      <c r="BS12" s="136" t="s">
        <v>362</v>
      </c>
    </row>
    <row r="13" spans="1:74" ht="14.45" customHeight="1" x14ac:dyDescent="0.3">
      <c r="B13" s="135"/>
      <c r="C13" s="133"/>
      <c r="D13" s="139" t="s">
        <v>333</v>
      </c>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9" t="s">
        <v>361</v>
      </c>
      <c r="AL13" s="133"/>
      <c r="AM13" s="133"/>
      <c r="AN13" s="141" t="s">
        <v>363</v>
      </c>
      <c r="AO13" s="133"/>
      <c r="AP13" s="133"/>
      <c r="AQ13" s="132"/>
      <c r="BE13" s="131"/>
      <c r="BS13" s="136" t="s">
        <v>362</v>
      </c>
    </row>
    <row r="14" spans="1:74" ht="15" x14ac:dyDescent="0.3">
      <c r="B14" s="135"/>
      <c r="C14" s="133"/>
      <c r="D14" s="133"/>
      <c r="E14" s="142" t="s">
        <v>363</v>
      </c>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9" t="s">
        <v>359</v>
      </c>
      <c r="AL14" s="133"/>
      <c r="AM14" s="133"/>
      <c r="AN14" s="141" t="s">
        <v>363</v>
      </c>
      <c r="AO14" s="133"/>
      <c r="AP14" s="133"/>
      <c r="AQ14" s="132"/>
      <c r="BE14" s="131"/>
      <c r="BS14" s="136" t="s">
        <v>362</v>
      </c>
    </row>
    <row r="15" spans="1:74" ht="6.95" customHeight="1" x14ac:dyDescent="0.3">
      <c r="B15" s="135"/>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c r="AQ15" s="132"/>
      <c r="BE15" s="131"/>
      <c r="BS15" s="136" t="s">
        <v>355</v>
      </c>
    </row>
    <row r="16" spans="1:74" ht="14.45" customHeight="1" x14ac:dyDescent="0.3">
      <c r="B16" s="135"/>
      <c r="C16" s="133"/>
      <c r="D16" s="139" t="s">
        <v>335</v>
      </c>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9" t="s">
        <v>361</v>
      </c>
      <c r="AL16" s="133"/>
      <c r="AM16" s="133"/>
      <c r="AN16" s="140" t="s">
        <v>15</v>
      </c>
      <c r="AO16" s="133"/>
      <c r="AP16" s="133"/>
      <c r="AQ16" s="132"/>
      <c r="BE16" s="131"/>
      <c r="BS16" s="136" t="s">
        <v>355</v>
      </c>
    </row>
    <row r="17" spans="2:71" ht="18.399999999999999" customHeight="1" x14ac:dyDescent="0.3">
      <c r="B17" s="135"/>
      <c r="C17" s="133"/>
      <c r="D17" s="133"/>
      <c r="E17" s="140" t="s">
        <v>360</v>
      </c>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9" t="s">
        <v>359</v>
      </c>
      <c r="AL17" s="133"/>
      <c r="AM17" s="133"/>
      <c r="AN17" s="140" t="s">
        <v>15</v>
      </c>
      <c r="AO17" s="133"/>
      <c r="AP17" s="133"/>
      <c r="AQ17" s="132"/>
      <c r="BE17" s="131"/>
      <c r="BS17" s="136" t="s">
        <v>358</v>
      </c>
    </row>
    <row r="18" spans="2:71" ht="6.95" customHeight="1" x14ac:dyDescent="0.3">
      <c r="B18" s="135"/>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2"/>
      <c r="BE18" s="131"/>
      <c r="BS18" s="136" t="s">
        <v>356</v>
      </c>
    </row>
    <row r="19" spans="2:71" ht="14.45" customHeight="1" x14ac:dyDescent="0.3">
      <c r="B19" s="135"/>
      <c r="C19" s="133"/>
      <c r="D19" s="139" t="s">
        <v>357</v>
      </c>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2"/>
      <c r="BE19" s="131"/>
      <c r="BS19" s="136" t="s">
        <v>356</v>
      </c>
    </row>
    <row r="20" spans="2:71" ht="22.5" customHeight="1" x14ac:dyDescent="0.3">
      <c r="B20" s="135"/>
      <c r="C20" s="133"/>
      <c r="D20" s="133"/>
      <c r="E20" s="138" t="s">
        <v>15</v>
      </c>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3"/>
      <c r="AP20" s="133"/>
      <c r="AQ20" s="132"/>
      <c r="BE20" s="131"/>
      <c r="BS20" s="136" t="s">
        <v>355</v>
      </c>
    </row>
    <row r="21" spans="2:71" ht="6.95" customHeight="1" x14ac:dyDescent="0.3">
      <c r="B21" s="135"/>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2"/>
      <c r="BE21" s="131"/>
    </row>
    <row r="22" spans="2:71" ht="6.95" customHeight="1" x14ac:dyDescent="0.3">
      <c r="B22" s="135"/>
      <c r="C22" s="133"/>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3"/>
      <c r="AQ22" s="132"/>
      <c r="BE22" s="131"/>
    </row>
    <row r="23" spans="2:71" s="41" customFormat="1" ht="25.9" customHeight="1" x14ac:dyDescent="0.25">
      <c r="B23" s="42"/>
      <c r="C23" s="89"/>
      <c r="D23" s="130" t="s">
        <v>354</v>
      </c>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8">
        <f>ROUND(AG51,2)</f>
        <v>0</v>
      </c>
      <c r="AL23" s="127"/>
      <c r="AM23" s="127"/>
      <c r="AN23" s="127"/>
      <c r="AO23" s="127"/>
      <c r="AP23" s="89"/>
      <c r="AQ23" s="107"/>
      <c r="BE23" s="96"/>
    </row>
    <row r="24" spans="2:71" s="41" customFormat="1" ht="6.95" customHeight="1" x14ac:dyDescent="0.25">
      <c r="B24" s="42"/>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107"/>
      <c r="BE24" s="96"/>
    </row>
    <row r="25" spans="2:71" s="41" customFormat="1" x14ac:dyDescent="0.25">
      <c r="B25" s="42"/>
      <c r="C25" s="89"/>
      <c r="D25" s="89"/>
      <c r="E25" s="89"/>
      <c r="F25" s="89"/>
      <c r="G25" s="89"/>
      <c r="H25" s="89"/>
      <c r="I25" s="89"/>
      <c r="J25" s="89"/>
      <c r="K25" s="89"/>
      <c r="L25" s="126" t="s">
        <v>353</v>
      </c>
      <c r="M25" s="90"/>
      <c r="N25" s="90"/>
      <c r="O25" s="90"/>
      <c r="P25" s="89"/>
      <c r="Q25" s="89"/>
      <c r="R25" s="89"/>
      <c r="S25" s="89"/>
      <c r="T25" s="89"/>
      <c r="U25" s="89"/>
      <c r="V25" s="89"/>
      <c r="W25" s="126" t="s">
        <v>352</v>
      </c>
      <c r="X25" s="90"/>
      <c r="Y25" s="90"/>
      <c r="Z25" s="90"/>
      <c r="AA25" s="90"/>
      <c r="AB25" s="90"/>
      <c r="AC25" s="90"/>
      <c r="AD25" s="90"/>
      <c r="AE25" s="90"/>
      <c r="AF25" s="89"/>
      <c r="AG25" s="89"/>
      <c r="AH25" s="89"/>
      <c r="AI25" s="89"/>
      <c r="AJ25" s="89"/>
      <c r="AK25" s="126" t="s">
        <v>351</v>
      </c>
      <c r="AL25" s="90"/>
      <c r="AM25" s="90"/>
      <c r="AN25" s="90"/>
      <c r="AO25" s="90"/>
      <c r="AP25" s="89"/>
      <c r="AQ25" s="107"/>
      <c r="BE25" s="96"/>
    </row>
    <row r="26" spans="2:71" s="117" customFormat="1" ht="14.45" customHeight="1" x14ac:dyDescent="0.25">
      <c r="B26" s="125"/>
      <c r="C26" s="120"/>
      <c r="D26" s="124" t="s">
        <v>350</v>
      </c>
      <c r="E26" s="120"/>
      <c r="F26" s="124" t="s">
        <v>349</v>
      </c>
      <c r="G26" s="120"/>
      <c r="H26" s="120"/>
      <c r="I26" s="120"/>
      <c r="J26" s="120"/>
      <c r="K26" s="120"/>
      <c r="L26" s="123">
        <v>0.21</v>
      </c>
      <c r="M26" s="121"/>
      <c r="N26" s="121"/>
      <c r="O26" s="121"/>
      <c r="P26" s="120"/>
      <c r="Q26" s="120"/>
      <c r="R26" s="120"/>
      <c r="S26" s="120"/>
      <c r="T26" s="120"/>
      <c r="U26" s="120"/>
      <c r="V26" s="120"/>
      <c r="W26" s="122">
        <f>ROUND(AZ51,2)</f>
        <v>0</v>
      </c>
      <c r="X26" s="121"/>
      <c r="Y26" s="121"/>
      <c r="Z26" s="121"/>
      <c r="AA26" s="121"/>
      <c r="AB26" s="121"/>
      <c r="AC26" s="121"/>
      <c r="AD26" s="121"/>
      <c r="AE26" s="121"/>
      <c r="AF26" s="120"/>
      <c r="AG26" s="120"/>
      <c r="AH26" s="120"/>
      <c r="AI26" s="120"/>
      <c r="AJ26" s="120"/>
      <c r="AK26" s="122">
        <f>ROUND(AV51,2)</f>
        <v>0</v>
      </c>
      <c r="AL26" s="121"/>
      <c r="AM26" s="121"/>
      <c r="AN26" s="121"/>
      <c r="AO26" s="121"/>
      <c r="AP26" s="120"/>
      <c r="AQ26" s="119"/>
      <c r="BE26" s="118"/>
    </row>
    <row r="27" spans="2:71" s="117" customFormat="1" ht="14.45" customHeight="1" x14ac:dyDescent="0.25">
      <c r="B27" s="125"/>
      <c r="C27" s="120"/>
      <c r="D27" s="120"/>
      <c r="E27" s="120"/>
      <c r="F27" s="124" t="s">
        <v>348</v>
      </c>
      <c r="G27" s="120"/>
      <c r="H27" s="120"/>
      <c r="I27" s="120"/>
      <c r="J27" s="120"/>
      <c r="K27" s="120"/>
      <c r="L27" s="123">
        <v>0.15</v>
      </c>
      <c r="M27" s="121"/>
      <c r="N27" s="121"/>
      <c r="O27" s="121"/>
      <c r="P27" s="120"/>
      <c r="Q27" s="120"/>
      <c r="R27" s="120"/>
      <c r="S27" s="120"/>
      <c r="T27" s="120"/>
      <c r="U27" s="120"/>
      <c r="V27" s="120"/>
      <c r="W27" s="122">
        <f>ROUND(BA51,2)</f>
        <v>0</v>
      </c>
      <c r="X27" s="121"/>
      <c r="Y27" s="121"/>
      <c r="Z27" s="121"/>
      <c r="AA27" s="121"/>
      <c r="AB27" s="121"/>
      <c r="AC27" s="121"/>
      <c r="AD27" s="121"/>
      <c r="AE27" s="121"/>
      <c r="AF27" s="120"/>
      <c r="AG27" s="120"/>
      <c r="AH27" s="120"/>
      <c r="AI27" s="120"/>
      <c r="AJ27" s="120"/>
      <c r="AK27" s="122">
        <f>ROUND(AW51,2)</f>
        <v>0</v>
      </c>
      <c r="AL27" s="121"/>
      <c r="AM27" s="121"/>
      <c r="AN27" s="121"/>
      <c r="AO27" s="121"/>
      <c r="AP27" s="120"/>
      <c r="AQ27" s="119"/>
      <c r="BE27" s="118"/>
    </row>
    <row r="28" spans="2:71" s="117" customFormat="1" ht="14.45" hidden="1" customHeight="1" x14ac:dyDescent="0.25">
      <c r="B28" s="125"/>
      <c r="C28" s="120"/>
      <c r="D28" s="120"/>
      <c r="E28" s="120"/>
      <c r="F28" s="124" t="s">
        <v>347</v>
      </c>
      <c r="G28" s="120"/>
      <c r="H28" s="120"/>
      <c r="I28" s="120"/>
      <c r="J28" s="120"/>
      <c r="K28" s="120"/>
      <c r="L28" s="123">
        <v>0.21</v>
      </c>
      <c r="M28" s="121"/>
      <c r="N28" s="121"/>
      <c r="O28" s="121"/>
      <c r="P28" s="120"/>
      <c r="Q28" s="120"/>
      <c r="R28" s="120"/>
      <c r="S28" s="120"/>
      <c r="T28" s="120"/>
      <c r="U28" s="120"/>
      <c r="V28" s="120"/>
      <c r="W28" s="122">
        <f>ROUND(BB51,2)</f>
        <v>0</v>
      </c>
      <c r="X28" s="121"/>
      <c r="Y28" s="121"/>
      <c r="Z28" s="121"/>
      <c r="AA28" s="121"/>
      <c r="AB28" s="121"/>
      <c r="AC28" s="121"/>
      <c r="AD28" s="121"/>
      <c r="AE28" s="121"/>
      <c r="AF28" s="120"/>
      <c r="AG28" s="120"/>
      <c r="AH28" s="120"/>
      <c r="AI28" s="120"/>
      <c r="AJ28" s="120"/>
      <c r="AK28" s="122">
        <v>0</v>
      </c>
      <c r="AL28" s="121"/>
      <c r="AM28" s="121"/>
      <c r="AN28" s="121"/>
      <c r="AO28" s="121"/>
      <c r="AP28" s="120"/>
      <c r="AQ28" s="119"/>
      <c r="BE28" s="118"/>
    </row>
    <row r="29" spans="2:71" s="117" customFormat="1" ht="14.45" hidden="1" customHeight="1" x14ac:dyDescent="0.25">
      <c r="B29" s="125"/>
      <c r="C29" s="120"/>
      <c r="D29" s="120"/>
      <c r="E29" s="120"/>
      <c r="F29" s="124" t="s">
        <v>346</v>
      </c>
      <c r="G29" s="120"/>
      <c r="H29" s="120"/>
      <c r="I29" s="120"/>
      <c r="J29" s="120"/>
      <c r="K29" s="120"/>
      <c r="L29" s="123">
        <v>0.15</v>
      </c>
      <c r="M29" s="121"/>
      <c r="N29" s="121"/>
      <c r="O29" s="121"/>
      <c r="P29" s="120"/>
      <c r="Q29" s="120"/>
      <c r="R29" s="120"/>
      <c r="S29" s="120"/>
      <c r="T29" s="120"/>
      <c r="U29" s="120"/>
      <c r="V29" s="120"/>
      <c r="W29" s="122">
        <f>ROUND(BC51,2)</f>
        <v>0</v>
      </c>
      <c r="X29" s="121"/>
      <c r="Y29" s="121"/>
      <c r="Z29" s="121"/>
      <c r="AA29" s="121"/>
      <c r="AB29" s="121"/>
      <c r="AC29" s="121"/>
      <c r="AD29" s="121"/>
      <c r="AE29" s="121"/>
      <c r="AF29" s="120"/>
      <c r="AG29" s="120"/>
      <c r="AH29" s="120"/>
      <c r="AI29" s="120"/>
      <c r="AJ29" s="120"/>
      <c r="AK29" s="122">
        <v>0</v>
      </c>
      <c r="AL29" s="121"/>
      <c r="AM29" s="121"/>
      <c r="AN29" s="121"/>
      <c r="AO29" s="121"/>
      <c r="AP29" s="120"/>
      <c r="AQ29" s="119"/>
      <c r="BE29" s="118"/>
    </row>
    <row r="30" spans="2:71" s="117" customFormat="1" ht="14.45" hidden="1" customHeight="1" x14ac:dyDescent="0.25">
      <c r="B30" s="125"/>
      <c r="C30" s="120"/>
      <c r="D30" s="120"/>
      <c r="E30" s="120"/>
      <c r="F30" s="124" t="s">
        <v>345</v>
      </c>
      <c r="G30" s="120"/>
      <c r="H30" s="120"/>
      <c r="I30" s="120"/>
      <c r="J30" s="120"/>
      <c r="K30" s="120"/>
      <c r="L30" s="123">
        <v>0</v>
      </c>
      <c r="M30" s="121"/>
      <c r="N30" s="121"/>
      <c r="O30" s="121"/>
      <c r="P30" s="120"/>
      <c r="Q30" s="120"/>
      <c r="R30" s="120"/>
      <c r="S30" s="120"/>
      <c r="T30" s="120"/>
      <c r="U30" s="120"/>
      <c r="V30" s="120"/>
      <c r="W30" s="122">
        <f>ROUND(BD51,2)</f>
        <v>0</v>
      </c>
      <c r="X30" s="121"/>
      <c r="Y30" s="121"/>
      <c r="Z30" s="121"/>
      <c r="AA30" s="121"/>
      <c r="AB30" s="121"/>
      <c r="AC30" s="121"/>
      <c r="AD30" s="121"/>
      <c r="AE30" s="121"/>
      <c r="AF30" s="120"/>
      <c r="AG30" s="120"/>
      <c r="AH30" s="120"/>
      <c r="AI30" s="120"/>
      <c r="AJ30" s="120"/>
      <c r="AK30" s="122">
        <v>0</v>
      </c>
      <c r="AL30" s="121"/>
      <c r="AM30" s="121"/>
      <c r="AN30" s="121"/>
      <c r="AO30" s="121"/>
      <c r="AP30" s="120"/>
      <c r="AQ30" s="119"/>
      <c r="BE30" s="118"/>
    </row>
    <row r="31" spans="2:71" s="41" customFormat="1" ht="6.95" customHeight="1" x14ac:dyDescent="0.25">
      <c r="B31" s="42"/>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107"/>
      <c r="BE31" s="96"/>
    </row>
    <row r="32" spans="2:71" s="41" customFormat="1" ht="25.9" customHeight="1" x14ac:dyDescent="0.25">
      <c r="B32" s="42"/>
      <c r="C32" s="109"/>
      <c r="D32" s="116" t="s">
        <v>344</v>
      </c>
      <c r="E32" s="113"/>
      <c r="F32" s="113"/>
      <c r="G32" s="113"/>
      <c r="H32" s="113"/>
      <c r="I32" s="113"/>
      <c r="J32" s="113"/>
      <c r="K32" s="113"/>
      <c r="L32" s="113"/>
      <c r="M32" s="113"/>
      <c r="N32" s="113"/>
      <c r="O32" s="113"/>
      <c r="P32" s="113"/>
      <c r="Q32" s="113"/>
      <c r="R32" s="113"/>
      <c r="S32" s="113"/>
      <c r="T32" s="115" t="s">
        <v>343</v>
      </c>
      <c r="U32" s="113"/>
      <c r="V32" s="113"/>
      <c r="W32" s="113"/>
      <c r="X32" s="114" t="s">
        <v>342</v>
      </c>
      <c r="Y32" s="111"/>
      <c r="Z32" s="111"/>
      <c r="AA32" s="111"/>
      <c r="AB32" s="111"/>
      <c r="AC32" s="113"/>
      <c r="AD32" s="113"/>
      <c r="AE32" s="113"/>
      <c r="AF32" s="113"/>
      <c r="AG32" s="113"/>
      <c r="AH32" s="113"/>
      <c r="AI32" s="113"/>
      <c r="AJ32" s="113"/>
      <c r="AK32" s="112">
        <f>SUM(AK23:AK30)</f>
        <v>0</v>
      </c>
      <c r="AL32" s="111"/>
      <c r="AM32" s="111"/>
      <c r="AN32" s="111"/>
      <c r="AO32" s="110"/>
      <c r="AP32" s="109"/>
      <c r="AQ32" s="108"/>
      <c r="BE32" s="96"/>
    </row>
    <row r="33" spans="2:56" s="41" customFormat="1" ht="6.95" customHeight="1" x14ac:dyDescent="0.25">
      <c r="B33" s="42"/>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107"/>
    </row>
    <row r="34" spans="2:56" s="41" customFormat="1" ht="6.95" customHeight="1" x14ac:dyDescent="0.25">
      <c r="B34" s="44"/>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106"/>
    </row>
    <row r="38" spans="2:56" s="41" customFormat="1" ht="6.95" customHeight="1" x14ac:dyDescent="0.25">
      <c r="B38" s="105"/>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42"/>
    </row>
    <row r="39" spans="2:56" s="41" customFormat="1" ht="36.950000000000003" customHeight="1" x14ac:dyDescent="0.25">
      <c r="B39" s="42"/>
      <c r="C39" s="103" t="s">
        <v>341</v>
      </c>
      <c r="AR39" s="42"/>
    </row>
    <row r="40" spans="2:56" s="41" customFormat="1" ht="6.95" customHeight="1" x14ac:dyDescent="0.25">
      <c r="B40" s="42"/>
      <c r="AR40" s="42"/>
    </row>
    <row r="41" spans="2:56" s="92" customFormat="1" ht="14.45" customHeight="1" x14ac:dyDescent="0.25">
      <c r="B41" s="102"/>
      <c r="C41" s="93" t="s">
        <v>340</v>
      </c>
      <c r="L41" s="92" t="str">
        <f>K5</f>
        <v>15085H</v>
      </c>
      <c r="AR41" s="102"/>
    </row>
    <row r="42" spans="2:56" s="63" customFormat="1" ht="36.950000000000003" customHeight="1" x14ac:dyDescent="0.25">
      <c r="B42" s="70"/>
      <c r="C42" s="64" t="s">
        <v>339</v>
      </c>
      <c r="L42" s="101" t="str">
        <f>K6</f>
        <v>Mateřská školka Vrskmaň</v>
      </c>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R42" s="70"/>
    </row>
    <row r="43" spans="2:56" s="41" customFormat="1" ht="6.95" customHeight="1" x14ac:dyDescent="0.25">
      <c r="B43" s="42"/>
      <c r="AR43" s="42"/>
    </row>
    <row r="44" spans="2:56" s="41" customFormat="1" ht="15" x14ac:dyDescent="0.25">
      <c r="B44" s="42"/>
      <c r="C44" s="93" t="s">
        <v>338</v>
      </c>
      <c r="L44" s="99" t="str">
        <f>IF(K8="","",K8)</f>
        <v>Vrskmaň</v>
      </c>
      <c r="AI44" s="93" t="s">
        <v>337</v>
      </c>
      <c r="AM44" s="98" t="str">
        <f>IF(AN8= "","",AN8)</f>
        <v>1.3.2016</v>
      </c>
      <c r="AN44" s="96"/>
      <c r="AR44" s="42"/>
    </row>
    <row r="45" spans="2:56" s="41" customFormat="1" ht="6.95" customHeight="1" x14ac:dyDescent="0.25">
      <c r="B45" s="42"/>
      <c r="AR45" s="42"/>
    </row>
    <row r="46" spans="2:56" s="41" customFormat="1" ht="15" x14ac:dyDescent="0.25">
      <c r="B46" s="42"/>
      <c r="C46" s="93" t="s">
        <v>336</v>
      </c>
      <c r="L46" s="92" t="str">
        <f>IF(E11= "","",E11)</f>
        <v>Obec Vrskmaň</v>
      </c>
      <c r="AI46" s="93" t="s">
        <v>335</v>
      </c>
      <c r="AM46" s="97" t="str">
        <f>IF(E17="","",E17)</f>
        <v>MESSOR s.r.o.</v>
      </c>
      <c r="AN46" s="96"/>
      <c r="AO46" s="96"/>
      <c r="AP46" s="96"/>
      <c r="AR46" s="42"/>
      <c r="AS46" s="95" t="s">
        <v>334</v>
      </c>
      <c r="AT46" s="94"/>
      <c r="AU46" s="77"/>
      <c r="AV46" s="77"/>
      <c r="AW46" s="77"/>
      <c r="AX46" s="77"/>
      <c r="AY46" s="77"/>
      <c r="AZ46" s="77"/>
      <c r="BA46" s="77"/>
      <c r="BB46" s="77"/>
      <c r="BC46" s="77"/>
      <c r="BD46" s="76"/>
    </row>
    <row r="47" spans="2:56" s="41" customFormat="1" ht="15" x14ac:dyDescent="0.25">
      <c r="B47" s="42"/>
      <c r="C47" s="93" t="s">
        <v>333</v>
      </c>
      <c r="L47" s="92" t="str">
        <f>IF(E14= "Vyplň údaj","",E14)</f>
        <v/>
      </c>
      <c r="AR47" s="42"/>
      <c r="AS47" s="91"/>
      <c r="AT47" s="90"/>
      <c r="AU47" s="89"/>
      <c r="AV47" s="89"/>
      <c r="AW47" s="89"/>
      <c r="AX47" s="89"/>
      <c r="AY47" s="89"/>
      <c r="AZ47" s="89"/>
      <c r="BA47" s="89"/>
      <c r="BB47" s="89"/>
      <c r="BC47" s="89"/>
      <c r="BD47" s="88"/>
    </row>
    <row r="48" spans="2:56" s="41" customFormat="1" ht="10.9" customHeight="1" x14ac:dyDescent="0.25">
      <c r="B48" s="42"/>
      <c r="AR48" s="42"/>
      <c r="AS48" s="91"/>
      <c r="AT48" s="90"/>
      <c r="AU48" s="89"/>
      <c r="AV48" s="89"/>
      <c r="AW48" s="89"/>
      <c r="AX48" s="89"/>
      <c r="AY48" s="89"/>
      <c r="AZ48" s="89"/>
      <c r="BA48" s="89"/>
      <c r="BB48" s="89"/>
      <c r="BC48" s="89"/>
      <c r="BD48" s="88"/>
    </row>
    <row r="49" spans="1:91" s="41" customFormat="1" ht="29.25" customHeight="1" x14ac:dyDescent="0.25">
      <c r="B49" s="42"/>
      <c r="C49" s="87" t="s">
        <v>332</v>
      </c>
      <c r="D49" s="83"/>
      <c r="E49" s="83"/>
      <c r="F49" s="83"/>
      <c r="G49" s="83"/>
      <c r="H49" s="86"/>
      <c r="I49" s="84" t="s">
        <v>331</v>
      </c>
      <c r="J49" s="83"/>
      <c r="K49" s="83"/>
      <c r="L49" s="83"/>
      <c r="M49" s="83"/>
      <c r="N49" s="83"/>
      <c r="O49" s="83"/>
      <c r="P49" s="83"/>
      <c r="Q49" s="83"/>
      <c r="R49" s="83"/>
      <c r="S49" s="83"/>
      <c r="T49" s="83"/>
      <c r="U49" s="83"/>
      <c r="V49" s="83"/>
      <c r="W49" s="83"/>
      <c r="X49" s="83"/>
      <c r="Y49" s="83"/>
      <c r="Z49" s="83"/>
      <c r="AA49" s="83"/>
      <c r="AB49" s="83"/>
      <c r="AC49" s="83"/>
      <c r="AD49" s="83"/>
      <c r="AE49" s="83"/>
      <c r="AF49" s="83"/>
      <c r="AG49" s="85" t="s">
        <v>330</v>
      </c>
      <c r="AH49" s="83"/>
      <c r="AI49" s="83"/>
      <c r="AJ49" s="83"/>
      <c r="AK49" s="83"/>
      <c r="AL49" s="83"/>
      <c r="AM49" s="83"/>
      <c r="AN49" s="84" t="s">
        <v>329</v>
      </c>
      <c r="AO49" s="83"/>
      <c r="AP49" s="83"/>
      <c r="AQ49" s="82" t="s">
        <v>328</v>
      </c>
      <c r="AR49" s="42"/>
      <c r="AS49" s="81" t="s">
        <v>327</v>
      </c>
      <c r="AT49" s="80" t="s">
        <v>326</v>
      </c>
      <c r="AU49" s="80" t="s">
        <v>325</v>
      </c>
      <c r="AV49" s="80" t="s">
        <v>324</v>
      </c>
      <c r="AW49" s="80" t="s">
        <v>323</v>
      </c>
      <c r="AX49" s="80" t="s">
        <v>322</v>
      </c>
      <c r="AY49" s="80" t="s">
        <v>321</v>
      </c>
      <c r="AZ49" s="80" t="s">
        <v>320</v>
      </c>
      <c r="BA49" s="80" t="s">
        <v>319</v>
      </c>
      <c r="BB49" s="80" t="s">
        <v>318</v>
      </c>
      <c r="BC49" s="80" t="s">
        <v>317</v>
      </c>
      <c r="BD49" s="79" t="s">
        <v>316</v>
      </c>
    </row>
    <row r="50" spans="1:91" s="41" customFormat="1" ht="10.9" customHeight="1" x14ac:dyDescent="0.25">
      <c r="B50" s="42"/>
      <c r="AR50" s="42"/>
      <c r="AS50" s="78"/>
      <c r="AT50" s="77"/>
      <c r="AU50" s="77"/>
      <c r="AV50" s="77"/>
      <c r="AW50" s="77"/>
      <c r="AX50" s="77"/>
      <c r="AY50" s="77"/>
      <c r="AZ50" s="77"/>
      <c r="BA50" s="77"/>
      <c r="BB50" s="77"/>
      <c r="BC50" s="77"/>
      <c r="BD50" s="76"/>
    </row>
    <row r="51" spans="1:91" s="63" customFormat="1" ht="32.450000000000003" customHeight="1" x14ac:dyDescent="0.25">
      <c r="B51" s="70"/>
      <c r="C51" s="75" t="s">
        <v>315</v>
      </c>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3">
        <f>ROUND(SUM(AG52:AG55),2)</f>
        <v>0</v>
      </c>
      <c r="AH51" s="73"/>
      <c r="AI51" s="73"/>
      <c r="AJ51" s="73"/>
      <c r="AK51" s="73"/>
      <c r="AL51" s="73"/>
      <c r="AM51" s="73"/>
      <c r="AN51" s="72">
        <f>SUM(AG51,AT51)</f>
        <v>0</v>
      </c>
      <c r="AO51" s="72"/>
      <c r="AP51" s="72"/>
      <c r="AQ51" s="71" t="s">
        <v>15</v>
      </c>
      <c r="AR51" s="70"/>
      <c r="AS51" s="69">
        <f>ROUND(SUM(AS52:AS55),2)</f>
        <v>0</v>
      </c>
      <c r="AT51" s="67">
        <f>ROUND(SUM(AV51:AW51),2)</f>
        <v>0</v>
      </c>
      <c r="AU51" s="68">
        <f>ROUND(SUM(AU52:AU55),5)</f>
        <v>0</v>
      </c>
      <c r="AV51" s="67">
        <f>ROUND(AZ51*L26,2)</f>
        <v>0</v>
      </c>
      <c r="AW51" s="67">
        <f>ROUND(BA51*L27,2)</f>
        <v>0</v>
      </c>
      <c r="AX51" s="67">
        <f>ROUND(BB51*L26,2)</f>
        <v>0</v>
      </c>
      <c r="AY51" s="67">
        <f>ROUND(BC51*L27,2)</f>
        <v>0</v>
      </c>
      <c r="AZ51" s="67">
        <f>ROUND(SUM(AZ52:AZ55),2)</f>
        <v>0</v>
      </c>
      <c r="BA51" s="67">
        <f>ROUND(SUM(BA52:BA55),2)</f>
        <v>0</v>
      </c>
      <c r="BB51" s="67">
        <f>ROUND(SUM(BB52:BB55),2)</f>
        <v>0</v>
      </c>
      <c r="BC51" s="67">
        <f>ROUND(SUM(BC52:BC55),2)</f>
        <v>0</v>
      </c>
      <c r="BD51" s="66">
        <f>ROUND(SUM(BD52:BD55),2)</f>
        <v>0</v>
      </c>
      <c r="BS51" s="64" t="s">
        <v>314</v>
      </c>
      <c r="BT51" s="64" t="s">
        <v>313</v>
      </c>
      <c r="BU51" s="65" t="s">
        <v>312</v>
      </c>
      <c r="BV51" s="64" t="s">
        <v>296</v>
      </c>
      <c r="BW51" s="64" t="s">
        <v>294</v>
      </c>
      <c r="BX51" s="64" t="s">
        <v>311</v>
      </c>
      <c r="CL51" s="64" t="s">
        <v>15</v>
      </c>
    </row>
    <row r="52" spans="1:91" s="45" customFormat="1" ht="27.4" customHeight="1" x14ac:dyDescent="0.25">
      <c r="A52" s="58" t="s">
        <v>301</v>
      </c>
      <c r="B52" s="51"/>
      <c r="C52" s="57"/>
      <c r="D52" s="55" t="s">
        <v>310</v>
      </c>
      <c r="E52" s="53"/>
      <c r="F52" s="53"/>
      <c r="G52" s="53"/>
      <c r="H52" s="53"/>
      <c r="I52" s="56"/>
      <c r="J52" s="55" t="s">
        <v>309</v>
      </c>
      <c r="K52" s="53"/>
      <c r="L52" s="53"/>
      <c r="M52" s="53"/>
      <c r="N52" s="53"/>
      <c r="O52" s="53"/>
      <c r="P52" s="53"/>
      <c r="Q52" s="53"/>
      <c r="R52" s="53"/>
      <c r="S52" s="53"/>
      <c r="T52" s="53"/>
      <c r="U52" s="53"/>
      <c r="V52" s="53"/>
      <c r="W52" s="53"/>
      <c r="X52" s="53"/>
      <c r="Y52" s="53"/>
      <c r="Z52" s="53"/>
      <c r="AA52" s="53"/>
      <c r="AB52" s="53"/>
      <c r="AC52" s="53"/>
      <c r="AD52" s="53"/>
      <c r="AE52" s="53"/>
      <c r="AF52" s="53"/>
      <c r="AG52" s="54">
        <f>'SO 01 - Mateřská školka'!J27</f>
        <v>0</v>
      </c>
      <c r="AH52" s="53"/>
      <c r="AI52" s="53"/>
      <c r="AJ52" s="53"/>
      <c r="AK52" s="53"/>
      <c r="AL52" s="53"/>
      <c r="AM52" s="53"/>
      <c r="AN52" s="54">
        <f>SUM(AG52,AT52)</f>
        <v>0</v>
      </c>
      <c r="AO52" s="53"/>
      <c r="AP52" s="53"/>
      <c r="AQ52" s="52" t="s">
        <v>298</v>
      </c>
      <c r="AR52" s="51"/>
      <c r="AS52" s="62">
        <v>0</v>
      </c>
      <c r="AT52" s="60">
        <f>ROUND(SUM(AV52:AW52),2)</f>
        <v>0</v>
      </c>
      <c r="AU52" s="61">
        <f>'SO 01 - Mateřská školka'!P107</f>
        <v>0</v>
      </c>
      <c r="AV52" s="60">
        <f>'SO 01 - Mateřská školka'!J30</f>
        <v>0</v>
      </c>
      <c r="AW52" s="60">
        <f>'SO 01 - Mateřská školka'!J31</f>
        <v>0</v>
      </c>
      <c r="AX52" s="60">
        <f>'SO 01 - Mateřská školka'!J32</f>
        <v>0</v>
      </c>
      <c r="AY52" s="60">
        <f>'SO 01 - Mateřská školka'!J33</f>
        <v>0</v>
      </c>
      <c r="AZ52" s="60">
        <f>'SO 01 - Mateřská školka'!F30</f>
        <v>0</v>
      </c>
      <c r="BA52" s="60">
        <f>'SO 01 - Mateřská školka'!F31</f>
        <v>0</v>
      </c>
      <c r="BB52" s="60">
        <f>'SO 01 - Mateřská školka'!F32</f>
        <v>0</v>
      </c>
      <c r="BC52" s="60">
        <f>'SO 01 - Mateřská školka'!F33</f>
        <v>0</v>
      </c>
      <c r="BD52" s="59">
        <f>'SO 01 - Mateřská školka'!F34</f>
        <v>0</v>
      </c>
      <c r="BT52" s="46" t="s">
        <v>297</v>
      </c>
      <c r="BV52" s="46" t="s">
        <v>296</v>
      </c>
      <c r="BW52" s="46" t="s">
        <v>308</v>
      </c>
      <c r="BX52" s="46" t="s">
        <v>294</v>
      </c>
      <c r="CL52" s="46" t="s">
        <v>15</v>
      </c>
      <c r="CM52" s="46" t="s">
        <v>293</v>
      </c>
    </row>
    <row r="53" spans="1:91" s="45" customFormat="1" ht="27.4" customHeight="1" x14ac:dyDescent="0.25">
      <c r="A53" s="58" t="s">
        <v>301</v>
      </c>
      <c r="B53" s="51"/>
      <c r="C53" s="57"/>
      <c r="D53" s="55" t="s">
        <v>307</v>
      </c>
      <c r="E53" s="53"/>
      <c r="F53" s="53"/>
      <c r="G53" s="53"/>
      <c r="H53" s="53"/>
      <c r="I53" s="56"/>
      <c r="J53" s="55" t="s">
        <v>306</v>
      </c>
      <c r="K53" s="53"/>
      <c r="L53" s="53"/>
      <c r="M53" s="53"/>
      <c r="N53" s="53"/>
      <c r="O53" s="53"/>
      <c r="P53" s="53"/>
      <c r="Q53" s="53"/>
      <c r="R53" s="53"/>
      <c r="S53" s="53"/>
      <c r="T53" s="53"/>
      <c r="U53" s="53"/>
      <c r="V53" s="53"/>
      <c r="W53" s="53"/>
      <c r="X53" s="53"/>
      <c r="Y53" s="53"/>
      <c r="Z53" s="53"/>
      <c r="AA53" s="53"/>
      <c r="AB53" s="53"/>
      <c r="AC53" s="53"/>
      <c r="AD53" s="53"/>
      <c r="AE53" s="53"/>
      <c r="AF53" s="53"/>
      <c r="AG53" s="54">
        <f>'SO 02 - Zateplení fasády'!J27</f>
        <v>0</v>
      </c>
      <c r="AH53" s="53"/>
      <c r="AI53" s="53"/>
      <c r="AJ53" s="53"/>
      <c r="AK53" s="53"/>
      <c r="AL53" s="53"/>
      <c r="AM53" s="53"/>
      <c r="AN53" s="54">
        <f>SUM(AG53,AT53)</f>
        <v>0</v>
      </c>
      <c r="AO53" s="53"/>
      <c r="AP53" s="53"/>
      <c r="AQ53" s="52" t="s">
        <v>298</v>
      </c>
      <c r="AR53" s="51"/>
      <c r="AS53" s="62">
        <v>0</v>
      </c>
      <c r="AT53" s="60">
        <f>ROUND(SUM(AV53:AW53),2)</f>
        <v>0</v>
      </c>
      <c r="AU53" s="61">
        <f>'SO 02 - Zateplení fasády'!P96</f>
        <v>0</v>
      </c>
      <c r="AV53" s="60">
        <f>'SO 02 - Zateplení fasády'!J30</f>
        <v>0</v>
      </c>
      <c r="AW53" s="60">
        <f>'SO 02 - Zateplení fasády'!J31</f>
        <v>0</v>
      </c>
      <c r="AX53" s="60">
        <f>'SO 02 - Zateplení fasády'!J32</f>
        <v>0</v>
      </c>
      <c r="AY53" s="60">
        <f>'SO 02 - Zateplení fasády'!J33</f>
        <v>0</v>
      </c>
      <c r="AZ53" s="60">
        <f>'SO 02 - Zateplení fasády'!F30</f>
        <v>0</v>
      </c>
      <c r="BA53" s="60">
        <f>'SO 02 - Zateplení fasády'!F31</f>
        <v>0</v>
      </c>
      <c r="BB53" s="60">
        <f>'SO 02 - Zateplení fasády'!F32</f>
        <v>0</v>
      </c>
      <c r="BC53" s="60">
        <f>'SO 02 - Zateplení fasády'!F33</f>
        <v>0</v>
      </c>
      <c r="BD53" s="59">
        <f>'SO 02 - Zateplení fasády'!F34</f>
        <v>0</v>
      </c>
      <c r="BT53" s="46" t="s">
        <v>297</v>
      </c>
      <c r="BV53" s="46" t="s">
        <v>296</v>
      </c>
      <c r="BW53" s="46" t="s">
        <v>305</v>
      </c>
      <c r="BX53" s="46" t="s">
        <v>294</v>
      </c>
      <c r="CL53" s="46" t="s">
        <v>15</v>
      </c>
      <c r="CM53" s="46" t="s">
        <v>293</v>
      </c>
    </row>
    <row r="54" spans="1:91" s="45" customFormat="1" ht="27.4" customHeight="1" x14ac:dyDescent="0.25">
      <c r="A54" s="58" t="s">
        <v>301</v>
      </c>
      <c r="B54" s="51"/>
      <c r="C54" s="57"/>
      <c r="D54" s="55" t="s">
        <v>304</v>
      </c>
      <c r="E54" s="53"/>
      <c r="F54" s="53"/>
      <c r="G54" s="53"/>
      <c r="H54" s="53"/>
      <c r="I54" s="56"/>
      <c r="J54" s="55" t="s">
        <v>303</v>
      </c>
      <c r="K54" s="53"/>
      <c r="L54" s="53"/>
      <c r="M54" s="53"/>
      <c r="N54" s="53"/>
      <c r="O54" s="53"/>
      <c r="P54" s="53"/>
      <c r="Q54" s="53"/>
      <c r="R54" s="53"/>
      <c r="S54" s="53"/>
      <c r="T54" s="53"/>
      <c r="U54" s="53"/>
      <c r="V54" s="53"/>
      <c r="W54" s="53"/>
      <c r="X54" s="53"/>
      <c r="Y54" s="53"/>
      <c r="Z54" s="53"/>
      <c r="AA54" s="53"/>
      <c r="AB54" s="53"/>
      <c r="AC54" s="53"/>
      <c r="AD54" s="53"/>
      <c r="AE54" s="53"/>
      <c r="AF54" s="53"/>
      <c r="AG54" s="54">
        <f>'IO 02 - Elektroinstalace'!J27</f>
        <v>0</v>
      </c>
      <c r="AH54" s="53"/>
      <c r="AI54" s="53"/>
      <c r="AJ54" s="53"/>
      <c r="AK54" s="53"/>
      <c r="AL54" s="53"/>
      <c r="AM54" s="53"/>
      <c r="AN54" s="54">
        <f>SUM(AG54,AT54)</f>
        <v>0</v>
      </c>
      <c r="AO54" s="53"/>
      <c r="AP54" s="53"/>
      <c r="AQ54" s="52" t="s">
        <v>298</v>
      </c>
      <c r="AR54" s="51"/>
      <c r="AS54" s="62">
        <v>0</v>
      </c>
      <c r="AT54" s="60">
        <f>ROUND(SUM(AV54:AW54),2)</f>
        <v>0</v>
      </c>
      <c r="AU54" s="61">
        <f>'IO 02 - Elektroinstalace'!P78</f>
        <v>0</v>
      </c>
      <c r="AV54" s="60">
        <f>'IO 02 - Elektroinstalace'!J30</f>
        <v>0</v>
      </c>
      <c r="AW54" s="60">
        <f>'IO 02 - Elektroinstalace'!J31</f>
        <v>0</v>
      </c>
      <c r="AX54" s="60">
        <f>'IO 02 - Elektroinstalace'!J32</f>
        <v>0</v>
      </c>
      <c r="AY54" s="60">
        <f>'IO 02 - Elektroinstalace'!J33</f>
        <v>0</v>
      </c>
      <c r="AZ54" s="60">
        <f>'IO 02 - Elektroinstalace'!F30</f>
        <v>0</v>
      </c>
      <c r="BA54" s="60">
        <f>'IO 02 - Elektroinstalace'!F31</f>
        <v>0</v>
      </c>
      <c r="BB54" s="60">
        <f>'IO 02 - Elektroinstalace'!F32</f>
        <v>0</v>
      </c>
      <c r="BC54" s="60">
        <f>'IO 02 - Elektroinstalace'!F33</f>
        <v>0</v>
      </c>
      <c r="BD54" s="59">
        <f>'IO 02 - Elektroinstalace'!F34</f>
        <v>0</v>
      </c>
      <c r="BT54" s="46" t="s">
        <v>297</v>
      </c>
      <c r="BV54" s="46" t="s">
        <v>296</v>
      </c>
      <c r="BW54" s="46" t="s">
        <v>302</v>
      </c>
      <c r="BX54" s="46" t="s">
        <v>294</v>
      </c>
      <c r="CL54" s="46" t="s">
        <v>15</v>
      </c>
      <c r="CM54" s="46" t="s">
        <v>293</v>
      </c>
    </row>
    <row r="55" spans="1:91" s="45" customFormat="1" ht="27.4" customHeight="1" x14ac:dyDescent="0.25">
      <c r="A55" s="58" t="s">
        <v>301</v>
      </c>
      <c r="B55" s="51"/>
      <c r="C55" s="57"/>
      <c r="D55" s="55" t="s">
        <v>300</v>
      </c>
      <c r="E55" s="53"/>
      <c r="F55" s="53"/>
      <c r="G55" s="53"/>
      <c r="H55" s="53"/>
      <c r="I55" s="56"/>
      <c r="J55" s="55" t="s">
        <v>299</v>
      </c>
      <c r="K55" s="53"/>
      <c r="L55" s="53"/>
      <c r="M55" s="53"/>
      <c r="N55" s="53"/>
      <c r="O55" s="53"/>
      <c r="P55" s="53"/>
      <c r="Q55" s="53"/>
      <c r="R55" s="53"/>
      <c r="S55" s="53"/>
      <c r="T55" s="53"/>
      <c r="U55" s="53"/>
      <c r="V55" s="53"/>
      <c r="W55" s="53"/>
      <c r="X55" s="53"/>
      <c r="Y55" s="53"/>
      <c r="Z55" s="53"/>
      <c r="AA55" s="53"/>
      <c r="AB55" s="53"/>
      <c r="AC55" s="53"/>
      <c r="AD55" s="53"/>
      <c r="AE55" s="53"/>
      <c r="AF55" s="53"/>
      <c r="AG55" s="54">
        <f>'IO 03 - Vytápění'!J27</f>
        <v>0</v>
      </c>
      <c r="AH55" s="53"/>
      <c r="AI55" s="53"/>
      <c r="AJ55" s="53"/>
      <c r="AK55" s="53"/>
      <c r="AL55" s="53"/>
      <c r="AM55" s="53"/>
      <c r="AN55" s="54">
        <f>SUM(AG55,AT55)</f>
        <v>0</v>
      </c>
      <c r="AO55" s="53"/>
      <c r="AP55" s="53"/>
      <c r="AQ55" s="52" t="s">
        <v>298</v>
      </c>
      <c r="AR55" s="51"/>
      <c r="AS55" s="50">
        <v>0</v>
      </c>
      <c r="AT55" s="48">
        <f>ROUND(SUM(AV55:AW55),2)</f>
        <v>0</v>
      </c>
      <c r="AU55" s="49">
        <f>'IO 03 - Vytápění'!P78</f>
        <v>0</v>
      </c>
      <c r="AV55" s="48">
        <f>'IO 03 - Vytápění'!J30</f>
        <v>0</v>
      </c>
      <c r="AW55" s="48">
        <f>'IO 03 - Vytápění'!J31</f>
        <v>0</v>
      </c>
      <c r="AX55" s="48">
        <f>'IO 03 - Vytápění'!J32</f>
        <v>0</v>
      </c>
      <c r="AY55" s="48">
        <f>'IO 03 - Vytápění'!J33</f>
        <v>0</v>
      </c>
      <c r="AZ55" s="48">
        <f>'IO 03 - Vytápění'!F30</f>
        <v>0</v>
      </c>
      <c r="BA55" s="48">
        <f>'IO 03 - Vytápění'!F31</f>
        <v>0</v>
      </c>
      <c r="BB55" s="48">
        <f>'IO 03 - Vytápění'!F32</f>
        <v>0</v>
      </c>
      <c r="BC55" s="48">
        <f>'IO 03 - Vytápění'!F33</f>
        <v>0</v>
      </c>
      <c r="BD55" s="47">
        <f>'IO 03 - Vytápění'!F34</f>
        <v>0</v>
      </c>
      <c r="BT55" s="46" t="s">
        <v>297</v>
      </c>
      <c r="BV55" s="46" t="s">
        <v>296</v>
      </c>
      <c r="BW55" s="46" t="s">
        <v>295</v>
      </c>
      <c r="BX55" s="46" t="s">
        <v>294</v>
      </c>
      <c r="CL55" s="46" t="s">
        <v>15</v>
      </c>
      <c r="CM55" s="46" t="s">
        <v>293</v>
      </c>
    </row>
    <row r="56" spans="1:91" s="41" customFormat="1" ht="30" customHeight="1" x14ac:dyDescent="0.25">
      <c r="B56" s="42"/>
      <c r="AR56" s="42"/>
    </row>
    <row r="57" spans="1:91" s="41" customFormat="1" ht="6.95" customHeight="1" x14ac:dyDescent="0.25">
      <c r="B57" s="44"/>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2"/>
    </row>
  </sheetData>
  <sheetProtection password="CC35" sheet="1" objects="1" scenarios="1" formatColumns="0" formatRows="0" sort="0" autoFilter="0"/>
  <mergeCells count="53">
    <mergeCell ref="AR2:BE2"/>
    <mergeCell ref="AN55:AP55"/>
    <mergeCell ref="AG55:AM55"/>
    <mergeCell ref="D55:H55"/>
    <mergeCell ref="J55:AF55"/>
    <mergeCell ref="AG51:AM51"/>
    <mergeCell ref="AN51:AP51"/>
    <mergeCell ref="AN53:AP53"/>
    <mergeCell ref="AG53:AM53"/>
    <mergeCell ref="D53:H53"/>
    <mergeCell ref="J53:AF53"/>
    <mergeCell ref="AN54:AP54"/>
    <mergeCell ref="AG54:AM54"/>
    <mergeCell ref="D54:H54"/>
    <mergeCell ref="J54:AF54"/>
    <mergeCell ref="C49:G49"/>
    <mergeCell ref="I49:AF49"/>
    <mergeCell ref="AG49:AM49"/>
    <mergeCell ref="AN49:AP49"/>
    <mergeCell ref="AN52:AP52"/>
    <mergeCell ref="AG52:AM52"/>
    <mergeCell ref="D52:H52"/>
    <mergeCell ref="J52:AF52"/>
    <mergeCell ref="X32:AB32"/>
    <mergeCell ref="AK32:AO32"/>
    <mergeCell ref="L42:AO42"/>
    <mergeCell ref="AM44:AN44"/>
    <mergeCell ref="AM46:AP46"/>
    <mergeCell ref="AS46:AT48"/>
    <mergeCell ref="L29:O29"/>
    <mergeCell ref="W29:AE29"/>
    <mergeCell ref="AK29:AO29"/>
    <mergeCell ref="L30:O30"/>
    <mergeCell ref="W30:AE30"/>
    <mergeCell ref="AK30:AO30"/>
    <mergeCell ref="W26:AE26"/>
    <mergeCell ref="AK26:AO26"/>
    <mergeCell ref="L27:O27"/>
    <mergeCell ref="W27:AE27"/>
    <mergeCell ref="AK27:AO27"/>
    <mergeCell ref="L28:O28"/>
    <mergeCell ref="W28:AE28"/>
    <mergeCell ref="AK28:AO28"/>
    <mergeCell ref="BE5:BE32"/>
    <mergeCell ref="K5:AO5"/>
    <mergeCell ref="K6:AO6"/>
    <mergeCell ref="E14:AJ14"/>
    <mergeCell ref="E20:AN20"/>
    <mergeCell ref="AK23:AO23"/>
    <mergeCell ref="L25:O25"/>
    <mergeCell ref="W25:AE25"/>
    <mergeCell ref="AK25:AO25"/>
    <mergeCell ref="L26:O26"/>
  </mergeCells>
  <hyperlinks>
    <hyperlink ref="K1:S1" location="C2" tooltip="Rekapitulace stavby" display="1) Rekapitulace stavby"/>
    <hyperlink ref="W1:AI1" location="C51" tooltip="Rekapitulace objektů stavby a soupisů prací" display="2) Rekapitulace objektů stavby a soupisů prací"/>
    <hyperlink ref="A52" location="'SO 01 - Mateřská školka'!C2" tooltip="SO 01 - Mateřská školka" display="/"/>
    <hyperlink ref="A53" location="'SO 02 - Zateplení fasády'!C2" tooltip="SO 02 - Zateplení fasády" display="/"/>
    <hyperlink ref="A54" location="'IO 02 - Elektroinstalace'!C2" tooltip="IO 02 - Elektroinstalace" display="/"/>
    <hyperlink ref="A55" location="'IO 03 - Vytápění'!C2" tooltip="IO 03 - Vytápění" display="/"/>
  </hyperlinks>
  <pageMargins left="0.58333331346511841" right="0.58333331346511841" top="0.58333331346511841" bottom="0.58333331346511841" header="0" footer="0"/>
  <pageSetup paperSize="9" fitToHeight="100" orientation="landscape" blackAndWhite="1" errors="blank" r:id="rId1"/>
  <headerFooter>
    <oddFooter>&amp;CStrana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32"/>
  <sheetViews>
    <sheetView workbookViewId="0"/>
  </sheetViews>
  <sheetFormatPr defaultRowHeight="15" x14ac:dyDescent="0.25"/>
  <cols>
    <col min="1" max="1" width="26.7109375" style="1" bestFit="1" customWidth="1"/>
    <col min="2" max="2" width="53.28515625" style="1" bestFit="1" customWidth="1"/>
  </cols>
  <sheetData>
    <row r="1" spans="1:2" x14ac:dyDescent="0.25">
      <c r="A1" s="2" t="s">
        <v>0</v>
      </c>
      <c r="B1" s="2" t="s">
        <v>1</v>
      </c>
    </row>
    <row r="2" spans="1:2" ht="16.5" x14ac:dyDescent="0.3">
      <c r="A2" s="2" t="s">
        <v>2</v>
      </c>
      <c r="B2" s="3" t="s">
        <v>3</v>
      </c>
    </row>
    <row r="3" spans="1:2" x14ac:dyDescent="0.25">
      <c r="A3" s="2" t="s">
        <v>4</v>
      </c>
      <c r="B3" s="5" t="s">
        <v>2305</v>
      </c>
    </row>
    <row r="4" spans="1:2" ht="28.5" x14ac:dyDescent="0.25">
      <c r="A4" s="2" t="s">
        <v>6</v>
      </c>
      <c r="B4" s="4" t="s">
        <v>2304</v>
      </c>
    </row>
    <row r="5" spans="1:2" x14ac:dyDescent="0.25">
      <c r="A5" s="2" t="s">
        <v>8</v>
      </c>
      <c r="B5" s="5" t="s">
        <v>2303</v>
      </c>
    </row>
    <row r="6" spans="1:2" x14ac:dyDescent="0.25">
      <c r="A6" s="2" t="s">
        <v>10</v>
      </c>
      <c r="B6" s="5" t="s">
        <v>11</v>
      </c>
    </row>
    <row r="7" spans="1:2" x14ac:dyDescent="0.25">
      <c r="A7" s="2" t="s">
        <v>12</v>
      </c>
      <c r="B7" s="5" t="s">
        <v>13</v>
      </c>
    </row>
    <row r="8" spans="1:2" x14ac:dyDescent="0.25">
      <c r="A8" s="2" t="s">
        <v>14</v>
      </c>
      <c r="B8" s="5" t="s">
        <v>15</v>
      </c>
    </row>
    <row r="9" spans="1:2" x14ac:dyDescent="0.25">
      <c r="A9" s="2" t="s">
        <v>16</v>
      </c>
      <c r="B9" s="5" t="s">
        <v>17</v>
      </c>
    </row>
    <row r="10" spans="1:2" x14ac:dyDescent="0.25">
      <c r="A10" s="2" t="s">
        <v>18</v>
      </c>
      <c r="B10" s="5" t="s">
        <v>2302</v>
      </c>
    </row>
    <row r="11" spans="1:2" x14ac:dyDescent="0.25">
      <c r="A11" s="2" t="s">
        <v>19</v>
      </c>
      <c r="B11" s="5" t="s">
        <v>15</v>
      </c>
    </row>
    <row r="12" spans="1:2" x14ac:dyDescent="0.25">
      <c r="A12" s="2" t="s">
        <v>20</v>
      </c>
      <c r="B12" s="5" t="s">
        <v>15</v>
      </c>
    </row>
    <row r="13" spans="1:2" x14ac:dyDescent="0.25">
      <c r="A13" s="2" t="s">
        <v>21</v>
      </c>
      <c r="B13" s="5" t="s">
        <v>15</v>
      </c>
    </row>
    <row r="14" spans="1:2" ht="180.75" x14ac:dyDescent="0.25">
      <c r="A14" s="2" t="s">
        <v>22</v>
      </c>
      <c r="B14" s="18" t="s">
        <v>292</v>
      </c>
    </row>
    <row r="15" spans="1:2" x14ac:dyDescent="0.25">
      <c r="A15" s="2" t="s">
        <v>15</v>
      </c>
      <c r="B15" s="6" t="s">
        <v>15</v>
      </c>
    </row>
    <row r="16" spans="1:2" x14ac:dyDescent="0.25">
      <c r="A16" s="2" t="s">
        <v>23</v>
      </c>
      <c r="B16" s="7" t="s">
        <v>24</v>
      </c>
    </row>
    <row r="17" spans="1:2" x14ac:dyDescent="0.25">
      <c r="A17" s="2" t="s">
        <v>25</v>
      </c>
      <c r="B17" s="7" t="s">
        <v>26</v>
      </c>
    </row>
    <row r="18" spans="1:2" x14ac:dyDescent="0.25">
      <c r="A18" s="2" t="s">
        <v>27</v>
      </c>
      <c r="B18" s="7" t="s">
        <v>28</v>
      </c>
    </row>
    <row r="19" spans="1:2" x14ac:dyDescent="0.25">
      <c r="A19" s="2" t="s">
        <v>29</v>
      </c>
      <c r="B19" s="7" t="s">
        <v>30</v>
      </c>
    </row>
    <row r="20" spans="1:2" x14ac:dyDescent="0.25">
      <c r="A20" s="2" t="s">
        <v>31</v>
      </c>
      <c r="B20" s="7" t="s">
        <v>30</v>
      </c>
    </row>
    <row r="21" spans="1:2" x14ac:dyDescent="0.25">
      <c r="A21" s="2" t="s">
        <v>32</v>
      </c>
      <c r="B21" s="7" t="s">
        <v>30</v>
      </c>
    </row>
    <row r="22" spans="1:2" x14ac:dyDescent="0.25">
      <c r="A22" s="2" t="s">
        <v>33</v>
      </c>
      <c r="B22" s="7" t="s">
        <v>30</v>
      </c>
    </row>
    <row r="23" spans="1:2" x14ac:dyDescent="0.25">
      <c r="A23" s="2" t="s">
        <v>34</v>
      </c>
      <c r="B23" s="7" t="s">
        <v>30</v>
      </c>
    </row>
    <row r="24" spans="1:2" x14ac:dyDescent="0.25">
      <c r="A24" s="2" t="s">
        <v>35</v>
      </c>
      <c r="B24" s="7" t="s">
        <v>30</v>
      </c>
    </row>
    <row r="25" spans="1:2" x14ac:dyDescent="0.25">
      <c r="A25" s="2" t="s">
        <v>36</v>
      </c>
      <c r="B25" s="7" t="s">
        <v>30</v>
      </c>
    </row>
    <row r="26" spans="1:2" x14ac:dyDescent="0.25">
      <c r="A26" s="2" t="s">
        <v>37</v>
      </c>
      <c r="B26" s="7" t="s">
        <v>38</v>
      </c>
    </row>
    <row r="27" spans="1:2" x14ac:dyDescent="0.25">
      <c r="A27" s="2" t="s">
        <v>39</v>
      </c>
      <c r="B27" s="7" t="s">
        <v>30</v>
      </c>
    </row>
    <row r="28" spans="1:2" x14ac:dyDescent="0.25">
      <c r="A28" s="2" t="s">
        <v>40</v>
      </c>
      <c r="B28" s="7" t="s">
        <v>30</v>
      </c>
    </row>
    <row r="29" spans="1:2" x14ac:dyDescent="0.25">
      <c r="A29" s="2" t="s">
        <v>41</v>
      </c>
      <c r="B29" s="7" t="s">
        <v>30</v>
      </c>
    </row>
    <row r="30" spans="1:2" x14ac:dyDescent="0.25">
      <c r="A30" s="2" t="s">
        <v>42</v>
      </c>
      <c r="B30" s="7" t="s">
        <v>30</v>
      </c>
    </row>
    <row r="31" spans="1:2" ht="24.75" x14ac:dyDescent="0.25">
      <c r="A31" s="8" t="s">
        <v>43</v>
      </c>
      <c r="B31" s="7" t="s">
        <v>44</v>
      </c>
    </row>
    <row r="32" spans="1:2" x14ac:dyDescent="0.25">
      <c r="A32" s="2" t="s">
        <v>45</v>
      </c>
      <c r="B32" s="7" t="s">
        <v>46</v>
      </c>
    </row>
  </sheetData>
  <pageMargins left="0.7" right="0.7" top="0.78740157499999996" bottom="0.78740157499999996" header="0.3" footer="0.3"/>
  <pageSetup paperSize="9"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BR836"/>
  <sheetViews>
    <sheetView showGridLines="0" workbookViewId="0">
      <pane ySplit="1" topLeftCell="A2" activePane="bottomLeft" state="frozen"/>
      <selection pane="bottomLeft"/>
    </sheetView>
  </sheetViews>
  <sheetFormatPr defaultRowHeight="13.5" x14ac:dyDescent="0.3"/>
  <cols>
    <col min="1" max="1" width="7.140625" style="40" customWidth="1"/>
    <col min="2" max="2" width="1.42578125" style="40" customWidth="1"/>
    <col min="3" max="3" width="3.5703125" style="40" customWidth="1"/>
    <col min="4" max="4" width="3.7109375" style="40" customWidth="1"/>
    <col min="5" max="5" width="14.7109375" style="40" customWidth="1"/>
    <col min="6" max="6" width="64.28515625" style="40" customWidth="1"/>
    <col min="7" max="7" width="7.42578125" style="40" customWidth="1"/>
    <col min="8" max="8" width="9.5703125" style="40" customWidth="1"/>
    <col min="9" max="9" width="10.85546875" style="163" customWidth="1"/>
    <col min="10" max="10" width="20.140625" style="40" customWidth="1"/>
    <col min="11" max="11" width="13.28515625" style="40" customWidth="1"/>
    <col min="12" max="12" width="9.140625" style="40"/>
    <col min="13" max="18" width="8" style="40" hidden="1" customWidth="1"/>
    <col min="19" max="19" width="7" style="40" hidden="1" customWidth="1"/>
    <col min="20" max="20" width="25.42578125" style="40" hidden="1" customWidth="1"/>
    <col min="21" max="21" width="14" style="40" hidden="1" customWidth="1"/>
    <col min="22" max="22" width="10.5703125" style="40" customWidth="1"/>
    <col min="23" max="23" width="14" style="40" customWidth="1"/>
    <col min="24" max="24" width="10.5703125" style="40" customWidth="1"/>
    <col min="25" max="25" width="12.85546875" style="40" customWidth="1"/>
    <col min="26" max="26" width="9.42578125" style="40" customWidth="1"/>
    <col min="27" max="27" width="12.85546875" style="40" customWidth="1"/>
    <col min="28" max="28" width="14" style="40" customWidth="1"/>
    <col min="29" max="29" width="9.42578125" style="40" customWidth="1"/>
    <col min="30" max="30" width="12.85546875" style="40" customWidth="1"/>
    <col min="31" max="31" width="14" style="40" customWidth="1"/>
    <col min="32" max="43" width="9.140625" style="40"/>
    <col min="44" max="65" width="8" style="40" hidden="1" customWidth="1"/>
    <col min="66" max="16384" width="9.140625" style="40"/>
  </cols>
  <sheetData>
    <row r="1" spans="1:70" ht="21.75" customHeight="1" x14ac:dyDescent="0.3">
      <c r="A1" s="156"/>
      <c r="B1" s="317"/>
      <c r="C1" s="317"/>
      <c r="D1" s="314" t="s">
        <v>381</v>
      </c>
      <c r="E1" s="317"/>
      <c r="F1" s="313" t="s">
        <v>1709</v>
      </c>
      <c r="G1" s="316" t="s">
        <v>1708</v>
      </c>
      <c r="H1" s="316"/>
      <c r="I1" s="315"/>
      <c r="J1" s="313" t="s">
        <v>1707</v>
      </c>
      <c r="K1" s="314" t="s">
        <v>1706</v>
      </c>
      <c r="L1" s="313" t="s">
        <v>1705</v>
      </c>
      <c r="M1" s="313"/>
      <c r="N1" s="313"/>
      <c r="O1" s="313"/>
      <c r="P1" s="313"/>
      <c r="Q1" s="313"/>
      <c r="R1" s="313"/>
      <c r="S1" s="313"/>
      <c r="T1" s="313"/>
      <c r="U1" s="158"/>
      <c r="V1" s="158"/>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row>
    <row r="2" spans="1:70" ht="36.950000000000003" customHeight="1" x14ac:dyDescent="0.3">
      <c r="L2" s="131"/>
      <c r="M2" s="131"/>
      <c r="N2" s="131"/>
      <c r="O2" s="131"/>
      <c r="P2" s="131"/>
      <c r="Q2" s="131"/>
      <c r="R2" s="131"/>
      <c r="S2" s="131"/>
      <c r="T2" s="131"/>
      <c r="U2" s="131"/>
      <c r="V2" s="131"/>
      <c r="AT2" s="136" t="s">
        <v>295</v>
      </c>
    </row>
    <row r="3" spans="1:70" ht="6.95" customHeight="1" x14ac:dyDescent="0.3">
      <c r="B3" s="154"/>
      <c r="C3" s="153"/>
      <c r="D3" s="153"/>
      <c r="E3" s="153"/>
      <c r="F3" s="153"/>
      <c r="G3" s="153"/>
      <c r="H3" s="153"/>
      <c r="I3" s="312"/>
      <c r="J3" s="153"/>
      <c r="K3" s="152"/>
      <c r="AT3" s="136" t="s">
        <v>293</v>
      </c>
    </row>
    <row r="4" spans="1:70" ht="36.950000000000003" customHeight="1" x14ac:dyDescent="0.3">
      <c r="B4" s="135"/>
      <c r="C4" s="133"/>
      <c r="D4" s="151" t="s">
        <v>1704</v>
      </c>
      <c r="E4" s="133"/>
      <c r="F4" s="133"/>
      <c r="G4" s="133"/>
      <c r="H4" s="133"/>
      <c r="I4" s="311"/>
      <c r="J4" s="133"/>
      <c r="K4" s="132"/>
      <c r="M4" s="150" t="s">
        <v>374</v>
      </c>
      <c r="AT4" s="136" t="s">
        <v>355</v>
      </c>
    </row>
    <row r="5" spans="1:70" ht="6.95" customHeight="1" x14ac:dyDescent="0.3">
      <c r="B5" s="135"/>
      <c r="C5" s="133"/>
      <c r="D5" s="133"/>
      <c r="E5" s="133"/>
      <c r="F5" s="133"/>
      <c r="G5" s="133"/>
      <c r="H5" s="133"/>
      <c r="I5" s="311"/>
      <c r="J5" s="133"/>
      <c r="K5" s="132"/>
    </row>
    <row r="6" spans="1:70" ht="15" x14ac:dyDescent="0.3">
      <c r="B6" s="135"/>
      <c r="C6" s="133"/>
      <c r="D6" s="139" t="s">
        <v>339</v>
      </c>
      <c r="E6" s="133"/>
      <c r="F6" s="133"/>
      <c r="G6" s="133"/>
      <c r="H6" s="133"/>
      <c r="I6" s="311"/>
      <c r="J6" s="133"/>
      <c r="K6" s="132"/>
    </row>
    <row r="7" spans="1:70" ht="22.5" customHeight="1" x14ac:dyDescent="0.3">
      <c r="B7" s="135"/>
      <c r="C7" s="133"/>
      <c r="D7" s="133"/>
      <c r="E7" s="290" t="str">
        <f>'Rekapitulace stavby'!K6</f>
        <v>Mateřská školka Vrskmaň</v>
      </c>
      <c r="F7" s="137"/>
      <c r="G7" s="137"/>
      <c r="H7" s="137"/>
      <c r="I7" s="311"/>
      <c r="J7" s="133"/>
      <c r="K7" s="132"/>
    </row>
    <row r="8" spans="1:70" s="41" customFormat="1" ht="15" x14ac:dyDescent="0.25">
      <c r="B8" s="42"/>
      <c r="C8" s="89"/>
      <c r="D8" s="139" t="s">
        <v>1667</v>
      </c>
      <c r="E8" s="89"/>
      <c r="F8" s="89"/>
      <c r="G8" s="89"/>
      <c r="H8" s="89"/>
      <c r="I8" s="263"/>
      <c r="J8" s="89"/>
      <c r="K8" s="107"/>
    </row>
    <row r="9" spans="1:70" s="41" customFormat="1" ht="36.950000000000003" customHeight="1" x14ac:dyDescent="0.25">
      <c r="B9" s="42"/>
      <c r="C9" s="89"/>
      <c r="D9" s="89"/>
      <c r="E9" s="289" t="s">
        <v>2070</v>
      </c>
      <c r="F9" s="90"/>
      <c r="G9" s="90"/>
      <c r="H9" s="90"/>
      <c r="I9" s="263"/>
      <c r="J9" s="89"/>
      <c r="K9" s="107"/>
    </row>
    <row r="10" spans="1:70" s="41" customFormat="1" x14ac:dyDescent="0.25">
      <c r="B10" s="42"/>
      <c r="C10" s="89"/>
      <c r="D10" s="89"/>
      <c r="E10" s="89"/>
      <c r="F10" s="89"/>
      <c r="G10" s="89"/>
      <c r="H10" s="89"/>
      <c r="I10" s="263"/>
      <c r="J10" s="89"/>
      <c r="K10" s="107"/>
    </row>
    <row r="11" spans="1:70" s="41" customFormat="1" ht="14.45" customHeight="1" x14ac:dyDescent="0.25">
      <c r="B11" s="42"/>
      <c r="C11" s="89"/>
      <c r="D11" s="139" t="s">
        <v>368</v>
      </c>
      <c r="E11" s="89"/>
      <c r="F11" s="140" t="s">
        <v>15</v>
      </c>
      <c r="G11" s="89"/>
      <c r="H11" s="89"/>
      <c r="I11" s="287" t="s">
        <v>367</v>
      </c>
      <c r="J11" s="140" t="s">
        <v>15</v>
      </c>
      <c r="K11" s="107"/>
    </row>
    <row r="12" spans="1:70" s="41" customFormat="1" ht="14.45" customHeight="1" x14ac:dyDescent="0.25">
      <c r="B12" s="42"/>
      <c r="C12" s="89"/>
      <c r="D12" s="139" t="s">
        <v>338</v>
      </c>
      <c r="E12" s="89"/>
      <c r="F12" s="140" t="s">
        <v>1702</v>
      </c>
      <c r="G12" s="89"/>
      <c r="H12" s="89"/>
      <c r="I12" s="287" t="s">
        <v>337</v>
      </c>
      <c r="J12" s="288" t="str">
        <f>'Rekapitulace stavby'!AN8</f>
        <v>1.3.2016</v>
      </c>
      <c r="K12" s="107"/>
    </row>
    <row r="13" spans="1:70" s="41" customFormat="1" ht="10.9" customHeight="1" x14ac:dyDescent="0.25">
      <c r="B13" s="42"/>
      <c r="C13" s="89"/>
      <c r="D13" s="89"/>
      <c r="E13" s="89"/>
      <c r="F13" s="89"/>
      <c r="G13" s="89"/>
      <c r="H13" s="89"/>
      <c r="I13" s="263"/>
      <c r="J13" s="89"/>
      <c r="K13" s="107"/>
    </row>
    <row r="14" spans="1:70" s="41" customFormat="1" ht="14.45" customHeight="1" x14ac:dyDescent="0.25">
      <c r="B14" s="42"/>
      <c r="C14" s="89"/>
      <c r="D14" s="139" t="s">
        <v>336</v>
      </c>
      <c r="E14" s="89"/>
      <c r="F14" s="89"/>
      <c r="G14" s="89"/>
      <c r="H14" s="89"/>
      <c r="I14" s="287" t="s">
        <v>361</v>
      </c>
      <c r="J14" s="140" t="s">
        <v>15</v>
      </c>
      <c r="K14" s="107"/>
    </row>
    <row r="15" spans="1:70" s="41" customFormat="1" ht="18" customHeight="1" x14ac:dyDescent="0.25">
      <c r="B15" s="42"/>
      <c r="C15" s="89"/>
      <c r="D15" s="89"/>
      <c r="E15" s="140" t="s">
        <v>9</v>
      </c>
      <c r="F15" s="89"/>
      <c r="G15" s="89"/>
      <c r="H15" s="89"/>
      <c r="I15" s="287" t="s">
        <v>359</v>
      </c>
      <c r="J15" s="140" t="s">
        <v>15</v>
      </c>
      <c r="K15" s="107"/>
    </row>
    <row r="16" spans="1:70" s="41" customFormat="1" ht="6.95" customHeight="1" x14ac:dyDescent="0.25">
      <c r="B16" s="42"/>
      <c r="C16" s="89"/>
      <c r="D16" s="89"/>
      <c r="E16" s="89"/>
      <c r="F16" s="89"/>
      <c r="G16" s="89"/>
      <c r="H16" s="89"/>
      <c r="I16" s="263"/>
      <c r="J16" s="89"/>
      <c r="K16" s="107"/>
    </row>
    <row r="17" spans="2:11" s="41" customFormat="1" ht="14.45" customHeight="1" x14ac:dyDescent="0.25">
      <c r="B17" s="42"/>
      <c r="C17" s="89"/>
      <c r="D17" s="139" t="s">
        <v>333</v>
      </c>
      <c r="E17" s="89"/>
      <c r="F17" s="89"/>
      <c r="G17" s="89"/>
      <c r="H17" s="89"/>
      <c r="I17" s="287" t="s">
        <v>361</v>
      </c>
      <c r="J17" s="140" t="str">
        <f>IF('Rekapitulace stavby'!AN13="Vyplň údaj","",IF('Rekapitulace stavby'!AN13="","",'Rekapitulace stavby'!AN13))</f>
        <v/>
      </c>
      <c r="K17" s="107"/>
    </row>
    <row r="18" spans="2:11" s="41" customFormat="1" ht="18" customHeight="1" x14ac:dyDescent="0.25">
      <c r="B18" s="42"/>
      <c r="C18" s="89"/>
      <c r="D18" s="89"/>
      <c r="E18" s="140" t="str">
        <f>IF('Rekapitulace stavby'!E14="Vyplň údaj","",IF('Rekapitulace stavby'!E14="","",'Rekapitulace stavby'!E14))</f>
        <v/>
      </c>
      <c r="F18" s="89"/>
      <c r="G18" s="89"/>
      <c r="H18" s="89"/>
      <c r="I18" s="287" t="s">
        <v>359</v>
      </c>
      <c r="J18" s="140" t="str">
        <f>IF('Rekapitulace stavby'!AN14="Vyplň údaj","",IF('Rekapitulace stavby'!AN14="","",'Rekapitulace stavby'!AN14))</f>
        <v/>
      </c>
      <c r="K18" s="107"/>
    </row>
    <row r="19" spans="2:11" s="41" customFormat="1" ht="6.95" customHeight="1" x14ac:dyDescent="0.25">
      <c r="B19" s="42"/>
      <c r="C19" s="89"/>
      <c r="D19" s="89"/>
      <c r="E19" s="89"/>
      <c r="F19" s="89"/>
      <c r="G19" s="89"/>
      <c r="H19" s="89"/>
      <c r="I19" s="263"/>
      <c r="J19" s="89"/>
      <c r="K19" s="107"/>
    </row>
    <row r="20" spans="2:11" s="41" customFormat="1" ht="14.45" customHeight="1" x14ac:dyDescent="0.25">
      <c r="B20" s="42"/>
      <c r="C20" s="89"/>
      <c r="D20" s="139" t="s">
        <v>335</v>
      </c>
      <c r="E20" s="89"/>
      <c r="F20" s="89"/>
      <c r="G20" s="89"/>
      <c r="H20" s="89"/>
      <c r="I20" s="287" t="s">
        <v>361</v>
      </c>
      <c r="J20" s="140" t="s">
        <v>15</v>
      </c>
      <c r="K20" s="107"/>
    </row>
    <row r="21" spans="2:11" s="41" customFormat="1" ht="18" customHeight="1" x14ac:dyDescent="0.25">
      <c r="B21" s="42"/>
      <c r="C21" s="89"/>
      <c r="D21" s="89"/>
      <c r="E21" s="140" t="s">
        <v>360</v>
      </c>
      <c r="F21" s="89"/>
      <c r="G21" s="89"/>
      <c r="H21" s="89"/>
      <c r="I21" s="287" t="s">
        <v>359</v>
      </c>
      <c r="J21" s="140" t="s">
        <v>15</v>
      </c>
      <c r="K21" s="107"/>
    </row>
    <row r="22" spans="2:11" s="41" customFormat="1" ht="6.95" customHeight="1" x14ac:dyDescent="0.25">
      <c r="B22" s="42"/>
      <c r="C22" s="89"/>
      <c r="D22" s="89"/>
      <c r="E22" s="89"/>
      <c r="F22" s="89"/>
      <c r="G22" s="89"/>
      <c r="H22" s="89"/>
      <c r="I22" s="263"/>
      <c r="J22" s="89"/>
      <c r="K22" s="107"/>
    </row>
    <row r="23" spans="2:11" s="41" customFormat="1" ht="14.45" customHeight="1" x14ac:dyDescent="0.25">
      <c r="B23" s="42"/>
      <c r="C23" s="89"/>
      <c r="D23" s="139" t="s">
        <v>357</v>
      </c>
      <c r="E23" s="89"/>
      <c r="F23" s="89"/>
      <c r="G23" s="89"/>
      <c r="H23" s="89"/>
      <c r="I23" s="263"/>
      <c r="J23" s="89"/>
      <c r="K23" s="107"/>
    </row>
    <row r="24" spans="2:11" s="305" customFormat="1" ht="22.5" customHeight="1" x14ac:dyDescent="0.25">
      <c r="B24" s="310"/>
      <c r="C24" s="307"/>
      <c r="D24" s="307"/>
      <c r="E24" s="138" t="s">
        <v>15</v>
      </c>
      <c r="F24" s="309"/>
      <c r="G24" s="309"/>
      <c r="H24" s="309"/>
      <c r="I24" s="308"/>
      <c r="J24" s="307"/>
      <c r="K24" s="306"/>
    </row>
    <row r="25" spans="2:11" s="41" customFormat="1" ht="6.95" customHeight="1" x14ac:dyDescent="0.25">
      <c r="B25" s="42"/>
      <c r="C25" s="89"/>
      <c r="D25" s="89"/>
      <c r="E25" s="89"/>
      <c r="F25" s="89"/>
      <c r="G25" s="89"/>
      <c r="H25" s="89"/>
      <c r="I25" s="263"/>
      <c r="J25" s="89"/>
      <c r="K25" s="107"/>
    </row>
    <row r="26" spans="2:11" s="41" customFormat="1" ht="6.95" customHeight="1" x14ac:dyDescent="0.25">
      <c r="B26" s="42"/>
      <c r="C26" s="89"/>
      <c r="D26" s="77"/>
      <c r="E26" s="77"/>
      <c r="F26" s="77"/>
      <c r="G26" s="77"/>
      <c r="H26" s="77"/>
      <c r="I26" s="303"/>
      <c r="J26" s="77"/>
      <c r="K26" s="302"/>
    </row>
    <row r="27" spans="2:11" s="41" customFormat="1" ht="25.35" customHeight="1" x14ac:dyDescent="0.25">
      <c r="B27" s="42"/>
      <c r="C27" s="89"/>
      <c r="D27" s="304" t="s">
        <v>354</v>
      </c>
      <c r="E27" s="89"/>
      <c r="F27" s="89"/>
      <c r="G27" s="89"/>
      <c r="H27" s="89"/>
      <c r="I27" s="263"/>
      <c r="J27" s="280">
        <f>ROUND(J78,2)</f>
        <v>0</v>
      </c>
      <c r="K27" s="107"/>
    </row>
    <row r="28" spans="2:11" s="41" customFormat="1" ht="6.95" customHeight="1" x14ac:dyDescent="0.25">
      <c r="B28" s="42"/>
      <c r="C28" s="89"/>
      <c r="D28" s="77"/>
      <c r="E28" s="77"/>
      <c r="F28" s="77"/>
      <c r="G28" s="77"/>
      <c r="H28" s="77"/>
      <c r="I28" s="303"/>
      <c r="J28" s="77"/>
      <c r="K28" s="302"/>
    </row>
    <row r="29" spans="2:11" s="41" customFormat="1" ht="14.45" customHeight="1" x14ac:dyDescent="0.25">
      <c r="B29" s="42"/>
      <c r="C29" s="89"/>
      <c r="D29" s="89"/>
      <c r="E29" s="89"/>
      <c r="F29" s="300" t="s">
        <v>352</v>
      </c>
      <c r="G29" s="89"/>
      <c r="H29" s="89"/>
      <c r="I29" s="301" t="s">
        <v>353</v>
      </c>
      <c r="J29" s="300" t="s">
        <v>351</v>
      </c>
      <c r="K29" s="107"/>
    </row>
    <row r="30" spans="2:11" s="41" customFormat="1" ht="14.45" customHeight="1" x14ac:dyDescent="0.25">
      <c r="B30" s="42"/>
      <c r="C30" s="89"/>
      <c r="D30" s="124" t="s">
        <v>350</v>
      </c>
      <c r="E30" s="124" t="s">
        <v>349</v>
      </c>
      <c r="F30" s="298">
        <f>ROUND(SUM(BE78:BE81), 2)</f>
        <v>0</v>
      </c>
      <c r="G30" s="89"/>
      <c r="H30" s="89"/>
      <c r="I30" s="299">
        <v>0.21</v>
      </c>
      <c r="J30" s="298">
        <f>ROUND(ROUND((SUM(BE78:BE81)), 2)*I30, 2)</f>
        <v>0</v>
      </c>
      <c r="K30" s="107"/>
    </row>
    <row r="31" spans="2:11" s="41" customFormat="1" ht="14.45" customHeight="1" x14ac:dyDescent="0.25">
      <c r="B31" s="42"/>
      <c r="C31" s="89"/>
      <c r="D31" s="89"/>
      <c r="E31" s="124" t="s">
        <v>348</v>
      </c>
      <c r="F31" s="298">
        <f>ROUND(SUM(BF78:BF81), 2)</f>
        <v>0</v>
      </c>
      <c r="G31" s="89"/>
      <c r="H31" s="89"/>
      <c r="I31" s="299">
        <v>0.15</v>
      </c>
      <c r="J31" s="298">
        <f>ROUND(ROUND((SUM(BF78:BF81)), 2)*I31, 2)</f>
        <v>0</v>
      </c>
      <c r="K31" s="107"/>
    </row>
    <row r="32" spans="2:11" s="41" customFormat="1" ht="14.45" hidden="1" customHeight="1" x14ac:dyDescent="0.25">
      <c r="B32" s="42"/>
      <c r="C32" s="89"/>
      <c r="D32" s="89"/>
      <c r="E32" s="124" t="s">
        <v>347</v>
      </c>
      <c r="F32" s="298">
        <f>ROUND(SUM(BG78:BG81), 2)</f>
        <v>0</v>
      </c>
      <c r="G32" s="89"/>
      <c r="H32" s="89"/>
      <c r="I32" s="299">
        <v>0.21</v>
      </c>
      <c r="J32" s="298">
        <v>0</v>
      </c>
      <c r="K32" s="107"/>
    </row>
    <row r="33" spans="2:11" s="41" customFormat="1" ht="14.45" hidden="1" customHeight="1" x14ac:dyDescent="0.25">
      <c r="B33" s="42"/>
      <c r="C33" s="89"/>
      <c r="D33" s="89"/>
      <c r="E33" s="124" t="s">
        <v>346</v>
      </c>
      <c r="F33" s="298">
        <f>ROUND(SUM(BH78:BH81), 2)</f>
        <v>0</v>
      </c>
      <c r="G33" s="89"/>
      <c r="H33" s="89"/>
      <c r="I33" s="299">
        <v>0.15</v>
      </c>
      <c r="J33" s="298">
        <v>0</v>
      </c>
      <c r="K33" s="107"/>
    </row>
    <row r="34" spans="2:11" s="41" customFormat="1" ht="14.45" hidden="1" customHeight="1" x14ac:dyDescent="0.25">
      <c r="B34" s="42"/>
      <c r="C34" s="89"/>
      <c r="D34" s="89"/>
      <c r="E34" s="124" t="s">
        <v>345</v>
      </c>
      <c r="F34" s="298">
        <f>ROUND(SUM(BI78:BI81), 2)</f>
        <v>0</v>
      </c>
      <c r="G34" s="89"/>
      <c r="H34" s="89"/>
      <c r="I34" s="299">
        <v>0</v>
      </c>
      <c r="J34" s="298">
        <v>0</v>
      </c>
      <c r="K34" s="107"/>
    </row>
    <row r="35" spans="2:11" s="41" customFormat="1" ht="6.95" customHeight="1" x14ac:dyDescent="0.25">
      <c r="B35" s="42"/>
      <c r="C35" s="89"/>
      <c r="D35" s="89"/>
      <c r="E35" s="89"/>
      <c r="F35" s="89"/>
      <c r="G35" s="89"/>
      <c r="H35" s="89"/>
      <c r="I35" s="263"/>
      <c r="J35" s="89"/>
      <c r="K35" s="107"/>
    </row>
    <row r="36" spans="2:11" s="41" customFormat="1" ht="25.35" customHeight="1" x14ac:dyDescent="0.25">
      <c r="B36" s="42"/>
      <c r="C36" s="285"/>
      <c r="D36" s="297" t="s">
        <v>344</v>
      </c>
      <c r="E36" s="86"/>
      <c r="F36" s="86"/>
      <c r="G36" s="296" t="s">
        <v>343</v>
      </c>
      <c r="H36" s="295" t="s">
        <v>342</v>
      </c>
      <c r="I36" s="294"/>
      <c r="J36" s="293">
        <f>SUM(J27:J34)</f>
        <v>0</v>
      </c>
      <c r="K36" s="292"/>
    </row>
    <row r="37" spans="2:11" s="41" customFormat="1" ht="14.45" customHeight="1" x14ac:dyDescent="0.25">
      <c r="B37" s="44"/>
      <c r="C37" s="43"/>
      <c r="D37" s="43"/>
      <c r="E37" s="43"/>
      <c r="F37" s="43"/>
      <c r="G37" s="43"/>
      <c r="H37" s="43"/>
      <c r="I37" s="165"/>
      <c r="J37" s="43"/>
      <c r="K37" s="106"/>
    </row>
    <row r="41" spans="2:11" s="41" customFormat="1" ht="6.95" customHeight="1" x14ac:dyDescent="0.25">
      <c r="B41" s="105"/>
      <c r="C41" s="104"/>
      <c r="D41" s="104"/>
      <c r="E41" s="104"/>
      <c r="F41" s="104"/>
      <c r="G41" s="104"/>
      <c r="H41" s="104"/>
      <c r="I41" s="262"/>
      <c r="J41" s="104"/>
      <c r="K41" s="291"/>
    </row>
    <row r="42" spans="2:11" s="41" customFormat="1" ht="36.950000000000003" customHeight="1" x14ac:dyDescent="0.25">
      <c r="B42" s="42"/>
      <c r="C42" s="151" t="s">
        <v>1701</v>
      </c>
      <c r="D42" s="89"/>
      <c r="E42" s="89"/>
      <c r="F42" s="89"/>
      <c r="G42" s="89"/>
      <c r="H42" s="89"/>
      <c r="I42" s="263"/>
      <c r="J42" s="89"/>
      <c r="K42" s="107"/>
    </row>
    <row r="43" spans="2:11" s="41" customFormat="1" ht="6.95" customHeight="1" x14ac:dyDescent="0.25">
      <c r="B43" s="42"/>
      <c r="C43" s="89"/>
      <c r="D43" s="89"/>
      <c r="E43" s="89"/>
      <c r="F43" s="89"/>
      <c r="G43" s="89"/>
      <c r="H43" s="89"/>
      <c r="I43" s="263"/>
      <c r="J43" s="89"/>
      <c r="K43" s="107"/>
    </row>
    <row r="44" spans="2:11" s="41" customFormat="1" ht="14.45" customHeight="1" x14ac:dyDescent="0.25">
      <c r="B44" s="42"/>
      <c r="C44" s="139" t="s">
        <v>339</v>
      </c>
      <c r="D44" s="89"/>
      <c r="E44" s="89"/>
      <c r="F44" s="89"/>
      <c r="G44" s="89"/>
      <c r="H44" s="89"/>
      <c r="I44" s="263"/>
      <c r="J44" s="89"/>
      <c r="K44" s="107"/>
    </row>
    <row r="45" spans="2:11" s="41" customFormat="1" ht="22.5" customHeight="1" x14ac:dyDescent="0.25">
      <c r="B45" s="42"/>
      <c r="C45" s="89"/>
      <c r="D45" s="89"/>
      <c r="E45" s="290" t="str">
        <f>E7</f>
        <v>Mateřská školka Vrskmaň</v>
      </c>
      <c r="F45" s="90"/>
      <c r="G45" s="90"/>
      <c r="H45" s="90"/>
      <c r="I45" s="263"/>
      <c r="J45" s="89"/>
      <c r="K45" s="107"/>
    </row>
    <row r="46" spans="2:11" s="41" customFormat="1" ht="14.45" customHeight="1" x14ac:dyDescent="0.25">
      <c r="B46" s="42"/>
      <c r="C46" s="139" t="s">
        <v>1667</v>
      </c>
      <c r="D46" s="89"/>
      <c r="E46" s="89"/>
      <c r="F46" s="89"/>
      <c r="G46" s="89"/>
      <c r="H46" s="89"/>
      <c r="I46" s="263"/>
      <c r="J46" s="89"/>
      <c r="K46" s="107"/>
    </row>
    <row r="47" spans="2:11" s="41" customFormat="1" ht="23.25" customHeight="1" x14ac:dyDescent="0.25">
      <c r="B47" s="42"/>
      <c r="C47" s="89"/>
      <c r="D47" s="89"/>
      <c r="E47" s="289" t="str">
        <f>E9</f>
        <v>IO 03 - Vytápění</v>
      </c>
      <c r="F47" s="90"/>
      <c r="G47" s="90"/>
      <c r="H47" s="90"/>
      <c r="I47" s="263"/>
      <c r="J47" s="89"/>
      <c r="K47" s="107"/>
    </row>
    <row r="48" spans="2:11" s="41" customFormat="1" ht="6.95" customHeight="1" x14ac:dyDescent="0.25">
      <c r="B48" s="42"/>
      <c r="C48" s="89"/>
      <c r="D48" s="89"/>
      <c r="E48" s="89"/>
      <c r="F48" s="89"/>
      <c r="G48" s="89"/>
      <c r="H48" s="89"/>
      <c r="I48" s="263"/>
      <c r="J48" s="89"/>
      <c r="K48" s="107"/>
    </row>
    <row r="49" spans="2:47" s="41" customFormat="1" ht="18" customHeight="1" x14ac:dyDescent="0.25">
      <c r="B49" s="42"/>
      <c r="C49" s="139" t="s">
        <v>338</v>
      </c>
      <c r="D49" s="89"/>
      <c r="E49" s="89"/>
      <c r="F49" s="140" t="str">
        <f>F12</f>
        <v xml:space="preserve"> </v>
      </c>
      <c r="G49" s="89"/>
      <c r="H49" s="89"/>
      <c r="I49" s="287" t="s">
        <v>337</v>
      </c>
      <c r="J49" s="288" t="str">
        <f>IF(J12="","",J12)</f>
        <v>1.3.2016</v>
      </c>
      <c r="K49" s="107"/>
    </row>
    <row r="50" spans="2:47" s="41" customFormat="1" ht="6.95" customHeight="1" x14ac:dyDescent="0.25">
      <c r="B50" s="42"/>
      <c r="C50" s="89"/>
      <c r="D50" s="89"/>
      <c r="E50" s="89"/>
      <c r="F50" s="89"/>
      <c r="G50" s="89"/>
      <c r="H50" s="89"/>
      <c r="I50" s="263"/>
      <c r="J50" s="89"/>
      <c r="K50" s="107"/>
    </row>
    <row r="51" spans="2:47" s="41" customFormat="1" ht="15" x14ac:dyDescent="0.25">
      <c r="B51" s="42"/>
      <c r="C51" s="139" t="s">
        <v>336</v>
      </c>
      <c r="D51" s="89"/>
      <c r="E51" s="89"/>
      <c r="F51" s="140" t="str">
        <f>E15</f>
        <v>Obec Vrskmaň</v>
      </c>
      <c r="G51" s="89"/>
      <c r="H51" s="89"/>
      <c r="I51" s="287" t="s">
        <v>335</v>
      </c>
      <c r="J51" s="140" t="str">
        <f>E21</f>
        <v>MESSOR s.r.o.</v>
      </c>
      <c r="K51" s="107"/>
    </row>
    <row r="52" spans="2:47" s="41" customFormat="1" ht="14.45" customHeight="1" x14ac:dyDescent="0.25">
      <c r="B52" s="42"/>
      <c r="C52" s="139" t="s">
        <v>333</v>
      </c>
      <c r="D52" s="89"/>
      <c r="E52" s="89"/>
      <c r="F52" s="140" t="str">
        <f>IF(E18="","",E18)</f>
        <v/>
      </c>
      <c r="G52" s="89"/>
      <c r="H52" s="89"/>
      <c r="I52" s="263"/>
      <c r="J52" s="89"/>
      <c r="K52" s="107"/>
    </row>
    <row r="53" spans="2:47" s="41" customFormat="1" ht="10.35" customHeight="1" x14ac:dyDescent="0.25">
      <c r="B53" s="42"/>
      <c r="C53" s="89"/>
      <c r="D53" s="89"/>
      <c r="E53" s="89"/>
      <c r="F53" s="89"/>
      <c r="G53" s="89"/>
      <c r="H53" s="89"/>
      <c r="I53" s="263"/>
      <c r="J53" s="89"/>
      <c r="K53" s="107"/>
    </row>
    <row r="54" spans="2:47" s="41" customFormat="1" ht="29.25" customHeight="1" x14ac:dyDescent="0.25">
      <c r="B54" s="42"/>
      <c r="C54" s="286" t="s">
        <v>1700</v>
      </c>
      <c r="D54" s="285"/>
      <c r="E54" s="285"/>
      <c r="F54" s="285"/>
      <c r="G54" s="285"/>
      <c r="H54" s="285"/>
      <c r="I54" s="284"/>
      <c r="J54" s="283" t="s">
        <v>1661</v>
      </c>
      <c r="K54" s="282"/>
    </row>
    <row r="55" spans="2:47" s="41" customFormat="1" ht="10.35" customHeight="1" x14ac:dyDescent="0.25">
      <c r="B55" s="42"/>
      <c r="C55" s="89"/>
      <c r="D55" s="89"/>
      <c r="E55" s="89"/>
      <c r="F55" s="89"/>
      <c r="G55" s="89"/>
      <c r="H55" s="89"/>
      <c r="I55" s="263"/>
      <c r="J55" s="89"/>
      <c r="K55" s="107"/>
    </row>
    <row r="56" spans="2:47" s="41" customFormat="1" ht="29.25" customHeight="1" x14ac:dyDescent="0.25">
      <c r="B56" s="42"/>
      <c r="C56" s="281" t="s">
        <v>1653</v>
      </c>
      <c r="D56" s="89"/>
      <c r="E56" s="89"/>
      <c r="F56" s="89"/>
      <c r="G56" s="89"/>
      <c r="H56" s="89"/>
      <c r="I56" s="263"/>
      <c r="J56" s="280">
        <f>J78</f>
        <v>0</v>
      </c>
      <c r="K56" s="107"/>
      <c r="AU56" s="136" t="s">
        <v>1652</v>
      </c>
    </row>
    <row r="57" spans="2:47" s="272" customFormat="1" ht="24.95" customHeight="1" x14ac:dyDescent="0.25">
      <c r="B57" s="279"/>
      <c r="C57" s="278"/>
      <c r="D57" s="277" t="s">
        <v>1692</v>
      </c>
      <c r="E57" s="276"/>
      <c r="F57" s="276"/>
      <c r="G57" s="276"/>
      <c r="H57" s="276"/>
      <c r="I57" s="275"/>
      <c r="J57" s="274">
        <f>J79</f>
        <v>0</v>
      </c>
      <c r="K57" s="273"/>
    </row>
    <row r="58" spans="2:47" s="264" customFormat="1" ht="19.899999999999999" customHeight="1" x14ac:dyDescent="0.25">
      <c r="B58" s="271"/>
      <c r="C58" s="270"/>
      <c r="D58" s="269" t="s">
        <v>2069</v>
      </c>
      <c r="E58" s="268"/>
      <c r="F58" s="268"/>
      <c r="G58" s="268"/>
      <c r="H58" s="268"/>
      <c r="I58" s="267"/>
      <c r="J58" s="266">
        <f>J80</f>
        <v>0</v>
      </c>
      <c r="K58" s="265"/>
    </row>
    <row r="59" spans="2:47" s="41" customFormat="1" ht="21.75" customHeight="1" x14ac:dyDescent="0.25">
      <c r="B59" s="42"/>
      <c r="C59" s="89"/>
      <c r="D59" s="89"/>
      <c r="E59" s="89"/>
      <c r="F59" s="89"/>
      <c r="G59" s="89"/>
      <c r="H59" s="89"/>
      <c r="I59" s="263"/>
      <c r="J59" s="89"/>
      <c r="K59" s="107"/>
    </row>
    <row r="60" spans="2:47" s="41" customFormat="1" ht="6.95" customHeight="1" x14ac:dyDescent="0.25">
      <c r="B60" s="44"/>
      <c r="C60" s="43"/>
      <c r="D60" s="43"/>
      <c r="E60" s="43"/>
      <c r="F60" s="43"/>
      <c r="G60" s="43"/>
      <c r="H60" s="43"/>
      <c r="I60" s="165"/>
      <c r="J60" s="43"/>
      <c r="K60" s="106"/>
    </row>
    <row r="64" spans="2:47" s="41" customFormat="1" ht="6.95" customHeight="1" x14ac:dyDescent="0.25">
      <c r="B64" s="105"/>
      <c r="C64" s="104"/>
      <c r="D64" s="104"/>
      <c r="E64" s="104"/>
      <c r="F64" s="104"/>
      <c r="G64" s="104"/>
      <c r="H64" s="104"/>
      <c r="I64" s="262"/>
      <c r="J64" s="104"/>
      <c r="K64" s="104"/>
      <c r="L64" s="42"/>
    </row>
    <row r="65" spans="2:63" s="41" customFormat="1" ht="36.950000000000003" customHeight="1" x14ac:dyDescent="0.25">
      <c r="B65" s="42"/>
      <c r="C65" s="103" t="s">
        <v>1668</v>
      </c>
      <c r="I65" s="243"/>
      <c r="L65" s="42"/>
    </row>
    <row r="66" spans="2:63" s="41" customFormat="1" ht="6.95" customHeight="1" x14ac:dyDescent="0.25">
      <c r="B66" s="42"/>
      <c r="I66" s="243"/>
      <c r="L66" s="42"/>
    </row>
    <row r="67" spans="2:63" s="41" customFormat="1" ht="14.45" customHeight="1" x14ac:dyDescent="0.25">
      <c r="B67" s="42"/>
      <c r="C67" s="93" t="s">
        <v>339</v>
      </c>
      <c r="I67" s="243"/>
      <c r="L67" s="42"/>
    </row>
    <row r="68" spans="2:63" s="41" customFormat="1" ht="22.5" customHeight="1" x14ac:dyDescent="0.25">
      <c r="B68" s="42"/>
      <c r="E68" s="261" t="str">
        <f>E7</f>
        <v>Mateřská školka Vrskmaň</v>
      </c>
      <c r="F68" s="96"/>
      <c r="G68" s="96"/>
      <c r="H68" s="96"/>
      <c r="I68" s="243"/>
      <c r="L68" s="42"/>
    </row>
    <row r="69" spans="2:63" s="41" customFormat="1" ht="14.45" customHeight="1" x14ac:dyDescent="0.25">
      <c r="B69" s="42"/>
      <c r="C69" s="93" t="s">
        <v>1667</v>
      </c>
      <c r="I69" s="243"/>
      <c r="L69" s="42"/>
    </row>
    <row r="70" spans="2:63" s="41" customFormat="1" ht="23.25" customHeight="1" x14ac:dyDescent="0.25">
      <c r="B70" s="42"/>
      <c r="E70" s="101" t="str">
        <f>E9</f>
        <v>IO 03 - Vytápění</v>
      </c>
      <c r="F70" s="96"/>
      <c r="G70" s="96"/>
      <c r="H70" s="96"/>
      <c r="I70" s="243"/>
      <c r="L70" s="42"/>
    </row>
    <row r="71" spans="2:63" s="41" customFormat="1" ht="6.95" customHeight="1" x14ac:dyDescent="0.25">
      <c r="B71" s="42"/>
      <c r="I71" s="243"/>
      <c r="L71" s="42"/>
    </row>
    <row r="72" spans="2:63" s="41" customFormat="1" ht="18" customHeight="1" x14ac:dyDescent="0.25">
      <c r="B72" s="42"/>
      <c r="C72" s="93" t="s">
        <v>338</v>
      </c>
      <c r="F72" s="258" t="str">
        <f>F12</f>
        <v xml:space="preserve"> </v>
      </c>
      <c r="I72" s="259" t="s">
        <v>337</v>
      </c>
      <c r="J72" s="260" t="str">
        <f>IF(J12="","",J12)</f>
        <v>1.3.2016</v>
      </c>
      <c r="L72" s="42"/>
    </row>
    <row r="73" spans="2:63" s="41" customFormat="1" ht="6.95" customHeight="1" x14ac:dyDescent="0.25">
      <c r="B73" s="42"/>
      <c r="I73" s="243"/>
      <c r="L73" s="42"/>
    </row>
    <row r="74" spans="2:63" s="41" customFormat="1" ht="15" x14ac:dyDescent="0.25">
      <c r="B74" s="42"/>
      <c r="C74" s="93" t="s">
        <v>336</v>
      </c>
      <c r="F74" s="258" t="str">
        <f>E15</f>
        <v>Obec Vrskmaň</v>
      </c>
      <c r="I74" s="259" t="s">
        <v>335</v>
      </c>
      <c r="J74" s="258" t="str">
        <f>E21</f>
        <v>MESSOR s.r.o.</v>
      </c>
      <c r="L74" s="42"/>
    </row>
    <row r="75" spans="2:63" s="41" customFormat="1" ht="14.45" customHeight="1" x14ac:dyDescent="0.25">
      <c r="B75" s="42"/>
      <c r="C75" s="93" t="s">
        <v>333</v>
      </c>
      <c r="F75" s="258" t="str">
        <f>IF(E18="","",E18)</f>
        <v/>
      </c>
      <c r="I75" s="243"/>
      <c r="L75" s="42"/>
    </row>
    <row r="76" spans="2:63" s="41" customFormat="1" ht="10.35" customHeight="1" x14ac:dyDescent="0.25">
      <c r="B76" s="42"/>
      <c r="I76" s="243"/>
      <c r="L76" s="42"/>
    </row>
    <row r="77" spans="2:63" s="252" customFormat="1" ht="29.25" customHeight="1" x14ac:dyDescent="0.25">
      <c r="B77" s="253"/>
      <c r="C77" s="257" t="s">
        <v>1666</v>
      </c>
      <c r="D77" s="255" t="s">
        <v>328</v>
      </c>
      <c r="E77" s="255" t="s">
        <v>332</v>
      </c>
      <c r="F77" s="255" t="s">
        <v>1665</v>
      </c>
      <c r="G77" s="255" t="s">
        <v>1664</v>
      </c>
      <c r="H77" s="255" t="s">
        <v>1663</v>
      </c>
      <c r="I77" s="256" t="s">
        <v>1662</v>
      </c>
      <c r="J77" s="255" t="s">
        <v>1661</v>
      </c>
      <c r="K77" s="254" t="s">
        <v>1660</v>
      </c>
      <c r="L77" s="253"/>
      <c r="M77" s="81" t="s">
        <v>22</v>
      </c>
      <c r="N77" s="80" t="s">
        <v>350</v>
      </c>
      <c r="O77" s="80" t="s">
        <v>1659</v>
      </c>
      <c r="P77" s="80" t="s">
        <v>1658</v>
      </c>
      <c r="Q77" s="80" t="s">
        <v>1657</v>
      </c>
      <c r="R77" s="80" t="s">
        <v>1656</v>
      </c>
      <c r="S77" s="80" t="s">
        <v>1655</v>
      </c>
      <c r="T77" s="79" t="s">
        <v>1654</v>
      </c>
    </row>
    <row r="78" spans="2:63" s="41" customFormat="1" ht="29.25" customHeight="1" x14ac:dyDescent="0.35">
      <c r="B78" s="42"/>
      <c r="C78" s="75" t="s">
        <v>1653</v>
      </c>
      <c r="I78" s="243"/>
      <c r="J78" s="251">
        <f>BK78</f>
        <v>0</v>
      </c>
      <c r="L78" s="42"/>
      <c r="M78" s="78"/>
      <c r="N78" s="77"/>
      <c r="O78" s="77"/>
      <c r="P78" s="250">
        <f>P79</f>
        <v>0</v>
      </c>
      <c r="Q78" s="77"/>
      <c r="R78" s="250">
        <f>R79</f>
        <v>0</v>
      </c>
      <c r="S78" s="77"/>
      <c r="T78" s="249">
        <f>T79</f>
        <v>0</v>
      </c>
      <c r="AT78" s="136" t="s">
        <v>314</v>
      </c>
      <c r="AU78" s="136" t="s">
        <v>1652</v>
      </c>
      <c r="BK78" s="248">
        <f>BK79</f>
        <v>0</v>
      </c>
    </row>
    <row r="79" spans="2:63" s="180" customFormat="1" ht="37.35" customHeight="1" x14ac:dyDescent="0.35">
      <c r="B79" s="188"/>
      <c r="D79" s="182" t="s">
        <v>314</v>
      </c>
      <c r="E79" s="194" t="s">
        <v>1480</v>
      </c>
      <c r="F79" s="194" t="s">
        <v>1479</v>
      </c>
      <c r="I79" s="190"/>
      <c r="J79" s="193">
        <f>BK79</f>
        <v>0</v>
      </c>
      <c r="L79" s="188"/>
      <c r="M79" s="187"/>
      <c r="N79" s="185"/>
      <c r="O79" s="185"/>
      <c r="P79" s="186">
        <f>P80</f>
        <v>0</v>
      </c>
      <c r="Q79" s="185"/>
      <c r="R79" s="186">
        <f>R80</f>
        <v>0</v>
      </c>
      <c r="S79" s="185"/>
      <c r="T79" s="184">
        <f>T80</f>
        <v>0</v>
      </c>
      <c r="AR79" s="182" t="s">
        <v>293</v>
      </c>
      <c r="AT79" s="183" t="s">
        <v>314</v>
      </c>
      <c r="AU79" s="183" t="s">
        <v>313</v>
      </c>
      <c r="AY79" s="182" t="s">
        <v>385</v>
      </c>
      <c r="BK79" s="181">
        <f>BK80</f>
        <v>0</v>
      </c>
    </row>
    <row r="80" spans="2:63" s="180" customFormat="1" ht="19.899999999999999" customHeight="1" x14ac:dyDescent="0.3">
      <c r="B80" s="188"/>
      <c r="D80" s="192" t="s">
        <v>314</v>
      </c>
      <c r="E80" s="191" t="s">
        <v>2068</v>
      </c>
      <c r="F80" s="191" t="s">
        <v>1047</v>
      </c>
      <c r="I80" s="190"/>
      <c r="J80" s="189">
        <f>BK80</f>
        <v>0</v>
      </c>
      <c r="L80" s="188"/>
      <c r="M80" s="187"/>
      <c r="N80" s="185"/>
      <c r="O80" s="185"/>
      <c r="P80" s="186">
        <f>P81</f>
        <v>0</v>
      </c>
      <c r="Q80" s="185"/>
      <c r="R80" s="186">
        <f>R81</f>
        <v>0</v>
      </c>
      <c r="S80" s="185"/>
      <c r="T80" s="184">
        <f>T81</f>
        <v>0</v>
      </c>
      <c r="AR80" s="182" t="s">
        <v>293</v>
      </c>
      <c r="AT80" s="183" t="s">
        <v>314</v>
      </c>
      <c r="AU80" s="183" t="s">
        <v>297</v>
      </c>
      <c r="AY80" s="182" t="s">
        <v>385</v>
      </c>
      <c r="BK80" s="181">
        <f>BK81</f>
        <v>0</v>
      </c>
    </row>
    <row r="81" spans="2:65" s="41" customFormat="1" ht="22.5" customHeight="1" x14ac:dyDescent="0.25">
      <c r="B81" s="179"/>
      <c r="C81" s="178" t="s">
        <v>297</v>
      </c>
      <c r="D81" s="178" t="s">
        <v>386</v>
      </c>
      <c r="E81" s="177" t="s">
        <v>2067</v>
      </c>
      <c r="F81" s="172" t="s">
        <v>299</v>
      </c>
      <c r="G81" s="176" t="s">
        <v>1275</v>
      </c>
      <c r="H81" s="175">
        <v>1</v>
      </c>
      <c r="I81" s="174"/>
      <c r="J81" s="173">
        <f>ROUND(I81*H81,2)</f>
        <v>0</v>
      </c>
      <c r="K81" s="172" t="s">
        <v>15</v>
      </c>
      <c r="L81" s="42"/>
      <c r="M81" s="171" t="s">
        <v>15</v>
      </c>
      <c r="N81" s="170" t="s">
        <v>349</v>
      </c>
      <c r="O81" s="169"/>
      <c r="P81" s="168">
        <f>O81*H81</f>
        <v>0</v>
      </c>
      <c r="Q81" s="168">
        <v>0</v>
      </c>
      <c r="R81" s="168">
        <f>Q81*H81</f>
        <v>0</v>
      </c>
      <c r="S81" s="168">
        <v>0</v>
      </c>
      <c r="T81" s="167">
        <f>S81*H81</f>
        <v>0</v>
      </c>
      <c r="AR81" s="136" t="s">
        <v>451</v>
      </c>
      <c r="AT81" s="136" t="s">
        <v>386</v>
      </c>
      <c r="AU81" s="136" t="s">
        <v>293</v>
      </c>
      <c r="AY81" s="136" t="s">
        <v>385</v>
      </c>
      <c r="BE81" s="166">
        <f>IF(N81="základní",J81,0)</f>
        <v>0</v>
      </c>
      <c r="BF81" s="166">
        <f>IF(N81="snížená",J81,0)</f>
        <v>0</v>
      </c>
      <c r="BG81" s="166">
        <f>IF(N81="zákl. přenesená",J81,0)</f>
        <v>0</v>
      </c>
      <c r="BH81" s="166">
        <f>IF(N81="sníž. přenesená",J81,0)</f>
        <v>0</v>
      </c>
      <c r="BI81" s="166">
        <f>IF(N81="nulová",J81,0)</f>
        <v>0</v>
      </c>
      <c r="BJ81" s="136" t="s">
        <v>297</v>
      </c>
      <c r="BK81" s="166">
        <f>ROUND(I81*H81,2)</f>
        <v>0</v>
      </c>
      <c r="BL81" s="136" t="s">
        <v>451</v>
      </c>
      <c r="BM81" s="136" t="s">
        <v>2066</v>
      </c>
    </row>
    <row r="82" spans="2:65" s="41" customFormat="1" ht="6.95" customHeight="1" x14ac:dyDescent="0.25">
      <c r="B82" s="44"/>
      <c r="C82" s="43"/>
      <c r="D82" s="43"/>
      <c r="E82" s="43"/>
      <c r="F82" s="43"/>
      <c r="G82" s="43"/>
      <c r="H82" s="43"/>
      <c r="I82" s="165"/>
      <c r="J82" s="43"/>
      <c r="K82" s="43"/>
      <c r="L82" s="42"/>
    </row>
    <row r="836" spans="46:46" x14ac:dyDescent="0.3">
      <c r="AT836" s="164"/>
    </row>
  </sheetData>
  <sheetProtection password="CC35" sheet="1" objects="1" scenarios="1" formatColumns="0" formatRows="0" sort="0" autoFilter="0"/>
  <autoFilter ref="C77:K77"/>
  <mergeCells count="9">
    <mergeCell ref="E70:H70"/>
    <mergeCell ref="G1:H1"/>
    <mergeCell ref="L2:V2"/>
    <mergeCell ref="E7:H7"/>
    <mergeCell ref="E9:H9"/>
    <mergeCell ref="E24:H24"/>
    <mergeCell ref="E45:H45"/>
    <mergeCell ref="E47:H47"/>
    <mergeCell ref="E68:H68"/>
  </mergeCells>
  <hyperlinks>
    <hyperlink ref="F1:G1" location="C2" tooltip="Krycí list soupisu" display="1) Krycí list soupisu"/>
    <hyperlink ref="G1:H1" location="C54" tooltip="Rekapitulace" display="2) Rekapitulace"/>
    <hyperlink ref="J1" location="C77" tooltip="Soupis prací" display="3) Soupis prací"/>
    <hyperlink ref="L1:V1" location="'Rekapitulace stavby'!C2" tooltip="Rekapitulace stavby" display="Rekapitulace stavby"/>
  </hyperlinks>
  <pageMargins left="0.58333331346511841" right="0.58333331346511841" top="0.58333331346511841" bottom="0.58333331346511841" header="0" footer="0"/>
  <pageSetup paperSize="9" fitToHeight="100" orientation="landscape" blackAndWhite="1" errors="blank" r:id="rId1"/>
  <headerFooter>
    <oddFooter>&amp;CStrana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2"/>
  <sheetViews>
    <sheetView showGridLines="0" zoomScaleNormal="100" workbookViewId="0"/>
  </sheetViews>
  <sheetFormatPr defaultRowHeight="13.5" x14ac:dyDescent="0.25"/>
  <cols>
    <col min="1" max="1" width="7.140625" style="320" customWidth="1"/>
    <col min="2" max="2" width="1.42578125" style="320" customWidth="1"/>
    <col min="3" max="4" width="4.28515625" style="320" customWidth="1"/>
    <col min="5" max="5" width="10" style="320" customWidth="1"/>
    <col min="6" max="6" width="7.85546875" style="320" customWidth="1"/>
    <col min="7" max="7" width="4.28515625" style="320" customWidth="1"/>
    <col min="8" max="8" width="66.7109375" style="320" customWidth="1"/>
    <col min="9" max="10" width="17.140625" style="320" customWidth="1"/>
    <col min="11" max="11" width="1.42578125" style="320" customWidth="1"/>
    <col min="12" max="16384" width="9.140625" style="320"/>
  </cols>
  <sheetData>
    <row r="1" spans="2:11" ht="37.5" customHeight="1" x14ac:dyDescent="0.25"/>
    <row r="2" spans="2:11" ht="7.5" customHeight="1" x14ac:dyDescent="0.25">
      <c r="B2" s="345"/>
      <c r="C2" s="344"/>
      <c r="D2" s="344"/>
      <c r="E2" s="344"/>
      <c r="F2" s="344"/>
      <c r="G2" s="344"/>
      <c r="H2" s="344"/>
      <c r="I2" s="344"/>
      <c r="J2" s="344"/>
      <c r="K2" s="343"/>
    </row>
    <row r="3" spans="2:11" s="409" customFormat="1" ht="45" customHeight="1" x14ac:dyDescent="0.25">
      <c r="B3" s="341"/>
      <c r="C3" s="342" t="s">
        <v>2241</v>
      </c>
      <c r="D3" s="342"/>
      <c r="E3" s="342"/>
      <c r="F3" s="342"/>
      <c r="G3" s="342"/>
      <c r="H3" s="342"/>
      <c r="I3" s="342"/>
      <c r="J3" s="342"/>
      <c r="K3" s="337"/>
    </row>
    <row r="4" spans="2:11" ht="25.5" customHeight="1" x14ac:dyDescent="0.3">
      <c r="B4" s="363"/>
      <c r="C4" s="406" t="s">
        <v>2240</v>
      </c>
      <c r="D4" s="406"/>
      <c r="E4" s="406"/>
      <c r="F4" s="406"/>
      <c r="G4" s="406"/>
      <c r="H4" s="406"/>
      <c r="I4" s="406"/>
      <c r="J4" s="406"/>
      <c r="K4" s="358"/>
    </row>
    <row r="5" spans="2:11" ht="5.25" customHeight="1" x14ac:dyDescent="0.25">
      <c r="B5" s="363"/>
      <c r="C5" s="405"/>
      <c r="D5" s="405"/>
      <c r="E5" s="405"/>
      <c r="F5" s="405"/>
      <c r="G5" s="405"/>
      <c r="H5" s="405"/>
      <c r="I5" s="405"/>
      <c r="J5" s="405"/>
      <c r="K5" s="358"/>
    </row>
    <row r="6" spans="2:11" ht="15" customHeight="1" x14ac:dyDescent="0.25">
      <c r="B6" s="363"/>
      <c r="C6" s="401" t="s">
        <v>2239</v>
      </c>
      <c r="D6" s="401"/>
      <c r="E6" s="401"/>
      <c r="F6" s="401"/>
      <c r="G6" s="401"/>
      <c r="H6" s="401"/>
      <c r="I6" s="401"/>
      <c r="J6" s="401"/>
      <c r="K6" s="358"/>
    </row>
    <row r="7" spans="2:11" ht="15" customHeight="1" x14ac:dyDescent="0.25">
      <c r="B7" s="407"/>
      <c r="C7" s="401" t="s">
        <v>2238</v>
      </c>
      <c r="D7" s="401"/>
      <c r="E7" s="401"/>
      <c r="F7" s="401"/>
      <c r="G7" s="401"/>
      <c r="H7" s="401"/>
      <c r="I7" s="401"/>
      <c r="J7" s="401"/>
      <c r="K7" s="358"/>
    </row>
    <row r="8" spans="2:11" ht="12.75" customHeight="1" x14ac:dyDescent="0.25">
      <c r="B8" s="407"/>
      <c r="C8" s="347"/>
      <c r="D8" s="347"/>
      <c r="E8" s="347"/>
      <c r="F8" s="347"/>
      <c r="G8" s="347"/>
      <c r="H8" s="347"/>
      <c r="I8" s="347"/>
      <c r="J8" s="347"/>
      <c r="K8" s="358"/>
    </row>
    <row r="9" spans="2:11" ht="15" customHeight="1" x14ac:dyDescent="0.25">
      <c r="B9" s="407"/>
      <c r="C9" s="401" t="s">
        <v>2237</v>
      </c>
      <c r="D9" s="401"/>
      <c r="E9" s="401"/>
      <c r="F9" s="401"/>
      <c r="G9" s="401"/>
      <c r="H9" s="401"/>
      <c r="I9" s="401"/>
      <c r="J9" s="401"/>
      <c r="K9" s="358"/>
    </row>
    <row r="10" spans="2:11" ht="15" customHeight="1" x14ac:dyDescent="0.25">
      <c r="B10" s="407"/>
      <c r="C10" s="347"/>
      <c r="D10" s="401" t="s">
        <v>2236</v>
      </c>
      <c r="E10" s="401"/>
      <c r="F10" s="401"/>
      <c r="G10" s="401"/>
      <c r="H10" s="401"/>
      <c r="I10" s="401"/>
      <c r="J10" s="401"/>
      <c r="K10" s="358"/>
    </row>
    <row r="11" spans="2:11" ht="15" customHeight="1" x14ac:dyDescent="0.25">
      <c r="B11" s="407"/>
      <c r="C11" s="402"/>
      <c r="D11" s="401" t="s">
        <v>2235</v>
      </c>
      <c r="E11" s="401"/>
      <c r="F11" s="401"/>
      <c r="G11" s="401"/>
      <c r="H11" s="401"/>
      <c r="I11" s="401"/>
      <c r="J11" s="401"/>
      <c r="K11" s="358"/>
    </row>
    <row r="12" spans="2:11" ht="12.75" customHeight="1" x14ac:dyDescent="0.25">
      <c r="B12" s="407"/>
      <c r="C12" s="402"/>
      <c r="D12" s="402"/>
      <c r="E12" s="402"/>
      <c r="F12" s="402"/>
      <c r="G12" s="402"/>
      <c r="H12" s="402"/>
      <c r="I12" s="402"/>
      <c r="J12" s="402"/>
      <c r="K12" s="358"/>
    </row>
    <row r="13" spans="2:11" ht="15" customHeight="1" x14ac:dyDescent="0.25">
      <c r="B13" s="407"/>
      <c r="C13" s="402"/>
      <c r="D13" s="401" t="s">
        <v>2234</v>
      </c>
      <c r="E13" s="401"/>
      <c r="F13" s="401"/>
      <c r="G13" s="401"/>
      <c r="H13" s="401"/>
      <c r="I13" s="401"/>
      <c r="J13" s="401"/>
      <c r="K13" s="358"/>
    </row>
    <row r="14" spans="2:11" ht="15" customHeight="1" x14ac:dyDescent="0.25">
      <c r="B14" s="407"/>
      <c r="C14" s="402"/>
      <c r="D14" s="401" t="s">
        <v>2233</v>
      </c>
      <c r="E14" s="401"/>
      <c r="F14" s="401"/>
      <c r="G14" s="401"/>
      <c r="H14" s="401"/>
      <c r="I14" s="401"/>
      <c r="J14" s="401"/>
      <c r="K14" s="358"/>
    </row>
    <row r="15" spans="2:11" ht="15" customHeight="1" x14ac:dyDescent="0.25">
      <c r="B15" s="407"/>
      <c r="C15" s="402"/>
      <c r="D15" s="401" t="s">
        <v>2232</v>
      </c>
      <c r="E15" s="401"/>
      <c r="F15" s="401"/>
      <c r="G15" s="401"/>
      <c r="H15" s="401"/>
      <c r="I15" s="401"/>
      <c r="J15" s="401"/>
      <c r="K15" s="358"/>
    </row>
    <row r="16" spans="2:11" ht="15" customHeight="1" x14ac:dyDescent="0.25">
      <c r="B16" s="407"/>
      <c r="C16" s="402"/>
      <c r="D16" s="402"/>
      <c r="E16" s="408" t="s">
        <v>298</v>
      </c>
      <c r="F16" s="401" t="s">
        <v>2231</v>
      </c>
      <c r="G16" s="401"/>
      <c r="H16" s="401"/>
      <c r="I16" s="401"/>
      <c r="J16" s="401"/>
      <c r="K16" s="358"/>
    </row>
    <row r="17" spans="2:11" ht="15" customHeight="1" x14ac:dyDescent="0.25">
      <c r="B17" s="407"/>
      <c r="C17" s="402"/>
      <c r="D17" s="402"/>
      <c r="E17" s="408" t="s">
        <v>2080</v>
      </c>
      <c r="F17" s="401" t="s">
        <v>2230</v>
      </c>
      <c r="G17" s="401"/>
      <c r="H17" s="401"/>
      <c r="I17" s="401"/>
      <c r="J17" s="401"/>
      <c r="K17" s="358"/>
    </row>
    <row r="18" spans="2:11" ht="15" customHeight="1" x14ac:dyDescent="0.25">
      <c r="B18" s="407"/>
      <c r="C18" s="402"/>
      <c r="D18" s="402"/>
      <c r="E18" s="408" t="s">
        <v>2082</v>
      </c>
      <c r="F18" s="401" t="s">
        <v>2081</v>
      </c>
      <c r="G18" s="401"/>
      <c r="H18" s="401"/>
      <c r="I18" s="401"/>
      <c r="J18" s="401"/>
      <c r="K18" s="358"/>
    </row>
    <row r="19" spans="2:11" ht="15" customHeight="1" x14ac:dyDescent="0.25">
      <c r="B19" s="407"/>
      <c r="C19" s="402"/>
      <c r="D19" s="402"/>
      <c r="E19" s="408" t="s">
        <v>2078</v>
      </c>
      <c r="F19" s="401" t="s">
        <v>2077</v>
      </c>
      <c r="G19" s="401"/>
      <c r="H19" s="401"/>
      <c r="I19" s="401"/>
      <c r="J19" s="401"/>
      <c r="K19" s="358"/>
    </row>
    <row r="20" spans="2:11" ht="15" customHeight="1" x14ac:dyDescent="0.25">
      <c r="B20" s="407"/>
      <c r="C20" s="402"/>
      <c r="D20" s="402"/>
      <c r="E20" s="408" t="s">
        <v>449</v>
      </c>
      <c r="F20" s="401" t="s">
        <v>2229</v>
      </c>
      <c r="G20" s="401"/>
      <c r="H20" s="401"/>
      <c r="I20" s="401"/>
      <c r="J20" s="401"/>
      <c r="K20" s="358"/>
    </row>
    <row r="21" spans="2:11" ht="15" customHeight="1" x14ac:dyDescent="0.25">
      <c r="B21" s="407"/>
      <c r="C21" s="402"/>
      <c r="D21" s="402"/>
      <c r="E21" s="408" t="s">
        <v>2127</v>
      </c>
      <c r="F21" s="401" t="s">
        <v>2228</v>
      </c>
      <c r="G21" s="401"/>
      <c r="H21" s="401"/>
      <c r="I21" s="401"/>
      <c r="J21" s="401"/>
      <c r="K21" s="358"/>
    </row>
    <row r="22" spans="2:11" ht="12.75" customHeight="1" x14ac:dyDescent="0.25">
      <c r="B22" s="407"/>
      <c r="C22" s="402"/>
      <c r="D22" s="402"/>
      <c r="E22" s="402"/>
      <c r="F22" s="402"/>
      <c r="G22" s="402"/>
      <c r="H22" s="402"/>
      <c r="I22" s="402"/>
      <c r="J22" s="402"/>
      <c r="K22" s="358"/>
    </row>
    <row r="23" spans="2:11" ht="15" customHeight="1" x14ac:dyDescent="0.25">
      <c r="B23" s="407"/>
      <c r="C23" s="401" t="s">
        <v>2227</v>
      </c>
      <c r="D23" s="401"/>
      <c r="E23" s="401"/>
      <c r="F23" s="401"/>
      <c r="G23" s="401"/>
      <c r="H23" s="401"/>
      <c r="I23" s="401"/>
      <c r="J23" s="401"/>
      <c r="K23" s="358"/>
    </row>
    <row r="24" spans="2:11" ht="15" customHeight="1" x14ac:dyDescent="0.25">
      <c r="B24" s="407"/>
      <c r="C24" s="401" t="s">
        <v>2226</v>
      </c>
      <c r="D24" s="401"/>
      <c r="E24" s="401"/>
      <c r="F24" s="401"/>
      <c r="G24" s="401"/>
      <c r="H24" s="401"/>
      <c r="I24" s="401"/>
      <c r="J24" s="401"/>
      <c r="K24" s="358"/>
    </row>
    <row r="25" spans="2:11" ht="15" customHeight="1" x14ac:dyDescent="0.25">
      <c r="B25" s="407"/>
      <c r="C25" s="347"/>
      <c r="D25" s="401" t="s">
        <v>2225</v>
      </c>
      <c r="E25" s="401"/>
      <c r="F25" s="401"/>
      <c r="G25" s="401"/>
      <c r="H25" s="401"/>
      <c r="I25" s="401"/>
      <c r="J25" s="401"/>
      <c r="K25" s="358"/>
    </row>
    <row r="26" spans="2:11" ht="15" customHeight="1" x14ac:dyDescent="0.25">
      <c r="B26" s="407"/>
      <c r="C26" s="402"/>
      <c r="D26" s="401" t="s">
        <v>2224</v>
      </c>
      <c r="E26" s="401"/>
      <c r="F26" s="401"/>
      <c r="G26" s="401"/>
      <c r="H26" s="401"/>
      <c r="I26" s="401"/>
      <c r="J26" s="401"/>
      <c r="K26" s="358"/>
    </row>
    <row r="27" spans="2:11" ht="12.75" customHeight="1" x14ac:dyDescent="0.25">
      <c r="B27" s="407"/>
      <c r="C27" s="402"/>
      <c r="D27" s="402"/>
      <c r="E27" s="402"/>
      <c r="F27" s="402"/>
      <c r="G27" s="402"/>
      <c r="H27" s="402"/>
      <c r="I27" s="402"/>
      <c r="J27" s="402"/>
      <c r="K27" s="358"/>
    </row>
    <row r="28" spans="2:11" ht="15" customHeight="1" x14ac:dyDescent="0.25">
      <c r="B28" s="407"/>
      <c r="C28" s="402"/>
      <c r="D28" s="401" t="s">
        <v>2223</v>
      </c>
      <c r="E28" s="401"/>
      <c r="F28" s="401"/>
      <c r="G28" s="401"/>
      <c r="H28" s="401"/>
      <c r="I28" s="401"/>
      <c r="J28" s="401"/>
      <c r="K28" s="358"/>
    </row>
    <row r="29" spans="2:11" ht="15" customHeight="1" x14ac:dyDescent="0.25">
      <c r="B29" s="407"/>
      <c r="C29" s="402"/>
      <c r="D29" s="401" t="s">
        <v>2222</v>
      </c>
      <c r="E29" s="401"/>
      <c r="F29" s="401"/>
      <c r="G29" s="401"/>
      <c r="H29" s="401"/>
      <c r="I29" s="401"/>
      <c r="J29" s="401"/>
      <c r="K29" s="358"/>
    </row>
    <row r="30" spans="2:11" ht="12.75" customHeight="1" x14ac:dyDescent="0.25">
      <c r="B30" s="407"/>
      <c r="C30" s="402"/>
      <c r="D30" s="402"/>
      <c r="E30" s="402"/>
      <c r="F30" s="402"/>
      <c r="G30" s="402"/>
      <c r="H30" s="402"/>
      <c r="I30" s="402"/>
      <c r="J30" s="402"/>
      <c r="K30" s="358"/>
    </row>
    <row r="31" spans="2:11" ht="15" customHeight="1" x14ac:dyDescent="0.25">
      <c r="B31" s="407"/>
      <c r="C31" s="402"/>
      <c r="D31" s="401" t="s">
        <v>2221</v>
      </c>
      <c r="E31" s="401"/>
      <c r="F31" s="401"/>
      <c r="G31" s="401"/>
      <c r="H31" s="401"/>
      <c r="I31" s="401"/>
      <c r="J31" s="401"/>
      <c r="K31" s="358"/>
    </row>
    <row r="32" spans="2:11" ht="15" customHeight="1" x14ac:dyDescent="0.25">
      <c r="B32" s="407"/>
      <c r="C32" s="402"/>
      <c r="D32" s="401" t="s">
        <v>2220</v>
      </c>
      <c r="E32" s="401"/>
      <c r="F32" s="401"/>
      <c r="G32" s="401"/>
      <c r="H32" s="401"/>
      <c r="I32" s="401"/>
      <c r="J32" s="401"/>
      <c r="K32" s="358"/>
    </row>
    <row r="33" spans="2:11" ht="15" customHeight="1" x14ac:dyDescent="0.25">
      <c r="B33" s="407"/>
      <c r="C33" s="402"/>
      <c r="D33" s="401" t="s">
        <v>2219</v>
      </c>
      <c r="E33" s="401"/>
      <c r="F33" s="401"/>
      <c r="G33" s="401"/>
      <c r="H33" s="401"/>
      <c r="I33" s="401"/>
      <c r="J33" s="401"/>
      <c r="K33" s="358"/>
    </row>
    <row r="34" spans="2:11" ht="15" customHeight="1" x14ac:dyDescent="0.25">
      <c r="B34" s="407"/>
      <c r="C34" s="402"/>
      <c r="D34" s="347"/>
      <c r="E34" s="330" t="s">
        <v>1666</v>
      </c>
      <c r="F34" s="347"/>
      <c r="G34" s="401" t="s">
        <v>2218</v>
      </c>
      <c r="H34" s="401"/>
      <c r="I34" s="401"/>
      <c r="J34" s="401"/>
      <c r="K34" s="358"/>
    </row>
    <row r="35" spans="2:11" ht="30.75" customHeight="1" x14ac:dyDescent="0.25">
      <c r="B35" s="407"/>
      <c r="C35" s="402"/>
      <c r="D35" s="347"/>
      <c r="E35" s="330" t="s">
        <v>2217</v>
      </c>
      <c r="F35" s="347"/>
      <c r="G35" s="401" t="s">
        <v>2216</v>
      </c>
      <c r="H35" s="401"/>
      <c r="I35" s="401"/>
      <c r="J35" s="401"/>
      <c r="K35" s="358"/>
    </row>
    <row r="36" spans="2:11" ht="15" customHeight="1" x14ac:dyDescent="0.25">
      <c r="B36" s="407"/>
      <c r="C36" s="402"/>
      <c r="D36" s="347"/>
      <c r="E36" s="330" t="s">
        <v>332</v>
      </c>
      <c r="F36" s="347"/>
      <c r="G36" s="401" t="s">
        <v>2215</v>
      </c>
      <c r="H36" s="401"/>
      <c r="I36" s="401"/>
      <c r="J36" s="401"/>
      <c r="K36" s="358"/>
    </row>
    <row r="37" spans="2:11" ht="15" customHeight="1" x14ac:dyDescent="0.25">
      <c r="B37" s="407"/>
      <c r="C37" s="402"/>
      <c r="D37" s="347"/>
      <c r="E37" s="330" t="s">
        <v>1665</v>
      </c>
      <c r="F37" s="347"/>
      <c r="G37" s="401" t="s">
        <v>2214</v>
      </c>
      <c r="H37" s="401"/>
      <c r="I37" s="401"/>
      <c r="J37" s="401"/>
      <c r="K37" s="358"/>
    </row>
    <row r="38" spans="2:11" ht="15" customHeight="1" x14ac:dyDescent="0.25">
      <c r="B38" s="407"/>
      <c r="C38" s="402"/>
      <c r="D38" s="347"/>
      <c r="E38" s="330" t="s">
        <v>1664</v>
      </c>
      <c r="F38" s="347"/>
      <c r="G38" s="401" t="s">
        <v>2114</v>
      </c>
      <c r="H38" s="401"/>
      <c r="I38" s="401"/>
      <c r="J38" s="401"/>
      <c r="K38" s="358"/>
    </row>
    <row r="39" spans="2:11" ht="15" customHeight="1" x14ac:dyDescent="0.25">
      <c r="B39" s="407"/>
      <c r="C39" s="402"/>
      <c r="D39" s="347"/>
      <c r="E39" s="330" t="s">
        <v>1663</v>
      </c>
      <c r="F39" s="347"/>
      <c r="G39" s="401" t="s">
        <v>2213</v>
      </c>
      <c r="H39" s="401"/>
      <c r="I39" s="401"/>
      <c r="J39" s="401"/>
      <c r="K39" s="358"/>
    </row>
    <row r="40" spans="2:11" ht="15" customHeight="1" x14ac:dyDescent="0.25">
      <c r="B40" s="407"/>
      <c r="C40" s="402"/>
      <c r="D40" s="347"/>
      <c r="E40" s="330" t="s">
        <v>2212</v>
      </c>
      <c r="F40" s="347"/>
      <c r="G40" s="401" t="s">
        <v>2211</v>
      </c>
      <c r="H40" s="401"/>
      <c r="I40" s="401"/>
      <c r="J40" s="401"/>
      <c r="K40" s="358"/>
    </row>
    <row r="41" spans="2:11" ht="15" customHeight="1" x14ac:dyDescent="0.25">
      <c r="B41" s="407"/>
      <c r="C41" s="402"/>
      <c r="D41" s="347"/>
      <c r="E41" s="330"/>
      <c r="F41" s="347"/>
      <c r="G41" s="401" t="s">
        <v>2210</v>
      </c>
      <c r="H41" s="401"/>
      <c r="I41" s="401"/>
      <c r="J41" s="401"/>
      <c r="K41" s="358"/>
    </row>
    <row r="42" spans="2:11" ht="15" customHeight="1" x14ac:dyDescent="0.25">
      <c r="B42" s="407"/>
      <c r="C42" s="402"/>
      <c r="D42" s="347"/>
      <c r="E42" s="330" t="s">
        <v>2209</v>
      </c>
      <c r="F42" s="347"/>
      <c r="G42" s="401" t="s">
        <v>2208</v>
      </c>
      <c r="H42" s="401"/>
      <c r="I42" s="401"/>
      <c r="J42" s="401"/>
      <c r="K42" s="358"/>
    </row>
    <row r="43" spans="2:11" ht="15" customHeight="1" x14ac:dyDescent="0.25">
      <c r="B43" s="407"/>
      <c r="C43" s="402"/>
      <c r="D43" s="347"/>
      <c r="E43" s="330" t="s">
        <v>1660</v>
      </c>
      <c r="F43" s="347"/>
      <c r="G43" s="401" t="s">
        <v>2207</v>
      </c>
      <c r="H43" s="401"/>
      <c r="I43" s="401"/>
      <c r="J43" s="401"/>
      <c r="K43" s="358"/>
    </row>
    <row r="44" spans="2:11" ht="12.75" customHeight="1" x14ac:dyDescent="0.25">
      <c r="B44" s="407"/>
      <c r="C44" s="402"/>
      <c r="D44" s="347"/>
      <c r="E44" s="347"/>
      <c r="F44" s="347"/>
      <c r="G44" s="347"/>
      <c r="H44" s="347"/>
      <c r="I44" s="347"/>
      <c r="J44" s="347"/>
      <c r="K44" s="358"/>
    </row>
    <row r="45" spans="2:11" ht="15" customHeight="1" x14ac:dyDescent="0.25">
      <c r="B45" s="407"/>
      <c r="C45" s="402"/>
      <c r="D45" s="401" t="s">
        <v>2206</v>
      </c>
      <c r="E45" s="401"/>
      <c r="F45" s="401"/>
      <c r="G45" s="401"/>
      <c r="H45" s="401"/>
      <c r="I45" s="401"/>
      <c r="J45" s="401"/>
      <c r="K45" s="358"/>
    </row>
    <row r="46" spans="2:11" ht="15" customHeight="1" x14ac:dyDescent="0.25">
      <c r="B46" s="407"/>
      <c r="C46" s="402"/>
      <c r="D46" s="402"/>
      <c r="E46" s="401" t="s">
        <v>2205</v>
      </c>
      <c r="F46" s="401"/>
      <c r="G46" s="401"/>
      <c r="H46" s="401"/>
      <c r="I46" s="401"/>
      <c r="J46" s="401"/>
      <c r="K46" s="358"/>
    </row>
    <row r="47" spans="2:11" ht="15" customHeight="1" x14ac:dyDescent="0.25">
      <c r="B47" s="407"/>
      <c r="C47" s="402"/>
      <c r="D47" s="402"/>
      <c r="E47" s="401" t="s">
        <v>2204</v>
      </c>
      <c r="F47" s="401"/>
      <c r="G47" s="401"/>
      <c r="H47" s="401"/>
      <c r="I47" s="401"/>
      <c r="J47" s="401"/>
      <c r="K47" s="358"/>
    </row>
    <row r="48" spans="2:11" ht="15" customHeight="1" x14ac:dyDescent="0.25">
      <c r="B48" s="407"/>
      <c r="C48" s="402"/>
      <c r="D48" s="402"/>
      <c r="E48" s="401" t="s">
        <v>2203</v>
      </c>
      <c r="F48" s="401"/>
      <c r="G48" s="401"/>
      <c r="H48" s="401"/>
      <c r="I48" s="401"/>
      <c r="J48" s="401"/>
      <c r="K48" s="358"/>
    </row>
    <row r="49" spans="2:11" ht="15" customHeight="1" x14ac:dyDescent="0.25">
      <c r="B49" s="407"/>
      <c r="C49" s="402"/>
      <c r="D49" s="401" t="s">
        <v>2202</v>
      </c>
      <c r="E49" s="401"/>
      <c r="F49" s="401"/>
      <c r="G49" s="401"/>
      <c r="H49" s="401"/>
      <c r="I49" s="401"/>
      <c r="J49" s="401"/>
      <c r="K49" s="358"/>
    </row>
    <row r="50" spans="2:11" ht="25.5" customHeight="1" x14ac:dyDescent="0.3">
      <c r="B50" s="363"/>
      <c r="C50" s="406" t="s">
        <v>2201</v>
      </c>
      <c r="D50" s="406"/>
      <c r="E50" s="406"/>
      <c r="F50" s="406"/>
      <c r="G50" s="406"/>
      <c r="H50" s="406"/>
      <c r="I50" s="406"/>
      <c r="J50" s="406"/>
      <c r="K50" s="358"/>
    </row>
    <row r="51" spans="2:11" ht="5.25" customHeight="1" x14ac:dyDescent="0.25">
      <c r="B51" s="363"/>
      <c r="C51" s="405"/>
      <c r="D51" s="405"/>
      <c r="E51" s="405"/>
      <c r="F51" s="405"/>
      <c r="G51" s="405"/>
      <c r="H51" s="405"/>
      <c r="I51" s="405"/>
      <c r="J51" s="405"/>
      <c r="K51" s="358"/>
    </row>
    <row r="52" spans="2:11" ht="15" customHeight="1" x14ac:dyDescent="0.25">
      <c r="B52" s="363"/>
      <c r="C52" s="401" t="s">
        <v>2200</v>
      </c>
      <c r="D52" s="401"/>
      <c r="E52" s="401"/>
      <c r="F52" s="401"/>
      <c r="G52" s="401"/>
      <c r="H52" s="401"/>
      <c r="I52" s="401"/>
      <c r="J52" s="401"/>
      <c r="K52" s="358"/>
    </row>
    <row r="53" spans="2:11" ht="15" customHeight="1" x14ac:dyDescent="0.25">
      <c r="B53" s="363"/>
      <c r="C53" s="401" t="s">
        <v>2199</v>
      </c>
      <c r="D53" s="401"/>
      <c r="E53" s="401"/>
      <c r="F53" s="401"/>
      <c r="G53" s="401"/>
      <c r="H53" s="401"/>
      <c r="I53" s="401"/>
      <c r="J53" s="401"/>
      <c r="K53" s="358"/>
    </row>
    <row r="54" spans="2:11" ht="12.75" customHeight="1" x14ac:dyDescent="0.25">
      <c r="B54" s="363"/>
      <c r="C54" s="347"/>
      <c r="D54" s="347"/>
      <c r="E54" s="347"/>
      <c r="F54" s="347"/>
      <c r="G54" s="347"/>
      <c r="H54" s="347"/>
      <c r="I54" s="347"/>
      <c r="J54" s="347"/>
      <c r="K54" s="358"/>
    </row>
    <row r="55" spans="2:11" ht="15" customHeight="1" x14ac:dyDescent="0.25">
      <c r="B55" s="363"/>
      <c r="C55" s="401" t="s">
        <v>2198</v>
      </c>
      <c r="D55" s="401"/>
      <c r="E55" s="401"/>
      <c r="F55" s="401"/>
      <c r="G55" s="401"/>
      <c r="H55" s="401"/>
      <c r="I55" s="401"/>
      <c r="J55" s="401"/>
      <c r="K55" s="358"/>
    </row>
    <row r="56" spans="2:11" ht="15" customHeight="1" x14ac:dyDescent="0.25">
      <c r="B56" s="363"/>
      <c r="C56" s="402"/>
      <c r="D56" s="401" t="s">
        <v>2197</v>
      </c>
      <c r="E56" s="401"/>
      <c r="F56" s="401"/>
      <c r="G56" s="401"/>
      <c r="H56" s="401"/>
      <c r="I56" s="401"/>
      <c r="J56" s="401"/>
      <c r="K56" s="358"/>
    </row>
    <row r="57" spans="2:11" ht="15" customHeight="1" x14ac:dyDescent="0.25">
      <c r="B57" s="363"/>
      <c r="C57" s="402"/>
      <c r="D57" s="401" t="s">
        <v>2196</v>
      </c>
      <c r="E57" s="401"/>
      <c r="F57" s="401"/>
      <c r="G57" s="401"/>
      <c r="H57" s="401"/>
      <c r="I57" s="401"/>
      <c r="J57" s="401"/>
      <c r="K57" s="358"/>
    </row>
    <row r="58" spans="2:11" ht="15" customHeight="1" x14ac:dyDescent="0.25">
      <c r="B58" s="363"/>
      <c r="C58" s="402"/>
      <c r="D58" s="401" t="s">
        <v>2195</v>
      </c>
      <c r="E58" s="401"/>
      <c r="F58" s="401"/>
      <c r="G58" s="401"/>
      <c r="H58" s="401"/>
      <c r="I58" s="401"/>
      <c r="J58" s="401"/>
      <c r="K58" s="358"/>
    </row>
    <row r="59" spans="2:11" ht="15" customHeight="1" x14ac:dyDescent="0.25">
      <c r="B59" s="363"/>
      <c r="C59" s="402"/>
      <c r="D59" s="401" t="s">
        <v>2194</v>
      </c>
      <c r="E59" s="401"/>
      <c r="F59" s="401"/>
      <c r="G59" s="401"/>
      <c r="H59" s="401"/>
      <c r="I59" s="401"/>
      <c r="J59" s="401"/>
      <c r="K59" s="358"/>
    </row>
    <row r="60" spans="2:11" ht="15" customHeight="1" x14ac:dyDescent="0.25">
      <c r="B60" s="363"/>
      <c r="C60" s="402"/>
      <c r="D60" s="403" t="s">
        <v>2193</v>
      </c>
      <c r="E60" s="403"/>
      <c r="F60" s="403"/>
      <c r="G60" s="403"/>
      <c r="H60" s="403"/>
      <c r="I60" s="403"/>
      <c r="J60" s="403"/>
      <c r="K60" s="358"/>
    </row>
    <row r="61" spans="2:11" ht="15" customHeight="1" x14ac:dyDescent="0.25">
      <c r="B61" s="363"/>
      <c r="C61" s="402"/>
      <c r="D61" s="401" t="s">
        <v>2192</v>
      </c>
      <c r="E61" s="401"/>
      <c r="F61" s="401"/>
      <c r="G61" s="401"/>
      <c r="H61" s="401"/>
      <c r="I61" s="401"/>
      <c r="J61" s="401"/>
      <c r="K61" s="358"/>
    </row>
    <row r="62" spans="2:11" ht="12.75" customHeight="1" x14ac:dyDescent="0.25">
      <c r="B62" s="363"/>
      <c r="C62" s="402"/>
      <c r="D62" s="402"/>
      <c r="E62" s="404"/>
      <c r="F62" s="402"/>
      <c r="G62" s="402"/>
      <c r="H62" s="402"/>
      <c r="I62" s="402"/>
      <c r="J62" s="402"/>
      <c r="K62" s="358"/>
    </row>
    <row r="63" spans="2:11" ht="15" customHeight="1" x14ac:dyDescent="0.25">
      <c r="B63" s="363"/>
      <c r="C63" s="402"/>
      <c r="D63" s="401" t="s">
        <v>2191</v>
      </c>
      <c r="E63" s="401"/>
      <c r="F63" s="401"/>
      <c r="G63" s="401"/>
      <c r="H63" s="401"/>
      <c r="I63" s="401"/>
      <c r="J63" s="401"/>
      <c r="K63" s="358"/>
    </row>
    <row r="64" spans="2:11" ht="15" customHeight="1" x14ac:dyDescent="0.25">
      <c r="B64" s="363"/>
      <c r="C64" s="402"/>
      <c r="D64" s="403" t="s">
        <v>2190</v>
      </c>
      <c r="E64" s="403"/>
      <c r="F64" s="403"/>
      <c r="G64" s="403"/>
      <c r="H64" s="403"/>
      <c r="I64" s="403"/>
      <c r="J64" s="403"/>
      <c r="K64" s="358"/>
    </row>
    <row r="65" spans="2:11" ht="15" customHeight="1" x14ac:dyDescent="0.25">
      <c r="B65" s="363"/>
      <c r="C65" s="402"/>
      <c r="D65" s="401" t="s">
        <v>2189</v>
      </c>
      <c r="E65" s="401"/>
      <c r="F65" s="401"/>
      <c r="G65" s="401"/>
      <c r="H65" s="401"/>
      <c r="I65" s="401"/>
      <c r="J65" s="401"/>
      <c r="K65" s="358"/>
    </row>
    <row r="66" spans="2:11" ht="15" customHeight="1" x14ac:dyDescent="0.25">
      <c r="B66" s="363"/>
      <c r="C66" s="402"/>
      <c r="D66" s="401" t="s">
        <v>2188</v>
      </c>
      <c r="E66" s="401"/>
      <c r="F66" s="401"/>
      <c r="G66" s="401"/>
      <c r="H66" s="401"/>
      <c r="I66" s="401"/>
      <c r="J66" s="401"/>
      <c r="K66" s="358"/>
    </row>
    <row r="67" spans="2:11" ht="15" customHeight="1" x14ac:dyDescent="0.25">
      <c r="B67" s="363"/>
      <c r="C67" s="402"/>
      <c r="D67" s="401" t="s">
        <v>2187</v>
      </c>
      <c r="E67" s="401"/>
      <c r="F67" s="401"/>
      <c r="G67" s="401"/>
      <c r="H67" s="401"/>
      <c r="I67" s="401"/>
      <c r="J67" s="401"/>
      <c r="K67" s="358"/>
    </row>
    <row r="68" spans="2:11" ht="15" customHeight="1" x14ac:dyDescent="0.25">
      <c r="B68" s="363"/>
      <c r="C68" s="402"/>
      <c r="D68" s="401" t="s">
        <v>2186</v>
      </c>
      <c r="E68" s="401"/>
      <c r="F68" s="401"/>
      <c r="G68" s="401"/>
      <c r="H68" s="401"/>
      <c r="I68" s="401"/>
      <c r="J68" s="401"/>
      <c r="K68" s="358"/>
    </row>
    <row r="69" spans="2:11" ht="12.75" customHeight="1" x14ac:dyDescent="0.25">
      <c r="B69" s="400"/>
      <c r="C69" s="399"/>
      <c r="D69" s="399"/>
      <c r="E69" s="399"/>
      <c r="F69" s="399"/>
      <c r="G69" s="399"/>
      <c r="H69" s="399"/>
      <c r="I69" s="399"/>
      <c r="J69" s="399"/>
      <c r="K69" s="398"/>
    </row>
    <row r="70" spans="2:11" ht="18.75" customHeight="1" x14ac:dyDescent="0.25">
      <c r="B70" s="326"/>
      <c r="C70" s="326"/>
      <c r="D70" s="326"/>
      <c r="E70" s="326"/>
      <c r="F70" s="326"/>
      <c r="G70" s="326"/>
      <c r="H70" s="326"/>
      <c r="I70" s="326"/>
      <c r="J70" s="326"/>
      <c r="K70" s="346"/>
    </row>
    <row r="71" spans="2:11" ht="18.75" customHeight="1" x14ac:dyDescent="0.25">
      <c r="B71" s="346"/>
      <c r="C71" s="346"/>
      <c r="D71" s="346"/>
      <c r="E71" s="346"/>
      <c r="F71" s="346"/>
      <c r="G71" s="346"/>
      <c r="H71" s="346"/>
      <c r="I71" s="346"/>
      <c r="J71" s="346"/>
      <c r="K71" s="346"/>
    </row>
    <row r="72" spans="2:11" ht="7.5" customHeight="1" x14ac:dyDescent="0.25">
      <c r="B72" s="376"/>
      <c r="C72" s="375"/>
      <c r="D72" s="375"/>
      <c r="E72" s="375"/>
      <c r="F72" s="375"/>
      <c r="G72" s="375"/>
      <c r="H72" s="375"/>
      <c r="I72" s="375"/>
      <c r="J72" s="375"/>
      <c r="K72" s="374"/>
    </row>
    <row r="73" spans="2:11" ht="45" customHeight="1" x14ac:dyDescent="0.25">
      <c r="B73" s="371"/>
      <c r="C73" s="373" t="s">
        <v>1705</v>
      </c>
      <c r="D73" s="373"/>
      <c r="E73" s="373"/>
      <c r="F73" s="373"/>
      <c r="G73" s="373"/>
      <c r="H73" s="373"/>
      <c r="I73" s="373"/>
      <c r="J73" s="373"/>
      <c r="K73" s="369"/>
    </row>
    <row r="74" spans="2:11" ht="17.25" customHeight="1" x14ac:dyDescent="0.25">
      <c r="B74" s="371"/>
      <c r="C74" s="364" t="s">
        <v>0</v>
      </c>
      <c r="D74" s="364"/>
      <c r="E74" s="364"/>
      <c r="F74" s="364" t="s">
        <v>2136</v>
      </c>
      <c r="G74" s="372"/>
      <c r="H74" s="364" t="s">
        <v>1665</v>
      </c>
      <c r="I74" s="364" t="s">
        <v>328</v>
      </c>
      <c r="J74" s="364" t="s">
        <v>2135</v>
      </c>
      <c r="K74" s="369"/>
    </row>
    <row r="75" spans="2:11" ht="17.25" customHeight="1" x14ac:dyDescent="0.25">
      <c r="B75" s="371"/>
      <c r="C75" s="359" t="s">
        <v>2134</v>
      </c>
      <c r="D75" s="359"/>
      <c r="E75" s="359"/>
      <c r="F75" s="362" t="s">
        <v>2133</v>
      </c>
      <c r="G75" s="370"/>
      <c r="H75" s="359"/>
      <c r="I75" s="359"/>
      <c r="J75" s="359" t="s">
        <v>2132</v>
      </c>
      <c r="K75" s="369"/>
    </row>
    <row r="76" spans="2:11" ht="5.25" customHeight="1" x14ac:dyDescent="0.25">
      <c r="B76" s="371"/>
      <c r="C76" s="336"/>
      <c r="D76" s="336"/>
      <c r="E76" s="336"/>
      <c r="F76" s="336"/>
      <c r="G76" s="357"/>
      <c r="H76" s="336"/>
      <c r="I76" s="336"/>
      <c r="J76" s="336"/>
      <c r="K76" s="369"/>
    </row>
    <row r="77" spans="2:11" ht="15" customHeight="1" x14ac:dyDescent="0.25">
      <c r="B77" s="371"/>
      <c r="C77" s="330" t="s">
        <v>332</v>
      </c>
      <c r="D77" s="336"/>
      <c r="E77" s="336"/>
      <c r="F77" s="327" t="s">
        <v>2110</v>
      </c>
      <c r="G77" s="357"/>
      <c r="H77" s="330" t="s">
        <v>2185</v>
      </c>
      <c r="I77" s="330" t="s">
        <v>2106</v>
      </c>
      <c r="J77" s="330">
        <v>20</v>
      </c>
      <c r="K77" s="369"/>
    </row>
    <row r="78" spans="2:11" ht="15" customHeight="1" x14ac:dyDescent="0.25">
      <c r="B78" s="371"/>
      <c r="C78" s="330" t="s">
        <v>2131</v>
      </c>
      <c r="D78" s="330"/>
      <c r="E78" s="330"/>
      <c r="F78" s="327" t="s">
        <v>2110</v>
      </c>
      <c r="G78" s="357"/>
      <c r="H78" s="330" t="s">
        <v>2184</v>
      </c>
      <c r="I78" s="330" t="s">
        <v>2106</v>
      </c>
      <c r="J78" s="330">
        <v>120</v>
      </c>
      <c r="K78" s="369"/>
    </row>
    <row r="79" spans="2:11" ht="15" customHeight="1" x14ac:dyDescent="0.25">
      <c r="B79" s="335"/>
      <c r="C79" s="330" t="s">
        <v>2125</v>
      </c>
      <c r="D79" s="330"/>
      <c r="E79" s="330"/>
      <c r="F79" s="327" t="s">
        <v>2097</v>
      </c>
      <c r="G79" s="357"/>
      <c r="H79" s="330" t="s">
        <v>2183</v>
      </c>
      <c r="I79" s="330" t="s">
        <v>2106</v>
      </c>
      <c r="J79" s="330">
        <v>50</v>
      </c>
      <c r="K79" s="369"/>
    </row>
    <row r="80" spans="2:11" ht="15" customHeight="1" x14ac:dyDescent="0.25">
      <c r="B80" s="335"/>
      <c r="C80" s="330" t="s">
        <v>19</v>
      </c>
      <c r="D80" s="330"/>
      <c r="E80" s="330"/>
      <c r="F80" s="327" t="s">
        <v>2110</v>
      </c>
      <c r="G80" s="357"/>
      <c r="H80" s="330" t="s">
        <v>2182</v>
      </c>
      <c r="I80" s="330" t="s">
        <v>2124</v>
      </c>
      <c r="J80" s="330"/>
      <c r="K80" s="369"/>
    </row>
    <row r="81" spans="2:11" ht="15" customHeight="1" x14ac:dyDescent="0.25">
      <c r="B81" s="335"/>
      <c r="C81" s="382" t="s">
        <v>2161</v>
      </c>
      <c r="D81" s="382"/>
      <c r="E81" s="382"/>
      <c r="F81" s="383" t="s">
        <v>2097</v>
      </c>
      <c r="G81" s="382"/>
      <c r="H81" s="382" t="s">
        <v>2160</v>
      </c>
      <c r="I81" s="382" t="s">
        <v>2106</v>
      </c>
      <c r="J81" s="382">
        <v>15</v>
      </c>
      <c r="K81" s="369"/>
    </row>
    <row r="82" spans="2:11" ht="15" customHeight="1" x14ac:dyDescent="0.25">
      <c r="B82" s="335"/>
      <c r="C82" s="382" t="s">
        <v>2159</v>
      </c>
      <c r="D82" s="382"/>
      <c r="E82" s="382"/>
      <c r="F82" s="383" t="s">
        <v>2097</v>
      </c>
      <c r="G82" s="382"/>
      <c r="H82" s="382" t="s">
        <v>2158</v>
      </c>
      <c r="I82" s="382" t="s">
        <v>2106</v>
      </c>
      <c r="J82" s="382">
        <v>15</v>
      </c>
      <c r="K82" s="369"/>
    </row>
    <row r="83" spans="2:11" ht="15" customHeight="1" x14ac:dyDescent="0.25">
      <c r="B83" s="335"/>
      <c r="C83" s="382" t="s">
        <v>2157</v>
      </c>
      <c r="D83" s="382"/>
      <c r="E83" s="382"/>
      <c r="F83" s="383" t="s">
        <v>2097</v>
      </c>
      <c r="G83" s="382"/>
      <c r="H83" s="382" t="s">
        <v>2156</v>
      </c>
      <c r="I83" s="382" t="s">
        <v>2106</v>
      </c>
      <c r="J83" s="382">
        <v>20</v>
      </c>
      <c r="K83" s="369"/>
    </row>
    <row r="84" spans="2:11" ht="15" customHeight="1" x14ac:dyDescent="0.25">
      <c r="B84" s="335"/>
      <c r="C84" s="382" t="s">
        <v>2155</v>
      </c>
      <c r="D84" s="382"/>
      <c r="E84" s="382"/>
      <c r="F84" s="383" t="s">
        <v>2097</v>
      </c>
      <c r="G84" s="382"/>
      <c r="H84" s="382" t="s">
        <v>2154</v>
      </c>
      <c r="I84" s="382" t="s">
        <v>2106</v>
      </c>
      <c r="J84" s="382">
        <v>20</v>
      </c>
      <c r="K84" s="369"/>
    </row>
    <row r="85" spans="2:11" ht="15" customHeight="1" x14ac:dyDescent="0.25">
      <c r="B85" s="335"/>
      <c r="C85" s="330" t="s">
        <v>2123</v>
      </c>
      <c r="D85" s="330"/>
      <c r="E85" s="330"/>
      <c r="F85" s="327" t="s">
        <v>2097</v>
      </c>
      <c r="G85" s="357"/>
      <c r="H85" s="330" t="s">
        <v>2181</v>
      </c>
      <c r="I85" s="330" t="s">
        <v>2106</v>
      </c>
      <c r="J85" s="330">
        <v>50</v>
      </c>
      <c r="K85" s="369"/>
    </row>
    <row r="86" spans="2:11" ht="15" customHeight="1" x14ac:dyDescent="0.25">
      <c r="B86" s="335"/>
      <c r="C86" s="330" t="s">
        <v>2180</v>
      </c>
      <c r="D86" s="330"/>
      <c r="E86" s="330"/>
      <c r="F86" s="327" t="s">
        <v>2097</v>
      </c>
      <c r="G86" s="357"/>
      <c r="H86" s="330" t="s">
        <v>2179</v>
      </c>
      <c r="I86" s="330" t="s">
        <v>2106</v>
      </c>
      <c r="J86" s="330">
        <v>20</v>
      </c>
      <c r="K86" s="369"/>
    </row>
    <row r="87" spans="2:11" ht="15" customHeight="1" x14ac:dyDescent="0.25">
      <c r="B87" s="335"/>
      <c r="C87" s="330" t="s">
        <v>2178</v>
      </c>
      <c r="D87" s="330"/>
      <c r="E87" s="330"/>
      <c r="F87" s="327" t="s">
        <v>2097</v>
      </c>
      <c r="G87" s="357"/>
      <c r="H87" s="330" t="s">
        <v>2177</v>
      </c>
      <c r="I87" s="330" t="s">
        <v>2106</v>
      </c>
      <c r="J87" s="330">
        <v>20</v>
      </c>
      <c r="K87" s="369"/>
    </row>
    <row r="88" spans="2:11" ht="15" customHeight="1" x14ac:dyDescent="0.25">
      <c r="B88" s="335"/>
      <c r="C88" s="330" t="s">
        <v>2121</v>
      </c>
      <c r="D88" s="330"/>
      <c r="E88" s="330"/>
      <c r="F88" s="327" t="s">
        <v>2097</v>
      </c>
      <c r="G88" s="357"/>
      <c r="H88" s="330" t="s">
        <v>2176</v>
      </c>
      <c r="I88" s="330" t="s">
        <v>2106</v>
      </c>
      <c r="J88" s="330">
        <v>50</v>
      </c>
      <c r="K88" s="369"/>
    </row>
    <row r="89" spans="2:11" ht="15" customHeight="1" x14ac:dyDescent="0.25">
      <c r="B89" s="335"/>
      <c r="C89" s="330" t="s">
        <v>2122</v>
      </c>
      <c r="D89" s="330"/>
      <c r="E89" s="330"/>
      <c r="F89" s="327" t="s">
        <v>2097</v>
      </c>
      <c r="G89" s="357"/>
      <c r="H89" s="330" t="s">
        <v>2122</v>
      </c>
      <c r="I89" s="330" t="s">
        <v>2106</v>
      </c>
      <c r="J89" s="330">
        <v>50</v>
      </c>
      <c r="K89" s="369"/>
    </row>
    <row r="90" spans="2:11" ht="15" customHeight="1" x14ac:dyDescent="0.25">
      <c r="B90" s="335"/>
      <c r="C90" s="330" t="s">
        <v>22</v>
      </c>
      <c r="D90" s="330"/>
      <c r="E90" s="330"/>
      <c r="F90" s="327" t="s">
        <v>2097</v>
      </c>
      <c r="G90" s="357"/>
      <c r="H90" s="330" t="s">
        <v>2175</v>
      </c>
      <c r="I90" s="330" t="s">
        <v>2106</v>
      </c>
      <c r="J90" s="330">
        <v>255</v>
      </c>
      <c r="K90" s="369"/>
    </row>
    <row r="91" spans="2:11" ht="15" customHeight="1" x14ac:dyDescent="0.25">
      <c r="B91" s="335"/>
      <c r="C91" s="330" t="s">
        <v>2152</v>
      </c>
      <c r="D91" s="330"/>
      <c r="E91" s="330"/>
      <c r="F91" s="327" t="s">
        <v>2110</v>
      </c>
      <c r="G91" s="357"/>
      <c r="H91" s="330" t="s">
        <v>2174</v>
      </c>
      <c r="I91" s="330" t="s">
        <v>2150</v>
      </c>
      <c r="J91" s="330"/>
      <c r="K91" s="369"/>
    </row>
    <row r="92" spans="2:11" ht="15" customHeight="1" x14ac:dyDescent="0.25">
      <c r="B92" s="335"/>
      <c r="C92" s="330" t="s">
        <v>2149</v>
      </c>
      <c r="D92" s="330"/>
      <c r="E92" s="330"/>
      <c r="F92" s="327" t="s">
        <v>2110</v>
      </c>
      <c r="G92" s="357"/>
      <c r="H92" s="330" t="s">
        <v>2173</v>
      </c>
      <c r="I92" s="330" t="s">
        <v>2108</v>
      </c>
      <c r="J92" s="330"/>
      <c r="K92" s="369"/>
    </row>
    <row r="93" spans="2:11" ht="15" customHeight="1" x14ac:dyDescent="0.25">
      <c r="B93" s="335"/>
      <c r="C93" s="330" t="s">
        <v>2147</v>
      </c>
      <c r="D93" s="330"/>
      <c r="E93" s="330"/>
      <c r="F93" s="327" t="s">
        <v>2110</v>
      </c>
      <c r="G93" s="357"/>
      <c r="H93" s="330" t="s">
        <v>2147</v>
      </c>
      <c r="I93" s="330" t="s">
        <v>2108</v>
      </c>
      <c r="J93" s="330"/>
      <c r="K93" s="369"/>
    </row>
    <row r="94" spans="2:11" ht="15" customHeight="1" x14ac:dyDescent="0.25">
      <c r="B94" s="335"/>
      <c r="C94" s="330" t="s">
        <v>354</v>
      </c>
      <c r="D94" s="330"/>
      <c r="E94" s="330"/>
      <c r="F94" s="327" t="s">
        <v>2110</v>
      </c>
      <c r="G94" s="357"/>
      <c r="H94" s="330" t="s">
        <v>2172</v>
      </c>
      <c r="I94" s="330" t="s">
        <v>2108</v>
      </c>
      <c r="J94" s="330"/>
      <c r="K94" s="369"/>
    </row>
    <row r="95" spans="2:11" ht="15" customHeight="1" x14ac:dyDescent="0.25">
      <c r="B95" s="335"/>
      <c r="C95" s="330" t="s">
        <v>344</v>
      </c>
      <c r="D95" s="330"/>
      <c r="E95" s="330"/>
      <c r="F95" s="327" t="s">
        <v>2110</v>
      </c>
      <c r="G95" s="357"/>
      <c r="H95" s="330" t="s">
        <v>2171</v>
      </c>
      <c r="I95" s="330" t="s">
        <v>2108</v>
      </c>
      <c r="J95" s="330"/>
      <c r="K95" s="369"/>
    </row>
    <row r="96" spans="2:11" ht="15" customHeight="1" x14ac:dyDescent="0.25">
      <c r="B96" s="394"/>
      <c r="C96" s="397"/>
      <c r="D96" s="397"/>
      <c r="E96" s="397"/>
      <c r="F96" s="397"/>
      <c r="G96" s="397"/>
      <c r="H96" s="397"/>
      <c r="I96" s="397"/>
      <c r="J96" s="397"/>
      <c r="K96" s="393"/>
    </row>
    <row r="97" spans="2:11" ht="18.75" customHeight="1" x14ac:dyDescent="0.25">
      <c r="B97" s="328"/>
      <c r="C97" s="396"/>
      <c r="D97" s="396"/>
      <c r="E97" s="396"/>
      <c r="F97" s="396"/>
      <c r="G97" s="396"/>
      <c r="H97" s="396"/>
      <c r="I97" s="396"/>
      <c r="J97" s="396"/>
      <c r="K97" s="328"/>
    </row>
    <row r="98" spans="2:11" ht="18.75" customHeight="1" x14ac:dyDescent="0.25">
      <c r="B98" s="346"/>
      <c r="C98" s="346"/>
      <c r="D98" s="346"/>
      <c r="E98" s="346"/>
      <c r="F98" s="346"/>
      <c r="G98" s="346"/>
      <c r="H98" s="346"/>
      <c r="I98" s="346"/>
      <c r="J98" s="346"/>
      <c r="K98" s="346"/>
    </row>
    <row r="99" spans="2:11" ht="7.5" customHeight="1" x14ac:dyDescent="0.25">
      <c r="B99" s="376"/>
      <c r="C99" s="375"/>
      <c r="D99" s="375"/>
      <c r="E99" s="375"/>
      <c r="F99" s="375"/>
      <c r="G99" s="375"/>
      <c r="H99" s="375"/>
      <c r="I99" s="375"/>
      <c r="J99" s="375"/>
      <c r="K99" s="374"/>
    </row>
    <row r="100" spans="2:11" ht="45" customHeight="1" x14ac:dyDescent="0.25">
      <c r="B100" s="371"/>
      <c r="C100" s="373" t="s">
        <v>2170</v>
      </c>
      <c r="D100" s="373"/>
      <c r="E100" s="373"/>
      <c r="F100" s="373"/>
      <c r="G100" s="373"/>
      <c r="H100" s="373"/>
      <c r="I100" s="373"/>
      <c r="J100" s="373"/>
      <c r="K100" s="369"/>
    </row>
    <row r="101" spans="2:11" ht="17.25" customHeight="1" x14ac:dyDescent="0.25">
      <c r="B101" s="371"/>
      <c r="C101" s="364" t="s">
        <v>0</v>
      </c>
      <c r="D101" s="364"/>
      <c r="E101" s="364"/>
      <c r="F101" s="364" t="s">
        <v>2136</v>
      </c>
      <c r="G101" s="372"/>
      <c r="H101" s="364" t="s">
        <v>1665</v>
      </c>
      <c r="I101" s="364" t="s">
        <v>328</v>
      </c>
      <c r="J101" s="364" t="s">
        <v>2135</v>
      </c>
      <c r="K101" s="369"/>
    </row>
    <row r="102" spans="2:11" ht="17.25" customHeight="1" x14ac:dyDescent="0.25">
      <c r="B102" s="371"/>
      <c r="C102" s="359" t="s">
        <v>2134</v>
      </c>
      <c r="D102" s="359"/>
      <c r="E102" s="359"/>
      <c r="F102" s="362" t="s">
        <v>2133</v>
      </c>
      <c r="G102" s="370"/>
      <c r="H102" s="359"/>
      <c r="I102" s="359"/>
      <c r="J102" s="359" t="s">
        <v>2132</v>
      </c>
      <c r="K102" s="369"/>
    </row>
    <row r="103" spans="2:11" ht="5.25" customHeight="1" x14ac:dyDescent="0.25">
      <c r="B103" s="371"/>
      <c r="C103" s="364"/>
      <c r="D103" s="364"/>
      <c r="E103" s="364"/>
      <c r="F103" s="364"/>
      <c r="G103" s="395"/>
      <c r="H103" s="364"/>
      <c r="I103" s="364"/>
      <c r="J103" s="364"/>
      <c r="K103" s="369"/>
    </row>
    <row r="104" spans="2:11" ht="15" customHeight="1" x14ac:dyDescent="0.25">
      <c r="B104" s="371"/>
      <c r="C104" s="330" t="s">
        <v>332</v>
      </c>
      <c r="D104" s="336"/>
      <c r="E104" s="336"/>
      <c r="F104" s="327" t="s">
        <v>2110</v>
      </c>
      <c r="G104" s="395"/>
      <c r="H104" s="330" t="s">
        <v>2130</v>
      </c>
      <c r="I104" s="330" t="s">
        <v>2106</v>
      </c>
      <c r="J104" s="330">
        <v>20</v>
      </c>
      <c r="K104" s="369"/>
    </row>
    <row r="105" spans="2:11" ht="15" customHeight="1" x14ac:dyDescent="0.25">
      <c r="B105" s="371"/>
      <c r="C105" s="330" t="s">
        <v>2131</v>
      </c>
      <c r="D105" s="330"/>
      <c r="E105" s="330"/>
      <c r="F105" s="327" t="s">
        <v>2110</v>
      </c>
      <c r="G105" s="330"/>
      <c r="H105" s="330" t="s">
        <v>2130</v>
      </c>
      <c r="I105" s="330" t="s">
        <v>2106</v>
      </c>
      <c r="J105" s="330">
        <v>120</v>
      </c>
      <c r="K105" s="369"/>
    </row>
    <row r="106" spans="2:11" ht="15" customHeight="1" x14ac:dyDescent="0.25">
      <c r="B106" s="335"/>
      <c r="C106" s="330" t="s">
        <v>2125</v>
      </c>
      <c r="D106" s="330"/>
      <c r="E106" s="330"/>
      <c r="F106" s="327" t="s">
        <v>2097</v>
      </c>
      <c r="G106" s="330"/>
      <c r="H106" s="330" t="s">
        <v>2130</v>
      </c>
      <c r="I106" s="330" t="s">
        <v>2106</v>
      </c>
      <c r="J106" s="330">
        <v>50</v>
      </c>
      <c r="K106" s="369"/>
    </row>
    <row r="107" spans="2:11" ht="15" customHeight="1" x14ac:dyDescent="0.25">
      <c r="B107" s="335"/>
      <c r="C107" s="330" t="s">
        <v>19</v>
      </c>
      <c r="D107" s="330"/>
      <c r="E107" s="330"/>
      <c r="F107" s="327" t="s">
        <v>2110</v>
      </c>
      <c r="G107" s="330"/>
      <c r="H107" s="330" t="s">
        <v>2130</v>
      </c>
      <c r="I107" s="330" t="s">
        <v>2124</v>
      </c>
      <c r="J107" s="330"/>
      <c r="K107" s="369"/>
    </row>
    <row r="108" spans="2:11" ht="15" customHeight="1" x14ac:dyDescent="0.25">
      <c r="B108" s="335"/>
      <c r="C108" s="330" t="s">
        <v>2123</v>
      </c>
      <c r="D108" s="330"/>
      <c r="E108" s="330"/>
      <c r="F108" s="327" t="s">
        <v>2097</v>
      </c>
      <c r="G108" s="330"/>
      <c r="H108" s="330" t="s">
        <v>2130</v>
      </c>
      <c r="I108" s="330" t="s">
        <v>2106</v>
      </c>
      <c r="J108" s="330">
        <v>50</v>
      </c>
      <c r="K108" s="369"/>
    </row>
    <row r="109" spans="2:11" ht="15" customHeight="1" x14ac:dyDescent="0.25">
      <c r="B109" s="335"/>
      <c r="C109" s="330" t="s">
        <v>2122</v>
      </c>
      <c r="D109" s="330"/>
      <c r="E109" s="330"/>
      <c r="F109" s="327" t="s">
        <v>2097</v>
      </c>
      <c r="G109" s="330"/>
      <c r="H109" s="330" t="s">
        <v>2130</v>
      </c>
      <c r="I109" s="330" t="s">
        <v>2106</v>
      </c>
      <c r="J109" s="330">
        <v>50</v>
      </c>
      <c r="K109" s="369"/>
    </row>
    <row r="110" spans="2:11" ht="15" customHeight="1" x14ac:dyDescent="0.25">
      <c r="B110" s="335"/>
      <c r="C110" s="330" t="s">
        <v>2121</v>
      </c>
      <c r="D110" s="330"/>
      <c r="E110" s="330"/>
      <c r="F110" s="327" t="s">
        <v>2097</v>
      </c>
      <c r="G110" s="330"/>
      <c r="H110" s="330" t="s">
        <v>2130</v>
      </c>
      <c r="I110" s="330" t="s">
        <v>2106</v>
      </c>
      <c r="J110" s="330">
        <v>50</v>
      </c>
      <c r="K110" s="369"/>
    </row>
    <row r="111" spans="2:11" ht="15" customHeight="1" x14ac:dyDescent="0.25">
      <c r="B111" s="335"/>
      <c r="C111" s="330" t="s">
        <v>332</v>
      </c>
      <c r="D111" s="330"/>
      <c r="E111" s="330"/>
      <c r="F111" s="327" t="s">
        <v>2110</v>
      </c>
      <c r="G111" s="330"/>
      <c r="H111" s="330" t="s">
        <v>2169</v>
      </c>
      <c r="I111" s="330" t="s">
        <v>2106</v>
      </c>
      <c r="J111" s="330">
        <v>20</v>
      </c>
      <c r="K111" s="369"/>
    </row>
    <row r="112" spans="2:11" ht="15" customHeight="1" x14ac:dyDescent="0.25">
      <c r="B112" s="335"/>
      <c r="C112" s="330" t="s">
        <v>2168</v>
      </c>
      <c r="D112" s="330"/>
      <c r="E112" s="330"/>
      <c r="F112" s="327" t="s">
        <v>2110</v>
      </c>
      <c r="G112" s="330"/>
      <c r="H112" s="330" t="s">
        <v>2167</v>
      </c>
      <c r="I112" s="330" t="s">
        <v>2106</v>
      </c>
      <c r="J112" s="330">
        <v>120</v>
      </c>
      <c r="K112" s="369"/>
    </row>
    <row r="113" spans="2:11" ht="15" customHeight="1" x14ac:dyDescent="0.25">
      <c r="B113" s="335"/>
      <c r="C113" s="330" t="s">
        <v>354</v>
      </c>
      <c r="D113" s="330"/>
      <c r="E113" s="330"/>
      <c r="F113" s="327" t="s">
        <v>2110</v>
      </c>
      <c r="G113" s="330"/>
      <c r="H113" s="330" t="s">
        <v>2166</v>
      </c>
      <c r="I113" s="330" t="s">
        <v>2108</v>
      </c>
      <c r="J113" s="330"/>
      <c r="K113" s="369"/>
    </row>
    <row r="114" spans="2:11" ht="15" customHeight="1" x14ac:dyDescent="0.25">
      <c r="B114" s="335"/>
      <c r="C114" s="330" t="s">
        <v>344</v>
      </c>
      <c r="D114" s="330"/>
      <c r="E114" s="330"/>
      <c r="F114" s="327" t="s">
        <v>2110</v>
      </c>
      <c r="G114" s="330"/>
      <c r="H114" s="330" t="s">
        <v>2165</v>
      </c>
      <c r="I114" s="330" t="s">
        <v>2108</v>
      </c>
      <c r="J114" s="330"/>
      <c r="K114" s="369"/>
    </row>
    <row r="115" spans="2:11" ht="15" customHeight="1" x14ac:dyDescent="0.25">
      <c r="B115" s="335"/>
      <c r="C115" s="330" t="s">
        <v>328</v>
      </c>
      <c r="D115" s="330"/>
      <c r="E115" s="330"/>
      <c r="F115" s="327" t="s">
        <v>2110</v>
      </c>
      <c r="G115" s="330"/>
      <c r="H115" s="330" t="s">
        <v>2164</v>
      </c>
      <c r="I115" s="330" t="s">
        <v>2084</v>
      </c>
      <c r="J115" s="330"/>
      <c r="K115" s="369"/>
    </row>
    <row r="116" spans="2:11" ht="15" customHeight="1" x14ac:dyDescent="0.25">
      <c r="B116" s="394"/>
      <c r="C116" s="352"/>
      <c r="D116" s="352"/>
      <c r="E116" s="352"/>
      <c r="F116" s="352"/>
      <c r="G116" s="352"/>
      <c r="H116" s="352"/>
      <c r="I116" s="352"/>
      <c r="J116" s="352"/>
      <c r="K116" s="393"/>
    </row>
    <row r="117" spans="2:11" ht="18.75" customHeight="1" x14ac:dyDescent="0.25">
      <c r="B117" s="392"/>
      <c r="C117" s="347"/>
      <c r="D117" s="347"/>
      <c r="E117" s="347"/>
      <c r="F117" s="377"/>
      <c r="G117" s="347"/>
      <c r="H117" s="347"/>
      <c r="I117" s="347"/>
      <c r="J117" s="347"/>
      <c r="K117" s="392"/>
    </row>
    <row r="118" spans="2:11" ht="18.75" customHeight="1" x14ac:dyDescent="0.25">
      <c r="B118" s="346"/>
      <c r="C118" s="346"/>
      <c r="D118" s="346"/>
      <c r="E118" s="346"/>
      <c r="F118" s="346"/>
      <c r="G118" s="346"/>
      <c r="H118" s="346"/>
      <c r="I118" s="346"/>
      <c r="J118" s="346"/>
      <c r="K118" s="346"/>
    </row>
    <row r="119" spans="2:11" ht="7.5" customHeight="1" x14ac:dyDescent="0.25">
      <c r="B119" s="391"/>
      <c r="C119" s="390"/>
      <c r="D119" s="390"/>
      <c r="E119" s="390"/>
      <c r="F119" s="390"/>
      <c r="G119" s="390"/>
      <c r="H119" s="390"/>
      <c r="I119" s="390"/>
      <c r="J119" s="390"/>
      <c r="K119" s="389"/>
    </row>
    <row r="120" spans="2:11" ht="45" customHeight="1" x14ac:dyDescent="0.25">
      <c r="B120" s="388"/>
      <c r="C120" s="342" t="s">
        <v>2163</v>
      </c>
      <c r="D120" s="342"/>
      <c r="E120" s="342"/>
      <c r="F120" s="342"/>
      <c r="G120" s="342"/>
      <c r="H120" s="342"/>
      <c r="I120" s="342"/>
      <c r="J120" s="342"/>
      <c r="K120" s="387"/>
    </row>
    <row r="121" spans="2:11" ht="17.25" customHeight="1" x14ac:dyDescent="0.25">
      <c r="B121" s="386"/>
      <c r="C121" s="364" t="s">
        <v>0</v>
      </c>
      <c r="D121" s="364"/>
      <c r="E121" s="364"/>
      <c r="F121" s="364" t="s">
        <v>2136</v>
      </c>
      <c r="G121" s="372"/>
      <c r="H121" s="364" t="s">
        <v>1665</v>
      </c>
      <c r="I121" s="364" t="s">
        <v>328</v>
      </c>
      <c r="J121" s="364" t="s">
        <v>2135</v>
      </c>
      <c r="K121" s="385"/>
    </row>
    <row r="122" spans="2:11" ht="17.25" customHeight="1" x14ac:dyDescent="0.25">
      <c r="B122" s="386"/>
      <c r="C122" s="359" t="s">
        <v>2134</v>
      </c>
      <c r="D122" s="359"/>
      <c r="E122" s="359"/>
      <c r="F122" s="362" t="s">
        <v>2133</v>
      </c>
      <c r="G122" s="370"/>
      <c r="H122" s="359"/>
      <c r="I122" s="359"/>
      <c r="J122" s="359" t="s">
        <v>2132</v>
      </c>
      <c r="K122" s="385"/>
    </row>
    <row r="123" spans="2:11" ht="5.25" customHeight="1" x14ac:dyDescent="0.25">
      <c r="B123" s="381"/>
      <c r="C123" s="336"/>
      <c r="D123" s="336"/>
      <c r="E123" s="336"/>
      <c r="F123" s="336"/>
      <c r="G123" s="330"/>
      <c r="H123" s="336"/>
      <c r="I123" s="336"/>
      <c r="J123" s="336"/>
      <c r="K123" s="384"/>
    </row>
    <row r="124" spans="2:11" ht="15" customHeight="1" x14ac:dyDescent="0.25">
      <c r="B124" s="381"/>
      <c r="C124" s="330" t="s">
        <v>2131</v>
      </c>
      <c r="D124" s="336"/>
      <c r="E124" s="336"/>
      <c r="F124" s="327" t="s">
        <v>2110</v>
      </c>
      <c r="G124" s="330"/>
      <c r="H124" s="330" t="s">
        <v>2130</v>
      </c>
      <c r="I124" s="330" t="s">
        <v>2106</v>
      </c>
      <c r="J124" s="330">
        <v>120</v>
      </c>
      <c r="K124" s="333"/>
    </row>
    <row r="125" spans="2:11" ht="15" customHeight="1" x14ac:dyDescent="0.25">
      <c r="B125" s="381"/>
      <c r="C125" s="330" t="s">
        <v>2129</v>
      </c>
      <c r="D125" s="330"/>
      <c r="E125" s="330"/>
      <c r="F125" s="327" t="s">
        <v>2110</v>
      </c>
      <c r="G125" s="330"/>
      <c r="H125" s="330" t="s">
        <v>2128</v>
      </c>
      <c r="I125" s="330" t="s">
        <v>2106</v>
      </c>
      <c r="J125" s="330" t="s">
        <v>2126</v>
      </c>
      <c r="K125" s="333"/>
    </row>
    <row r="126" spans="2:11" ht="15" customHeight="1" x14ac:dyDescent="0.25">
      <c r="B126" s="381"/>
      <c r="C126" s="330" t="s">
        <v>2127</v>
      </c>
      <c r="D126" s="330"/>
      <c r="E126" s="330"/>
      <c r="F126" s="327" t="s">
        <v>2110</v>
      </c>
      <c r="G126" s="330"/>
      <c r="H126" s="330" t="s">
        <v>2162</v>
      </c>
      <c r="I126" s="330" t="s">
        <v>2106</v>
      </c>
      <c r="J126" s="330" t="s">
        <v>2126</v>
      </c>
      <c r="K126" s="333"/>
    </row>
    <row r="127" spans="2:11" ht="15" customHeight="1" x14ac:dyDescent="0.25">
      <c r="B127" s="381"/>
      <c r="C127" s="330" t="s">
        <v>2161</v>
      </c>
      <c r="D127" s="330"/>
      <c r="E127" s="330"/>
      <c r="F127" s="327" t="s">
        <v>2097</v>
      </c>
      <c r="G127" s="330"/>
      <c r="H127" s="330" t="s">
        <v>2160</v>
      </c>
      <c r="I127" s="330" t="s">
        <v>2106</v>
      </c>
      <c r="J127" s="330">
        <v>15</v>
      </c>
      <c r="K127" s="333"/>
    </row>
    <row r="128" spans="2:11" ht="15" customHeight="1" x14ac:dyDescent="0.25">
      <c r="B128" s="381"/>
      <c r="C128" s="382" t="s">
        <v>2159</v>
      </c>
      <c r="D128" s="382"/>
      <c r="E128" s="382"/>
      <c r="F128" s="383" t="s">
        <v>2097</v>
      </c>
      <c r="G128" s="382"/>
      <c r="H128" s="382" t="s">
        <v>2158</v>
      </c>
      <c r="I128" s="382" t="s">
        <v>2106</v>
      </c>
      <c r="J128" s="382">
        <v>15</v>
      </c>
      <c r="K128" s="333"/>
    </row>
    <row r="129" spans="2:11" ht="15" customHeight="1" x14ac:dyDescent="0.25">
      <c r="B129" s="381"/>
      <c r="C129" s="382" t="s">
        <v>2157</v>
      </c>
      <c r="D129" s="382"/>
      <c r="E129" s="382"/>
      <c r="F129" s="383" t="s">
        <v>2097</v>
      </c>
      <c r="G129" s="382"/>
      <c r="H129" s="382" t="s">
        <v>2156</v>
      </c>
      <c r="I129" s="382" t="s">
        <v>2106</v>
      </c>
      <c r="J129" s="382">
        <v>20</v>
      </c>
      <c r="K129" s="333"/>
    </row>
    <row r="130" spans="2:11" ht="15" customHeight="1" x14ac:dyDescent="0.25">
      <c r="B130" s="381"/>
      <c r="C130" s="382" t="s">
        <v>2155</v>
      </c>
      <c r="D130" s="382"/>
      <c r="E130" s="382"/>
      <c r="F130" s="383" t="s">
        <v>2097</v>
      </c>
      <c r="G130" s="382"/>
      <c r="H130" s="382" t="s">
        <v>2154</v>
      </c>
      <c r="I130" s="382" t="s">
        <v>2106</v>
      </c>
      <c r="J130" s="382">
        <v>20</v>
      </c>
      <c r="K130" s="333"/>
    </row>
    <row r="131" spans="2:11" ht="15" customHeight="1" x14ac:dyDescent="0.25">
      <c r="B131" s="381"/>
      <c r="C131" s="330" t="s">
        <v>2125</v>
      </c>
      <c r="D131" s="330"/>
      <c r="E131" s="330"/>
      <c r="F131" s="327" t="s">
        <v>2097</v>
      </c>
      <c r="G131" s="330"/>
      <c r="H131" s="330" t="s">
        <v>2130</v>
      </c>
      <c r="I131" s="330" t="s">
        <v>2106</v>
      </c>
      <c r="J131" s="330">
        <v>50</v>
      </c>
      <c r="K131" s="333"/>
    </row>
    <row r="132" spans="2:11" ht="15" customHeight="1" x14ac:dyDescent="0.25">
      <c r="B132" s="381"/>
      <c r="C132" s="330" t="s">
        <v>2123</v>
      </c>
      <c r="D132" s="330"/>
      <c r="E132" s="330"/>
      <c r="F132" s="327" t="s">
        <v>2097</v>
      </c>
      <c r="G132" s="330"/>
      <c r="H132" s="330" t="s">
        <v>2130</v>
      </c>
      <c r="I132" s="330" t="s">
        <v>2106</v>
      </c>
      <c r="J132" s="330">
        <v>50</v>
      </c>
      <c r="K132" s="333"/>
    </row>
    <row r="133" spans="2:11" ht="15" customHeight="1" x14ac:dyDescent="0.25">
      <c r="B133" s="381"/>
      <c r="C133" s="330" t="s">
        <v>2121</v>
      </c>
      <c r="D133" s="330"/>
      <c r="E133" s="330"/>
      <c r="F133" s="327" t="s">
        <v>2097</v>
      </c>
      <c r="G133" s="330"/>
      <c r="H133" s="330" t="s">
        <v>2130</v>
      </c>
      <c r="I133" s="330" t="s">
        <v>2106</v>
      </c>
      <c r="J133" s="330">
        <v>50</v>
      </c>
      <c r="K133" s="333"/>
    </row>
    <row r="134" spans="2:11" ht="15" customHeight="1" x14ac:dyDescent="0.25">
      <c r="B134" s="381"/>
      <c r="C134" s="330" t="s">
        <v>2122</v>
      </c>
      <c r="D134" s="330"/>
      <c r="E134" s="330"/>
      <c r="F134" s="327" t="s">
        <v>2097</v>
      </c>
      <c r="G134" s="330"/>
      <c r="H134" s="330" t="s">
        <v>2130</v>
      </c>
      <c r="I134" s="330" t="s">
        <v>2106</v>
      </c>
      <c r="J134" s="330">
        <v>50</v>
      </c>
      <c r="K134" s="333"/>
    </row>
    <row r="135" spans="2:11" ht="15" customHeight="1" x14ac:dyDescent="0.25">
      <c r="B135" s="381"/>
      <c r="C135" s="330" t="s">
        <v>22</v>
      </c>
      <c r="D135" s="330"/>
      <c r="E135" s="330"/>
      <c r="F135" s="327" t="s">
        <v>2097</v>
      </c>
      <c r="G135" s="330"/>
      <c r="H135" s="330" t="s">
        <v>2153</v>
      </c>
      <c r="I135" s="330" t="s">
        <v>2106</v>
      </c>
      <c r="J135" s="330">
        <v>255</v>
      </c>
      <c r="K135" s="333"/>
    </row>
    <row r="136" spans="2:11" ht="15" customHeight="1" x14ac:dyDescent="0.25">
      <c r="B136" s="381"/>
      <c r="C136" s="330" t="s">
        <v>2152</v>
      </c>
      <c r="D136" s="330"/>
      <c r="E136" s="330"/>
      <c r="F136" s="327" t="s">
        <v>2110</v>
      </c>
      <c r="G136" s="330"/>
      <c r="H136" s="330" t="s">
        <v>2151</v>
      </c>
      <c r="I136" s="330" t="s">
        <v>2150</v>
      </c>
      <c r="J136" s="330"/>
      <c r="K136" s="333"/>
    </row>
    <row r="137" spans="2:11" ht="15" customHeight="1" x14ac:dyDescent="0.25">
      <c r="B137" s="381"/>
      <c r="C137" s="330" t="s">
        <v>2149</v>
      </c>
      <c r="D137" s="330"/>
      <c r="E137" s="330"/>
      <c r="F137" s="327" t="s">
        <v>2110</v>
      </c>
      <c r="G137" s="330"/>
      <c r="H137" s="330" t="s">
        <v>2148</v>
      </c>
      <c r="I137" s="330" t="s">
        <v>2108</v>
      </c>
      <c r="J137" s="330"/>
      <c r="K137" s="333"/>
    </row>
    <row r="138" spans="2:11" ht="15" customHeight="1" x14ac:dyDescent="0.25">
      <c r="B138" s="381"/>
      <c r="C138" s="330" t="s">
        <v>2147</v>
      </c>
      <c r="D138" s="330"/>
      <c r="E138" s="330"/>
      <c r="F138" s="327" t="s">
        <v>2110</v>
      </c>
      <c r="G138" s="330"/>
      <c r="H138" s="330" t="s">
        <v>2147</v>
      </c>
      <c r="I138" s="330" t="s">
        <v>2108</v>
      </c>
      <c r="J138" s="330"/>
      <c r="K138" s="333"/>
    </row>
    <row r="139" spans="2:11" ht="15" customHeight="1" x14ac:dyDescent="0.25">
      <c r="B139" s="381"/>
      <c r="C139" s="330" t="s">
        <v>354</v>
      </c>
      <c r="D139" s="330"/>
      <c r="E139" s="330"/>
      <c r="F139" s="327" t="s">
        <v>2110</v>
      </c>
      <c r="G139" s="330"/>
      <c r="H139" s="330" t="s">
        <v>2146</v>
      </c>
      <c r="I139" s="330" t="s">
        <v>2108</v>
      </c>
      <c r="J139" s="330"/>
      <c r="K139" s="333"/>
    </row>
    <row r="140" spans="2:11" ht="15" customHeight="1" x14ac:dyDescent="0.25">
      <c r="B140" s="381"/>
      <c r="C140" s="330" t="s">
        <v>2145</v>
      </c>
      <c r="D140" s="330"/>
      <c r="E140" s="330"/>
      <c r="F140" s="327" t="s">
        <v>2110</v>
      </c>
      <c r="G140" s="330"/>
      <c r="H140" s="330" t="s">
        <v>2144</v>
      </c>
      <c r="I140" s="330" t="s">
        <v>2108</v>
      </c>
      <c r="J140" s="330"/>
      <c r="K140" s="333"/>
    </row>
    <row r="141" spans="2:11" ht="15" customHeight="1" x14ac:dyDescent="0.25">
      <c r="B141" s="380"/>
      <c r="C141" s="379"/>
      <c r="D141" s="379"/>
      <c r="E141" s="379"/>
      <c r="F141" s="379"/>
      <c r="G141" s="379"/>
      <c r="H141" s="379"/>
      <c r="I141" s="379"/>
      <c r="J141" s="379"/>
      <c r="K141" s="378"/>
    </row>
    <row r="142" spans="2:11" ht="18.75" customHeight="1" x14ac:dyDescent="0.25">
      <c r="B142" s="347"/>
      <c r="C142" s="347"/>
      <c r="D142" s="347"/>
      <c r="E142" s="347"/>
      <c r="F142" s="377"/>
      <c r="G142" s="347"/>
      <c r="H142" s="347"/>
      <c r="I142" s="347"/>
      <c r="J142" s="347"/>
      <c r="K142" s="347"/>
    </row>
    <row r="143" spans="2:11" ht="18.75" customHeight="1" x14ac:dyDescent="0.25">
      <c r="B143" s="346"/>
      <c r="C143" s="346"/>
      <c r="D143" s="346"/>
      <c r="E143" s="346"/>
      <c r="F143" s="346"/>
      <c r="G143" s="346"/>
      <c r="H143" s="346"/>
      <c r="I143" s="346"/>
      <c r="J143" s="346"/>
      <c r="K143" s="346"/>
    </row>
    <row r="144" spans="2:11" ht="7.5" customHeight="1" x14ac:dyDescent="0.25">
      <c r="B144" s="376"/>
      <c r="C144" s="375"/>
      <c r="D144" s="375"/>
      <c r="E144" s="375"/>
      <c r="F144" s="375"/>
      <c r="G144" s="375"/>
      <c r="H144" s="375"/>
      <c r="I144" s="375"/>
      <c r="J144" s="375"/>
      <c r="K144" s="374"/>
    </row>
    <row r="145" spans="2:11" ht="45" customHeight="1" x14ac:dyDescent="0.25">
      <c r="B145" s="371"/>
      <c r="C145" s="373" t="s">
        <v>2143</v>
      </c>
      <c r="D145" s="373"/>
      <c r="E145" s="373"/>
      <c r="F145" s="373"/>
      <c r="G145" s="373"/>
      <c r="H145" s="373"/>
      <c r="I145" s="373"/>
      <c r="J145" s="373"/>
      <c r="K145" s="369"/>
    </row>
    <row r="146" spans="2:11" ht="17.25" customHeight="1" x14ac:dyDescent="0.25">
      <c r="B146" s="371"/>
      <c r="C146" s="364" t="s">
        <v>0</v>
      </c>
      <c r="D146" s="364"/>
      <c r="E146" s="364"/>
      <c r="F146" s="364" t="s">
        <v>2136</v>
      </c>
      <c r="G146" s="372"/>
      <c r="H146" s="364" t="s">
        <v>1665</v>
      </c>
      <c r="I146" s="364" t="s">
        <v>328</v>
      </c>
      <c r="J146" s="364" t="s">
        <v>2135</v>
      </c>
      <c r="K146" s="369"/>
    </row>
    <row r="147" spans="2:11" ht="17.25" customHeight="1" x14ac:dyDescent="0.25">
      <c r="B147" s="371"/>
      <c r="C147" s="359" t="s">
        <v>2134</v>
      </c>
      <c r="D147" s="359"/>
      <c r="E147" s="359"/>
      <c r="F147" s="362" t="s">
        <v>2133</v>
      </c>
      <c r="G147" s="370"/>
      <c r="H147" s="359"/>
      <c r="I147" s="359"/>
      <c r="J147" s="359" t="s">
        <v>2132</v>
      </c>
      <c r="K147" s="369"/>
    </row>
    <row r="148" spans="2:11" ht="5.25" customHeight="1" x14ac:dyDescent="0.25">
      <c r="B148" s="335"/>
      <c r="C148" s="336"/>
      <c r="D148" s="336"/>
      <c r="E148" s="336"/>
      <c r="F148" s="336"/>
      <c r="G148" s="357"/>
      <c r="H148" s="336"/>
      <c r="I148" s="336"/>
      <c r="J148" s="336"/>
      <c r="K148" s="333"/>
    </row>
    <row r="149" spans="2:11" ht="15" customHeight="1" x14ac:dyDescent="0.25">
      <c r="B149" s="335"/>
      <c r="C149" s="367" t="s">
        <v>2131</v>
      </c>
      <c r="D149" s="330"/>
      <c r="E149" s="330"/>
      <c r="F149" s="368" t="s">
        <v>2110</v>
      </c>
      <c r="G149" s="330"/>
      <c r="H149" s="367" t="s">
        <v>2130</v>
      </c>
      <c r="I149" s="367" t="s">
        <v>2106</v>
      </c>
      <c r="J149" s="367">
        <v>120</v>
      </c>
      <c r="K149" s="333"/>
    </row>
    <row r="150" spans="2:11" ht="15" customHeight="1" x14ac:dyDescent="0.25">
      <c r="B150" s="335"/>
      <c r="C150" s="367" t="s">
        <v>2129</v>
      </c>
      <c r="D150" s="330"/>
      <c r="E150" s="330"/>
      <c r="F150" s="368" t="s">
        <v>2110</v>
      </c>
      <c r="G150" s="330"/>
      <c r="H150" s="367" t="s">
        <v>2142</v>
      </c>
      <c r="I150" s="367" t="s">
        <v>2106</v>
      </c>
      <c r="J150" s="367" t="s">
        <v>2126</v>
      </c>
      <c r="K150" s="333"/>
    </row>
    <row r="151" spans="2:11" ht="15" customHeight="1" x14ac:dyDescent="0.25">
      <c r="B151" s="335"/>
      <c r="C151" s="367" t="s">
        <v>2127</v>
      </c>
      <c r="D151" s="330"/>
      <c r="E151" s="330"/>
      <c r="F151" s="368" t="s">
        <v>2110</v>
      </c>
      <c r="G151" s="330"/>
      <c r="H151" s="367" t="s">
        <v>2141</v>
      </c>
      <c r="I151" s="367" t="s">
        <v>2106</v>
      </c>
      <c r="J151" s="367" t="s">
        <v>2126</v>
      </c>
      <c r="K151" s="333"/>
    </row>
    <row r="152" spans="2:11" ht="15" customHeight="1" x14ac:dyDescent="0.25">
      <c r="B152" s="335"/>
      <c r="C152" s="367" t="s">
        <v>2125</v>
      </c>
      <c r="D152" s="330"/>
      <c r="E152" s="330"/>
      <c r="F152" s="368" t="s">
        <v>2097</v>
      </c>
      <c r="G152" s="330"/>
      <c r="H152" s="367" t="s">
        <v>2130</v>
      </c>
      <c r="I152" s="367" t="s">
        <v>2106</v>
      </c>
      <c r="J152" s="367">
        <v>50</v>
      </c>
      <c r="K152" s="333"/>
    </row>
    <row r="153" spans="2:11" ht="15" customHeight="1" x14ac:dyDescent="0.25">
      <c r="B153" s="335"/>
      <c r="C153" s="367" t="s">
        <v>19</v>
      </c>
      <c r="D153" s="330"/>
      <c r="E153" s="330"/>
      <c r="F153" s="368" t="s">
        <v>2110</v>
      </c>
      <c r="G153" s="330"/>
      <c r="H153" s="367" t="s">
        <v>2130</v>
      </c>
      <c r="I153" s="367" t="s">
        <v>2124</v>
      </c>
      <c r="J153" s="367"/>
      <c r="K153" s="333"/>
    </row>
    <row r="154" spans="2:11" ht="15" customHeight="1" x14ac:dyDescent="0.25">
      <c r="B154" s="335"/>
      <c r="C154" s="367" t="s">
        <v>2123</v>
      </c>
      <c r="D154" s="330"/>
      <c r="E154" s="330"/>
      <c r="F154" s="368" t="s">
        <v>2097</v>
      </c>
      <c r="G154" s="330"/>
      <c r="H154" s="367" t="s">
        <v>2130</v>
      </c>
      <c r="I154" s="367" t="s">
        <v>2106</v>
      </c>
      <c r="J154" s="367">
        <v>50</v>
      </c>
      <c r="K154" s="333"/>
    </row>
    <row r="155" spans="2:11" ht="15" customHeight="1" x14ac:dyDescent="0.25">
      <c r="B155" s="335"/>
      <c r="C155" s="367" t="s">
        <v>2122</v>
      </c>
      <c r="D155" s="330"/>
      <c r="E155" s="330"/>
      <c r="F155" s="368" t="s">
        <v>2097</v>
      </c>
      <c r="G155" s="330"/>
      <c r="H155" s="367" t="s">
        <v>2130</v>
      </c>
      <c r="I155" s="367" t="s">
        <v>2106</v>
      </c>
      <c r="J155" s="367">
        <v>50</v>
      </c>
      <c r="K155" s="333"/>
    </row>
    <row r="156" spans="2:11" ht="15" customHeight="1" x14ac:dyDescent="0.25">
      <c r="B156" s="335"/>
      <c r="C156" s="367" t="s">
        <v>2121</v>
      </c>
      <c r="D156" s="330"/>
      <c r="E156" s="330"/>
      <c r="F156" s="368" t="s">
        <v>2097</v>
      </c>
      <c r="G156" s="330"/>
      <c r="H156" s="367" t="s">
        <v>2130</v>
      </c>
      <c r="I156" s="367" t="s">
        <v>2106</v>
      </c>
      <c r="J156" s="367">
        <v>50</v>
      </c>
      <c r="K156" s="333"/>
    </row>
    <row r="157" spans="2:11" ht="15" customHeight="1" x14ac:dyDescent="0.25">
      <c r="B157" s="335"/>
      <c r="C157" s="367" t="s">
        <v>1700</v>
      </c>
      <c r="D157" s="330"/>
      <c r="E157" s="330"/>
      <c r="F157" s="368" t="s">
        <v>2110</v>
      </c>
      <c r="G157" s="330"/>
      <c r="H157" s="367" t="s">
        <v>2140</v>
      </c>
      <c r="I157" s="367" t="s">
        <v>2106</v>
      </c>
      <c r="J157" s="367" t="s">
        <v>2139</v>
      </c>
      <c r="K157" s="333"/>
    </row>
    <row r="158" spans="2:11" ht="15" customHeight="1" x14ac:dyDescent="0.25">
      <c r="B158" s="335"/>
      <c r="C158" s="367" t="s">
        <v>54</v>
      </c>
      <c r="D158" s="330"/>
      <c r="E158" s="330"/>
      <c r="F158" s="368" t="s">
        <v>2110</v>
      </c>
      <c r="G158" s="330"/>
      <c r="H158" s="367" t="s">
        <v>2138</v>
      </c>
      <c r="I158" s="367" t="s">
        <v>2108</v>
      </c>
      <c r="J158" s="367"/>
      <c r="K158" s="333"/>
    </row>
    <row r="159" spans="2:11" ht="15" customHeight="1" x14ac:dyDescent="0.25">
      <c r="B159" s="354"/>
      <c r="C159" s="352"/>
      <c r="D159" s="352"/>
      <c r="E159" s="352"/>
      <c r="F159" s="352"/>
      <c r="G159" s="352"/>
      <c r="H159" s="352"/>
      <c r="I159" s="352"/>
      <c r="J159" s="352"/>
      <c r="K159" s="351"/>
    </row>
    <row r="160" spans="2:11" ht="18.75" customHeight="1" x14ac:dyDescent="0.25">
      <c r="B160" s="347"/>
      <c r="C160" s="330"/>
      <c r="D160" s="330"/>
      <c r="E160" s="330"/>
      <c r="F160" s="327"/>
      <c r="G160" s="330"/>
      <c r="H160" s="330"/>
      <c r="I160" s="330"/>
      <c r="J160" s="330"/>
      <c r="K160" s="347"/>
    </row>
    <row r="161" spans="2:11" ht="18.75" customHeight="1" x14ac:dyDescent="0.25">
      <c r="B161" s="346"/>
      <c r="C161" s="346"/>
      <c r="D161" s="346"/>
      <c r="E161" s="346"/>
      <c r="F161" s="346"/>
      <c r="G161" s="346"/>
      <c r="H161" s="346"/>
      <c r="I161" s="346"/>
      <c r="J161" s="346"/>
      <c r="K161" s="346"/>
    </row>
    <row r="162" spans="2:11" ht="7.5" customHeight="1" x14ac:dyDescent="0.25">
      <c r="B162" s="345"/>
      <c r="C162" s="344"/>
      <c r="D162" s="344"/>
      <c r="E162" s="344"/>
      <c r="F162" s="344"/>
      <c r="G162" s="344"/>
      <c r="H162" s="344"/>
      <c r="I162" s="344"/>
      <c r="J162" s="344"/>
      <c r="K162" s="343"/>
    </row>
    <row r="163" spans="2:11" ht="45" customHeight="1" x14ac:dyDescent="0.25">
      <c r="B163" s="341"/>
      <c r="C163" s="342" t="s">
        <v>2137</v>
      </c>
      <c r="D163" s="342"/>
      <c r="E163" s="342"/>
      <c r="F163" s="342"/>
      <c r="G163" s="342"/>
      <c r="H163" s="342"/>
      <c r="I163" s="342"/>
      <c r="J163" s="342"/>
      <c r="K163" s="337"/>
    </row>
    <row r="164" spans="2:11" ht="17.25" customHeight="1" x14ac:dyDescent="0.25">
      <c r="B164" s="341"/>
      <c r="C164" s="364" t="s">
        <v>0</v>
      </c>
      <c r="D164" s="364"/>
      <c r="E164" s="364"/>
      <c r="F164" s="364" t="s">
        <v>2136</v>
      </c>
      <c r="G164" s="366"/>
      <c r="H164" s="365" t="s">
        <v>1665</v>
      </c>
      <c r="I164" s="365" t="s">
        <v>328</v>
      </c>
      <c r="J164" s="364" t="s">
        <v>2135</v>
      </c>
      <c r="K164" s="337"/>
    </row>
    <row r="165" spans="2:11" ht="17.25" customHeight="1" x14ac:dyDescent="0.25">
      <c r="B165" s="363"/>
      <c r="C165" s="359" t="s">
        <v>2134</v>
      </c>
      <c r="D165" s="359"/>
      <c r="E165" s="359"/>
      <c r="F165" s="362" t="s">
        <v>2133</v>
      </c>
      <c r="G165" s="361"/>
      <c r="H165" s="360"/>
      <c r="I165" s="360"/>
      <c r="J165" s="359" t="s">
        <v>2132</v>
      </c>
      <c r="K165" s="358"/>
    </row>
    <row r="166" spans="2:11" ht="5.25" customHeight="1" x14ac:dyDescent="0.25">
      <c r="B166" s="335"/>
      <c r="C166" s="336"/>
      <c r="D166" s="336"/>
      <c r="E166" s="336"/>
      <c r="F166" s="336"/>
      <c r="G166" s="357"/>
      <c r="H166" s="336"/>
      <c r="I166" s="336"/>
      <c r="J166" s="336"/>
      <c r="K166" s="333"/>
    </row>
    <row r="167" spans="2:11" ht="15" customHeight="1" x14ac:dyDescent="0.25">
      <c r="B167" s="335"/>
      <c r="C167" s="330" t="s">
        <v>2131</v>
      </c>
      <c r="D167" s="330"/>
      <c r="E167" s="330"/>
      <c r="F167" s="327" t="s">
        <v>2110</v>
      </c>
      <c r="G167" s="330"/>
      <c r="H167" s="330" t="s">
        <v>2130</v>
      </c>
      <c r="I167" s="330" t="s">
        <v>2106</v>
      </c>
      <c r="J167" s="330">
        <v>120</v>
      </c>
      <c r="K167" s="333"/>
    </row>
    <row r="168" spans="2:11" ht="15" customHeight="1" x14ac:dyDescent="0.25">
      <c r="B168" s="335"/>
      <c r="C168" s="330" t="s">
        <v>2129</v>
      </c>
      <c r="D168" s="330"/>
      <c r="E168" s="330"/>
      <c r="F168" s="327" t="s">
        <v>2110</v>
      </c>
      <c r="G168" s="330"/>
      <c r="H168" s="330" t="s">
        <v>2128</v>
      </c>
      <c r="I168" s="330" t="s">
        <v>2106</v>
      </c>
      <c r="J168" s="330" t="s">
        <v>2126</v>
      </c>
      <c r="K168" s="333"/>
    </row>
    <row r="169" spans="2:11" ht="15" customHeight="1" x14ac:dyDescent="0.25">
      <c r="B169" s="335"/>
      <c r="C169" s="330" t="s">
        <v>2127</v>
      </c>
      <c r="D169" s="330"/>
      <c r="E169" s="330"/>
      <c r="F169" s="327" t="s">
        <v>2110</v>
      </c>
      <c r="G169" s="330"/>
      <c r="H169" s="330" t="s">
        <v>2120</v>
      </c>
      <c r="I169" s="330" t="s">
        <v>2106</v>
      </c>
      <c r="J169" s="330" t="s">
        <v>2126</v>
      </c>
      <c r="K169" s="333"/>
    </row>
    <row r="170" spans="2:11" ht="15" customHeight="1" x14ac:dyDescent="0.25">
      <c r="B170" s="335"/>
      <c r="C170" s="330" t="s">
        <v>2125</v>
      </c>
      <c r="D170" s="330"/>
      <c r="E170" s="330"/>
      <c r="F170" s="327" t="s">
        <v>2097</v>
      </c>
      <c r="G170" s="330"/>
      <c r="H170" s="330" t="s">
        <v>2120</v>
      </c>
      <c r="I170" s="330" t="s">
        <v>2106</v>
      </c>
      <c r="J170" s="330">
        <v>50</v>
      </c>
      <c r="K170" s="333"/>
    </row>
    <row r="171" spans="2:11" ht="15" customHeight="1" x14ac:dyDescent="0.25">
      <c r="B171" s="335"/>
      <c r="C171" s="330" t="s">
        <v>19</v>
      </c>
      <c r="D171" s="330"/>
      <c r="E171" s="330"/>
      <c r="F171" s="327" t="s">
        <v>2110</v>
      </c>
      <c r="G171" s="330"/>
      <c r="H171" s="330" t="s">
        <v>2120</v>
      </c>
      <c r="I171" s="330" t="s">
        <v>2124</v>
      </c>
      <c r="J171" s="330"/>
      <c r="K171" s="333"/>
    </row>
    <row r="172" spans="2:11" ht="15" customHeight="1" x14ac:dyDescent="0.25">
      <c r="B172" s="335"/>
      <c r="C172" s="330" t="s">
        <v>2123</v>
      </c>
      <c r="D172" s="330"/>
      <c r="E172" s="330"/>
      <c r="F172" s="327" t="s">
        <v>2097</v>
      </c>
      <c r="G172" s="330"/>
      <c r="H172" s="330" t="s">
        <v>2120</v>
      </c>
      <c r="I172" s="330" t="s">
        <v>2106</v>
      </c>
      <c r="J172" s="330">
        <v>50</v>
      </c>
      <c r="K172" s="333"/>
    </row>
    <row r="173" spans="2:11" ht="15" customHeight="1" x14ac:dyDescent="0.25">
      <c r="B173" s="335"/>
      <c r="C173" s="330" t="s">
        <v>2122</v>
      </c>
      <c r="D173" s="330"/>
      <c r="E173" s="330"/>
      <c r="F173" s="327" t="s">
        <v>2097</v>
      </c>
      <c r="G173" s="330"/>
      <c r="H173" s="330" t="s">
        <v>2120</v>
      </c>
      <c r="I173" s="330" t="s">
        <v>2106</v>
      </c>
      <c r="J173" s="330">
        <v>50</v>
      </c>
      <c r="K173" s="333"/>
    </row>
    <row r="174" spans="2:11" ht="15" customHeight="1" x14ac:dyDescent="0.25">
      <c r="B174" s="335"/>
      <c r="C174" s="330" t="s">
        <v>2121</v>
      </c>
      <c r="D174" s="330"/>
      <c r="E174" s="330"/>
      <c r="F174" s="327" t="s">
        <v>2097</v>
      </c>
      <c r="G174" s="330"/>
      <c r="H174" s="330" t="s">
        <v>2120</v>
      </c>
      <c r="I174" s="330" t="s">
        <v>2106</v>
      </c>
      <c r="J174" s="330">
        <v>50</v>
      </c>
      <c r="K174" s="333"/>
    </row>
    <row r="175" spans="2:11" ht="15" customHeight="1" x14ac:dyDescent="0.25">
      <c r="B175" s="335"/>
      <c r="C175" s="330" t="s">
        <v>1666</v>
      </c>
      <c r="D175" s="330"/>
      <c r="E175" s="330"/>
      <c r="F175" s="327" t="s">
        <v>2110</v>
      </c>
      <c r="G175" s="330"/>
      <c r="H175" s="330" t="s">
        <v>2119</v>
      </c>
      <c r="I175" s="330" t="s">
        <v>2118</v>
      </c>
      <c r="J175" s="330"/>
      <c r="K175" s="333"/>
    </row>
    <row r="176" spans="2:11" ht="15" customHeight="1" x14ac:dyDescent="0.25">
      <c r="B176" s="335"/>
      <c r="C176" s="330" t="s">
        <v>328</v>
      </c>
      <c r="D176" s="330"/>
      <c r="E176" s="330"/>
      <c r="F176" s="327" t="s">
        <v>2110</v>
      </c>
      <c r="G176" s="330"/>
      <c r="H176" s="330" t="s">
        <v>2117</v>
      </c>
      <c r="I176" s="330" t="s">
        <v>2075</v>
      </c>
      <c r="J176" s="330">
        <v>1</v>
      </c>
      <c r="K176" s="333"/>
    </row>
    <row r="177" spans="2:11" ht="15" customHeight="1" x14ac:dyDescent="0.25">
      <c r="B177" s="335"/>
      <c r="C177" s="330" t="s">
        <v>332</v>
      </c>
      <c r="D177" s="330"/>
      <c r="E177" s="330"/>
      <c r="F177" s="327" t="s">
        <v>2110</v>
      </c>
      <c r="G177" s="330"/>
      <c r="H177" s="330" t="s">
        <v>2116</v>
      </c>
      <c r="I177" s="330" t="s">
        <v>2106</v>
      </c>
      <c r="J177" s="330">
        <v>20</v>
      </c>
      <c r="K177" s="333"/>
    </row>
    <row r="178" spans="2:11" ht="15" customHeight="1" x14ac:dyDescent="0.25">
      <c r="B178" s="335"/>
      <c r="C178" s="330" t="s">
        <v>1665</v>
      </c>
      <c r="D178" s="330"/>
      <c r="E178" s="330"/>
      <c r="F178" s="327" t="s">
        <v>2110</v>
      </c>
      <c r="G178" s="330"/>
      <c r="H178" s="330" t="s">
        <v>2115</v>
      </c>
      <c r="I178" s="330" t="s">
        <v>2106</v>
      </c>
      <c r="J178" s="330">
        <v>255</v>
      </c>
      <c r="K178" s="333"/>
    </row>
    <row r="179" spans="2:11" ht="15" customHeight="1" x14ac:dyDescent="0.25">
      <c r="B179" s="335"/>
      <c r="C179" s="330" t="s">
        <v>1664</v>
      </c>
      <c r="D179" s="330"/>
      <c r="E179" s="330"/>
      <c r="F179" s="327" t="s">
        <v>2110</v>
      </c>
      <c r="G179" s="330"/>
      <c r="H179" s="330" t="s">
        <v>2114</v>
      </c>
      <c r="I179" s="330" t="s">
        <v>2106</v>
      </c>
      <c r="J179" s="330">
        <v>10</v>
      </c>
      <c r="K179" s="333"/>
    </row>
    <row r="180" spans="2:11" ht="15" customHeight="1" x14ac:dyDescent="0.25">
      <c r="B180" s="335"/>
      <c r="C180" s="330" t="s">
        <v>1663</v>
      </c>
      <c r="D180" s="330"/>
      <c r="E180" s="330"/>
      <c r="F180" s="327" t="s">
        <v>2110</v>
      </c>
      <c r="G180" s="330"/>
      <c r="H180" s="330" t="s">
        <v>2113</v>
      </c>
      <c r="I180" s="330" t="s">
        <v>2108</v>
      </c>
      <c r="J180" s="330"/>
      <c r="K180" s="333"/>
    </row>
    <row r="181" spans="2:11" ht="15" customHeight="1" x14ac:dyDescent="0.25">
      <c r="B181" s="335"/>
      <c r="C181" s="330" t="s">
        <v>2112</v>
      </c>
      <c r="D181" s="330"/>
      <c r="E181" s="330"/>
      <c r="F181" s="327" t="s">
        <v>2110</v>
      </c>
      <c r="G181" s="330"/>
      <c r="H181" s="330" t="s">
        <v>2111</v>
      </c>
      <c r="I181" s="330" t="s">
        <v>2108</v>
      </c>
      <c r="J181" s="330"/>
      <c r="K181" s="333"/>
    </row>
    <row r="182" spans="2:11" ht="15" customHeight="1" x14ac:dyDescent="0.25">
      <c r="B182" s="335"/>
      <c r="C182" s="330" t="s">
        <v>54</v>
      </c>
      <c r="D182" s="330"/>
      <c r="E182" s="330"/>
      <c r="F182" s="327" t="s">
        <v>2110</v>
      </c>
      <c r="G182" s="330"/>
      <c r="H182" s="330" t="s">
        <v>2109</v>
      </c>
      <c r="I182" s="330" t="s">
        <v>2108</v>
      </c>
      <c r="J182" s="330"/>
      <c r="K182" s="333"/>
    </row>
    <row r="183" spans="2:11" ht="15" customHeight="1" x14ac:dyDescent="0.25">
      <c r="B183" s="335"/>
      <c r="C183" s="330" t="s">
        <v>1660</v>
      </c>
      <c r="D183" s="330"/>
      <c r="E183" s="330"/>
      <c r="F183" s="327" t="s">
        <v>2097</v>
      </c>
      <c r="G183" s="330"/>
      <c r="H183" s="330" t="s">
        <v>2107</v>
      </c>
      <c r="I183" s="330" t="s">
        <v>2106</v>
      </c>
      <c r="J183" s="330">
        <v>50</v>
      </c>
      <c r="K183" s="333"/>
    </row>
    <row r="184" spans="2:11" ht="15" customHeight="1" x14ac:dyDescent="0.25">
      <c r="B184" s="335"/>
      <c r="C184" s="330" t="s">
        <v>2105</v>
      </c>
      <c r="D184" s="330"/>
      <c r="E184" s="330"/>
      <c r="F184" s="327" t="s">
        <v>2097</v>
      </c>
      <c r="G184" s="330"/>
      <c r="H184" s="330" t="s">
        <v>2104</v>
      </c>
      <c r="I184" s="330" t="s">
        <v>2099</v>
      </c>
      <c r="J184" s="330"/>
      <c r="K184" s="333"/>
    </row>
    <row r="185" spans="2:11" ht="15" customHeight="1" x14ac:dyDescent="0.25">
      <c r="B185" s="335"/>
      <c r="C185" s="330" t="s">
        <v>2103</v>
      </c>
      <c r="D185" s="330"/>
      <c r="E185" s="330"/>
      <c r="F185" s="327" t="s">
        <v>2097</v>
      </c>
      <c r="G185" s="330"/>
      <c r="H185" s="330" t="s">
        <v>2102</v>
      </c>
      <c r="I185" s="330" t="s">
        <v>2099</v>
      </c>
      <c r="J185" s="330"/>
      <c r="K185" s="333"/>
    </row>
    <row r="186" spans="2:11" ht="15" customHeight="1" x14ac:dyDescent="0.25">
      <c r="B186" s="335"/>
      <c r="C186" s="330" t="s">
        <v>2101</v>
      </c>
      <c r="D186" s="330"/>
      <c r="E186" s="330"/>
      <c r="F186" s="327" t="s">
        <v>2097</v>
      </c>
      <c r="G186" s="330"/>
      <c r="H186" s="330" t="s">
        <v>2100</v>
      </c>
      <c r="I186" s="330" t="s">
        <v>2099</v>
      </c>
      <c r="J186" s="330"/>
      <c r="K186" s="333"/>
    </row>
    <row r="187" spans="2:11" ht="15" customHeight="1" x14ac:dyDescent="0.25">
      <c r="B187" s="335"/>
      <c r="C187" s="356" t="s">
        <v>2098</v>
      </c>
      <c r="D187" s="330"/>
      <c r="E187" s="330"/>
      <c r="F187" s="327" t="s">
        <v>2097</v>
      </c>
      <c r="G187" s="330"/>
      <c r="H187" s="330" t="s">
        <v>2096</v>
      </c>
      <c r="I187" s="330" t="s">
        <v>2095</v>
      </c>
      <c r="J187" s="355" t="s">
        <v>2094</v>
      </c>
      <c r="K187" s="333"/>
    </row>
    <row r="188" spans="2:11" ht="15" customHeight="1" x14ac:dyDescent="0.25">
      <c r="B188" s="354"/>
      <c r="C188" s="353"/>
      <c r="D188" s="352"/>
      <c r="E188" s="352"/>
      <c r="F188" s="352"/>
      <c r="G188" s="352"/>
      <c r="H188" s="352"/>
      <c r="I188" s="352"/>
      <c r="J188" s="352"/>
      <c r="K188" s="351"/>
    </row>
    <row r="189" spans="2:11" ht="18.75" customHeight="1" x14ac:dyDescent="0.25">
      <c r="B189" s="350"/>
      <c r="C189" s="349"/>
      <c r="D189" s="349"/>
      <c r="E189" s="349"/>
      <c r="F189" s="348"/>
      <c r="G189" s="330"/>
      <c r="H189" s="330"/>
      <c r="I189" s="330"/>
      <c r="J189" s="330"/>
      <c r="K189" s="347"/>
    </row>
    <row r="190" spans="2:11" ht="18.75" customHeight="1" x14ac:dyDescent="0.25">
      <c r="B190" s="347"/>
      <c r="C190" s="330"/>
      <c r="D190" s="330"/>
      <c r="E190" s="330"/>
      <c r="F190" s="327"/>
      <c r="G190" s="330"/>
      <c r="H190" s="330"/>
      <c r="I190" s="330"/>
      <c r="J190" s="330"/>
      <c r="K190" s="347"/>
    </row>
    <row r="191" spans="2:11" ht="18.75" customHeight="1" x14ac:dyDescent="0.25">
      <c r="B191" s="346"/>
      <c r="C191" s="346"/>
      <c r="D191" s="346"/>
      <c r="E191" s="346"/>
      <c r="F191" s="346"/>
      <c r="G191" s="346"/>
      <c r="H191" s="346"/>
      <c r="I191" s="346"/>
      <c r="J191" s="346"/>
      <c r="K191" s="346"/>
    </row>
    <row r="192" spans="2:11" x14ac:dyDescent="0.25">
      <c r="B192" s="345"/>
      <c r="C192" s="344"/>
      <c r="D192" s="344"/>
      <c r="E192" s="344"/>
      <c r="F192" s="344"/>
      <c r="G192" s="344"/>
      <c r="H192" s="344"/>
      <c r="I192" s="344"/>
      <c r="J192" s="344"/>
      <c r="K192" s="343"/>
    </row>
    <row r="193" spans="2:11" ht="21" x14ac:dyDescent="0.25">
      <c r="B193" s="341"/>
      <c r="C193" s="342" t="s">
        <v>2093</v>
      </c>
      <c r="D193" s="342"/>
      <c r="E193" s="342"/>
      <c r="F193" s="342"/>
      <c r="G193" s="342"/>
      <c r="H193" s="342"/>
      <c r="I193" s="342"/>
      <c r="J193" s="342"/>
      <c r="K193" s="337"/>
    </row>
    <row r="194" spans="2:11" ht="25.5" customHeight="1" x14ac:dyDescent="0.3">
      <c r="B194" s="341"/>
      <c r="C194" s="340" t="s">
        <v>2092</v>
      </c>
      <c r="D194" s="340"/>
      <c r="E194" s="340"/>
      <c r="F194" s="340" t="s">
        <v>1</v>
      </c>
      <c r="G194" s="339"/>
      <c r="H194" s="338" t="s">
        <v>2091</v>
      </c>
      <c r="I194" s="338"/>
      <c r="J194" s="338"/>
      <c r="K194" s="337"/>
    </row>
    <row r="195" spans="2:11" ht="5.25" customHeight="1" x14ac:dyDescent="0.25">
      <c r="B195" s="335"/>
      <c r="C195" s="336"/>
      <c r="D195" s="336"/>
      <c r="E195" s="336"/>
      <c r="F195" s="336"/>
      <c r="G195" s="330"/>
      <c r="H195" s="336"/>
      <c r="I195" s="336"/>
      <c r="J195" s="336"/>
      <c r="K195" s="333"/>
    </row>
    <row r="196" spans="2:11" ht="15" customHeight="1" x14ac:dyDescent="0.25">
      <c r="B196" s="335"/>
      <c r="C196" s="330" t="s">
        <v>2090</v>
      </c>
      <c r="D196" s="330"/>
      <c r="E196" s="330"/>
      <c r="F196" s="327" t="s">
        <v>349</v>
      </c>
      <c r="G196" s="330"/>
      <c r="H196" s="334" t="s">
        <v>2089</v>
      </c>
      <c r="I196" s="334"/>
      <c r="J196" s="334"/>
      <c r="K196" s="333"/>
    </row>
    <row r="197" spans="2:11" ht="15" customHeight="1" x14ac:dyDescent="0.25">
      <c r="B197" s="335"/>
      <c r="C197" s="328"/>
      <c r="D197" s="330"/>
      <c r="E197" s="330"/>
      <c r="F197" s="327" t="s">
        <v>348</v>
      </c>
      <c r="G197" s="330"/>
      <c r="H197" s="334" t="s">
        <v>2088</v>
      </c>
      <c r="I197" s="334"/>
      <c r="J197" s="334"/>
      <c r="K197" s="333"/>
    </row>
    <row r="198" spans="2:11" ht="15" customHeight="1" x14ac:dyDescent="0.25">
      <c r="B198" s="335"/>
      <c r="C198" s="328"/>
      <c r="D198" s="330"/>
      <c r="E198" s="330"/>
      <c r="F198" s="327" t="s">
        <v>345</v>
      </c>
      <c r="G198" s="330"/>
      <c r="H198" s="334" t="s">
        <v>2087</v>
      </c>
      <c r="I198" s="334"/>
      <c r="J198" s="334"/>
      <c r="K198" s="333"/>
    </row>
    <row r="199" spans="2:11" ht="15" customHeight="1" x14ac:dyDescent="0.25">
      <c r="B199" s="335"/>
      <c r="C199" s="330"/>
      <c r="D199" s="330"/>
      <c r="E199" s="330"/>
      <c r="F199" s="327" t="s">
        <v>347</v>
      </c>
      <c r="G199" s="330"/>
      <c r="H199" s="334" t="s">
        <v>2086</v>
      </c>
      <c r="I199" s="334"/>
      <c r="J199" s="334"/>
      <c r="K199" s="333"/>
    </row>
    <row r="200" spans="2:11" ht="15" customHeight="1" x14ac:dyDescent="0.25">
      <c r="B200" s="335"/>
      <c r="C200" s="330"/>
      <c r="D200" s="330"/>
      <c r="E200" s="330"/>
      <c r="F200" s="327" t="s">
        <v>346</v>
      </c>
      <c r="G200" s="330"/>
      <c r="H200" s="334" t="s">
        <v>2085</v>
      </c>
      <c r="I200" s="334"/>
      <c r="J200" s="334"/>
      <c r="K200" s="333"/>
    </row>
    <row r="201" spans="2:11" ht="15" customHeight="1" x14ac:dyDescent="0.25">
      <c r="B201" s="335"/>
      <c r="C201" s="330"/>
      <c r="D201" s="330"/>
      <c r="E201" s="330"/>
      <c r="F201" s="327"/>
      <c r="G201" s="330"/>
      <c r="H201" s="330"/>
      <c r="I201" s="330"/>
      <c r="J201" s="330"/>
      <c r="K201" s="333"/>
    </row>
    <row r="202" spans="2:11" ht="15" customHeight="1" x14ac:dyDescent="0.25">
      <c r="B202" s="335"/>
      <c r="C202" s="330" t="s">
        <v>2084</v>
      </c>
      <c r="D202" s="330"/>
      <c r="E202" s="330"/>
      <c r="F202" s="327" t="s">
        <v>298</v>
      </c>
      <c r="G202" s="330"/>
      <c r="H202" s="334" t="s">
        <v>2083</v>
      </c>
      <c r="I202" s="334"/>
      <c r="J202" s="334"/>
      <c r="K202" s="333"/>
    </row>
    <row r="203" spans="2:11" ht="15" customHeight="1" x14ac:dyDescent="0.25">
      <c r="B203" s="335"/>
      <c r="C203" s="328"/>
      <c r="D203" s="330"/>
      <c r="E203" s="330"/>
      <c r="F203" s="327" t="s">
        <v>2082</v>
      </c>
      <c r="G203" s="330"/>
      <c r="H203" s="334" t="s">
        <v>2081</v>
      </c>
      <c r="I203" s="334"/>
      <c r="J203" s="334"/>
      <c r="K203" s="333"/>
    </row>
    <row r="204" spans="2:11" ht="15" customHeight="1" x14ac:dyDescent="0.25">
      <c r="B204" s="335"/>
      <c r="C204" s="330"/>
      <c r="D204" s="330"/>
      <c r="E204" s="330"/>
      <c r="F204" s="327" t="s">
        <v>2080</v>
      </c>
      <c r="G204" s="330"/>
      <c r="H204" s="334" t="s">
        <v>2079</v>
      </c>
      <c r="I204" s="334"/>
      <c r="J204" s="334"/>
      <c r="K204" s="333"/>
    </row>
    <row r="205" spans="2:11" ht="15" customHeight="1" x14ac:dyDescent="0.25">
      <c r="B205" s="329"/>
      <c r="C205" s="328"/>
      <c r="D205" s="328"/>
      <c r="E205" s="328"/>
      <c r="F205" s="327" t="s">
        <v>2078</v>
      </c>
      <c r="G205" s="326"/>
      <c r="H205" s="325" t="s">
        <v>2077</v>
      </c>
      <c r="I205" s="325"/>
      <c r="J205" s="325"/>
      <c r="K205" s="324"/>
    </row>
    <row r="206" spans="2:11" ht="15" customHeight="1" x14ac:dyDescent="0.25">
      <c r="B206" s="329"/>
      <c r="C206" s="328"/>
      <c r="D206" s="328"/>
      <c r="E206" s="328"/>
      <c r="F206" s="327" t="s">
        <v>449</v>
      </c>
      <c r="G206" s="326"/>
      <c r="H206" s="325" t="s">
        <v>2076</v>
      </c>
      <c r="I206" s="325"/>
      <c r="J206" s="325"/>
      <c r="K206" s="324"/>
    </row>
    <row r="207" spans="2:11" ht="15" customHeight="1" x14ac:dyDescent="0.25">
      <c r="B207" s="329"/>
      <c r="C207" s="328"/>
      <c r="D207" s="328"/>
      <c r="E207" s="328"/>
      <c r="F207" s="332"/>
      <c r="G207" s="326"/>
      <c r="H207" s="331"/>
      <c r="I207" s="331"/>
      <c r="J207" s="331"/>
      <c r="K207" s="324"/>
    </row>
    <row r="208" spans="2:11" ht="15" customHeight="1" x14ac:dyDescent="0.25">
      <c r="B208" s="329"/>
      <c r="C208" s="330" t="s">
        <v>2075</v>
      </c>
      <c r="D208" s="328"/>
      <c r="E208" s="328"/>
      <c r="F208" s="327">
        <v>1</v>
      </c>
      <c r="G208" s="326"/>
      <c r="H208" s="325" t="s">
        <v>2074</v>
      </c>
      <c r="I208" s="325"/>
      <c r="J208" s="325"/>
      <c r="K208" s="324"/>
    </row>
    <row r="209" spans="2:11" ht="15" customHeight="1" x14ac:dyDescent="0.25">
      <c r="B209" s="329"/>
      <c r="C209" s="328"/>
      <c r="D209" s="328"/>
      <c r="E209" s="328"/>
      <c r="F209" s="327">
        <v>2</v>
      </c>
      <c r="G209" s="326"/>
      <c r="H209" s="325" t="s">
        <v>2073</v>
      </c>
      <c r="I209" s="325"/>
      <c r="J209" s="325"/>
      <c r="K209" s="324"/>
    </row>
    <row r="210" spans="2:11" ht="15" customHeight="1" x14ac:dyDescent="0.25">
      <c r="B210" s="329"/>
      <c r="C210" s="328"/>
      <c r="D210" s="328"/>
      <c r="E210" s="328"/>
      <c r="F210" s="327">
        <v>3</v>
      </c>
      <c r="G210" s="326"/>
      <c r="H210" s="325" t="s">
        <v>2072</v>
      </c>
      <c r="I210" s="325"/>
      <c r="J210" s="325"/>
      <c r="K210" s="324"/>
    </row>
    <row r="211" spans="2:11" ht="15" customHeight="1" x14ac:dyDescent="0.25">
      <c r="B211" s="329"/>
      <c r="C211" s="328"/>
      <c r="D211" s="328"/>
      <c r="E211" s="328"/>
      <c r="F211" s="327">
        <v>4</v>
      </c>
      <c r="G211" s="326"/>
      <c r="H211" s="325" t="s">
        <v>2071</v>
      </c>
      <c r="I211" s="325"/>
      <c r="J211" s="325"/>
      <c r="K211" s="324"/>
    </row>
    <row r="212" spans="2:11" ht="12.75" customHeight="1" x14ac:dyDescent="0.25">
      <c r="B212" s="323"/>
      <c r="C212" s="322"/>
      <c r="D212" s="322"/>
      <c r="E212" s="322"/>
      <c r="F212" s="322"/>
      <c r="G212" s="322"/>
      <c r="H212" s="322"/>
      <c r="I212" s="322"/>
      <c r="J212" s="322"/>
      <c r="K212" s="321"/>
    </row>
  </sheetData>
  <mergeCells count="77">
    <mergeCell ref="H206:J206"/>
    <mergeCell ref="H208:J208"/>
    <mergeCell ref="H209:J209"/>
    <mergeCell ref="H210:J210"/>
    <mergeCell ref="H211:J211"/>
    <mergeCell ref="H199:J199"/>
    <mergeCell ref="H200:J200"/>
    <mergeCell ref="H202:J202"/>
    <mergeCell ref="H203:J203"/>
    <mergeCell ref="H204:J204"/>
    <mergeCell ref="H205:J205"/>
    <mergeCell ref="C163:J163"/>
    <mergeCell ref="C193:J193"/>
    <mergeCell ref="H194:J194"/>
    <mergeCell ref="H196:J196"/>
    <mergeCell ref="H197:J197"/>
    <mergeCell ref="H198:J198"/>
    <mergeCell ref="D67:J67"/>
    <mergeCell ref="D68:J68"/>
    <mergeCell ref="C73:J73"/>
    <mergeCell ref="C100:J100"/>
    <mergeCell ref="C120:J120"/>
    <mergeCell ref="C145:J145"/>
    <mergeCell ref="D60:J60"/>
    <mergeCell ref="D61:J61"/>
    <mergeCell ref="D63:J63"/>
    <mergeCell ref="D64:J64"/>
    <mergeCell ref="D65:J65"/>
    <mergeCell ref="D66:J66"/>
    <mergeCell ref="C53:J53"/>
    <mergeCell ref="C55:J55"/>
    <mergeCell ref="D56:J56"/>
    <mergeCell ref="D57:J57"/>
    <mergeCell ref="D58:J58"/>
    <mergeCell ref="D59:J59"/>
    <mergeCell ref="E46:J46"/>
    <mergeCell ref="E47:J47"/>
    <mergeCell ref="E48:J48"/>
    <mergeCell ref="D49:J49"/>
    <mergeCell ref="C50:J50"/>
    <mergeCell ref="C52:J52"/>
    <mergeCell ref="G39:J39"/>
    <mergeCell ref="G40:J40"/>
    <mergeCell ref="G41:J41"/>
    <mergeCell ref="G42:J42"/>
    <mergeCell ref="G43:J43"/>
    <mergeCell ref="D45:J45"/>
    <mergeCell ref="D33:J33"/>
    <mergeCell ref="G34:J34"/>
    <mergeCell ref="G35:J35"/>
    <mergeCell ref="G36:J36"/>
    <mergeCell ref="G37:J37"/>
    <mergeCell ref="G38:J38"/>
    <mergeCell ref="D25:J25"/>
    <mergeCell ref="D26:J26"/>
    <mergeCell ref="D28:J28"/>
    <mergeCell ref="D29:J29"/>
    <mergeCell ref="D31:J31"/>
    <mergeCell ref="D32:J32"/>
    <mergeCell ref="F18:J18"/>
    <mergeCell ref="F19:J19"/>
    <mergeCell ref="F20:J20"/>
    <mergeCell ref="F21:J21"/>
    <mergeCell ref="C23:J23"/>
    <mergeCell ref="C24:J24"/>
    <mergeCell ref="D11:J11"/>
    <mergeCell ref="D13:J13"/>
    <mergeCell ref="D14:J14"/>
    <mergeCell ref="D15:J15"/>
    <mergeCell ref="F16:J16"/>
    <mergeCell ref="F17:J17"/>
    <mergeCell ref="C3:J3"/>
    <mergeCell ref="C4:J4"/>
    <mergeCell ref="C6:J6"/>
    <mergeCell ref="C7:J7"/>
    <mergeCell ref="C9:J9"/>
    <mergeCell ref="D10:J10"/>
  </mergeCells>
  <pageMargins left="0.59055118110236227" right="0.59055118110236227" top="0.59055118110236227" bottom="0.59055118110236227" header="0" footer="0"/>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BR836"/>
  <sheetViews>
    <sheetView showGridLines="0" workbookViewId="0">
      <pane ySplit="1" topLeftCell="A2" activePane="bottomLeft" state="frozen"/>
      <selection pane="bottomLeft"/>
    </sheetView>
  </sheetViews>
  <sheetFormatPr defaultRowHeight="13.5" x14ac:dyDescent="0.3"/>
  <cols>
    <col min="1" max="1" width="7.140625" style="40" customWidth="1"/>
    <col min="2" max="2" width="1.42578125" style="40" customWidth="1"/>
    <col min="3" max="3" width="3.5703125" style="40" customWidth="1"/>
    <col min="4" max="4" width="3.7109375" style="40" customWidth="1"/>
    <col min="5" max="5" width="14.7109375" style="40" customWidth="1"/>
    <col min="6" max="6" width="64.28515625" style="40" customWidth="1"/>
    <col min="7" max="7" width="7.42578125" style="40" customWidth="1"/>
    <col min="8" max="8" width="9.5703125" style="40" customWidth="1"/>
    <col min="9" max="9" width="10.85546875" style="163" customWidth="1"/>
    <col min="10" max="10" width="20.140625" style="40" customWidth="1"/>
    <col min="11" max="11" width="13.28515625" style="40" customWidth="1"/>
    <col min="12" max="12" width="9.140625" style="40"/>
    <col min="13" max="18" width="8" style="40" hidden="1" customWidth="1"/>
    <col min="19" max="19" width="7" style="40" hidden="1" customWidth="1"/>
    <col min="20" max="20" width="25.42578125" style="40" hidden="1" customWidth="1"/>
    <col min="21" max="21" width="14" style="40" hidden="1" customWidth="1"/>
    <col min="22" max="22" width="10.5703125" style="40" customWidth="1"/>
    <col min="23" max="23" width="14" style="40" customWidth="1"/>
    <col min="24" max="24" width="10.5703125" style="40" customWidth="1"/>
    <col min="25" max="25" width="12.85546875" style="40" customWidth="1"/>
    <col min="26" max="26" width="9.42578125" style="40" customWidth="1"/>
    <col min="27" max="27" width="12.85546875" style="40" customWidth="1"/>
    <col min="28" max="28" width="14" style="40" customWidth="1"/>
    <col min="29" max="29" width="9.42578125" style="40" customWidth="1"/>
    <col min="30" max="30" width="12.85546875" style="40" customWidth="1"/>
    <col min="31" max="31" width="14" style="40" customWidth="1"/>
    <col min="32" max="43" width="9.140625" style="40"/>
    <col min="44" max="65" width="8" style="40" hidden="1" customWidth="1"/>
    <col min="66" max="16384" width="9.140625" style="40"/>
  </cols>
  <sheetData>
    <row r="1" spans="1:70" ht="21.75" customHeight="1" x14ac:dyDescent="0.3">
      <c r="A1" s="156"/>
      <c r="B1" s="317"/>
      <c r="C1" s="317"/>
      <c r="D1" s="314" t="s">
        <v>381</v>
      </c>
      <c r="E1" s="317"/>
      <c r="F1" s="313" t="s">
        <v>1709</v>
      </c>
      <c r="G1" s="316" t="s">
        <v>1708</v>
      </c>
      <c r="H1" s="316"/>
      <c r="I1" s="315"/>
      <c r="J1" s="313" t="s">
        <v>1707</v>
      </c>
      <c r="K1" s="314" t="s">
        <v>1706</v>
      </c>
      <c r="L1" s="313" t="s">
        <v>1705</v>
      </c>
      <c r="M1" s="313"/>
      <c r="N1" s="313"/>
      <c r="O1" s="313"/>
      <c r="P1" s="313"/>
      <c r="Q1" s="313"/>
      <c r="R1" s="313"/>
      <c r="S1" s="313"/>
      <c r="T1" s="313"/>
      <c r="U1" s="158"/>
      <c r="V1" s="158"/>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row>
    <row r="2" spans="1:70" ht="36.950000000000003" customHeight="1" x14ac:dyDescent="0.3">
      <c r="L2" s="131"/>
      <c r="M2" s="131"/>
      <c r="N2" s="131"/>
      <c r="O2" s="131"/>
      <c r="P2" s="131"/>
      <c r="Q2" s="131"/>
      <c r="R2" s="131"/>
      <c r="S2" s="131"/>
      <c r="T2" s="131"/>
      <c r="U2" s="131"/>
      <c r="V2" s="131"/>
      <c r="AT2" s="136" t="s">
        <v>308</v>
      </c>
    </row>
    <row r="3" spans="1:70" ht="6.95" customHeight="1" x14ac:dyDescent="0.3">
      <c r="B3" s="154"/>
      <c r="C3" s="153"/>
      <c r="D3" s="153"/>
      <c r="E3" s="153"/>
      <c r="F3" s="153"/>
      <c r="G3" s="153"/>
      <c r="H3" s="153"/>
      <c r="I3" s="312"/>
      <c r="J3" s="153"/>
      <c r="K3" s="152"/>
      <c r="AT3" s="136" t="s">
        <v>293</v>
      </c>
    </row>
    <row r="4" spans="1:70" ht="36.950000000000003" customHeight="1" x14ac:dyDescent="0.3">
      <c r="B4" s="135"/>
      <c r="C4" s="133"/>
      <c r="D4" s="151" t="s">
        <v>1704</v>
      </c>
      <c r="E4" s="133"/>
      <c r="F4" s="133"/>
      <c r="G4" s="133"/>
      <c r="H4" s="133"/>
      <c r="I4" s="311"/>
      <c r="J4" s="133"/>
      <c r="K4" s="132"/>
      <c r="M4" s="150" t="s">
        <v>374</v>
      </c>
      <c r="AT4" s="136" t="s">
        <v>355</v>
      </c>
    </row>
    <row r="5" spans="1:70" ht="6.95" customHeight="1" x14ac:dyDescent="0.3">
      <c r="B5" s="135"/>
      <c r="C5" s="133"/>
      <c r="D5" s="133"/>
      <c r="E5" s="133"/>
      <c r="F5" s="133"/>
      <c r="G5" s="133"/>
      <c r="H5" s="133"/>
      <c r="I5" s="311"/>
      <c r="J5" s="133"/>
      <c r="K5" s="132"/>
    </row>
    <row r="6" spans="1:70" ht="15" x14ac:dyDescent="0.3">
      <c r="B6" s="135"/>
      <c r="C6" s="133"/>
      <c r="D6" s="139" t="s">
        <v>339</v>
      </c>
      <c r="E6" s="133"/>
      <c r="F6" s="133"/>
      <c r="G6" s="133"/>
      <c r="H6" s="133"/>
      <c r="I6" s="311"/>
      <c r="J6" s="133"/>
      <c r="K6" s="132"/>
    </row>
    <row r="7" spans="1:70" ht="22.5" customHeight="1" x14ac:dyDescent="0.3">
      <c r="B7" s="135"/>
      <c r="C7" s="133"/>
      <c r="D7" s="133"/>
      <c r="E7" s="290" t="str">
        <f>'Rekapitulace stavby'!K6</f>
        <v>Mateřská školka Vrskmaň</v>
      </c>
      <c r="F7" s="137"/>
      <c r="G7" s="137"/>
      <c r="H7" s="137"/>
      <c r="I7" s="311"/>
      <c r="J7" s="133"/>
      <c r="K7" s="132"/>
    </row>
    <row r="8" spans="1:70" s="41" customFormat="1" ht="15" x14ac:dyDescent="0.25">
      <c r="B8" s="42"/>
      <c r="C8" s="89"/>
      <c r="D8" s="139" t="s">
        <v>1667</v>
      </c>
      <c r="E8" s="89"/>
      <c r="F8" s="89"/>
      <c r="G8" s="89"/>
      <c r="H8" s="89"/>
      <c r="I8" s="263"/>
      <c r="J8" s="89"/>
      <c r="K8" s="107"/>
    </row>
    <row r="9" spans="1:70" s="41" customFormat="1" ht="36.950000000000003" customHeight="1" x14ac:dyDescent="0.25">
      <c r="B9" s="42"/>
      <c r="C9" s="89"/>
      <c r="D9" s="89"/>
      <c r="E9" s="289" t="s">
        <v>1703</v>
      </c>
      <c r="F9" s="90"/>
      <c r="G9" s="90"/>
      <c r="H9" s="90"/>
      <c r="I9" s="263"/>
      <c r="J9" s="89"/>
      <c r="K9" s="107"/>
    </row>
    <row r="10" spans="1:70" s="41" customFormat="1" x14ac:dyDescent="0.25">
      <c r="B10" s="42"/>
      <c r="C10" s="89"/>
      <c r="D10" s="89"/>
      <c r="E10" s="89"/>
      <c r="F10" s="89"/>
      <c r="G10" s="89"/>
      <c r="H10" s="89"/>
      <c r="I10" s="263"/>
      <c r="J10" s="89"/>
      <c r="K10" s="107"/>
    </row>
    <row r="11" spans="1:70" s="41" customFormat="1" ht="14.45" customHeight="1" x14ac:dyDescent="0.25">
      <c r="B11" s="42"/>
      <c r="C11" s="89"/>
      <c r="D11" s="139" t="s">
        <v>368</v>
      </c>
      <c r="E11" s="89"/>
      <c r="F11" s="140" t="s">
        <v>15</v>
      </c>
      <c r="G11" s="89"/>
      <c r="H11" s="89"/>
      <c r="I11" s="287" t="s">
        <v>367</v>
      </c>
      <c r="J11" s="140" t="s">
        <v>15</v>
      </c>
      <c r="K11" s="107"/>
    </row>
    <row r="12" spans="1:70" s="41" customFormat="1" ht="14.45" customHeight="1" x14ac:dyDescent="0.25">
      <c r="B12" s="42"/>
      <c r="C12" s="89"/>
      <c r="D12" s="139" t="s">
        <v>338</v>
      </c>
      <c r="E12" s="89"/>
      <c r="F12" s="140" t="s">
        <v>1702</v>
      </c>
      <c r="G12" s="89"/>
      <c r="H12" s="89"/>
      <c r="I12" s="287" t="s">
        <v>337</v>
      </c>
      <c r="J12" s="288" t="str">
        <f>'Rekapitulace stavby'!AN8</f>
        <v>1.3.2016</v>
      </c>
      <c r="K12" s="107"/>
    </row>
    <row r="13" spans="1:70" s="41" customFormat="1" ht="10.9" customHeight="1" x14ac:dyDescent="0.25">
      <c r="B13" s="42"/>
      <c r="C13" s="89"/>
      <c r="D13" s="89"/>
      <c r="E13" s="89"/>
      <c r="F13" s="89"/>
      <c r="G13" s="89"/>
      <c r="H13" s="89"/>
      <c r="I13" s="263"/>
      <c r="J13" s="89"/>
      <c r="K13" s="107"/>
    </row>
    <row r="14" spans="1:70" s="41" customFormat="1" ht="14.45" customHeight="1" x14ac:dyDescent="0.25">
      <c r="B14" s="42"/>
      <c r="C14" s="89"/>
      <c r="D14" s="139" t="s">
        <v>336</v>
      </c>
      <c r="E14" s="89"/>
      <c r="F14" s="89"/>
      <c r="G14" s="89"/>
      <c r="H14" s="89"/>
      <c r="I14" s="287" t="s">
        <v>361</v>
      </c>
      <c r="J14" s="140" t="s">
        <v>15</v>
      </c>
      <c r="K14" s="107"/>
    </row>
    <row r="15" spans="1:70" s="41" customFormat="1" ht="18" customHeight="1" x14ac:dyDescent="0.25">
      <c r="B15" s="42"/>
      <c r="C15" s="89"/>
      <c r="D15" s="89"/>
      <c r="E15" s="140" t="s">
        <v>9</v>
      </c>
      <c r="F15" s="89"/>
      <c r="G15" s="89"/>
      <c r="H15" s="89"/>
      <c r="I15" s="287" t="s">
        <v>359</v>
      </c>
      <c r="J15" s="140" t="s">
        <v>15</v>
      </c>
      <c r="K15" s="107"/>
    </row>
    <row r="16" spans="1:70" s="41" customFormat="1" ht="6.95" customHeight="1" x14ac:dyDescent="0.25">
      <c r="B16" s="42"/>
      <c r="C16" s="89"/>
      <c r="D16" s="89"/>
      <c r="E16" s="89"/>
      <c r="F16" s="89"/>
      <c r="G16" s="89"/>
      <c r="H16" s="89"/>
      <c r="I16" s="263"/>
      <c r="J16" s="89"/>
      <c r="K16" s="107"/>
    </row>
    <row r="17" spans="2:11" s="41" customFormat="1" ht="14.45" customHeight="1" x14ac:dyDescent="0.25">
      <c r="B17" s="42"/>
      <c r="C17" s="89"/>
      <c r="D17" s="139" t="s">
        <v>333</v>
      </c>
      <c r="E17" s="89"/>
      <c r="F17" s="89"/>
      <c r="G17" s="89"/>
      <c r="H17" s="89"/>
      <c r="I17" s="287" t="s">
        <v>361</v>
      </c>
      <c r="J17" s="140" t="str">
        <f>IF('Rekapitulace stavby'!AN13="Vyplň údaj","",IF('Rekapitulace stavby'!AN13="","",'Rekapitulace stavby'!AN13))</f>
        <v/>
      </c>
      <c r="K17" s="107"/>
    </row>
    <row r="18" spans="2:11" s="41" customFormat="1" ht="18" customHeight="1" x14ac:dyDescent="0.25">
      <c r="B18" s="42"/>
      <c r="C18" s="89"/>
      <c r="D18" s="89"/>
      <c r="E18" s="140" t="str">
        <f>IF('Rekapitulace stavby'!E14="Vyplň údaj","",IF('Rekapitulace stavby'!E14="","",'Rekapitulace stavby'!E14))</f>
        <v/>
      </c>
      <c r="F18" s="89"/>
      <c r="G18" s="89"/>
      <c r="H18" s="89"/>
      <c r="I18" s="287" t="s">
        <v>359</v>
      </c>
      <c r="J18" s="140" t="str">
        <f>IF('Rekapitulace stavby'!AN14="Vyplň údaj","",IF('Rekapitulace stavby'!AN14="","",'Rekapitulace stavby'!AN14))</f>
        <v/>
      </c>
      <c r="K18" s="107"/>
    </row>
    <row r="19" spans="2:11" s="41" customFormat="1" ht="6.95" customHeight="1" x14ac:dyDescent="0.25">
      <c r="B19" s="42"/>
      <c r="C19" s="89"/>
      <c r="D19" s="89"/>
      <c r="E19" s="89"/>
      <c r="F19" s="89"/>
      <c r="G19" s="89"/>
      <c r="H19" s="89"/>
      <c r="I19" s="263"/>
      <c r="J19" s="89"/>
      <c r="K19" s="107"/>
    </row>
    <row r="20" spans="2:11" s="41" customFormat="1" ht="14.45" customHeight="1" x14ac:dyDescent="0.25">
      <c r="B20" s="42"/>
      <c r="C20" s="89"/>
      <c r="D20" s="139" t="s">
        <v>335</v>
      </c>
      <c r="E20" s="89"/>
      <c r="F20" s="89"/>
      <c r="G20" s="89"/>
      <c r="H20" s="89"/>
      <c r="I20" s="287" t="s">
        <v>361</v>
      </c>
      <c r="J20" s="140" t="s">
        <v>15</v>
      </c>
      <c r="K20" s="107"/>
    </row>
    <row r="21" spans="2:11" s="41" customFormat="1" ht="18" customHeight="1" x14ac:dyDescent="0.25">
      <c r="B21" s="42"/>
      <c r="C21" s="89"/>
      <c r="D21" s="89"/>
      <c r="E21" s="140" t="s">
        <v>360</v>
      </c>
      <c r="F21" s="89"/>
      <c r="G21" s="89"/>
      <c r="H21" s="89"/>
      <c r="I21" s="287" t="s">
        <v>359</v>
      </c>
      <c r="J21" s="140" t="s">
        <v>15</v>
      </c>
      <c r="K21" s="107"/>
    </row>
    <row r="22" spans="2:11" s="41" customFormat="1" ht="6.95" customHeight="1" x14ac:dyDescent="0.25">
      <c r="B22" s="42"/>
      <c r="C22" s="89"/>
      <c r="D22" s="89"/>
      <c r="E22" s="89"/>
      <c r="F22" s="89"/>
      <c r="G22" s="89"/>
      <c r="H22" s="89"/>
      <c r="I22" s="263"/>
      <c r="J22" s="89"/>
      <c r="K22" s="107"/>
    </row>
    <row r="23" spans="2:11" s="41" customFormat="1" ht="14.45" customHeight="1" x14ac:dyDescent="0.25">
      <c r="B23" s="42"/>
      <c r="C23" s="89"/>
      <c r="D23" s="139" t="s">
        <v>357</v>
      </c>
      <c r="E23" s="89"/>
      <c r="F23" s="89"/>
      <c r="G23" s="89"/>
      <c r="H23" s="89"/>
      <c r="I23" s="263"/>
      <c r="J23" s="89"/>
      <c r="K23" s="107"/>
    </row>
    <row r="24" spans="2:11" s="305" customFormat="1" ht="22.5" customHeight="1" x14ac:dyDescent="0.25">
      <c r="B24" s="310"/>
      <c r="C24" s="307"/>
      <c r="D24" s="307"/>
      <c r="E24" s="138" t="s">
        <v>15</v>
      </c>
      <c r="F24" s="309"/>
      <c r="G24" s="309"/>
      <c r="H24" s="309"/>
      <c r="I24" s="308"/>
      <c r="J24" s="307"/>
      <c r="K24" s="306"/>
    </row>
    <row r="25" spans="2:11" s="41" customFormat="1" ht="6.95" customHeight="1" x14ac:dyDescent="0.25">
      <c r="B25" s="42"/>
      <c r="C25" s="89"/>
      <c r="D25" s="89"/>
      <c r="E25" s="89"/>
      <c r="F25" s="89"/>
      <c r="G25" s="89"/>
      <c r="H25" s="89"/>
      <c r="I25" s="263"/>
      <c r="J25" s="89"/>
      <c r="K25" s="107"/>
    </row>
    <row r="26" spans="2:11" s="41" customFormat="1" ht="6.95" customHeight="1" x14ac:dyDescent="0.25">
      <c r="B26" s="42"/>
      <c r="C26" s="89"/>
      <c r="D26" s="77"/>
      <c r="E26" s="77"/>
      <c r="F26" s="77"/>
      <c r="G26" s="77"/>
      <c r="H26" s="77"/>
      <c r="I26" s="303"/>
      <c r="J26" s="77"/>
      <c r="K26" s="302"/>
    </row>
    <row r="27" spans="2:11" s="41" customFormat="1" ht="25.35" customHeight="1" x14ac:dyDescent="0.25">
      <c r="B27" s="42"/>
      <c r="C27" s="89"/>
      <c r="D27" s="304" t="s">
        <v>354</v>
      </c>
      <c r="E27" s="89"/>
      <c r="F27" s="89"/>
      <c r="G27" s="89"/>
      <c r="H27" s="89"/>
      <c r="I27" s="263"/>
      <c r="J27" s="280">
        <f>ROUND(J107,2)</f>
        <v>0</v>
      </c>
      <c r="K27" s="107"/>
    </row>
    <row r="28" spans="2:11" s="41" customFormat="1" ht="6.95" customHeight="1" x14ac:dyDescent="0.25">
      <c r="B28" s="42"/>
      <c r="C28" s="89"/>
      <c r="D28" s="77"/>
      <c r="E28" s="77"/>
      <c r="F28" s="77"/>
      <c r="G28" s="77"/>
      <c r="H28" s="77"/>
      <c r="I28" s="303"/>
      <c r="J28" s="77"/>
      <c r="K28" s="302"/>
    </row>
    <row r="29" spans="2:11" s="41" customFormat="1" ht="14.45" customHeight="1" x14ac:dyDescent="0.25">
      <c r="B29" s="42"/>
      <c r="C29" s="89"/>
      <c r="D29" s="89"/>
      <c r="E29" s="89"/>
      <c r="F29" s="300" t="s">
        <v>352</v>
      </c>
      <c r="G29" s="89"/>
      <c r="H29" s="89"/>
      <c r="I29" s="301" t="s">
        <v>353</v>
      </c>
      <c r="J29" s="300" t="s">
        <v>351</v>
      </c>
      <c r="K29" s="107"/>
    </row>
    <row r="30" spans="2:11" s="41" customFormat="1" ht="14.45" customHeight="1" x14ac:dyDescent="0.25">
      <c r="B30" s="42"/>
      <c r="C30" s="89"/>
      <c r="D30" s="124" t="s">
        <v>350</v>
      </c>
      <c r="E30" s="124" t="s">
        <v>349</v>
      </c>
      <c r="F30" s="298">
        <f>ROUND(SUM(BE107:BE834), 2)</f>
        <v>0</v>
      </c>
      <c r="G30" s="89"/>
      <c r="H30" s="89"/>
      <c r="I30" s="299">
        <v>0.21</v>
      </c>
      <c r="J30" s="298">
        <f>ROUND(ROUND((SUM(BE107:BE834)), 2)*I30, 2)</f>
        <v>0</v>
      </c>
      <c r="K30" s="107"/>
    </row>
    <row r="31" spans="2:11" s="41" customFormat="1" ht="14.45" customHeight="1" x14ac:dyDescent="0.25">
      <c r="B31" s="42"/>
      <c r="C31" s="89"/>
      <c r="D31" s="89"/>
      <c r="E31" s="124" t="s">
        <v>348</v>
      </c>
      <c r="F31" s="298">
        <f>ROUND(SUM(BF107:BF834), 2)</f>
        <v>0</v>
      </c>
      <c r="G31" s="89"/>
      <c r="H31" s="89"/>
      <c r="I31" s="299">
        <v>0.15</v>
      </c>
      <c r="J31" s="298">
        <f>ROUND(ROUND((SUM(BF107:BF834)), 2)*I31, 2)</f>
        <v>0</v>
      </c>
      <c r="K31" s="107"/>
    </row>
    <row r="32" spans="2:11" s="41" customFormat="1" ht="14.45" hidden="1" customHeight="1" x14ac:dyDescent="0.25">
      <c r="B32" s="42"/>
      <c r="C32" s="89"/>
      <c r="D32" s="89"/>
      <c r="E32" s="124" t="s">
        <v>347</v>
      </c>
      <c r="F32" s="298">
        <f>ROUND(SUM(BG107:BG834), 2)</f>
        <v>0</v>
      </c>
      <c r="G32" s="89"/>
      <c r="H32" s="89"/>
      <c r="I32" s="299">
        <v>0.21</v>
      </c>
      <c r="J32" s="298">
        <v>0</v>
      </c>
      <c r="K32" s="107"/>
    </row>
    <row r="33" spans="2:11" s="41" customFormat="1" ht="14.45" hidden="1" customHeight="1" x14ac:dyDescent="0.25">
      <c r="B33" s="42"/>
      <c r="C33" s="89"/>
      <c r="D33" s="89"/>
      <c r="E33" s="124" t="s">
        <v>346</v>
      </c>
      <c r="F33" s="298">
        <f>ROUND(SUM(BH107:BH834), 2)</f>
        <v>0</v>
      </c>
      <c r="G33" s="89"/>
      <c r="H33" s="89"/>
      <c r="I33" s="299">
        <v>0.15</v>
      </c>
      <c r="J33" s="298">
        <v>0</v>
      </c>
      <c r="K33" s="107"/>
    </row>
    <row r="34" spans="2:11" s="41" customFormat="1" ht="14.45" hidden="1" customHeight="1" x14ac:dyDescent="0.25">
      <c r="B34" s="42"/>
      <c r="C34" s="89"/>
      <c r="D34" s="89"/>
      <c r="E34" s="124" t="s">
        <v>345</v>
      </c>
      <c r="F34" s="298">
        <f>ROUND(SUM(BI107:BI834), 2)</f>
        <v>0</v>
      </c>
      <c r="G34" s="89"/>
      <c r="H34" s="89"/>
      <c r="I34" s="299">
        <v>0</v>
      </c>
      <c r="J34" s="298">
        <v>0</v>
      </c>
      <c r="K34" s="107"/>
    </row>
    <row r="35" spans="2:11" s="41" customFormat="1" ht="6.95" customHeight="1" x14ac:dyDescent="0.25">
      <c r="B35" s="42"/>
      <c r="C35" s="89"/>
      <c r="D35" s="89"/>
      <c r="E35" s="89"/>
      <c r="F35" s="89"/>
      <c r="G35" s="89"/>
      <c r="H35" s="89"/>
      <c r="I35" s="263"/>
      <c r="J35" s="89"/>
      <c r="K35" s="107"/>
    </row>
    <row r="36" spans="2:11" s="41" customFormat="1" ht="25.35" customHeight="1" x14ac:dyDescent="0.25">
      <c r="B36" s="42"/>
      <c r="C36" s="285"/>
      <c r="D36" s="297" t="s">
        <v>344</v>
      </c>
      <c r="E36" s="86"/>
      <c r="F36" s="86"/>
      <c r="G36" s="296" t="s">
        <v>343</v>
      </c>
      <c r="H36" s="295" t="s">
        <v>342</v>
      </c>
      <c r="I36" s="294"/>
      <c r="J36" s="293">
        <f>SUM(J27:J34)</f>
        <v>0</v>
      </c>
      <c r="K36" s="292"/>
    </row>
    <row r="37" spans="2:11" s="41" customFormat="1" ht="14.45" customHeight="1" x14ac:dyDescent="0.25">
      <c r="B37" s="44"/>
      <c r="C37" s="43"/>
      <c r="D37" s="43"/>
      <c r="E37" s="43"/>
      <c r="F37" s="43"/>
      <c r="G37" s="43"/>
      <c r="H37" s="43"/>
      <c r="I37" s="165"/>
      <c r="J37" s="43"/>
      <c r="K37" s="106"/>
    </row>
    <row r="41" spans="2:11" s="41" customFormat="1" ht="6.95" customHeight="1" x14ac:dyDescent="0.25">
      <c r="B41" s="105"/>
      <c r="C41" s="104"/>
      <c r="D41" s="104"/>
      <c r="E41" s="104"/>
      <c r="F41" s="104"/>
      <c r="G41" s="104"/>
      <c r="H41" s="104"/>
      <c r="I41" s="262"/>
      <c r="J41" s="104"/>
      <c r="K41" s="291"/>
    </row>
    <row r="42" spans="2:11" s="41" customFormat="1" ht="36.950000000000003" customHeight="1" x14ac:dyDescent="0.25">
      <c r="B42" s="42"/>
      <c r="C42" s="151" t="s">
        <v>1701</v>
      </c>
      <c r="D42" s="89"/>
      <c r="E42" s="89"/>
      <c r="F42" s="89"/>
      <c r="G42" s="89"/>
      <c r="H42" s="89"/>
      <c r="I42" s="263"/>
      <c r="J42" s="89"/>
      <c r="K42" s="107"/>
    </row>
    <row r="43" spans="2:11" s="41" customFormat="1" ht="6.95" customHeight="1" x14ac:dyDescent="0.25">
      <c r="B43" s="42"/>
      <c r="C43" s="89"/>
      <c r="D43" s="89"/>
      <c r="E43" s="89"/>
      <c r="F43" s="89"/>
      <c r="G43" s="89"/>
      <c r="H43" s="89"/>
      <c r="I43" s="263"/>
      <c r="J43" s="89"/>
      <c r="K43" s="107"/>
    </row>
    <row r="44" spans="2:11" s="41" customFormat="1" ht="14.45" customHeight="1" x14ac:dyDescent="0.25">
      <c r="B44" s="42"/>
      <c r="C44" s="139" t="s">
        <v>339</v>
      </c>
      <c r="D44" s="89"/>
      <c r="E44" s="89"/>
      <c r="F44" s="89"/>
      <c r="G44" s="89"/>
      <c r="H44" s="89"/>
      <c r="I44" s="263"/>
      <c r="J44" s="89"/>
      <c r="K44" s="107"/>
    </row>
    <row r="45" spans="2:11" s="41" customFormat="1" ht="22.5" customHeight="1" x14ac:dyDescent="0.25">
      <c r="B45" s="42"/>
      <c r="C45" s="89"/>
      <c r="D45" s="89"/>
      <c r="E45" s="290" t="str">
        <f>E7</f>
        <v>Mateřská školka Vrskmaň</v>
      </c>
      <c r="F45" s="90"/>
      <c r="G45" s="90"/>
      <c r="H45" s="90"/>
      <c r="I45" s="263"/>
      <c r="J45" s="89"/>
      <c r="K45" s="107"/>
    </row>
    <row r="46" spans="2:11" s="41" customFormat="1" ht="14.45" customHeight="1" x14ac:dyDescent="0.25">
      <c r="B46" s="42"/>
      <c r="C46" s="139" t="s">
        <v>1667</v>
      </c>
      <c r="D46" s="89"/>
      <c r="E46" s="89"/>
      <c r="F46" s="89"/>
      <c r="G46" s="89"/>
      <c r="H46" s="89"/>
      <c r="I46" s="263"/>
      <c r="J46" s="89"/>
      <c r="K46" s="107"/>
    </row>
    <row r="47" spans="2:11" s="41" customFormat="1" ht="23.25" customHeight="1" x14ac:dyDescent="0.25">
      <c r="B47" s="42"/>
      <c r="C47" s="89"/>
      <c r="D47" s="89"/>
      <c r="E47" s="289" t="str">
        <f>E9</f>
        <v>SO 01 - Mateřská školka</v>
      </c>
      <c r="F47" s="90"/>
      <c r="G47" s="90"/>
      <c r="H47" s="90"/>
      <c r="I47" s="263"/>
      <c r="J47" s="89"/>
      <c r="K47" s="107"/>
    </row>
    <row r="48" spans="2:11" s="41" customFormat="1" ht="6.95" customHeight="1" x14ac:dyDescent="0.25">
      <c r="B48" s="42"/>
      <c r="C48" s="89"/>
      <c r="D48" s="89"/>
      <c r="E48" s="89"/>
      <c r="F48" s="89"/>
      <c r="G48" s="89"/>
      <c r="H48" s="89"/>
      <c r="I48" s="263"/>
      <c r="J48" s="89"/>
      <c r="K48" s="107"/>
    </row>
    <row r="49" spans="2:47" s="41" customFormat="1" ht="18" customHeight="1" x14ac:dyDescent="0.25">
      <c r="B49" s="42"/>
      <c r="C49" s="139" t="s">
        <v>338</v>
      </c>
      <c r="D49" s="89"/>
      <c r="E49" s="89"/>
      <c r="F49" s="140" t="str">
        <f>F12</f>
        <v xml:space="preserve"> </v>
      </c>
      <c r="G49" s="89"/>
      <c r="H49" s="89"/>
      <c r="I49" s="287" t="s">
        <v>337</v>
      </c>
      <c r="J49" s="288" t="str">
        <f>IF(J12="","",J12)</f>
        <v>1.3.2016</v>
      </c>
      <c r="K49" s="107"/>
    </row>
    <row r="50" spans="2:47" s="41" customFormat="1" ht="6.95" customHeight="1" x14ac:dyDescent="0.25">
      <c r="B50" s="42"/>
      <c r="C50" s="89"/>
      <c r="D50" s="89"/>
      <c r="E50" s="89"/>
      <c r="F50" s="89"/>
      <c r="G50" s="89"/>
      <c r="H50" s="89"/>
      <c r="I50" s="263"/>
      <c r="J50" s="89"/>
      <c r="K50" s="107"/>
    </row>
    <row r="51" spans="2:47" s="41" customFormat="1" ht="15" x14ac:dyDescent="0.25">
      <c r="B51" s="42"/>
      <c r="C51" s="139" t="s">
        <v>336</v>
      </c>
      <c r="D51" s="89"/>
      <c r="E51" s="89"/>
      <c r="F51" s="140" t="str">
        <f>E15</f>
        <v>Obec Vrskmaň</v>
      </c>
      <c r="G51" s="89"/>
      <c r="H51" s="89"/>
      <c r="I51" s="287" t="s">
        <v>335</v>
      </c>
      <c r="J51" s="140" t="str">
        <f>E21</f>
        <v>MESSOR s.r.o.</v>
      </c>
      <c r="K51" s="107"/>
    </row>
    <row r="52" spans="2:47" s="41" customFormat="1" ht="14.45" customHeight="1" x14ac:dyDescent="0.25">
      <c r="B52" s="42"/>
      <c r="C52" s="139" t="s">
        <v>333</v>
      </c>
      <c r="D52" s="89"/>
      <c r="E52" s="89"/>
      <c r="F52" s="140" t="str">
        <f>IF(E18="","",E18)</f>
        <v/>
      </c>
      <c r="G52" s="89"/>
      <c r="H52" s="89"/>
      <c r="I52" s="263"/>
      <c r="J52" s="89"/>
      <c r="K52" s="107"/>
    </row>
    <row r="53" spans="2:47" s="41" customFormat="1" ht="10.35" customHeight="1" x14ac:dyDescent="0.25">
      <c r="B53" s="42"/>
      <c r="C53" s="89"/>
      <c r="D53" s="89"/>
      <c r="E53" s="89"/>
      <c r="F53" s="89"/>
      <c r="G53" s="89"/>
      <c r="H53" s="89"/>
      <c r="I53" s="263"/>
      <c r="J53" s="89"/>
      <c r="K53" s="107"/>
    </row>
    <row r="54" spans="2:47" s="41" customFormat="1" ht="29.25" customHeight="1" x14ac:dyDescent="0.25">
      <c r="B54" s="42"/>
      <c r="C54" s="286" t="s">
        <v>1700</v>
      </c>
      <c r="D54" s="285"/>
      <c r="E54" s="285"/>
      <c r="F54" s="285"/>
      <c r="G54" s="285"/>
      <c r="H54" s="285"/>
      <c r="I54" s="284"/>
      <c r="J54" s="283" t="s">
        <v>1661</v>
      </c>
      <c r="K54" s="282"/>
    </row>
    <row r="55" spans="2:47" s="41" customFormat="1" ht="10.35" customHeight="1" x14ac:dyDescent="0.25">
      <c r="B55" s="42"/>
      <c r="C55" s="89"/>
      <c r="D55" s="89"/>
      <c r="E55" s="89"/>
      <c r="F55" s="89"/>
      <c r="G55" s="89"/>
      <c r="H55" s="89"/>
      <c r="I55" s="263"/>
      <c r="J55" s="89"/>
      <c r="K55" s="107"/>
    </row>
    <row r="56" spans="2:47" s="41" customFormat="1" ht="29.25" customHeight="1" x14ac:dyDescent="0.25">
      <c r="B56" s="42"/>
      <c r="C56" s="281" t="s">
        <v>1653</v>
      </c>
      <c r="D56" s="89"/>
      <c r="E56" s="89"/>
      <c r="F56" s="89"/>
      <c r="G56" s="89"/>
      <c r="H56" s="89"/>
      <c r="I56" s="263"/>
      <c r="J56" s="280">
        <f>J107</f>
        <v>0</v>
      </c>
      <c r="K56" s="107"/>
      <c r="AU56" s="136" t="s">
        <v>1652</v>
      </c>
    </row>
    <row r="57" spans="2:47" s="272" customFormat="1" ht="24.95" customHeight="1" x14ac:dyDescent="0.25">
      <c r="B57" s="279"/>
      <c r="C57" s="278"/>
      <c r="D57" s="277" t="s">
        <v>1699</v>
      </c>
      <c r="E57" s="276"/>
      <c r="F57" s="276"/>
      <c r="G57" s="276"/>
      <c r="H57" s="276"/>
      <c r="I57" s="275"/>
      <c r="J57" s="274">
        <f>J108</f>
        <v>0</v>
      </c>
      <c r="K57" s="273"/>
    </row>
    <row r="58" spans="2:47" s="264" customFormat="1" ht="19.899999999999999" customHeight="1" x14ac:dyDescent="0.25">
      <c r="B58" s="271"/>
      <c r="C58" s="270"/>
      <c r="D58" s="269" t="s">
        <v>1698</v>
      </c>
      <c r="E58" s="268"/>
      <c r="F58" s="268"/>
      <c r="G58" s="268"/>
      <c r="H58" s="268"/>
      <c r="I58" s="267"/>
      <c r="J58" s="266">
        <f>J109</f>
        <v>0</v>
      </c>
      <c r="K58" s="265"/>
    </row>
    <row r="59" spans="2:47" s="264" customFormat="1" ht="19.899999999999999" customHeight="1" x14ac:dyDescent="0.25">
      <c r="B59" s="271"/>
      <c r="C59" s="270"/>
      <c r="D59" s="269" t="s">
        <v>1697</v>
      </c>
      <c r="E59" s="268"/>
      <c r="F59" s="268"/>
      <c r="G59" s="268"/>
      <c r="H59" s="268"/>
      <c r="I59" s="267"/>
      <c r="J59" s="266">
        <f>J122</f>
        <v>0</v>
      </c>
      <c r="K59" s="265"/>
    </row>
    <row r="60" spans="2:47" s="264" customFormat="1" ht="19.899999999999999" customHeight="1" x14ac:dyDescent="0.25">
      <c r="B60" s="271"/>
      <c r="C60" s="270"/>
      <c r="D60" s="269" t="s">
        <v>1696</v>
      </c>
      <c r="E60" s="268"/>
      <c r="F60" s="268"/>
      <c r="G60" s="268"/>
      <c r="H60" s="268"/>
      <c r="I60" s="267"/>
      <c r="J60" s="266">
        <f>J153</f>
        <v>0</v>
      </c>
      <c r="K60" s="265"/>
    </row>
    <row r="61" spans="2:47" s="264" customFormat="1" ht="19.899999999999999" customHeight="1" x14ac:dyDescent="0.25">
      <c r="B61" s="271"/>
      <c r="C61" s="270"/>
      <c r="D61" s="269" t="s">
        <v>1695</v>
      </c>
      <c r="E61" s="268"/>
      <c r="F61" s="268"/>
      <c r="G61" s="268"/>
      <c r="H61" s="268"/>
      <c r="I61" s="267"/>
      <c r="J61" s="266">
        <f>J156</f>
        <v>0</v>
      </c>
      <c r="K61" s="265"/>
    </row>
    <row r="62" spans="2:47" s="264" customFormat="1" ht="19.899999999999999" customHeight="1" x14ac:dyDescent="0.25">
      <c r="B62" s="271"/>
      <c r="C62" s="270"/>
      <c r="D62" s="269" t="s">
        <v>1694</v>
      </c>
      <c r="E62" s="268"/>
      <c r="F62" s="268"/>
      <c r="G62" s="268"/>
      <c r="H62" s="268"/>
      <c r="I62" s="267"/>
      <c r="J62" s="266">
        <f>J200</f>
        <v>0</v>
      </c>
      <c r="K62" s="265"/>
    </row>
    <row r="63" spans="2:47" s="264" customFormat="1" ht="19.899999999999999" customHeight="1" x14ac:dyDescent="0.25">
      <c r="B63" s="271"/>
      <c r="C63" s="270"/>
      <c r="D63" s="269" t="s">
        <v>1693</v>
      </c>
      <c r="E63" s="268"/>
      <c r="F63" s="268"/>
      <c r="G63" s="268"/>
      <c r="H63" s="268"/>
      <c r="I63" s="267"/>
      <c r="J63" s="266">
        <f>J206</f>
        <v>0</v>
      </c>
      <c r="K63" s="265"/>
    </row>
    <row r="64" spans="2:47" s="272" customFormat="1" ht="24.95" customHeight="1" x14ac:dyDescent="0.25">
      <c r="B64" s="279"/>
      <c r="C64" s="278"/>
      <c r="D64" s="277" t="s">
        <v>1692</v>
      </c>
      <c r="E64" s="276"/>
      <c r="F64" s="276"/>
      <c r="G64" s="276"/>
      <c r="H64" s="276"/>
      <c r="I64" s="275"/>
      <c r="J64" s="274">
        <f>J211</f>
        <v>0</v>
      </c>
      <c r="K64" s="273"/>
    </row>
    <row r="65" spans="2:11" s="264" customFormat="1" ht="19.899999999999999" customHeight="1" x14ac:dyDescent="0.25">
      <c r="B65" s="271"/>
      <c r="C65" s="270"/>
      <c r="D65" s="269" t="s">
        <v>1691</v>
      </c>
      <c r="E65" s="268"/>
      <c r="F65" s="268"/>
      <c r="G65" s="268"/>
      <c r="H65" s="268"/>
      <c r="I65" s="267"/>
      <c r="J65" s="266">
        <f>J212</f>
        <v>0</v>
      </c>
      <c r="K65" s="265"/>
    </row>
    <row r="66" spans="2:11" s="264" customFormat="1" ht="19.899999999999999" customHeight="1" x14ac:dyDescent="0.25">
      <c r="B66" s="271"/>
      <c r="C66" s="270"/>
      <c r="D66" s="269" t="s">
        <v>1690</v>
      </c>
      <c r="E66" s="268"/>
      <c r="F66" s="268"/>
      <c r="G66" s="268"/>
      <c r="H66" s="268"/>
      <c r="I66" s="267"/>
      <c r="J66" s="266">
        <f>J219</f>
        <v>0</v>
      </c>
      <c r="K66" s="265"/>
    </row>
    <row r="67" spans="2:11" s="264" customFormat="1" ht="19.899999999999999" customHeight="1" x14ac:dyDescent="0.25">
      <c r="B67" s="271"/>
      <c r="C67" s="270"/>
      <c r="D67" s="269" t="s">
        <v>1689</v>
      </c>
      <c r="E67" s="268"/>
      <c r="F67" s="268"/>
      <c r="G67" s="268"/>
      <c r="H67" s="268"/>
      <c r="I67" s="267"/>
      <c r="J67" s="266">
        <f>J236</f>
        <v>0</v>
      </c>
      <c r="K67" s="265"/>
    </row>
    <row r="68" spans="2:11" s="264" customFormat="1" ht="19.899999999999999" customHeight="1" x14ac:dyDescent="0.25">
      <c r="B68" s="271"/>
      <c r="C68" s="270"/>
      <c r="D68" s="269" t="s">
        <v>1688</v>
      </c>
      <c r="E68" s="268"/>
      <c r="F68" s="268"/>
      <c r="G68" s="268"/>
      <c r="H68" s="268"/>
      <c r="I68" s="267"/>
      <c r="J68" s="266">
        <f>J253</f>
        <v>0</v>
      </c>
      <c r="K68" s="265"/>
    </row>
    <row r="69" spans="2:11" s="264" customFormat="1" ht="19.899999999999999" customHeight="1" x14ac:dyDescent="0.25">
      <c r="B69" s="271"/>
      <c r="C69" s="270"/>
      <c r="D69" s="269" t="s">
        <v>1687</v>
      </c>
      <c r="E69" s="268"/>
      <c r="F69" s="268"/>
      <c r="G69" s="268"/>
      <c r="H69" s="268"/>
      <c r="I69" s="267"/>
      <c r="J69" s="266">
        <f>J456</f>
        <v>0</v>
      </c>
      <c r="K69" s="265"/>
    </row>
    <row r="70" spans="2:11" s="264" customFormat="1" ht="19.899999999999999" customHeight="1" x14ac:dyDescent="0.25">
      <c r="B70" s="271"/>
      <c r="C70" s="270"/>
      <c r="D70" s="269" t="s">
        <v>1686</v>
      </c>
      <c r="E70" s="268"/>
      <c r="F70" s="268"/>
      <c r="G70" s="268"/>
      <c r="H70" s="268"/>
      <c r="I70" s="267"/>
      <c r="J70" s="266">
        <f>J459</f>
        <v>0</v>
      </c>
      <c r="K70" s="265"/>
    </row>
    <row r="71" spans="2:11" s="264" customFormat="1" ht="19.899999999999999" customHeight="1" x14ac:dyDescent="0.25">
      <c r="B71" s="271"/>
      <c r="C71" s="270"/>
      <c r="D71" s="269" t="s">
        <v>1685</v>
      </c>
      <c r="E71" s="268"/>
      <c r="F71" s="268"/>
      <c r="G71" s="268"/>
      <c r="H71" s="268"/>
      <c r="I71" s="267"/>
      <c r="J71" s="266">
        <f>J461</f>
        <v>0</v>
      </c>
      <c r="K71" s="265"/>
    </row>
    <row r="72" spans="2:11" s="264" customFormat="1" ht="19.899999999999999" customHeight="1" x14ac:dyDescent="0.25">
      <c r="B72" s="271"/>
      <c r="C72" s="270"/>
      <c r="D72" s="269" t="s">
        <v>1684</v>
      </c>
      <c r="E72" s="268"/>
      <c r="F72" s="268"/>
      <c r="G72" s="268"/>
      <c r="H72" s="268"/>
      <c r="I72" s="267"/>
      <c r="J72" s="266">
        <f>J465</f>
        <v>0</v>
      </c>
      <c r="K72" s="265"/>
    </row>
    <row r="73" spans="2:11" s="264" customFormat="1" ht="19.899999999999999" customHeight="1" x14ac:dyDescent="0.25">
      <c r="B73" s="271"/>
      <c r="C73" s="270"/>
      <c r="D73" s="269" t="s">
        <v>1683</v>
      </c>
      <c r="E73" s="268"/>
      <c r="F73" s="268"/>
      <c r="G73" s="268"/>
      <c r="H73" s="268"/>
      <c r="I73" s="267"/>
      <c r="J73" s="266">
        <f>J468</f>
        <v>0</v>
      </c>
      <c r="K73" s="265"/>
    </row>
    <row r="74" spans="2:11" s="264" customFormat="1" ht="19.899999999999999" customHeight="1" x14ac:dyDescent="0.25">
      <c r="B74" s="271"/>
      <c r="C74" s="270"/>
      <c r="D74" s="269" t="s">
        <v>1682</v>
      </c>
      <c r="E74" s="268"/>
      <c r="F74" s="268"/>
      <c r="G74" s="268"/>
      <c r="H74" s="268"/>
      <c r="I74" s="267"/>
      <c r="J74" s="266">
        <f>J470</f>
        <v>0</v>
      </c>
      <c r="K74" s="265"/>
    </row>
    <row r="75" spans="2:11" s="264" customFormat="1" ht="19.899999999999999" customHeight="1" x14ac:dyDescent="0.25">
      <c r="B75" s="271"/>
      <c r="C75" s="270"/>
      <c r="D75" s="269" t="s">
        <v>1681</v>
      </c>
      <c r="E75" s="268"/>
      <c r="F75" s="268"/>
      <c r="G75" s="268"/>
      <c r="H75" s="268"/>
      <c r="I75" s="267"/>
      <c r="J75" s="266">
        <f>J501</f>
        <v>0</v>
      </c>
      <c r="K75" s="265"/>
    </row>
    <row r="76" spans="2:11" s="264" customFormat="1" ht="19.899999999999999" customHeight="1" x14ac:dyDescent="0.25">
      <c r="B76" s="271"/>
      <c r="C76" s="270"/>
      <c r="D76" s="269" t="s">
        <v>1680</v>
      </c>
      <c r="E76" s="268"/>
      <c r="F76" s="268"/>
      <c r="G76" s="268"/>
      <c r="H76" s="268"/>
      <c r="I76" s="267"/>
      <c r="J76" s="266">
        <f>J536</f>
        <v>0</v>
      </c>
      <c r="K76" s="265"/>
    </row>
    <row r="77" spans="2:11" s="264" customFormat="1" ht="19.899999999999999" customHeight="1" x14ac:dyDescent="0.25">
      <c r="B77" s="271"/>
      <c r="C77" s="270"/>
      <c r="D77" s="269" t="s">
        <v>1679</v>
      </c>
      <c r="E77" s="268"/>
      <c r="F77" s="268"/>
      <c r="G77" s="268"/>
      <c r="H77" s="268"/>
      <c r="I77" s="267"/>
      <c r="J77" s="266">
        <f>J541</f>
        <v>0</v>
      </c>
      <c r="K77" s="265"/>
    </row>
    <row r="78" spans="2:11" s="264" customFormat="1" ht="19.899999999999999" customHeight="1" x14ac:dyDescent="0.25">
      <c r="B78" s="271"/>
      <c r="C78" s="270"/>
      <c r="D78" s="269" t="s">
        <v>1678</v>
      </c>
      <c r="E78" s="268"/>
      <c r="F78" s="268"/>
      <c r="G78" s="268"/>
      <c r="H78" s="268"/>
      <c r="I78" s="267"/>
      <c r="J78" s="266">
        <f>J703</f>
        <v>0</v>
      </c>
      <c r="K78" s="265"/>
    </row>
    <row r="79" spans="2:11" s="264" customFormat="1" ht="19.899999999999999" customHeight="1" x14ac:dyDescent="0.25">
      <c r="B79" s="271"/>
      <c r="C79" s="270"/>
      <c r="D79" s="269" t="s">
        <v>1677</v>
      </c>
      <c r="E79" s="268"/>
      <c r="F79" s="268"/>
      <c r="G79" s="268"/>
      <c r="H79" s="268"/>
      <c r="I79" s="267"/>
      <c r="J79" s="266">
        <f>J705</f>
        <v>0</v>
      </c>
      <c r="K79" s="265"/>
    </row>
    <row r="80" spans="2:11" s="264" customFormat="1" ht="19.899999999999999" customHeight="1" x14ac:dyDescent="0.25">
      <c r="B80" s="271"/>
      <c r="C80" s="270"/>
      <c r="D80" s="269" t="s">
        <v>1676</v>
      </c>
      <c r="E80" s="268"/>
      <c r="F80" s="268"/>
      <c r="G80" s="268"/>
      <c r="H80" s="268"/>
      <c r="I80" s="267"/>
      <c r="J80" s="266">
        <f>J714</f>
        <v>0</v>
      </c>
      <c r="K80" s="265"/>
    </row>
    <row r="81" spans="2:12" s="264" customFormat="1" ht="19.899999999999999" customHeight="1" x14ac:dyDescent="0.25">
      <c r="B81" s="271"/>
      <c r="C81" s="270"/>
      <c r="D81" s="269" t="s">
        <v>1675</v>
      </c>
      <c r="E81" s="268"/>
      <c r="F81" s="268"/>
      <c r="G81" s="268"/>
      <c r="H81" s="268"/>
      <c r="I81" s="267"/>
      <c r="J81" s="266">
        <f>J721</f>
        <v>0</v>
      </c>
      <c r="K81" s="265"/>
    </row>
    <row r="82" spans="2:12" s="264" customFormat="1" ht="19.899999999999999" customHeight="1" x14ac:dyDescent="0.25">
      <c r="B82" s="271"/>
      <c r="C82" s="270"/>
      <c r="D82" s="269" t="s">
        <v>1674</v>
      </c>
      <c r="E82" s="268"/>
      <c r="F82" s="268"/>
      <c r="G82" s="268"/>
      <c r="H82" s="268"/>
      <c r="I82" s="267"/>
      <c r="J82" s="266">
        <f>J742</f>
        <v>0</v>
      </c>
      <c r="K82" s="265"/>
    </row>
    <row r="83" spans="2:12" s="264" customFormat="1" ht="19.899999999999999" customHeight="1" x14ac:dyDescent="0.25">
      <c r="B83" s="271"/>
      <c r="C83" s="270"/>
      <c r="D83" s="269" t="s">
        <v>1673</v>
      </c>
      <c r="E83" s="268"/>
      <c r="F83" s="268"/>
      <c r="G83" s="268"/>
      <c r="H83" s="268"/>
      <c r="I83" s="267"/>
      <c r="J83" s="266">
        <f>J763</f>
        <v>0</v>
      </c>
      <c r="K83" s="265"/>
    </row>
    <row r="84" spans="2:12" s="264" customFormat="1" ht="19.899999999999999" customHeight="1" x14ac:dyDescent="0.25">
      <c r="B84" s="271"/>
      <c r="C84" s="270"/>
      <c r="D84" s="269" t="s">
        <v>1672</v>
      </c>
      <c r="E84" s="268"/>
      <c r="F84" s="268"/>
      <c r="G84" s="268"/>
      <c r="H84" s="268"/>
      <c r="I84" s="267"/>
      <c r="J84" s="266">
        <f>J782</f>
        <v>0</v>
      </c>
      <c r="K84" s="265"/>
    </row>
    <row r="85" spans="2:12" s="272" customFormat="1" ht="24.95" customHeight="1" x14ac:dyDescent="0.25">
      <c r="B85" s="279"/>
      <c r="C85" s="278"/>
      <c r="D85" s="277" t="s">
        <v>1671</v>
      </c>
      <c r="E85" s="276"/>
      <c r="F85" s="276"/>
      <c r="G85" s="276"/>
      <c r="H85" s="276"/>
      <c r="I85" s="275"/>
      <c r="J85" s="274">
        <f>J794</f>
        <v>0</v>
      </c>
      <c r="K85" s="273"/>
    </row>
    <row r="86" spans="2:12" s="272" customFormat="1" ht="24.95" customHeight="1" x14ac:dyDescent="0.25">
      <c r="B86" s="279"/>
      <c r="C86" s="278"/>
      <c r="D86" s="277" t="s">
        <v>1670</v>
      </c>
      <c r="E86" s="276"/>
      <c r="F86" s="276"/>
      <c r="G86" s="276"/>
      <c r="H86" s="276"/>
      <c r="I86" s="275"/>
      <c r="J86" s="274">
        <f>J832</f>
        <v>0</v>
      </c>
      <c r="K86" s="273"/>
    </row>
    <row r="87" spans="2:12" s="264" customFormat="1" ht="19.899999999999999" customHeight="1" x14ac:dyDescent="0.25">
      <c r="B87" s="271"/>
      <c r="C87" s="270"/>
      <c r="D87" s="269" t="s">
        <v>1669</v>
      </c>
      <c r="E87" s="268"/>
      <c r="F87" s="268"/>
      <c r="G87" s="268"/>
      <c r="H87" s="268"/>
      <c r="I87" s="267"/>
      <c r="J87" s="266">
        <f>J833</f>
        <v>0</v>
      </c>
      <c r="K87" s="265"/>
    </row>
    <row r="88" spans="2:12" s="41" customFormat="1" ht="21.75" customHeight="1" x14ac:dyDescent="0.25">
      <c r="B88" s="42"/>
      <c r="C88" s="89"/>
      <c r="D88" s="89"/>
      <c r="E88" s="89"/>
      <c r="F88" s="89"/>
      <c r="G88" s="89"/>
      <c r="H88" s="89"/>
      <c r="I88" s="263"/>
      <c r="J88" s="89"/>
      <c r="K88" s="107"/>
    </row>
    <row r="89" spans="2:12" s="41" customFormat="1" ht="6.95" customHeight="1" x14ac:dyDescent="0.25">
      <c r="B89" s="44"/>
      <c r="C89" s="43"/>
      <c r="D89" s="43"/>
      <c r="E89" s="43"/>
      <c r="F89" s="43"/>
      <c r="G89" s="43"/>
      <c r="H89" s="43"/>
      <c r="I89" s="165"/>
      <c r="J89" s="43"/>
      <c r="K89" s="106"/>
    </row>
    <row r="93" spans="2:12" s="41" customFormat="1" ht="6.95" customHeight="1" x14ac:dyDescent="0.25">
      <c r="B93" s="105"/>
      <c r="C93" s="104"/>
      <c r="D93" s="104"/>
      <c r="E93" s="104"/>
      <c r="F93" s="104"/>
      <c r="G93" s="104"/>
      <c r="H93" s="104"/>
      <c r="I93" s="262"/>
      <c r="J93" s="104"/>
      <c r="K93" s="104"/>
      <c r="L93" s="42"/>
    </row>
    <row r="94" spans="2:12" s="41" customFormat="1" ht="36.950000000000003" customHeight="1" x14ac:dyDescent="0.25">
      <c r="B94" s="42"/>
      <c r="C94" s="103" t="s">
        <v>1668</v>
      </c>
      <c r="I94" s="243"/>
      <c r="L94" s="42"/>
    </row>
    <row r="95" spans="2:12" s="41" customFormat="1" ht="6.95" customHeight="1" x14ac:dyDescent="0.25">
      <c r="B95" s="42"/>
      <c r="I95" s="243"/>
      <c r="L95" s="42"/>
    </row>
    <row r="96" spans="2:12" s="41" customFormat="1" ht="14.45" customHeight="1" x14ac:dyDescent="0.25">
      <c r="B96" s="42"/>
      <c r="C96" s="93" t="s">
        <v>339</v>
      </c>
      <c r="I96" s="243"/>
      <c r="L96" s="42"/>
    </row>
    <row r="97" spans="2:65" s="41" customFormat="1" ht="22.5" customHeight="1" x14ac:dyDescent="0.25">
      <c r="B97" s="42"/>
      <c r="E97" s="261" t="str">
        <f>E7</f>
        <v>Mateřská školka Vrskmaň</v>
      </c>
      <c r="F97" s="96"/>
      <c r="G97" s="96"/>
      <c r="H97" s="96"/>
      <c r="I97" s="243"/>
      <c r="L97" s="42"/>
    </row>
    <row r="98" spans="2:65" s="41" customFormat="1" ht="14.45" customHeight="1" x14ac:dyDescent="0.25">
      <c r="B98" s="42"/>
      <c r="C98" s="93" t="s">
        <v>1667</v>
      </c>
      <c r="I98" s="243"/>
      <c r="L98" s="42"/>
    </row>
    <row r="99" spans="2:65" s="41" customFormat="1" ht="23.25" customHeight="1" x14ac:dyDescent="0.25">
      <c r="B99" s="42"/>
      <c r="E99" s="101" t="str">
        <f>E9</f>
        <v>SO 01 - Mateřská školka</v>
      </c>
      <c r="F99" s="96"/>
      <c r="G99" s="96"/>
      <c r="H99" s="96"/>
      <c r="I99" s="243"/>
      <c r="L99" s="42"/>
    </row>
    <row r="100" spans="2:65" s="41" customFormat="1" ht="6.95" customHeight="1" x14ac:dyDescent="0.25">
      <c r="B100" s="42"/>
      <c r="I100" s="243"/>
      <c r="L100" s="42"/>
    </row>
    <row r="101" spans="2:65" s="41" customFormat="1" ht="18" customHeight="1" x14ac:dyDescent="0.25">
      <c r="B101" s="42"/>
      <c r="C101" s="93" t="s">
        <v>338</v>
      </c>
      <c r="F101" s="258" t="str">
        <f>F12</f>
        <v xml:space="preserve"> </v>
      </c>
      <c r="I101" s="259" t="s">
        <v>337</v>
      </c>
      <c r="J101" s="260" t="str">
        <f>IF(J12="","",J12)</f>
        <v>1.3.2016</v>
      </c>
      <c r="L101" s="42"/>
    </row>
    <row r="102" spans="2:65" s="41" customFormat="1" ht="6.95" customHeight="1" x14ac:dyDescent="0.25">
      <c r="B102" s="42"/>
      <c r="I102" s="243"/>
      <c r="L102" s="42"/>
    </row>
    <row r="103" spans="2:65" s="41" customFormat="1" ht="15" x14ac:dyDescent="0.25">
      <c r="B103" s="42"/>
      <c r="C103" s="93" t="s">
        <v>336</v>
      </c>
      <c r="F103" s="258" t="str">
        <f>E15</f>
        <v>Obec Vrskmaň</v>
      </c>
      <c r="I103" s="259" t="s">
        <v>335</v>
      </c>
      <c r="J103" s="258" t="str">
        <f>E21</f>
        <v>MESSOR s.r.o.</v>
      </c>
      <c r="L103" s="42"/>
    </row>
    <row r="104" spans="2:65" s="41" customFormat="1" ht="14.45" customHeight="1" x14ac:dyDescent="0.25">
      <c r="B104" s="42"/>
      <c r="C104" s="93" t="s">
        <v>333</v>
      </c>
      <c r="F104" s="258" t="str">
        <f>IF(E18="","",E18)</f>
        <v/>
      </c>
      <c r="I104" s="243"/>
      <c r="L104" s="42"/>
    </row>
    <row r="105" spans="2:65" s="41" customFormat="1" ht="10.35" customHeight="1" x14ac:dyDescent="0.25">
      <c r="B105" s="42"/>
      <c r="I105" s="243"/>
      <c r="L105" s="42"/>
    </row>
    <row r="106" spans="2:65" s="252" customFormat="1" ht="29.25" customHeight="1" x14ac:dyDescent="0.25">
      <c r="B106" s="253"/>
      <c r="C106" s="257" t="s">
        <v>1666</v>
      </c>
      <c r="D106" s="255" t="s">
        <v>328</v>
      </c>
      <c r="E106" s="255" t="s">
        <v>332</v>
      </c>
      <c r="F106" s="255" t="s">
        <v>1665</v>
      </c>
      <c r="G106" s="255" t="s">
        <v>1664</v>
      </c>
      <c r="H106" s="255" t="s">
        <v>1663</v>
      </c>
      <c r="I106" s="256" t="s">
        <v>1662</v>
      </c>
      <c r="J106" s="255" t="s">
        <v>1661</v>
      </c>
      <c r="K106" s="254" t="s">
        <v>1660</v>
      </c>
      <c r="L106" s="253"/>
      <c r="M106" s="81" t="s">
        <v>22</v>
      </c>
      <c r="N106" s="80" t="s">
        <v>350</v>
      </c>
      <c r="O106" s="80" t="s">
        <v>1659</v>
      </c>
      <c r="P106" s="80" t="s">
        <v>1658</v>
      </c>
      <c r="Q106" s="80" t="s">
        <v>1657</v>
      </c>
      <c r="R106" s="80" t="s">
        <v>1656</v>
      </c>
      <c r="S106" s="80" t="s">
        <v>1655</v>
      </c>
      <c r="T106" s="79" t="s">
        <v>1654</v>
      </c>
    </row>
    <row r="107" spans="2:65" s="41" customFormat="1" ht="29.25" customHeight="1" x14ac:dyDescent="0.35">
      <c r="B107" s="42"/>
      <c r="C107" s="75" t="s">
        <v>1653</v>
      </c>
      <c r="I107" s="243"/>
      <c r="J107" s="251">
        <f>BK107</f>
        <v>0</v>
      </c>
      <c r="L107" s="42"/>
      <c r="M107" s="78"/>
      <c r="N107" s="77"/>
      <c r="O107" s="77"/>
      <c r="P107" s="250">
        <f>P108+P211+P794+P832</f>
        <v>0</v>
      </c>
      <c r="Q107" s="77"/>
      <c r="R107" s="250">
        <f>R108+R211+R794+R832</f>
        <v>9.5599999999999991E-3</v>
      </c>
      <c r="S107" s="77"/>
      <c r="T107" s="249">
        <f>T108+T211+T794+T832</f>
        <v>0</v>
      </c>
      <c r="AT107" s="136" t="s">
        <v>314</v>
      </c>
      <c r="AU107" s="136" t="s">
        <v>1652</v>
      </c>
      <c r="BK107" s="248">
        <f>BK108+BK211+BK794+BK832</f>
        <v>0</v>
      </c>
    </row>
    <row r="108" spans="2:65" s="180" customFormat="1" ht="37.35" customHeight="1" x14ac:dyDescent="0.35">
      <c r="B108" s="188"/>
      <c r="D108" s="182" t="s">
        <v>314</v>
      </c>
      <c r="E108" s="194" t="s">
        <v>1651</v>
      </c>
      <c r="F108" s="194" t="s">
        <v>1650</v>
      </c>
      <c r="I108" s="190"/>
      <c r="J108" s="193">
        <f>BK108</f>
        <v>0</v>
      </c>
      <c r="L108" s="188"/>
      <c r="M108" s="187"/>
      <c r="N108" s="185"/>
      <c r="O108" s="185"/>
      <c r="P108" s="186">
        <f>P109+P122+P153+P156+P200+P206</f>
        <v>0</v>
      </c>
      <c r="Q108" s="185"/>
      <c r="R108" s="186">
        <f>R109+R122+R153+R156+R200+R206</f>
        <v>0</v>
      </c>
      <c r="S108" s="185"/>
      <c r="T108" s="184">
        <f>T109+T122+T153+T156+T200+T206</f>
        <v>0</v>
      </c>
      <c r="AR108" s="182" t="s">
        <v>297</v>
      </c>
      <c r="AT108" s="183" t="s">
        <v>314</v>
      </c>
      <c r="AU108" s="183" t="s">
        <v>313</v>
      </c>
      <c r="AY108" s="182" t="s">
        <v>385</v>
      </c>
      <c r="BK108" s="181">
        <f>BK109+BK122+BK153+BK156+BK200+BK206</f>
        <v>0</v>
      </c>
    </row>
    <row r="109" spans="2:65" s="180" customFormat="1" ht="19.899999999999999" customHeight="1" x14ac:dyDescent="0.3">
      <c r="B109" s="188"/>
      <c r="D109" s="192" t="s">
        <v>314</v>
      </c>
      <c r="E109" s="191" t="s">
        <v>411</v>
      </c>
      <c r="F109" s="191" t="s">
        <v>1649</v>
      </c>
      <c r="I109" s="190"/>
      <c r="J109" s="189">
        <f>BK109</f>
        <v>0</v>
      </c>
      <c r="L109" s="188"/>
      <c r="M109" s="187"/>
      <c r="N109" s="185"/>
      <c r="O109" s="185"/>
      <c r="P109" s="186">
        <f>SUM(P110:P121)</f>
        <v>0</v>
      </c>
      <c r="Q109" s="185"/>
      <c r="R109" s="186">
        <f>SUM(R110:R121)</f>
        <v>0</v>
      </c>
      <c r="S109" s="185"/>
      <c r="T109" s="184">
        <f>SUM(T110:T121)</f>
        <v>0</v>
      </c>
      <c r="AR109" s="182" t="s">
        <v>297</v>
      </c>
      <c r="AT109" s="183" t="s">
        <v>314</v>
      </c>
      <c r="AU109" s="183" t="s">
        <v>297</v>
      </c>
      <c r="AY109" s="182" t="s">
        <v>385</v>
      </c>
      <c r="BK109" s="181">
        <f>SUM(BK110:BK121)</f>
        <v>0</v>
      </c>
    </row>
    <row r="110" spans="2:65" s="41" customFormat="1" ht="22.5" customHeight="1" x14ac:dyDescent="0.25">
      <c r="B110" s="179"/>
      <c r="C110" s="178" t="s">
        <v>297</v>
      </c>
      <c r="D110" s="178" t="s">
        <v>386</v>
      </c>
      <c r="E110" s="177" t="s">
        <v>1648</v>
      </c>
      <c r="F110" s="172" t="s">
        <v>1647</v>
      </c>
      <c r="G110" s="176" t="s">
        <v>464</v>
      </c>
      <c r="H110" s="175">
        <v>4.2</v>
      </c>
      <c r="I110" s="174"/>
      <c r="J110" s="173">
        <f>ROUND(I110*H110,2)</f>
        <v>0</v>
      </c>
      <c r="K110" s="172" t="s">
        <v>15</v>
      </c>
      <c r="L110" s="42"/>
      <c r="M110" s="171" t="s">
        <v>15</v>
      </c>
      <c r="N110" s="215" t="s">
        <v>349</v>
      </c>
      <c r="O110" s="89"/>
      <c r="P110" s="214">
        <f>O110*H110</f>
        <v>0</v>
      </c>
      <c r="Q110" s="214">
        <v>0</v>
      </c>
      <c r="R110" s="214">
        <f>Q110*H110</f>
        <v>0</v>
      </c>
      <c r="S110" s="214">
        <v>0</v>
      </c>
      <c r="T110" s="213">
        <f>S110*H110</f>
        <v>0</v>
      </c>
      <c r="AR110" s="136" t="s">
        <v>384</v>
      </c>
      <c r="AT110" s="136" t="s">
        <v>386</v>
      </c>
      <c r="AU110" s="136" t="s">
        <v>293</v>
      </c>
      <c r="AY110" s="136" t="s">
        <v>385</v>
      </c>
      <c r="BE110" s="166">
        <f>IF(N110="základní",J110,0)</f>
        <v>0</v>
      </c>
      <c r="BF110" s="166">
        <f>IF(N110="snížená",J110,0)</f>
        <v>0</v>
      </c>
      <c r="BG110" s="166">
        <f>IF(N110="zákl. přenesená",J110,0)</f>
        <v>0</v>
      </c>
      <c r="BH110" s="166">
        <f>IF(N110="sníž. přenesená",J110,0)</f>
        <v>0</v>
      </c>
      <c r="BI110" s="166">
        <f>IF(N110="nulová",J110,0)</f>
        <v>0</v>
      </c>
      <c r="BJ110" s="136" t="s">
        <v>297</v>
      </c>
      <c r="BK110" s="166">
        <f>ROUND(I110*H110,2)</f>
        <v>0</v>
      </c>
      <c r="BL110" s="136" t="s">
        <v>384</v>
      </c>
      <c r="BM110" s="136" t="s">
        <v>1646</v>
      </c>
    </row>
    <row r="111" spans="2:65" s="41" customFormat="1" ht="27" x14ac:dyDescent="0.25">
      <c r="B111" s="42"/>
      <c r="D111" s="204" t="s">
        <v>461</v>
      </c>
      <c r="F111" s="244" t="s">
        <v>462</v>
      </c>
      <c r="I111" s="243"/>
      <c r="L111" s="42"/>
      <c r="M111" s="242"/>
      <c r="N111" s="89"/>
      <c r="O111" s="89"/>
      <c r="P111" s="89"/>
      <c r="Q111" s="89"/>
      <c r="R111" s="89"/>
      <c r="S111" s="89"/>
      <c r="T111" s="88"/>
      <c r="AT111" s="136" t="s">
        <v>461</v>
      </c>
      <c r="AU111" s="136" t="s">
        <v>293</v>
      </c>
    </row>
    <row r="112" spans="2:65" s="195" customFormat="1" x14ac:dyDescent="0.25">
      <c r="B112" s="200"/>
      <c r="D112" s="204" t="s">
        <v>396</v>
      </c>
      <c r="E112" s="196" t="s">
        <v>15</v>
      </c>
      <c r="F112" s="203" t="s">
        <v>1645</v>
      </c>
      <c r="H112" s="202">
        <v>4.2</v>
      </c>
      <c r="I112" s="201"/>
      <c r="L112" s="200"/>
      <c r="M112" s="199"/>
      <c r="N112" s="198"/>
      <c r="O112" s="198"/>
      <c r="P112" s="198"/>
      <c r="Q112" s="198"/>
      <c r="R112" s="198"/>
      <c r="S112" s="198"/>
      <c r="T112" s="197"/>
      <c r="AT112" s="196" t="s">
        <v>396</v>
      </c>
      <c r="AU112" s="196" t="s">
        <v>293</v>
      </c>
      <c r="AV112" s="195" t="s">
        <v>293</v>
      </c>
      <c r="AW112" s="195" t="s">
        <v>358</v>
      </c>
      <c r="AX112" s="195" t="s">
        <v>313</v>
      </c>
      <c r="AY112" s="196" t="s">
        <v>385</v>
      </c>
    </row>
    <row r="113" spans="2:65" s="205" customFormat="1" x14ac:dyDescent="0.25">
      <c r="B113" s="210"/>
      <c r="D113" s="204" t="s">
        <v>396</v>
      </c>
      <c r="E113" s="206" t="s">
        <v>15</v>
      </c>
      <c r="F113" s="212" t="s">
        <v>986</v>
      </c>
      <c r="H113" s="206" t="s">
        <v>15</v>
      </c>
      <c r="I113" s="211"/>
      <c r="L113" s="210"/>
      <c r="M113" s="209"/>
      <c r="N113" s="208"/>
      <c r="O113" s="208"/>
      <c r="P113" s="208"/>
      <c r="Q113" s="208"/>
      <c r="R113" s="208"/>
      <c r="S113" s="208"/>
      <c r="T113" s="207"/>
      <c r="AT113" s="206" t="s">
        <v>396</v>
      </c>
      <c r="AU113" s="206" t="s">
        <v>293</v>
      </c>
      <c r="AV113" s="205" t="s">
        <v>297</v>
      </c>
      <c r="AW113" s="205" t="s">
        <v>358</v>
      </c>
      <c r="AX113" s="205" t="s">
        <v>313</v>
      </c>
      <c r="AY113" s="206" t="s">
        <v>385</v>
      </c>
    </row>
    <row r="114" spans="2:65" s="232" customFormat="1" x14ac:dyDescent="0.25">
      <c r="B114" s="237"/>
      <c r="D114" s="219" t="s">
        <v>396</v>
      </c>
      <c r="E114" s="241" t="s">
        <v>15</v>
      </c>
      <c r="F114" s="240" t="s">
        <v>456</v>
      </c>
      <c r="H114" s="239">
        <v>4.2</v>
      </c>
      <c r="I114" s="238"/>
      <c r="L114" s="237"/>
      <c r="M114" s="236"/>
      <c r="N114" s="235"/>
      <c r="O114" s="235"/>
      <c r="P114" s="235"/>
      <c r="Q114" s="235"/>
      <c r="R114" s="235"/>
      <c r="S114" s="235"/>
      <c r="T114" s="234"/>
      <c r="AT114" s="233" t="s">
        <v>396</v>
      </c>
      <c r="AU114" s="233" t="s">
        <v>293</v>
      </c>
      <c r="AV114" s="232" t="s">
        <v>384</v>
      </c>
      <c r="AW114" s="232" t="s">
        <v>358</v>
      </c>
      <c r="AX114" s="232" t="s">
        <v>297</v>
      </c>
      <c r="AY114" s="233" t="s">
        <v>385</v>
      </c>
    </row>
    <row r="115" spans="2:65" s="41" customFormat="1" ht="22.5" customHeight="1" x14ac:dyDescent="0.25">
      <c r="B115" s="179"/>
      <c r="C115" s="178" t="s">
        <v>293</v>
      </c>
      <c r="D115" s="178" t="s">
        <v>386</v>
      </c>
      <c r="E115" s="177" t="s">
        <v>1644</v>
      </c>
      <c r="F115" s="172" t="s">
        <v>1643</v>
      </c>
      <c r="G115" s="176" t="s">
        <v>464</v>
      </c>
      <c r="H115" s="175">
        <v>0.32</v>
      </c>
      <c r="I115" s="174"/>
      <c r="J115" s="173">
        <f>ROUND(I115*H115,2)</f>
        <v>0</v>
      </c>
      <c r="K115" s="172" t="s">
        <v>15</v>
      </c>
      <c r="L115" s="42"/>
      <c r="M115" s="171" t="s">
        <v>15</v>
      </c>
      <c r="N115" s="215" t="s">
        <v>349</v>
      </c>
      <c r="O115" s="89"/>
      <c r="P115" s="214">
        <f>O115*H115</f>
        <v>0</v>
      </c>
      <c r="Q115" s="214">
        <v>0</v>
      </c>
      <c r="R115" s="214">
        <f>Q115*H115</f>
        <v>0</v>
      </c>
      <c r="S115" s="214">
        <v>0</v>
      </c>
      <c r="T115" s="213">
        <f>S115*H115</f>
        <v>0</v>
      </c>
      <c r="AR115" s="136" t="s">
        <v>384</v>
      </c>
      <c r="AT115" s="136" t="s">
        <v>386</v>
      </c>
      <c r="AU115" s="136" t="s">
        <v>293</v>
      </c>
      <c r="AY115" s="136" t="s">
        <v>385</v>
      </c>
      <c r="BE115" s="166">
        <f>IF(N115="základní",J115,0)</f>
        <v>0</v>
      </c>
      <c r="BF115" s="166">
        <f>IF(N115="snížená",J115,0)</f>
        <v>0</v>
      </c>
      <c r="BG115" s="166">
        <f>IF(N115="zákl. přenesená",J115,0)</f>
        <v>0</v>
      </c>
      <c r="BH115" s="166">
        <f>IF(N115="sníž. přenesená",J115,0)</f>
        <v>0</v>
      </c>
      <c r="BI115" s="166">
        <f>IF(N115="nulová",J115,0)</f>
        <v>0</v>
      </c>
      <c r="BJ115" s="136" t="s">
        <v>297</v>
      </c>
      <c r="BK115" s="166">
        <f>ROUND(I115*H115,2)</f>
        <v>0</v>
      </c>
      <c r="BL115" s="136" t="s">
        <v>384</v>
      </c>
      <c r="BM115" s="136" t="s">
        <v>1642</v>
      </c>
    </row>
    <row r="116" spans="2:65" s="41" customFormat="1" ht="27" x14ac:dyDescent="0.25">
      <c r="B116" s="42"/>
      <c r="D116" s="204" t="s">
        <v>461</v>
      </c>
      <c r="F116" s="244" t="s">
        <v>1641</v>
      </c>
      <c r="I116" s="243"/>
      <c r="L116" s="42"/>
      <c r="M116" s="242"/>
      <c r="N116" s="89"/>
      <c r="O116" s="89"/>
      <c r="P116" s="89"/>
      <c r="Q116" s="89"/>
      <c r="R116" s="89"/>
      <c r="S116" s="89"/>
      <c r="T116" s="88"/>
      <c r="AT116" s="136" t="s">
        <v>461</v>
      </c>
      <c r="AU116" s="136" t="s">
        <v>293</v>
      </c>
    </row>
    <row r="117" spans="2:65" s="195" customFormat="1" x14ac:dyDescent="0.25">
      <c r="B117" s="200"/>
      <c r="D117" s="204" t="s">
        <v>396</v>
      </c>
      <c r="E117" s="196" t="s">
        <v>15</v>
      </c>
      <c r="F117" s="203" t="s">
        <v>1640</v>
      </c>
      <c r="H117" s="202">
        <v>0.32</v>
      </c>
      <c r="I117" s="201"/>
      <c r="L117" s="200"/>
      <c r="M117" s="199"/>
      <c r="N117" s="198"/>
      <c r="O117" s="198"/>
      <c r="P117" s="198"/>
      <c r="Q117" s="198"/>
      <c r="R117" s="198"/>
      <c r="S117" s="198"/>
      <c r="T117" s="197"/>
      <c r="AT117" s="196" t="s">
        <v>396</v>
      </c>
      <c r="AU117" s="196" t="s">
        <v>293</v>
      </c>
      <c r="AV117" s="195" t="s">
        <v>293</v>
      </c>
      <c r="AW117" s="195" t="s">
        <v>358</v>
      </c>
      <c r="AX117" s="195" t="s">
        <v>313</v>
      </c>
      <c r="AY117" s="196" t="s">
        <v>385</v>
      </c>
    </row>
    <row r="118" spans="2:65" s="205" customFormat="1" x14ac:dyDescent="0.25">
      <c r="B118" s="210"/>
      <c r="D118" s="204" t="s">
        <v>396</v>
      </c>
      <c r="E118" s="206" t="s">
        <v>15</v>
      </c>
      <c r="F118" s="212" t="s">
        <v>986</v>
      </c>
      <c r="H118" s="206" t="s">
        <v>15</v>
      </c>
      <c r="I118" s="211"/>
      <c r="L118" s="210"/>
      <c r="M118" s="209"/>
      <c r="N118" s="208"/>
      <c r="O118" s="208"/>
      <c r="P118" s="208"/>
      <c r="Q118" s="208"/>
      <c r="R118" s="208"/>
      <c r="S118" s="208"/>
      <c r="T118" s="207"/>
      <c r="AT118" s="206" t="s">
        <v>396</v>
      </c>
      <c r="AU118" s="206" t="s">
        <v>293</v>
      </c>
      <c r="AV118" s="205" t="s">
        <v>297</v>
      </c>
      <c r="AW118" s="205" t="s">
        <v>358</v>
      </c>
      <c r="AX118" s="205" t="s">
        <v>313</v>
      </c>
      <c r="AY118" s="206" t="s">
        <v>385</v>
      </c>
    </row>
    <row r="119" spans="2:65" s="232" customFormat="1" x14ac:dyDescent="0.25">
      <c r="B119" s="237"/>
      <c r="D119" s="219" t="s">
        <v>396</v>
      </c>
      <c r="E119" s="241" t="s">
        <v>15</v>
      </c>
      <c r="F119" s="240" t="s">
        <v>456</v>
      </c>
      <c r="H119" s="239">
        <v>0.32</v>
      </c>
      <c r="I119" s="238"/>
      <c r="L119" s="237"/>
      <c r="M119" s="236"/>
      <c r="N119" s="235"/>
      <c r="O119" s="235"/>
      <c r="P119" s="235"/>
      <c r="Q119" s="235"/>
      <c r="R119" s="235"/>
      <c r="S119" s="235"/>
      <c r="T119" s="234"/>
      <c r="AT119" s="233" t="s">
        <v>396</v>
      </c>
      <c r="AU119" s="233" t="s">
        <v>293</v>
      </c>
      <c r="AV119" s="232" t="s">
        <v>384</v>
      </c>
      <c r="AW119" s="232" t="s">
        <v>358</v>
      </c>
      <c r="AX119" s="232" t="s">
        <v>297</v>
      </c>
      <c r="AY119" s="233" t="s">
        <v>385</v>
      </c>
    </row>
    <row r="120" spans="2:65" s="41" customFormat="1" ht="22.5" customHeight="1" x14ac:dyDescent="0.25">
      <c r="B120" s="179"/>
      <c r="C120" s="178" t="s">
        <v>411</v>
      </c>
      <c r="D120" s="178" t="s">
        <v>386</v>
      </c>
      <c r="E120" s="177" t="s">
        <v>1639</v>
      </c>
      <c r="F120" s="172" t="s">
        <v>1638</v>
      </c>
      <c r="G120" s="176" t="s">
        <v>420</v>
      </c>
      <c r="H120" s="175">
        <v>37</v>
      </c>
      <c r="I120" s="174"/>
      <c r="J120" s="173">
        <f>ROUND(I120*H120,2)</f>
        <v>0</v>
      </c>
      <c r="K120" s="172" t="s">
        <v>15</v>
      </c>
      <c r="L120" s="42"/>
      <c r="M120" s="171" t="s">
        <v>15</v>
      </c>
      <c r="N120" s="215" t="s">
        <v>349</v>
      </c>
      <c r="O120" s="89"/>
      <c r="P120" s="214">
        <f>O120*H120</f>
        <v>0</v>
      </c>
      <c r="Q120" s="214">
        <v>0</v>
      </c>
      <c r="R120" s="214">
        <f>Q120*H120</f>
        <v>0</v>
      </c>
      <c r="S120" s="214">
        <v>0</v>
      </c>
      <c r="T120" s="213">
        <f>S120*H120</f>
        <v>0</v>
      </c>
      <c r="AR120" s="136" t="s">
        <v>384</v>
      </c>
      <c r="AT120" s="136" t="s">
        <v>386</v>
      </c>
      <c r="AU120" s="136" t="s">
        <v>293</v>
      </c>
      <c r="AY120" s="136" t="s">
        <v>385</v>
      </c>
      <c r="BE120" s="166">
        <f>IF(N120="základní",J120,0)</f>
        <v>0</v>
      </c>
      <c r="BF120" s="166">
        <f>IF(N120="snížená",J120,0)</f>
        <v>0</v>
      </c>
      <c r="BG120" s="166">
        <f>IF(N120="zákl. přenesená",J120,0)</f>
        <v>0</v>
      </c>
      <c r="BH120" s="166">
        <f>IF(N120="sníž. přenesená",J120,0)</f>
        <v>0</v>
      </c>
      <c r="BI120" s="166">
        <f>IF(N120="nulová",J120,0)</f>
        <v>0</v>
      </c>
      <c r="BJ120" s="136" t="s">
        <v>297</v>
      </c>
      <c r="BK120" s="166">
        <f>ROUND(I120*H120,2)</f>
        <v>0</v>
      </c>
      <c r="BL120" s="136" t="s">
        <v>384</v>
      </c>
      <c r="BM120" s="136" t="s">
        <v>1637</v>
      </c>
    </row>
    <row r="121" spans="2:65" s="41" customFormat="1" ht="27" x14ac:dyDescent="0.25">
      <c r="B121" s="42"/>
      <c r="D121" s="204" t="s">
        <v>461</v>
      </c>
      <c r="F121" s="244" t="s">
        <v>1636</v>
      </c>
      <c r="I121" s="243"/>
      <c r="L121" s="42"/>
      <c r="M121" s="242"/>
      <c r="N121" s="89"/>
      <c r="O121" s="89"/>
      <c r="P121" s="89"/>
      <c r="Q121" s="89"/>
      <c r="R121" s="89"/>
      <c r="S121" s="89"/>
      <c r="T121" s="88"/>
      <c r="AT121" s="136" t="s">
        <v>461</v>
      </c>
      <c r="AU121" s="136" t="s">
        <v>293</v>
      </c>
    </row>
    <row r="122" spans="2:65" s="180" customFormat="1" ht="29.85" customHeight="1" x14ac:dyDescent="0.3">
      <c r="B122" s="188"/>
      <c r="D122" s="192" t="s">
        <v>314</v>
      </c>
      <c r="E122" s="191" t="s">
        <v>1625</v>
      </c>
      <c r="F122" s="191" t="s">
        <v>1635</v>
      </c>
      <c r="I122" s="190"/>
      <c r="J122" s="189">
        <f>BK122</f>
        <v>0</v>
      </c>
      <c r="L122" s="188"/>
      <c r="M122" s="187"/>
      <c r="N122" s="185"/>
      <c r="O122" s="185"/>
      <c r="P122" s="186">
        <f>SUM(P123:P152)</f>
        <v>0</v>
      </c>
      <c r="Q122" s="185"/>
      <c r="R122" s="186">
        <f>SUM(R123:R152)</f>
        <v>0</v>
      </c>
      <c r="S122" s="185"/>
      <c r="T122" s="184">
        <f>SUM(T123:T152)</f>
        <v>0</v>
      </c>
      <c r="AR122" s="182" t="s">
        <v>297</v>
      </c>
      <c r="AT122" s="183" t="s">
        <v>314</v>
      </c>
      <c r="AU122" s="183" t="s">
        <v>297</v>
      </c>
      <c r="AY122" s="182" t="s">
        <v>385</v>
      </c>
      <c r="BK122" s="181">
        <f>SUM(BK123:BK152)</f>
        <v>0</v>
      </c>
    </row>
    <row r="123" spans="2:65" s="41" customFormat="1" ht="22.5" customHeight="1" x14ac:dyDescent="0.25">
      <c r="B123" s="179"/>
      <c r="C123" s="178" t="s">
        <v>384</v>
      </c>
      <c r="D123" s="178" t="s">
        <v>386</v>
      </c>
      <c r="E123" s="177" t="s">
        <v>1634</v>
      </c>
      <c r="F123" s="172" t="s">
        <v>1633</v>
      </c>
      <c r="G123" s="176" t="s">
        <v>464</v>
      </c>
      <c r="H123" s="175">
        <v>403.55</v>
      </c>
      <c r="I123" s="174"/>
      <c r="J123" s="173">
        <f>ROUND(I123*H123,2)</f>
        <v>0</v>
      </c>
      <c r="K123" s="172" t="s">
        <v>15</v>
      </c>
      <c r="L123" s="42"/>
      <c r="M123" s="171" t="s">
        <v>15</v>
      </c>
      <c r="N123" s="215" t="s">
        <v>349</v>
      </c>
      <c r="O123" s="89"/>
      <c r="P123" s="214">
        <f>O123*H123</f>
        <v>0</v>
      </c>
      <c r="Q123" s="214">
        <v>0</v>
      </c>
      <c r="R123" s="214">
        <f>Q123*H123</f>
        <v>0</v>
      </c>
      <c r="S123" s="214">
        <v>0</v>
      </c>
      <c r="T123" s="213">
        <f>S123*H123</f>
        <v>0</v>
      </c>
      <c r="AR123" s="136" t="s">
        <v>384</v>
      </c>
      <c r="AT123" s="136" t="s">
        <v>386</v>
      </c>
      <c r="AU123" s="136" t="s">
        <v>293</v>
      </c>
      <c r="AY123" s="136" t="s">
        <v>385</v>
      </c>
      <c r="BE123" s="166">
        <f>IF(N123="základní",J123,0)</f>
        <v>0</v>
      </c>
      <c r="BF123" s="166">
        <f>IF(N123="snížená",J123,0)</f>
        <v>0</v>
      </c>
      <c r="BG123" s="166">
        <f>IF(N123="zákl. přenesená",J123,0)</f>
        <v>0</v>
      </c>
      <c r="BH123" s="166">
        <f>IF(N123="sníž. přenesená",J123,0)</f>
        <v>0</v>
      </c>
      <c r="BI123" s="166">
        <f>IF(N123="nulová",J123,0)</f>
        <v>0</v>
      </c>
      <c r="BJ123" s="136" t="s">
        <v>297</v>
      </c>
      <c r="BK123" s="166">
        <f>ROUND(I123*H123,2)</f>
        <v>0</v>
      </c>
      <c r="BL123" s="136" t="s">
        <v>384</v>
      </c>
      <c r="BM123" s="136" t="s">
        <v>1632</v>
      </c>
    </row>
    <row r="124" spans="2:65" s="41" customFormat="1" ht="27" x14ac:dyDescent="0.25">
      <c r="B124" s="42"/>
      <c r="D124" s="204" t="s">
        <v>461</v>
      </c>
      <c r="F124" s="244" t="s">
        <v>1631</v>
      </c>
      <c r="I124" s="243"/>
      <c r="L124" s="42"/>
      <c r="M124" s="242"/>
      <c r="N124" s="89"/>
      <c r="O124" s="89"/>
      <c r="P124" s="89"/>
      <c r="Q124" s="89"/>
      <c r="R124" s="89"/>
      <c r="S124" s="89"/>
      <c r="T124" s="88"/>
      <c r="AT124" s="136" t="s">
        <v>461</v>
      </c>
      <c r="AU124" s="136" t="s">
        <v>293</v>
      </c>
    </row>
    <row r="125" spans="2:65" s="195" customFormat="1" x14ac:dyDescent="0.25">
      <c r="B125" s="200"/>
      <c r="D125" s="204" t="s">
        <v>396</v>
      </c>
      <c r="E125" s="196" t="s">
        <v>15</v>
      </c>
      <c r="F125" s="203" t="s">
        <v>1630</v>
      </c>
      <c r="H125" s="202">
        <v>403.55</v>
      </c>
      <c r="I125" s="201"/>
      <c r="L125" s="200"/>
      <c r="M125" s="199"/>
      <c r="N125" s="198"/>
      <c r="O125" s="198"/>
      <c r="P125" s="198"/>
      <c r="Q125" s="198"/>
      <c r="R125" s="198"/>
      <c r="S125" s="198"/>
      <c r="T125" s="197"/>
      <c r="AT125" s="196" t="s">
        <v>396</v>
      </c>
      <c r="AU125" s="196" t="s">
        <v>293</v>
      </c>
      <c r="AV125" s="195" t="s">
        <v>293</v>
      </c>
      <c r="AW125" s="195" t="s">
        <v>358</v>
      </c>
      <c r="AX125" s="195" t="s">
        <v>313</v>
      </c>
      <c r="AY125" s="196" t="s">
        <v>385</v>
      </c>
    </row>
    <row r="126" spans="2:65" s="232" customFormat="1" x14ac:dyDescent="0.25">
      <c r="B126" s="237"/>
      <c r="D126" s="219" t="s">
        <v>396</v>
      </c>
      <c r="E126" s="241" t="s">
        <v>15</v>
      </c>
      <c r="F126" s="240" t="s">
        <v>456</v>
      </c>
      <c r="H126" s="239">
        <v>403.55</v>
      </c>
      <c r="I126" s="238"/>
      <c r="L126" s="237"/>
      <c r="M126" s="236"/>
      <c r="N126" s="235"/>
      <c r="O126" s="235"/>
      <c r="P126" s="235"/>
      <c r="Q126" s="235"/>
      <c r="R126" s="235"/>
      <c r="S126" s="235"/>
      <c r="T126" s="234"/>
      <c r="AT126" s="233" t="s">
        <v>396</v>
      </c>
      <c r="AU126" s="233" t="s">
        <v>293</v>
      </c>
      <c r="AV126" s="232" t="s">
        <v>384</v>
      </c>
      <c r="AW126" s="232" t="s">
        <v>358</v>
      </c>
      <c r="AX126" s="232" t="s">
        <v>297</v>
      </c>
      <c r="AY126" s="233" t="s">
        <v>385</v>
      </c>
    </row>
    <row r="127" spans="2:65" s="41" customFormat="1" ht="22.5" customHeight="1" x14ac:dyDescent="0.25">
      <c r="B127" s="179"/>
      <c r="C127" s="178" t="s">
        <v>391</v>
      </c>
      <c r="D127" s="178" t="s">
        <v>386</v>
      </c>
      <c r="E127" s="177" t="s">
        <v>1629</v>
      </c>
      <c r="F127" s="172" t="s">
        <v>1628</v>
      </c>
      <c r="G127" s="176" t="s">
        <v>464</v>
      </c>
      <c r="H127" s="175">
        <v>403.55</v>
      </c>
      <c r="I127" s="174"/>
      <c r="J127" s="173">
        <f>ROUND(I127*H127,2)</f>
        <v>0</v>
      </c>
      <c r="K127" s="172" t="s">
        <v>15</v>
      </c>
      <c r="L127" s="42"/>
      <c r="M127" s="171" t="s">
        <v>15</v>
      </c>
      <c r="N127" s="215" t="s">
        <v>349</v>
      </c>
      <c r="O127" s="89"/>
      <c r="P127" s="214">
        <f>O127*H127</f>
        <v>0</v>
      </c>
      <c r="Q127" s="214">
        <v>0</v>
      </c>
      <c r="R127" s="214">
        <f>Q127*H127</f>
        <v>0</v>
      </c>
      <c r="S127" s="214">
        <v>0</v>
      </c>
      <c r="T127" s="213">
        <f>S127*H127</f>
        <v>0</v>
      </c>
      <c r="AR127" s="136" t="s">
        <v>384</v>
      </c>
      <c r="AT127" s="136" t="s">
        <v>386</v>
      </c>
      <c r="AU127" s="136" t="s">
        <v>293</v>
      </c>
      <c r="AY127" s="136" t="s">
        <v>385</v>
      </c>
      <c r="BE127" s="166">
        <f>IF(N127="základní",J127,0)</f>
        <v>0</v>
      </c>
      <c r="BF127" s="166">
        <f>IF(N127="snížená",J127,0)</f>
        <v>0</v>
      </c>
      <c r="BG127" s="166">
        <f>IF(N127="zákl. přenesená",J127,0)</f>
        <v>0</v>
      </c>
      <c r="BH127" s="166">
        <f>IF(N127="sníž. přenesená",J127,0)</f>
        <v>0</v>
      </c>
      <c r="BI127" s="166">
        <f>IF(N127="nulová",J127,0)</f>
        <v>0</v>
      </c>
      <c r="BJ127" s="136" t="s">
        <v>297</v>
      </c>
      <c r="BK127" s="166">
        <f>ROUND(I127*H127,2)</f>
        <v>0</v>
      </c>
      <c r="BL127" s="136" t="s">
        <v>384</v>
      </c>
      <c r="BM127" s="136" t="s">
        <v>1627</v>
      </c>
    </row>
    <row r="128" spans="2:65" s="41" customFormat="1" ht="27" x14ac:dyDescent="0.25">
      <c r="B128" s="42"/>
      <c r="D128" s="219" t="s">
        <v>461</v>
      </c>
      <c r="F128" s="247" t="s">
        <v>1626</v>
      </c>
      <c r="I128" s="243"/>
      <c r="L128" s="42"/>
      <c r="M128" s="242"/>
      <c r="N128" s="89"/>
      <c r="O128" s="89"/>
      <c r="P128" s="89"/>
      <c r="Q128" s="89"/>
      <c r="R128" s="89"/>
      <c r="S128" s="89"/>
      <c r="T128" s="88"/>
      <c r="AT128" s="136" t="s">
        <v>461</v>
      </c>
      <c r="AU128" s="136" t="s">
        <v>293</v>
      </c>
    </row>
    <row r="129" spans="2:65" s="41" customFormat="1" ht="22.5" customHeight="1" x14ac:dyDescent="0.25">
      <c r="B129" s="179"/>
      <c r="C129" s="178" t="s">
        <v>1625</v>
      </c>
      <c r="D129" s="178" t="s">
        <v>386</v>
      </c>
      <c r="E129" s="177" t="s">
        <v>1624</v>
      </c>
      <c r="F129" s="172" t="s">
        <v>1623</v>
      </c>
      <c r="G129" s="176" t="s">
        <v>464</v>
      </c>
      <c r="H129" s="175">
        <v>33.4</v>
      </c>
      <c r="I129" s="174"/>
      <c r="J129" s="173">
        <f>ROUND(I129*H129,2)</f>
        <v>0</v>
      </c>
      <c r="K129" s="172" t="s">
        <v>15</v>
      </c>
      <c r="L129" s="42"/>
      <c r="M129" s="171" t="s">
        <v>15</v>
      </c>
      <c r="N129" s="215" t="s">
        <v>349</v>
      </c>
      <c r="O129" s="89"/>
      <c r="P129" s="214">
        <f>O129*H129</f>
        <v>0</v>
      </c>
      <c r="Q129" s="214">
        <v>0</v>
      </c>
      <c r="R129" s="214">
        <f>Q129*H129</f>
        <v>0</v>
      </c>
      <c r="S129" s="214">
        <v>0</v>
      </c>
      <c r="T129" s="213">
        <f>S129*H129</f>
        <v>0</v>
      </c>
      <c r="AR129" s="136" t="s">
        <v>384</v>
      </c>
      <c r="AT129" s="136" t="s">
        <v>386</v>
      </c>
      <c r="AU129" s="136" t="s">
        <v>293</v>
      </c>
      <c r="AY129" s="136" t="s">
        <v>385</v>
      </c>
      <c r="BE129" s="166">
        <f>IF(N129="základní",J129,0)</f>
        <v>0</v>
      </c>
      <c r="BF129" s="166">
        <f>IF(N129="snížená",J129,0)</f>
        <v>0</v>
      </c>
      <c r="BG129" s="166">
        <f>IF(N129="zákl. přenesená",J129,0)</f>
        <v>0</v>
      </c>
      <c r="BH129" s="166">
        <f>IF(N129="sníž. přenesená",J129,0)</f>
        <v>0</v>
      </c>
      <c r="BI129" s="166">
        <f>IF(N129="nulová",J129,0)</f>
        <v>0</v>
      </c>
      <c r="BJ129" s="136" t="s">
        <v>297</v>
      </c>
      <c r="BK129" s="166">
        <f>ROUND(I129*H129,2)</f>
        <v>0</v>
      </c>
      <c r="BL129" s="136" t="s">
        <v>384</v>
      </c>
      <c r="BM129" s="136" t="s">
        <v>1622</v>
      </c>
    </row>
    <row r="130" spans="2:65" s="41" customFormat="1" x14ac:dyDescent="0.25">
      <c r="B130" s="42"/>
      <c r="D130" s="204" t="s">
        <v>461</v>
      </c>
      <c r="F130" s="244" t="s">
        <v>1621</v>
      </c>
      <c r="I130" s="243"/>
      <c r="L130" s="42"/>
      <c r="M130" s="242"/>
      <c r="N130" s="89"/>
      <c r="O130" s="89"/>
      <c r="P130" s="89"/>
      <c r="Q130" s="89"/>
      <c r="R130" s="89"/>
      <c r="S130" s="89"/>
      <c r="T130" s="88"/>
      <c r="AT130" s="136" t="s">
        <v>461</v>
      </c>
      <c r="AU130" s="136" t="s">
        <v>293</v>
      </c>
    </row>
    <row r="131" spans="2:65" s="195" customFormat="1" x14ac:dyDescent="0.25">
      <c r="B131" s="200"/>
      <c r="D131" s="204" t="s">
        <v>396</v>
      </c>
      <c r="E131" s="196" t="s">
        <v>15</v>
      </c>
      <c r="F131" s="203" t="s">
        <v>1620</v>
      </c>
      <c r="H131" s="202">
        <v>33.4</v>
      </c>
      <c r="I131" s="201"/>
      <c r="L131" s="200"/>
      <c r="M131" s="199"/>
      <c r="N131" s="198"/>
      <c r="O131" s="198"/>
      <c r="P131" s="198"/>
      <c r="Q131" s="198"/>
      <c r="R131" s="198"/>
      <c r="S131" s="198"/>
      <c r="T131" s="197"/>
      <c r="AT131" s="196" t="s">
        <v>396</v>
      </c>
      <c r="AU131" s="196" t="s">
        <v>293</v>
      </c>
      <c r="AV131" s="195" t="s">
        <v>293</v>
      </c>
      <c r="AW131" s="195" t="s">
        <v>358</v>
      </c>
      <c r="AX131" s="195" t="s">
        <v>313</v>
      </c>
      <c r="AY131" s="196" t="s">
        <v>385</v>
      </c>
    </row>
    <row r="132" spans="2:65" s="232" customFormat="1" x14ac:dyDescent="0.25">
      <c r="B132" s="237"/>
      <c r="D132" s="219" t="s">
        <v>396</v>
      </c>
      <c r="E132" s="241" t="s">
        <v>15</v>
      </c>
      <c r="F132" s="240" t="s">
        <v>456</v>
      </c>
      <c r="H132" s="239">
        <v>33.4</v>
      </c>
      <c r="I132" s="238"/>
      <c r="L132" s="237"/>
      <c r="M132" s="236"/>
      <c r="N132" s="235"/>
      <c r="O132" s="235"/>
      <c r="P132" s="235"/>
      <c r="Q132" s="235"/>
      <c r="R132" s="235"/>
      <c r="S132" s="235"/>
      <c r="T132" s="234"/>
      <c r="AT132" s="233" t="s">
        <v>396</v>
      </c>
      <c r="AU132" s="233" t="s">
        <v>293</v>
      </c>
      <c r="AV132" s="232" t="s">
        <v>384</v>
      </c>
      <c r="AW132" s="232" t="s">
        <v>358</v>
      </c>
      <c r="AX132" s="232" t="s">
        <v>297</v>
      </c>
      <c r="AY132" s="233" t="s">
        <v>385</v>
      </c>
    </row>
    <row r="133" spans="2:65" s="41" customFormat="1" ht="22.5" customHeight="1" x14ac:dyDescent="0.25">
      <c r="B133" s="179"/>
      <c r="C133" s="178" t="s">
        <v>1619</v>
      </c>
      <c r="D133" s="178" t="s">
        <v>386</v>
      </c>
      <c r="E133" s="177" t="s">
        <v>1618</v>
      </c>
      <c r="F133" s="172" t="s">
        <v>1617</v>
      </c>
      <c r="G133" s="176" t="s">
        <v>464</v>
      </c>
      <c r="H133" s="175">
        <v>227.41</v>
      </c>
      <c r="I133" s="174"/>
      <c r="J133" s="173">
        <f>ROUND(I133*H133,2)</f>
        <v>0</v>
      </c>
      <c r="K133" s="172" t="s">
        <v>15</v>
      </c>
      <c r="L133" s="42"/>
      <c r="M133" s="171" t="s">
        <v>15</v>
      </c>
      <c r="N133" s="215" t="s">
        <v>349</v>
      </c>
      <c r="O133" s="89"/>
      <c r="P133" s="214">
        <f>O133*H133</f>
        <v>0</v>
      </c>
      <c r="Q133" s="214">
        <v>0</v>
      </c>
      <c r="R133" s="214">
        <f>Q133*H133</f>
        <v>0</v>
      </c>
      <c r="S133" s="214">
        <v>0</v>
      </c>
      <c r="T133" s="213">
        <f>S133*H133</f>
        <v>0</v>
      </c>
      <c r="AR133" s="136" t="s">
        <v>384</v>
      </c>
      <c r="AT133" s="136" t="s">
        <v>386</v>
      </c>
      <c r="AU133" s="136" t="s">
        <v>293</v>
      </c>
      <c r="AY133" s="136" t="s">
        <v>385</v>
      </c>
      <c r="BE133" s="166">
        <f>IF(N133="základní",J133,0)</f>
        <v>0</v>
      </c>
      <c r="BF133" s="166">
        <f>IF(N133="snížená",J133,0)</f>
        <v>0</v>
      </c>
      <c r="BG133" s="166">
        <f>IF(N133="zákl. přenesená",J133,0)</f>
        <v>0</v>
      </c>
      <c r="BH133" s="166">
        <f>IF(N133="sníž. přenesená",J133,0)</f>
        <v>0</v>
      </c>
      <c r="BI133" s="166">
        <f>IF(N133="nulová",J133,0)</f>
        <v>0</v>
      </c>
      <c r="BJ133" s="136" t="s">
        <v>297</v>
      </c>
      <c r="BK133" s="166">
        <f>ROUND(I133*H133,2)</f>
        <v>0</v>
      </c>
      <c r="BL133" s="136" t="s">
        <v>384</v>
      </c>
      <c r="BM133" s="136" t="s">
        <v>1616</v>
      </c>
    </row>
    <row r="134" spans="2:65" s="41" customFormat="1" ht="27" x14ac:dyDescent="0.25">
      <c r="B134" s="42"/>
      <c r="D134" s="204" t="s">
        <v>461</v>
      </c>
      <c r="F134" s="244" t="s">
        <v>1615</v>
      </c>
      <c r="I134" s="243"/>
      <c r="L134" s="42"/>
      <c r="M134" s="242"/>
      <c r="N134" s="89"/>
      <c r="O134" s="89"/>
      <c r="P134" s="89"/>
      <c r="Q134" s="89"/>
      <c r="R134" s="89"/>
      <c r="S134" s="89"/>
      <c r="T134" s="88"/>
      <c r="AT134" s="136" t="s">
        <v>461</v>
      </c>
      <c r="AU134" s="136" t="s">
        <v>293</v>
      </c>
    </row>
    <row r="135" spans="2:65" s="195" customFormat="1" x14ac:dyDescent="0.25">
      <c r="B135" s="200"/>
      <c r="D135" s="204" t="s">
        <v>396</v>
      </c>
      <c r="E135" s="196" t="s">
        <v>15</v>
      </c>
      <c r="F135" s="203" t="s">
        <v>1614</v>
      </c>
      <c r="H135" s="202">
        <v>246.13</v>
      </c>
      <c r="I135" s="201"/>
      <c r="L135" s="200"/>
      <c r="M135" s="199"/>
      <c r="N135" s="198"/>
      <c r="O135" s="198"/>
      <c r="P135" s="198"/>
      <c r="Q135" s="198"/>
      <c r="R135" s="198"/>
      <c r="S135" s="198"/>
      <c r="T135" s="197"/>
      <c r="AT135" s="196" t="s">
        <v>396</v>
      </c>
      <c r="AU135" s="196" t="s">
        <v>293</v>
      </c>
      <c r="AV135" s="195" t="s">
        <v>293</v>
      </c>
      <c r="AW135" s="195" t="s">
        <v>358</v>
      </c>
      <c r="AX135" s="195" t="s">
        <v>313</v>
      </c>
      <c r="AY135" s="196" t="s">
        <v>385</v>
      </c>
    </row>
    <row r="136" spans="2:65" s="195" customFormat="1" x14ac:dyDescent="0.25">
      <c r="B136" s="200"/>
      <c r="D136" s="204" t="s">
        <v>396</v>
      </c>
      <c r="E136" s="196" t="s">
        <v>15</v>
      </c>
      <c r="F136" s="203" t="s">
        <v>1613</v>
      </c>
      <c r="H136" s="202">
        <v>-18.72</v>
      </c>
      <c r="I136" s="201"/>
      <c r="L136" s="200"/>
      <c r="M136" s="199"/>
      <c r="N136" s="198"/>
      <c r="O136" s="198"/>
      <c r="P136" s="198"/>
      <c r="Q136" s="198"/>
      <c r="R136" s="198"/>
      <c r="S136" s="198"/>
      <c r="T136" s="197"/>
      <c r="AT136" s="196" t="s">
        <v>396</v>
      </c>
      <c r="AU136" s="196" t="s">
        <v>293</v>
      </c>
      <c r="AV136" s="195" t="s">
        <v>293</v>
      </c>
      <c r="AW136" s="195" t="s">
        <v>358</v>
      </c>
      <c r="AX136" s="195" t="s">
        <v>313</v>
      </c>
      <c r="AY136" s="196" t="s">
        <v>385</v>
      </c>
    </row>
    <row r="137" spans="2:65" s="205" customFormat="1" x14ac:dyDescent="0.25">
      <c r="B137" s="210"/>
      <c r="D137" s="204" t="s">
        <v>396</v>
      </c>
      <c r="E137" s="206" t="s">
        <v>15</v>
      </c>
      <c r="F137" s="212" t="s">
        <v>986</v>
      </c>
      <c r="H137" s="206" t="s">
        <v>15</v>
      </c>
      <c r="I137" s="211"/>
      <c r="L137" s="210"/>
      <c r="M137" s="209"/>
      <c r="N137" s="208"/>
      <c r="O137" s="208"/>
      <c r="P137" s="208"/>
      <c r="Q137" s="208"/>
      <c r="R137" s="208"/>
      <c r="S137" s="208"/>
      <c r="T137" s="207"/>
      <c r="AT137" s="206" t="s">
        <v>396</v>
      </c>
      <c r="AU137" s="206" t="s">
        <v>293</v>
      </c>
      <c r="AV137" s="205" t="s">
        <v>297</v>
      </c>
      <c r="AW137" s="205" t="s">
        <v>358</v>
      </c>
      <c r="AX137" s="205" t="s">
        <v>313</v>
      </c>
      <c r="AY137" s="206" t="s">
        <v>385</v>
      </c>
    </row>
    <row r="138" spans="2:65" s="232" customFormat="1" x14ac:dyDescent="0.25">
      <c r="B138" s="237"/>
      <c r="D138" s="219" t="s">
        <v>396</v>
      </c>
      <c r="E138" s="241" t="s">
        <v>15</v>
      </c>
      <c r="F138" s="240" t="s">
        <v>456</v>
      </c>
      <c r="H138" s="239">
        <v>227.41</v>
      </c>
      <c r="I138" s="238"/>
      <c r="L138" s="237"/>
      <c r="M138" s="236"/>
      <c r="N138" s="235"/>
      <c r="O138" s="235"/>
      <c r="P138" s="235"/>
      <c r="Q138" s="235"/>
      <c r="R138" s="235"/>
      <c r="S138" s="235"/>
      <c r="T138" s="234"/>
      <c r="AT138" s="233" t="s">
        <v>396</v>
      </c>
      <c r="AU138" s="233" t="s">
        <v>293</v>
      </c>
      <c r="AV138" s="232" t="s">
        <v>384</v>
      </c>
      <c r="AW138" s="232" t="s">
        <v>358</v>
      </c>
      <c r="AX138" s="232" t="s">
        <v>297</v>
      </c>
      <c r="AY138" s="233" t="s">
        <v>385</v>
      </c>
    </row>
    <row r="139" spans="2:65" s="41" customFormat="1" ht="22.5" customHeight="1" x14ac:dyDescent="0.25">
      <c r="B139" s="179"/>
      <c r="C139" s="178" t="s">
        <v>1507</v>
      </c>
      <c r="D139" s="178" t="s">
        <v>386</v>
      </c>
      <c r="E139" s="177" t="s">
        <v>1612</v>
      </c>
      <c r="F139" s="172" t="s">
        <v>1611</v>
      </c>
      <c r="G139" s="176" t="s">
        <v>464</v>
      </c>
      <c r="H139" s="175">
        <v>227.41</v>
      </c>
      <c r="I139" s="174"/>
      <c r="J139" s="173">
        <f>ROUND(I139*H139,2)</f>
        <v>0</v>
      </c>
      <c r="K139" s="172" t="s">
        <v>15</v>
      </c>
      <c r="L139" s="42"/>
      <c r="M139" s="171" t="s">
        <v>15</v>
      </c>
      <c r="N139" s="215" t="s">
        <v>349</v>
      </c>
      <c r="O139" s="89"/>
      <c r="P139" s="214">
        <f>O139*H139</f>
        <v>0</v>
      </c>
      <c r="Q139" s="214">
        <v>0</v>
      </c>
      <c r="R139" s="214">
        <f>Q139*H139</f>
        <v>0</v>
      </c>
      <c r="S139" s="214">
        <v>0</v>
      </c>
      <c r="T139" s="213">
        <f>S139*H139</f>
        <v>0</v>
      </c>
      <c r="AR139" s="136" t="s">
        <v>384</v>
      </c>
      <c r="AT139" s="136" t="s">
        <v>386</v>
      </c>
      <c r="AU139" s="136" t="s">
        <v>293</v>
      </c>
      <c r="AY139" s="136" t="s">
        <v>385</v>
      </c>
      <c r="BE139" s="166">
        <f>IF(N139="základní",J139,0)</f>
        <v>0</v>
      </c>
      <c r="BF139" s="166">
        <f>IF(N139="snížená",J139,0)</f>
        <v>0</v>
      </c>
      <c r="BG139" s="166">
        <f>IF(N139="zákl. přenesená",J139,0)</f>
        <v>0</v>
      </c>
      <c r="BH139" s="166">
        <f>IF(N139="sníž. přenesená",J139,0)</f>
        <v>0</v>
      </c>
      <c r="BI139" s="166">
        <f>IF(N139="nulová",J139,0)</f>
        <v>0</v>
      </c>
      <c r="BJ139" s="136" t="s">
        <v>297</v>
      </c>
      <c r="BK139" s="166">
        <f>ROUND(I139*H139,2)</f>
        <v>0</v>
      </c>
      <c r="BL139" s="136" t="s">
        <v>384</v>
      </c>
      <c r="BM139" s="136" t="s">
        <v>1610</v>
      </c>
    </row>
    <row r="140" spans="2:65" s="41" customFormat="1" ht="27" x14ac:dyDescent="0.25">
      <c r="B140" s="42"/>
      <c r="D140" s="219" t="s">
        <v>461</v>
      </c>
      <c r="F140" s="247" t="s">
        <v>1609</v>
      </c>
      <c r="I140" s="243"/>
      <c r="L140" s="42"/>
      <c r="M140" s="242"/>
      <c r="N140" s="89"/>
      <c r="O140" s="89"/>
      <c r="P140" s="89"/>
      <c r="Q140" s="89"/>
      <c r="R140" s="89"/>
      <c r="S140" s="89"/>
      <c r="T140" s="88"/>
      <c r="AT140" s="136" t="s">
        <v>461</v>
      </c>
      <c r="AU140" s="136" t="s">
        <v>293</v>
      </c>
    </row>
    <row r="141" spans="2:65" s="41" customFormat="1" ht="22.5" customHeight="1" x14ac:dyDescent="0.25">
      <c r="B141" s="179"/>
      <c r="C141" s="178" t="s">
        <v>1577</v>
      </c>
      <c r="D141" s="178" t="s">
        <v>386</v>
      </c>
      <c r="E141" s="177" t="s">
        <v>1608</v>
      </c>
      <c r="F141" s="172" t="s">
        <v>1607</v>
      </c>
      <c r="G141" s="176" t="s">
        <v>993</v>
      </c>
      <c r="H141" s="175">
        <v>1.35</v>
      </c>
      <c r="I141" s="174"/>
      <c r="J141" s="173">
        <f>ROUND(I141*H141,2)</f>
        <v>0</v>
      </c>
      <c r="K141" s="172" t="s">
        <v>15</v>
      </c>
      <c r="L141" s="42"/>
      <c r="M141" s="171" t="s">
        <v>15</v>
      </c>
      <c r="N141" s="215" t="s">
        <v>349</v>
      </c>
      <c r="O141" s="89"/>
      <c r="P141" s="214">
        <f>O141*H141</f>
        <v>0</v>
      </c>
      <c r="Q141" s="214">
        <v>0</v>
      </c>
      <c r="R141" s="214">
        <f>Q141*H141</f>
        <v>0</v>
      </c>
      <c r="S141" s="214">
        <v>0</v>
      </c>
      <c r="T141" s="213">
        <f>S141*H141</f>
        <v>0</v>
      </c>
      <c r="AR141" s="136" t="s">
        <v>384</v>
      </c>
      <c r="AT141" s="136" t="s">
        <v>386</v>
      </c>
      <c r="AU141" s="136" t="s">
        <v>293</v>
      </c>
      <c r="AY141" s="136" t="s">
        <v>385</v>
      </c>
      <c r="BE141" s="166">
        <f>IF(N141="základní",J141,0)</f>
        <v>0</v>
      </c>
      <c r="BF141" s="166">
        <f>IF(N141="snížená",J141,0)</f>
        <v>0</v>
      </c>
      <c r="BG141" s="166">
        <f>IF(N141="zákl. přenesená",J141,0)</f>
        <v>0</v>
      </c>
      <c r="BH141" s="166">
        <f>IF(N141="sníž. přenesená",J141,0)</f>
        <v>0</v>
      </c>
      <c r="BI141" s="166">
        <f>IF(N141="nulová",J141,0)</f>
        <v>0</v>
      </c>
      <c r="BJ141" s="136" t="s">
        <v>297</v>
      </c>
      <c r="BK141" s="166">
        <f>ROUND(I141*H141,2)</f>
        <v>0</v>
      </c>
      <c r="BL141" s="136" t="s">
        <v>384</v>
      </c>
      <c r="BM141" s="136" t="s">
        <v>1606</v>
      </c>
    </row>
    <row r="142" spans="2:65" s="41" customFormat="1" ht="27" x14ac:dyDescent="0.25">
      <c r="B142" s="42"/>
      <c r="D142" s="219" t="s">
        <v>461</v>
      </c>
      <c r="F142" s="247" t="s">
        <v>1605</v>
      </c>
      <c r="I142" s="243"/>
      <c r="L142" s="42"/>
      <c r="M142" s="242"/>
      <c r="N142" s="89"/>
      <c r="O142" s="89"/>
      <c r="P142" s="89"/>
      <c r="Q142" s="89"/>
      <c r="R142" s="89"/>
      <c r="S142" s="89"/>
      <c r="T142" s="88"/>
      <c r="AT142" s="136" t="s">
        <v>461</v>
      </c>
      <c r="AU142" s="136" t="s">
        <v>293</v>
      </c>
    </row>
    <row r="143" spans="2:65" s="41" customFormat="1" ht="22.5" customHeight="1" x14ac:dyDescent="0.25">
      <c r="B143" s="179"/>
      <c r="C143" s="178" t="s">
        <v>46</v>
      </c>
      <c r="D143" s="178" t="s">
        <v>386</v>
      </c>
      <c r="E143" s="177" t="s">
        <v>1604</v>
      </c>
      <c r="F143" s="172" t="s">
        <v>1603</v>
      </c>
      <c r="G143" s="176" t="s">
        <v>464</v>
      </c>
      <c r="H143" s="175">
        <v>47.15</v>
      </c>
      <c r="I143" s="174"/>
      <c r="J143" s="173">
        <f>ROUND(I143*H143,2)</f>
        <v>0</v>
      </c>
      <c r="K143" s="172" t="s">
        <v>15</v>
      </c>
      <c r="L143" s="42"/>
      <c r="M143" s="171" t="s">
        <v>15</v>
      </c>
      <c r="N143" s="215" t="s">
        <v>349</v>
      </c>
      <c r="O143" s="89"/>
      <c r="P143" s="214">
        <f>O143*H143</f>
        <v>0</v>
      </c>
      <c r="Q143" s="214">
        <v>0</v>
      </c>
      <c r="R143" s="214">
        <f>Q143*H143</f>
        <v>0</v>
      </c>
      <c r="S143" s="214">
        <v>0</v>
      </c>
      <c r="T143" s="213">
        <f>S143*H143</f>
        <v>0</v>
      </c>
      <c r="AR143" s="136" t="s">
        <v>384</v>
      </c>
      <c r="AT143" s="136" t="s">
        <v>386</v>
      </c>
      <c r="AU143" s="136" t="s">
        <v>293</v>
      </c>
      <c r="AY143" s="136" t="s">
        <v>385</v>
      </c>
      <c r="BE143" s="166">
        <f>IF(N143="základní",J143,0)</f>
        <v>0</v>
      </c>
      <c r="BF143" s="166">
        <f>IF(N143="snížená",J143,0)</f>
        <v>0</v>
      </c>
      <c r="BG143" s="166">
        <f>IF(N143="zákl. přenesená",J143,0)</f>
        <v>0</v>
      </c>
      <c r="BH143" s="166">
        <f>IF(N143="sníž. přenesená",J143,0)</f>
        <v>0</v>
      </c>
      <c r="BI143" s="166">
        <f>IF(N143="nulová",J143,0)</f>
        <v>0</v>
      </c>
      <c r="BJ143" s="136" t="s">
        <v>297</v>
      </c>
      <c r="BK143" s="166">
        <f>ROUND(I143*H143,2)</f>
        <v>0</v>
      </c>
      <c r="BL143" s="136" t="s">
        <v>384</v>
      </c>
      <c r="BM143" s="136" t="s">
        <v>1602</v>
      </c>
    </row>
    <row r="144" spans="2:65" s="41" customFormat="1" x14ac:dyDescent="0.25">
      <c r="B144" s="42"/>
      <c r="D144" s="219" t="s">
        <v>461</v>
      </c>
      <c r="F144" s="247" t="s">
        <v>1601</v>
      </c>
      <c r="I144" s="243"/>
      <c r="L144" s="42"/>
      <c r="M144" s="242"/>
      <c r="N144" s="89"/>
      <c r="O144" s="89"/>
      <c r="P144" s="89"/>
      <c r="Q144" s="89"/>
      <c r="R144" s="89"/>
      <c r="S144" s="89"/>
      <c r="T144" s="88"/>
      <c r="AT144" s="136" t="s">
        <v>461</v>
      </c>
      <c r="AU144" s="136" t="s">
        <v>293</v>
      </c>
    </row>
    <row r="145" spans="2:65" s="41" customFormat="1" ht="22.5" customHeight="1" x14ac:dyDescent="0.25">
      <c r="B145" s="179"/>
      <c r="C145" s="178" t="s">
        <v>1600</v>
      </c>
      <c r="D145" s="178" t="s">
        <v>386</v>
      </c>
      <c r="E145" s="177" t="s">
        <v>1599</v>
      </c>
      <c r="F145" s="172" t="s">
        <v>1598</v>
      </c>
      <c r="G145" s="176" t="s">
        <v>464</v>
      </c>
      <c r="H145" s="175">
        <v>261</v>
      </c>
      <c r="I145" s="174"/>
      <c r="J145" s="173">
        <f>ROUND(I145*H145,2)</f>
        <v>0</v>
      </c>
      <c r="K145" s="172" t="s">
        <v>15</v>
      </c>
      <c r="L145" s="42"/>
      <c r="M145" s="171" t="s">
        <v>15</v>
      </c>
      <c r="N145" s="215" t="s">
        <v>349</v>
      </c>
      <c r="O145" s="89"/>
      <c r="P145" s="214">
        <f>O145*H145</f>
        <v>0</v>
      </c>
      <c r="Q145" s="214">
        <v>0</v>
      </c>
      <c r="R145" s="214">
        <f>Q145*H145</f>
        <v>0</v>
      </c>
      <c r="S145" s="214">
        <v>0</v>
      </c>
      <c r="T145" s="213">
        <f>S145*H145</f>
        <v>0</v>
      </c>
      <c r="AR145" s="136" t="s">
        <v>384</v>
      </c>
      <c r="AT145" s="136" t="s">
        <v>386</v>
      </c>
      <c r="AU145" s="136" t="s">
        <v>293</v>
      </c>
      <c r="AY145" s="136" t="s">
        <v>385</v>
      </c>
      <c r="BE145" s="166">
        <f>IF(N145="základní",J145,0)</f>
        <v>0</v>
      </c>
      <c r="BF145" s="166">
        <f>IF(N145="snížená",J145,0)</f>
        <v>0</v>
      </c>
      <c r="BG145" s="166">
        <f>IF(N145="zákl. přenesená",J145,0)</f>
        <v>0</v>
      </c>
      <c r="BH145" s="166">
        <f>IF(N145="sníž. přenesená",J145,0)</f>
        <v>0</v>
      </c>
      <c r="BI145" s="166">
        <f>IF(N145="nulová",J145,0)</f>
        <v>0</v>
      </c>
      <c r="BJ145" s="136" t="s">
        <v>297</v>
      </c>
      <c r="BK145" s="166">
        <f>ROUND(I145*H145,2)</f>
        <v>0</v>
      </c>
      <c r="BL145" s="136" t="s">
        <v>384</v>
      </c>
      <c r="BM145" s="136" t="s">
        <v>1597</v>
      </c>
    </row>
    <row r="146" spans="2:65" s="195" customFormat="1" x14ac:dyDescent="0.25">
      <c r="B146" s="200"/>
      <c r="D146" s="204" t="s">
        <v>396</v>
      </c>
      <c r="E146" s="196" t="s">
        <v>15</v>
      </c>
      <c r="F146" s="203" t="s">
        <v>1596</v>
      </c>
      <c r="H146" s="202">
        <v>261</v>
      </c>
      <c r="I146" s="201"/>
      <c r="L146" s="200"/>
      <c r="M146" s="199"/>
      <c r="N146" s="198"/>
      <c r="O146" s="198"/>
      <c r="P146" s="198"/>
      <c r="Q146" s="198"/>
      <c r="R146" s="198"/>
      <c r="S146" s="198"/>
      <c r="T146" s="197"/>
      <c r="AT146" s="196" t="s">
        <v>396</v>
      </c>
      <c r="AU146" s="196" t="s">
        <v>293</v>
      </c>
      <c r="AV146" s="195" t="s">
        <v>293</v>
      </c>
      <c r="AW146" s="195" t="s">
        <v>358</v>
      </c>
      <c r="AX146" s="195" t="s">
        <v>313</v>
      </c>
      <c r="AY146" s="196" t="s">
        <v>385</v>
      </c>
    </row>
    <row r="147" spans="2:65" s="232" customFormat="1" x14ac:dyDescent="0.25">
      <c r="B147" s="237"/>
      <c r="D147" s="219" t="s">
        <v>396</v>
      </c>
      <c r="E147" s="241" t="s">
        <v>15</v>
      </c>
      <c r="F147" s="240" t="s">
        <v>456</v>
      </c>
      <c r="H147" s="239">
        <v>261</v>
      </c>
      <c r="I147" s="238"/>
      <c r="L147" s="237"/>
      <c r="M147" s="236"/>
      <c r="N147" s="235"/>
      <c r="O147" s="235"/>
      <c r="P147" s="235"/>
      <c r="Q147" s="235"/>
      <c r="R147" s="235"/>
      <c r="S147" s="235"/>
      <c r="T147" s="234"/>
      <c r="AT147" s="233" t="s">
        <v>396</v>
      </c>
      <c r="AU147" s="233" t="s">
        <v>293</v>
      </c>
      <c r="AV147" s="232" t="s">
        <v>384</v>
      </c>
      <c r="AW147" s="232" t="s">
        <v>358</v>
      </c>
      <c r="AX147" s="232" t="s">
        <v>297</v>
      </c>
      <c r="AY147" s="233" t="s">
        <v>385</v>
      </c>
    </row>
    <row r="148" spans="2:65" s="41" customFormat="1" ht="22.5" customHeight="1" x14ac:dyDescent="0.25">
      <c r="B148" s="179"/>
      <c r="C148" s="178" t="s">
        <v>1595</v>
      </c>
      <c r="D148" s="178" t="s">
        <v>386</v>
      </c>
      <c r="E148" s="177" t="s">
        <v>1594</v>
      </c>
      <c r="F148" s="172" t="s">
        <v>1593</v>
      </c>
      <c r="G148" s="176" t="s">
        <v>464</v>
      </c>
      <c r="H148" s="175">
        <v>47.15</v>
      </c>
      <c r="I148" s="174"/>
      <c r="J148" s="173">
        <f>ROUND(I148*H148,2)</f>
        <v>0</v>
      </c>
      <c r="K148" s="172" t="s">
        <v>15</v>
      </c>
      <c r="L148" s="42"/>
      <c r="M148" s="171" t="s">
        <v>15</v>
      </c>
      <c r="N148" s="215" t="s">
        <v>349</v>
      </c>
      <c r="O148" s="89"/>
      <c r="P148" s="214">
        <f>O148*H148</f>
        <v>0</v>
      </c>
      <c r="Q148" s="214">
        <v>0</v>
      </c>
      <c r="R148" s="214">
        <f>Q148*H148</f>
        <v>0</v>
      </c>
      <c r="S148" s="214">
        <v>0</v>
      </c>
      <c r="T148" s="213">
        <f>S148*H148</f>
        <v>0</v>
      </c>
      <c r="AR148" s="136" t="s">
        <v>384</v>
      </c>
      <c r="AT148" s="136" t="s">
        <v>386</v>
      </c>
      <c r="AU148" s="136" t="s">
        <v>293</v>
      </c>
      <c r="AY148" s="136" t="s">
        <v>385</v>
      </c>
      <c r="BE148" s="166">
        <f>IF(N148="základní",J148,0)</f>
        <v>0</v>
      </c>
      <c r="BF148" s="166">
        <f>IF(N148="snížená",J148,0)</f>
        <v>0</v>
      </c>
      <c r="BG148" s="166">
        <f>IF(N148="zákl. přenesená",J148,0)</f>
        <v>0</v>
      </c>
      <c r="BH148" s="166">
        <f>IF(N148="sníž. přenesená",J148,0)</f>
        <v>0</v>
      </c>
      <c r="BI148" s="166">
        <f>IF(N148="nulová",J148,0)</f>
        <v>0</v>
      </c>
      <c r="BJ148" s="136" t="s">
        <v>297</v>
      </c>
      <c r="BK148" s="166">
        <f>ROUND(I148*H148,2)</f>
        <v>0</v>
      </c>
      <c r="BL148" s="136" t="s">
        <v>384</v>
      </c>
      <c r="BM148" s="136" t="s">
        <v>1592</v>
      </c>
    </row>
    <row r="149" spans="2:65" s="41" customFormat="1" x14ac:dyDescent="0.25">
      <c r="B149" s="42"/>
      <c r="D149" s="219" t="s">
        <v>461</v>
      </c>
      <c r="F149" s="247" t="s">
        <v>1591</v>
      </c>
      <c r="I149" s="243"/>
      <c r="L149" s="42"/>
      <c r="M149" s="242"/>
      <c r="N149" s="89"/>
      <c r="O149" s="89"/>
      <c r="P149" s="89"/>
      <c r="Q149" s="89"/>
      <c r="R149" s="89"/>
      <c r="S149" s="89"/>
      <c r="T149" s="88"/>
      <c r="AT149" s="136" t="s">
        <v>461</v>
      </c>
      <c r="AU149" s="136" t="s">
        <v>293</v>
      </c>
    </row>
    <row r="150" spans="2:65" s="41" customFormat="1" ht="31.5" customHeight="1" x14ac:dyDescent="0.25">
      <c r="B150" s="179"/>
      <c r="C150" s="178" t="s">
        <v>1590</v>
      </c>
      <c r="D150" s="178" t="s">
        <v>386</v>
      </c>
      <c r="E150" s="177" t="s">
        <v>1589</v>
      </c>
      <c r="F150" s="172" t="s">
        <v>1588</v>
      </c>
      <c r="G150" s="176" t="s">
        <v>464</v>
      </c>
      <c r="H150" s="175">
        <v>156.6</v>
      </c>
      <c r="I150" s="174"/>
      <c r="J150" s="173">
        <f>ROUND(I150*H150,2)</f>
        <v>0</v>
      </c>
      <c r="K150" s="172" t="s">
        <v>15</v>
      </c>
      <c r="L150" s="42"/>
      <c r="M150" s="171" t="s">
        <v>15</v>
      </c>
      <c r="N150" s="215" t="s">
        <v>349</v>
      </c>
      <c r="O150" s="89"/>
      <c r="P150" s="214">
        <f>O150*H150</f>
        <v>0</v>
      </c>
      <c r="Q150" s="214">
        <v>0</v>
      </c>
      <c r="R150" s="214">
        <f>Q150*H150</f>
        <v>0</v>
      </c>
      <c r="S150" s="214">
        <v>0</v>
      </c>
      <c r="T150" s="213">
        <f>S150*H150</f>
        <v>0</v>
      </c>
      <c r="AR150" s="136" t="s">
        <v>384</v>
      </c>
      <c r="AT150" s="136" t="s">
        <v>386</v>
      </c>
      <c r="AU150" s="136" t="s">
        <v>293</v>
      </c>
      <c r="AY150" s="136" t="s">
        <v>385</v>
      </c>
      <c r="BE150" s="166">
        <f>IF(N150="základní",J150,0)</f>
        <v>0</v>
      </c>
      <c r="BF150" s="166">
        <f>IF(N150="snížená",J150,0)</f>
        <v>0</v>
      </c>
      <c r="BG150" s="166">
        <f>IF(N150="zákl. přenesená",J150,0)</f>
        <v>0</v>
      </c>
      <c r="BH150" s="166">
        <f>IF(N150="sníž. přenesená",J150,0)</f>
        <v>0</v>
      </c>
      <c r="BI150" s="166">
        <f>IF(N150="nulová",J150,0)</f>
        <v>0</v>
      </c>
      <c r="BJ150" s="136" t="s">
        <v>297</v>
      </c>
      <c r="BK150" s="166">
        <f>ROUND(I150*H150,2)</f>
        <v>0</v>
      </c>
      <c r="BL150" s="136" t="s">
        <v>384</v>
      </c>
      <c r="BM150" s="136" t="s">
        <v>1587</v>
      </c>
    </row>
    <row r="151" spans="2:65" s="195" customFormat="1" x14ac:dyDescent="0.25">
      <c r="B151" s="200"/>
      <c r="D151" s="204" t="s">
        <v>396</v>
      </c>
      <c r="E151" s="196" t="s">
        <v>15</v>
      </c>
      <c r="F151" s="203" t="s">
        <v>1586</v>
      </c>
      <c r="H151" s="202">
        <v>156.6</v>
      </c>
      <c r="I151" s="201"/>
      <c r="L151" s="200"/>
      <c r="M151" s="199"/>
      <c r="N151" s="198"/>
      <c r="O151" s="198"/>
      <c r="P151" s="198"/>
      <c r="Q151" s="198"/>
      <c r="R151" s="198"/>
      <c r="S151" s="198"/>
      <c r="T151" s="197"/>
      <c r="AT151" s="196" t="s">
        <v>396</v>
      </c>
      <c r="AU151" s="196" t="s">
        <v>293</v>
      </c>
      <c r="AV151" s="195" t="s">
        <v>293</v>
      </c>
      <c r="AW151" s="195" t="s">
        <v>358</v>
      </c>
      <c r="AX151" s="195" t="s">
        <v>313</v>
      </c>
      <c r="AY151" s="196" t="s">
        <v>385</v>
      </c>
    </row>
    <row r="152" spans="2:65" s="232" customFormat="1" x14ac:dyDescent="0.25">
      <c r="B152" s="237"/>
      <c r="D152" s="204" t="s">
        <v>396</v>
      </c>
      <c r="E152" s="233" t="s">
        <v>15</v>
      </c>
      <c r="F152" s="246" t="s">
        <v>456</v>
      </c>
      <c r="H152" s="245">
        <v>156.6</v>
      </c>
      <c r="I152" s="238"/>
      <c r="L152" s="237"/>
      <c r="M152" s="236"/>
      <c r="N152" s="235"/>
      <c r="O152" s="235"/>
      <c r="P152" s="235"/>
      <c r="Q152" s="235"/>
      <c r="R152" s="235"/>
      <c r="S152" s="235"/>
      <c r="T152" s="234"/>
      <c r="AT152" s="233" t="s">
        <v>396</v>
      </c>
      <c r="AU152" s="233" t="s">
        <v>293</v>
      </c>
      <c r="AV152" s="232" t="s">
        <v>384</v>
      </c>
      <c r="AW152" s="232" t="s">
        <v>358</v>
      </c>
      <c r="AX152" s="232" t="s">
        <v>297</v>
      </c>
      <c r="AY152" s="233" t="s">
        <v>385</v>
      </c>
    </row>
    <row r="153" spans="2:65" s="180" customFormat="1" ht="29.85" customHeight="1" x14ac:dyDescent="0.3">
      <c r="B153" s="188"/>
      <c r="D153" s="192" t="s">
        <v>314</v>
      </c>
      <c r="E153" s="191" t="s">
        <v>1507</v>
      </c>
      <c r="F153" s="191" t="s">
        <v>1585</v>
      </c>
      <c r="I153" s="190"/>
      <c r="J153" s="189">
        <f>BK153</f>
        <v>0</v>
      </c>
      <c r="L153" s="188"/>
      <c r="M153" s="187"/>
      <c r="N153" s="185"/>
      <c r="O153" s="185"/>
      <c r="P153" s="186">
        <f>SUM(P154:P155)</f>
        <v>0</v>
      </c>
      <c r="Q153" s="185"/>
      <c r="R153" s="186">
        <f>SUM(R154:R155)</f>
        <v>0</v>
      </c>
      <c r="S153" s="185"/>
      <c r="T153" s="184">
        <f>SUM(T154:T155)</f>
        <v>0</v>
      </c>
      <c r="AR153" s="182" t="s">
        <v>297</v>
      </c>
      <c r="AT153" s="183" t="s">
        <v>314</v>
      </c>
      <c r="AU153" s="183" t="s">
        <v>297</v>
      </c>
      <c r="AY153" s="182" t="s">
        <v>385</v>
      </c>
      <c r="BK153" s="181">
        <f>SUM(BK154:BK155)</f>
        <v>0</v>
      </c>
    </row>
    <row r="154" spans="2:65" s="41" customFormat="1" ht="22.5" customHeight="1" x14ac:dyDescent="0.25">
      <c r="B154" s="179"/>
      <c r="C154" s="178" t="s">
        <v>1584</v>
      </c>
      <c r="D154" s="178" t="s">
        <v>386</v>
      </c>
      <c r="E154" s="177" t="s">
        <v>1583</v>
      </c>
      <c r="F154" s="172" t="s">
        <v>1582</v>
      </c>
      <c r="G154" s="176" t="s">
        <v>420</v>
      </c>
      <c r="H154" s="175">
        <v>1</v>
      </c>
      <c r="I154" s="174"/>
      <c r="J154" s="173">
        <f>ROUND(I154*H154,2)</f>
        <v>0</v>
      </c>
      <c r="K154" s="172" t="s">
        <v>15</v>
      </c>
      <c r="L154" s="42"/>
      <c r="M154" s="171" t="s">
        <v>15</v>
      </c>
      <c r="N154" s="215" t="s">
        <v>349</v>
      </c>
      <c r="O154" s="89"/>
      <c r="P154" s="214">
        <f>O154*H154</f>
        <v>0</v>
      </c>
      <c r="Q154" s="214">
        <v>0</v>
      </c>
      <c r="R154" s="214">
        <f>Q154*H154</f>
        <v>0</v>
      </c>
      <c r="S154" s="214">
        <v>0</v>
      </c>
      <c r="T154" s="213">
        <f>S154*H154</f>
        <v>0</v>
      </c>
      <c r="AR154" s="136" t="s">
        <v>384</v>
      </c>
      <c r="AT154" s="136" t="s">
        <v>386</v>
      </c>
      <c r="AU154" s="136" t="s">
        <v>293</v>
      </c>
      <c r="AY154" s="136" t="s">
        <v>385</v>
      </c>
      <c r="BE154" s="166">
        <f>IF(N154="základní",J154,0)</f>
        <v>0</v>
      </c>
      <c r="BF154" s="166">
        <f>IF(N154="snížená",J154,0)</f>
        <v>0</v>
      </c>
      <c r="BG154" s="166">
        <f>IF(N154="zákl. přenesená",J154,0)</f>
        <v>0</v>
      </c>
      <c r="BH154" s="166">
        <f>IF(N154="sníž. přenesená",J154,0)</f>
        <v>0</v>
      </c>
      <c r="BI154" s="166">
        <f>IF(N154="nulová",J154,0)</f>
        <v>0</v>
      </c>
      <c r="BJ154" s="136" t="s">
        <v>297</v>
      </c>
      <c r="BK154" s="166">
        <f>ROUND(I154*H154,2)</f>
        <v>0</v>
      </c>
      <c r="BL154" s="136" t="s">
        <v>384</v>
      </c>
      <c r="BM154" s="136" t="s">
        <v>1581</v>
      </c>
    </row>
    <row r="155" spans="2:65" s="41" customFormat="1" ht="22.5" customHeight="1" x14ac:dyDescent="0.25">
      <c r="B155" s="179"/>
      <c r="C155" s="178" t="s">
        <v>376</v>
      </c>
      <c r="D155" s="178" t="s">
        <v>386</v>
      </c>
      <c r="E155" s="177" t="s">
        <v>1580</v>
      </c>
      <c r="F155" s="172" t="s">
        <v>1579</v>
      </c>
      <c r="G155" s="176" t="s">
        <v>420</v>
      </c>
      <c r="H155" s="175">
        <v>1</v>
      </c>
      <c r="I155" s="174"/>
      <c r="J155" s="173">
        <f>ROUND(I155*H155,2)</f>
        <v>0</v>
      </c>
      <c r="K155" s="172" t="s">
        <v>15</v>
      </c>
      <c r="L155" s="42"/>
      <c r="M155" s="171" t="s">
        <v>15</v>
      </c>
      <c r="N155" s="215" t="s">
        <v>349</v>
      </c>
      <c r="O155" s="89"/>
      <c r="P155" s="214">
        <f>O155*H155</f>
        <v>0</v>
      </c>
      <c r="Q155" s="214">
        <v>0</v>
      </c>
      <c r="R155" s="214">
        <f>Q155*H155</f>
        <v>0</v>
      </c>
      <c r="S155" s="214">
        <v>0</v>
      </c>
      <c r="T155" s="213">
        <f>S155*H155</f>
        <v>0</v>
      </c>
      <c r="AR155" s="136" t="s">
        <v>384</v>
      </c>
      <c r="AT155" s="136" t="s">
        <v>386</v>
      </c>
      <c r="AU155" s="136" t="s">
        <v>293</v>
      </c>
      <c r="AY155" s="136" t="s">
        <v>385</v>
      </c>
      <c r="BE155" s="166">
        <f>IF(N155="základní",J155,0)</f>
        <v>0</v>
      </c>
      <c r="BF155" s="166">
        <f>IF(N155="snížená",J155,0)</f>
        <v>0</v>
      </c>
      <c r="BG155" s="166">
        <f>IF(N155="zákl. přenesená",J155,0)</f>
        <v>0</v>
      </c>
      <c r="BH155" s="166">
        <f>IF(N155="sníž. přenesená",J155,0)</f>
        <v>0</v>
      </c>
      <c r="BI155" s="166">
        <f>IF(N155="nulová",J155,0)</f>
        <v>0</v>
      </c>
      <c r="BJ155" s="136" t="s">
        <v>297</v>
      </c>
      <c r="BK155" s="166">
        <f>ROUND(I155*H155,2)</f>
        <v>0</v>
      </c>
      <c r="BL155" s="136" t="s">
        <v>384</v>
      </c>
      <c r="BM155" s="136" t="s">
        <v>1578</v>
      </c>
    </row>
    <row r="156" spans="2:65" s="180" customFormat="1" ht="29.85" customHeight="1" x14ac:dyDescent="0.3">
      <c r="B156" s="188"/>
      <c r="D156" s="192" t="s">
        <v>314</v>
      </c>
      <c r="E156" s="191" t="s">
        <v>1577</v>
      </c>
      <c r="F156" s="191" t="s">
        <v>1576</v>
      </c>
      <c r="I156" s="190"/>
      <c r="J156" s="189">
        <f>BK156</f>
        <v>0</v>
      </c>
      <c r="L156" s="188"/>
      <c r="M156" s="187"/>
      <c r="N156" s="185"/>
      <c r="O156" s="185"/>
      <c r="P156" s="186">
        <f>SUM(P157:P199)</f>
        <v>0</v>
      </c>
      <c r="Q156" s="185"/>
      <c r="R156" s="186">
        <f>SUM(R157:R199)</f>
        <v>0</v>
      </c>
      <c r="S156" s="185"/>
      <c r="T156" s="184">
        <f>SUM(T157:T199)</f>
        <v>0</v>
      </c>
      <c r="AR156" s="182" t="s">
        <v>297</v>
      </c>
      <c r="AT156" s="183" t="s">
        <v>314</v>
      </c>
      <c r="AU156" s="183" t="s">
        <v>297</v>
      </c>
      <c r="AY156" s="182" t="s">
        <v>385</v>
      </c>
      <c r="BK156" s="181">
        <f>SUM(BK157:BK199)</f>
        <v>0</v>
      </c>
    </row>
    <row r="157" spans="2:65" s="41" customFormat="1" ht="31.5" customHeight="1" x14ac:dyDescent="0.25">
      <c r="B157" s="179"/>
      <c r="C157" s="178" t="s">
        <v>451</v>
      </c>
      <c r="D157" s="178" t="s">
        <v>386</v>
      </c>
      <c r="E157" s="177" t="s">
        <v>1575</v>
      </c>
      <c r="F157" s="172" t="s">
        <v>1574</v>
      </c>
      <c r="G157" s="176" t="s">
        <v>464</v>
      </c>
      <c r="H157" s="175">
        <v>250</v>
      </c>
      <c r="I157" s="174"/>
      <c r="J157" s="173">
        <f>ROUND(I157*H157,2)</f>
        <v>0</v>
      </c>
      <c r="K157" s="172" t="s">
        <v>15</v>
      </c>
      <c r="L157" s="42"/>
      <c r="M157" s="171" t="s">
        <v>15</v>
      </c>
      <c r="N157" s="215" t="s">
        <v>349</v>
      </c>
      <c r="O157" s="89"/>
      <c r="P157" s="214">
        <f>O157*H157</f>
        <v>0</v>
      </c>
      <c r="Q157" s="214">
        <v>0</v>
      </c>
      <c r="R157" s="214">
        <f>Q157*H157</f>
        <v>0</v>
      </c>
      <c r="S157" s="214">
        <v>0</v>
      </c>
      <c r="T157" s="213">
        <f>S157*H157</f>
        <v>0</v>
      </c>
      <c r="AR157" s="136" t="s">
        <v>384</v>
      </c>
      <c r="AT157" s="136" t="s">
        <v>386</v>
      </c>
      <c r="AU157" s="136" t="s">
        <v>293</v>
      </c>
      <c r="AY157" s="136" t="s">
        <v>385</v>
      </c>
      <c r="BE157" s="166">
        <f>IF(N157="základní",J157,0)</f>
        <v>0</v>
      </c>
      <c r="BF157" s="166">
        <f>IF(N157="snížená",J157,0)</f>
        <v>0</v>
      </c>
      <c r="BG157" s="166">
        <f>IF(N157="zákl. přenesená",J157,0)</f>
        <v>0</v>
      </c>
      <c r="BH157" s="166">
        <f>IF(N157="sníž. přenesená",J157,0)</f>
        <v>0</v>
      </c>
      <c r="BI157" s="166">
        <f>IF(N157="nulová",J157,0)</f>
        <v>0</v>
      </c>
      <c r="BJ157" s="136" t="s">
        <v>297</v>
      </c>
      <c r="BK157" s="166">
        <f>ROUND(I157*H157,2)</f>
        <v>0</v>
      </c>
      <c r="BL157" s="136" t="s">
        <v>384</v>
      </c>
      <c r="BM157" s="136" t="s">
        <v>1573</v>
      </c>
    </row>
    <row r="158" spans="2:65" s="41" customFormat="1" ht="22.5" customHeight="1" x14ac:dyDescent="0.25">
      <c r="B158" s="179"/>
      <c r="C158" s="178" t="s">
        <v>442</v>
      </c>
      <c r="D158" s="178" t="s">
        <v>386</v>
      </c>
      <c r="E158" s="177" t="s">
        <v>1572</v>
      </c>
      <c r="F158" s="172" t="s">
        <v>1571</v>
      </c>
      <c r="G158" s="176" t="s">
        <v>464</v>
      </c>
      <c r="H158" s="175">
        <v>243</v>
      </c>
      <c r="I158" s="174"/>
      <c r="J158" s="173">
        <f>ROUND(I158*H158,2)</f>
        <v>0</v>
      </c>
      <c r="K158" s="172" t="s">
        <v>15</v>
      </c>
      <c r="L158" s="42"/>
      <c r="M158" s="171" t="s">
        <v>15</v>
      </c>
      <c r="N158" s="215" t="s">
        <v>349</v>
      </c>
      <c r="O158" s="89"/>
      <c r="P158" s="214">
        <f>O158*H158</f>
        <v>0</v>
      </c>
      <c r="Q158" s="214">
        <v>0</v>
      </c>
      <c r="R158" s="214">
        <f>Q158*H158</f>
        <v>0</v>
      </c>
      <c r="S158" s="214">
        <v>0</v>
      </c>
      <c r="T158" s="213">
        <f>S158*H158</f>
        <v>0</v>
      </c>
      <c r="AR158" s="136" t="s">
        <v>384</v>
      </c>
      <c r="AT158" s="136" t="s">
        <v>386</v>
      </c>
      <c r="AU158" s="136" t="s">
        <v>293</v>
      </c>
      <c r="AY158" s="136" t="s">
        <v>385</v>
      </c>
      <c r="BE158" s="166">
        <f>IF(N158="základní",J158,0)</f>
        <v>0</v>
      </c>
      <c r="BF158" s="166">
        <f>IF(N158="snížená",J158,0)</f>
        <v>0</v>
      </c>
      <c r="BG158" s="166">
        <f>IF(N158="zákl. přenesená",J158,0)</f>
        <v>0</v>
      </c>
      <c r="BH158" s="166">
        <f>IF(N158="sníž. přenesená",J158,0)</f>
        <v>0</v>
      </c>
      <c r="BI158" s="166">
        <f>IF(N158="nulová",J158,0)</f>
        <v>0</v>
      </c>
      <c r="BJ158" s="136" t="s">
        <v>297</v>
      </c>
      <c r="BK158" s="166">
        <f>ROUND(I158*H158,2)</f>
        <v>0</v>
      </c>
      <c r="BL158" s="136" t="s">
        <v>384</v>
      </c>
      <c r="BM158" s="136" t="s">
        <v>1570</v>
      </c>
    </row>
    <row r="159" spans="2:65" s="41" customFormat="1" ht="22.5" customHeight="1" x14ac:dyDescent="0.25">
      <c r="B159" s="179"/>
      <c r="C159" s="178" t="s">
        <v>1569</v>
      </c>
      <c r="D159" s="178" t="s">
        <v>386</v>
      </c>
      <c r="E159" s="177" t="s">
        <v>1568</v>
      </c>
      <c r="F159" s="172" t="s">
        <v>1567</v>
      </c>
      <c r="G159" s="176" t="s">
        <v>993</v>
      </c>
      <c r="H159" s="175">
        <v>12.097</v>
      </c>
      <c r="I159" s="174"/>
      <c r="J159" s="173">
        <f>ROUND(I159*H159,2)</f>
        <v>0</v>
      </c>
      <c r="K159" s="172" t="s">
        <v>15</v>
      </c>
      <c r="L159" s="42"/>
      <c r="M159" s="171" t="s">
        <v>15</v>
      </c>
      <c r="N159" s="215" t="s">
        <v>349</v>
      </c>
      <c r="O159" s="89"/>
      <c r="P159" s="214">
        <f>O159*H159</f>
        <v>0</v>
      </c>
      <c r="Q159" s="214">
        <v>0</v>
      </c>
      <c r="R159" s="214">
        <f>Q159*H159</f>
        <v>0</v>
      </c>
      <c r="S159" s="214">
        <v>0</v>
      </c>
      <c r="T159" s="213">
        <f>S159*H159</f>
        <v>0</v>
      </c>
      <c r="AR159" s="136" t="s">
        <v>384</v>
      </c>
      <c r="AT159" s="136" t="s">
        <v>386</v>
      </c>
      <c r="AU159" s="136" t="s">
        <v>293</v>
      </c>
      <c r="AY159" s="136" t="s">
        <v>385</v>
      </c>
      <c r="BE159" s="166">
        <f>IF(N159="základní",J159,0)</f>
        <v>0</v>
      </c>
      <c r="BF159" s="166">
        <f>IF(N159="snížená",J159,0)</f>
        <v>0</v>
      </c>
      <c r="BG159" s="166">
        <f>IF(N159="zákl. přenesená",J159,0)</f>
        <v>0</v>
      </c>
      <c r="BH159" s="166">
        <f>IF(N159="sníž. přenesená",J159,0)</f>
        <v>0</v>
      </c>
      <c r="BI159" s="166">
        <f>IF(N159="nulová",J159,0)</f>
        <v>0</v>
      </c>
      <c r="BJ159" s="136" t="s">
        <v>297</v>
      </c>
      <c r="BK159" s="166">
        <f>ROUND(I159*H159,2)</f>
        <v>0</v>
      </c>
      <c r="BL159" s="136" t="s">
        <v>384</v>
      </c>
      <c r="BM159" s="136" t="s">
        <v>1566</v>
      </c>
    </row>
    <row r="160" spans="2:65" s="195" customFormat="1" x14ac:dyDescent="0.25">
      <c r="B160" s="200"/>
      <c r="D160" s="204" t="s">
        <v>396</v>
      </c>
      <c r="E160" s="196" t="s">
        <v>15</v>
      </c>
      <c r="F160" s="203" t="s">
        <v>1565</v>
      </c>
      <c r="H160" s="202">
        <v>2.1560000000000001</v>
      </c>
      <c r="I160" s="201"/>
      <c r="L160" s="200"/>
      <c r="M160" s="199"/>
      <c r="N160" s="198"/>
      <c r="O160" s="198"/>
      <c r="P160" s="198"/>
      <c r="Q160" s="198"/>
      <c r="R160" s="198"/>
      <c r="S160" s="198"/>
      <c r="T160" s="197"/>
      <c r="AT160" s="196" t="s">
        <v>396</v>
      </c>
      <c r="AU160" s="196" t="s">
        <v>293</v>
      </c>
      <c r="AV160" s="195" t="s">
        <v>293</v>
      </c>
      <c r="AW160" s="195" t="s">
        <v>358</v>
      </c>
      <c r="AX160" s="195" t="s">
        <v>313</v>
      </c>
      <c r="AY160" s="196" t="s">
        <v>385</v>
      </c>
    </row>
    <row r="161" spans="2:65" s="195" customFormat="1" x14ac:dyDescent="0.25">
      <c r="B161" s="200"/>
      <c r="D161" s="204" t="s">
        <v>396</v>
      </c>
      <c r="E161" s="196" t="s">
        <v>15</v>
      </c>
      <c r="F161" s="203" t="s">
        <v>1564</v>
      </c>
      <c r="H161" s="202">
        <v>1.841</v>
      </c>
      <c r="I161" s="201"/>
      <c r="L161" s="200"/>
      <c r="M161" s="199"/>
      <c r="N161" s="198"/>
      <c r="O161" s="198"/>
      <c r="P161" s="198"/>
      <c r="Q161" s="198"/>
      <c r="R161" s="198"/>
      <c r="S161" s="198"/>
      <c r="T161" s="197"/>
      <c r="AT161" s="196" t="s">
        <v>396</v>
      </c>
      <c r="AU161" s="196" t="s">
        <v>293</v>
      </c>
      <c r="AV161" s="195" t="s">
        <v>293</v>
      </c>
      <c r="AW161" s="195" t="s">
        <v>358</v>
      </c>
      <c r="AX161" s="195" t="s">
        <v>313</v>
      </c>
      <c r="AY161" s="196" t="s">
        <v>385</v>
      </c>
    </row>
    <row r="162" spans="2:65" s="195" customFormat="1" x14ac:dyDescent="0.25">
      <c r="B162" s="200"/>
      <c r="D162" s="204" t="s">
        <v>396</v>
      </c>
      <c r="E162" s="196" t="s">
        <v>15</v>
      </c>
      <c r="F162" s="203" t="s">
        <v>1563</v>
      </c>
      <c r="H162" s="202">
        <v>0.88200000000000001</v>
      </c>
      <c r="I162" s="201"/>
      <c r="L162" s="200"/>
      <c r="M162" s="199"/>
      <c r="N162" s="198"/>
      <c r="O162" s="198"/>
      <c r="P162" s="198"/>
      <c r="Q162" s="198"/>
      <c r="R162" s="198"/>
      <c r="S162" s="198"/>
      <c r="T162" s="197"/>
      <c r="AT162" s="196" t="s">
        <v>396</v>
      </c>
      <c r="AU162" s="196" t="s">
        <v>293</v>
      </c>
      <c r="AV162" s="195" t="s">
        <v>293</v>
      </c>
      <c r="AW162" s="195" t="s">
        <v>358</v>
      </c>
      <c r="AX162" s="195" t="s">
        <v>313</v>
      </c>
      <c r="AY162" s="196" t="s">
        <v>385</v>
      </c>
    </row>
    <row r="163" spans="2:65" s="195" customFormat="1" x14ac:dyDescent="0.25">
      <c r="B163" s="200"/>
      <c r="D163" s="204" t="s">
        <v>396</v>
      </c>
      <c r="E163" s="196" t="s">
        <v>15</v>
      </c>
      <c r="F163" s="203" t="s">
        <v>1562</v>
      </c>
      <c r="H163" s="202">
        <v>0.30599999999999999</v>
      </c>
      <c r="I163" s="201"/>
      <c r="L163" s="200"/>
      <c r="M163" s="199"/>
      <c r="N163" s="198"/>
      <c r="O163" s="198"/>
      <c r="P163" s="198"/>
      <c r="Q163" s="198"/>
      <c r="R163" s="198"/>
      <c r="S163" s="198"/>
      <c r="T163" s="197"/>
      <c r="AT163" s="196" t="s">
        <v>396</v>
      </c>
      <c r="AU163" s="196" t="s">
        <v>293</v>
      </c>
      <c r="AV163" s="195" t="s">
        <v>293</v>
      </c>
      <c r="AW163" s="195" t="s">
        <v>358</v>
      </c>
      <c r="AX163" s="195" t="s">
        <v>313</v>
      </c>
      <c r="AY163" s="196" t="s">
        <v>385</v>
      </c>
    </row>
    <row r="164" spans="2:65" s="195" customFormat="1" x14ac:dyDescent="0.25">
      <c r="B164" s="200"/>
      <c r="D164" s="204" t="s">
        <v>396</v>
      </c>
      <c r="E164" s="196" t="s">
        <v>15</v>
      </c>
      <c r="F164" s="203" t="s">
        <v>1561</v>
      </c>
      <c r="H164" s="202">
        <v>0.27</v>
      </c>
      <c r="I164" s="201"/>
      <c r="L164" s="200"/>
      <c r="M164" s="199"/>
      <c r="N164" s="198"/>
      <c r="O164" s="198"/>
      <c r="P164" s="198"/>
      <c r="Q164" s="198"/>
      <c r="R164" s="198"/>
      <c r="S164" s="198"/>
      <c r="T164" s="197"/>
      <c r="AT164" s="196" t="s">
        <v>396</v>
      </c>
      <c r="AU164" s="196" t="s">
        <v>293</v>
      </c>
      <c r="AV164" s="195" t="s">
        <v>293</v>
      </c>
      <c r="AW164" s="195" t="s">
        <v>358</v>
      </c>
      <c r="AX164" s="195" t="s">
        <v>313</v>
      </c>
      <c r="AY164" s="196" t="s">
        <v>385</v>
      </c>
    </row>
    <row r="165" spans="2:65" s="195" customFormat="1" x14ac:dyDescent="0.25">
      <c r="B165" s="200"/>
      <c r="D165" s="204" t="s">
        <v>396</v>
      </c>
      <c r="E165" s="196" t="s">
        <v>15</v>
      </c>
      <c r="F165" s="203" t="s">
        <v>1555</v>
      </c>
      <c r="H165" s="202">
        <v>0.59399999999999997</v>
      </c>
      <c r="I165" s="201"/>
      <c r="L165" s="200"/>
      <c r="M165" s="199"/>
      <c r="N165" s="198"/>
      <c r="O165" s="198"/>
      <c r="P165" s="198"/>
      <c r="Q165" s="198"/>
      <c r="R165" s="198"/>
      <c r="S165" s="198"/>
      <c r="T165" s="197"/>
      <c r="AT165" s="196" t="s">
        <v>396</v>
      </c>
      <c r="AU165" s="196" t="s">
        <v>293</v>
      </c>
      <c r="AV165" s="195" t="s">
        <v>293</v>
      </c>
      <c r="AW165" s="195" t="s">
        <v>358</v>
      </c>
      <c r="AX165" s="195" t="s">
        <v>313</v>
      </c>
      <c r="AY165" s="196" t="s">
        <v>385</v>
      </c>
    </row>
    <row r="166" spans="2:65" s="195" customFormat="1" x14ac:dyDescent="0.25">
      <c r="B166" s="200"/>
      <c r="D166" s="204" t="s">
        <v>396</v>
      </c>
      <c r="E166" s="196" t="s">
        <v>15</v>
      </c>
      <c r="F166" s="203" t="s">
        <v>1560</v>
      </c>
      <c r="H166" s="202">
        <v>0.23400000000000001</v>
      </c>
      <c r="I166" s="201"/>
      <c r="L166" s="200"/>
      <c r="M166" s="199"/>
      <c r="N166" s="198"/>
      <c r="O166" s="198"/>
      <c r="P166" s="198"/>
      <c r="Q166" s="198"/>
      <c r="R166" s="198"/>
      <c r="S166" s="198"/>
      <c r="T166" s="197"/>
      <c r="AT166" s="196" t="s">
        <v>396</v>
      </c>
      <c r="AU166" s="196" t="s">
        <v>293</v>
      </c>
      <c r="AV166" s="195" t="s">
        <v>293</v>
      </c>
      <c r="AW166" s="195" t="s">
        <v>358</v>
      </c>
      <c r="AX166" s="195" t="s">
        <v>313</v>
      </c>
      <c r="AY166" s="196" t="s">
        <v>385</v>
      </c>
    </row>
    <row r="167" spans="2:65" s="195" customFormat="1" x14ac:dyDescent="0.25">
      <c r="B167" s="200"/>
      <c r="D167" s="204" t="s">
        <v>396</v>
      </c>
      <c r="E167" s="196" t="s">
        <v>15</v>
      </c>
      <c r="F167" s="203" t="s">
        <v>1559</v>
      </c>
      <c r="H167" s="202">
        <v>0.114</v>
      </c>
      <c r="I167" s="201"/>
      <c r="L167" s="200"/>
      <c r="M167" s="199"/>
      <c r="N167" s="198"/>
      <c r="O167" s="198"/>
      <c r="P167" s="198"/>
      <c r="Q167" s="198"/>
      <c r="R167" s="198"/>
      <c r="S167" s="198"/>
      <c r="T167" s="197"/>
      <c r="AT167" s="196" t="s">
        <v>396</v>
      </c>
      <c r="AU167" s="196" t="s">
        <v>293</v>
      </c>
      <c r="AV167" s="195" t="s">
        <v>293</v>
      </c>
      <c r="AW167" s="195" t="s">
        <v>358</v>
      </c>
      <c r="AX167" s="195" t="s">
        <v>313</v>
      </c>
      <c r="AY167" s="196" t="s">
        <v>385</v>
      </c>
    </row>
    <row r="168" spans="2:65" s="195" customFormat="1" x14ac:dyDescent="0.25">
      <c r="B168" s="200"/>
      <c r="D168" s="204" t="s">
        <v>396</v>
      </c>
      <c r="E168" s="196" t="s">
        <v>15</v>
      </c>
      <c r="F168" s="203" t="s">
        <v>1558</v>
      </c>
      <c r="H168" s="202">
        <v>0.81</v>
      </c>
      <c r="I168" s="201"/>
      <c r="L168" s="200"/>
      <c r="M168" s="199"/>
      <c r="N168" s="198"/>
      <c r="O168" s="198"/>
      <c r="P168" s="198"/>
      <c r="Q168" s="198"/>
      <c r="R168" s="198"/>
      <c r="S168" s="198"/>
      <c r="T168" s="197"/>
      <c r="AT168" s="196" t="s">
        <v>396</v>
      </c>
      <c r="AU168" s="196" t="s">
        <v>293</v>
      </c>
      <c r="AV168" s="195" t="s">
        <v>293</v>
      </c>
      <c r="AW168" s="195" t="s">
        <v>358</v>
      </c>
      <c r="AX168" s="195" t="s">
        <v>313</v>
      </c>
      <c r="AY168" s="196" t="s">
        <v>385</v>
      </c>
    </row>
    <row r="169" spans="2:65" s="195" customFormat="1" x14ac:dyDescent="0.25">
      <c r="B169" s="200"/>
      <c r="D169" s="204" t="s">
        <v>396</v>
      </c>
      <c r="E169" s="196" t="s">
        <v>15</v>
      </c>
      <c r="F169" s="203" t="s">
        <v>1557</v>
      </c>
      <c r="H169" s="202">
        <v>1.45</v>
      </c>
      <c r="I169" s="201"/>
      <c r="L169" s="200"/>
      <c r="M169" s="199"/>
      <c r="N169" s="198"/>
      <c r="O169" s="198"/>
      <c r="P169" s="198"/>
      <c r="Q169" s="198"/>
      <c r="R169" s="198"/>
      <c r="S169" s="198"/>
      <c r="T169" s="197"/>
      <c r="AT169" s="196" t="s">
        <v>396</v>
      </c>
      <c r="AU169" s="196" t="s">
        <v>293</v>
      </c>
      <c r="AV169" s="195" t="s">
        <v>293</v>
      </c>
      <c r="AW169" s="195" t="s">
        <v>358</v>
      </c>
      <c r="AX169" s="195" t="s">
        <v>313</v>
      </c>
      <c r="AY169" s="196" t="s">
        <v>385</v>
      </c>
    </row>
    <row r="170" spans="2:65" s="195" customFormat="1" x14ac:dyDescent="0.25">
      <c r="B170" s="200"/>
      <c r="D170" s="204" t="s">
        <v>396</v>
      </c>
      <c r="E170" s="196" t="s">
        <v>15</v>
      </c>
      <c r="F170" s="203" t="s">
        <v>1556</v>
      </c>
      <c r="H170" s="202">
        <v>0.44400000000000001</v>
      </c>
      <c r="I170" s="201"/>
      <c r="L170" s="200"/>
      <c r="M170" s="199"/>
      <c r="N170" s="198"/>
      <c r="O170" s="198"/>
      <c r="P170" s="198"/>
      <c r="Q170" s="198"/>
      <c r="R170" s="198"/>
      <c r="S170" s="198"/>
      <c r="T170" s="197"/>
      <c r="AT170" s="196" t="s">
        <v>396</v>
      </c>
      <c r="AU170" s="196" t="s">
        <v>293</v>
      </c>
      <c r="AV170" s="195" t="s">
        <v>293</v>
      </c>
      <c r="AW170" s="195" t="s">
        <v>358</v>
      </c>
      <c r="AX170" s="195" t="s">
        <v>313</v>
      </c>
      <c r="AY170" s="196" t="s">
        <v>385</v>
      </c>
    </row>
    <row r="171" spans="2:65" s="195" customFormat="1" x14ac:dyDescent="0.25">
      <c r="B171" s="200"/>
      <c r="D171" s="204" t="s">
        <v>396</v>
      </c>
      <c r="E171" s="196" t="s">
        <v>15</v>
      </c>
      <c r="F171" s="203" t="s">
        <v>1555</v>
      </c>
      <c r="H171" s="202">
        <v>0.59399999999999997</v>
      </c>
      <c r="I171" s="201"/>
      <c r="L171" s="200"/>
      <c r="M171" s="199"/>
      <c r="N171" s="198"/>
      <c r="O171" s="198"/>
      <c r="P171" s="198"/>
      <c r="Q171" s="198"/>
      <c r="R171" s="198"/>
      <c r="S171" s="198"/>
      <c r="T171" s="197"/>
      <c r="AT171" s="196" t="s">
        <v>396</v>
      </c>
      <c r="AU171" s="196" t="s">
        <v>293</v>
      </c>
      <c r="AV171" s="195" t="s">
        <v>293</v>
      </c>
      <c r="AW171" s="195" t="s">
        <v>358</v>
      </c>
      <c r="AX171" s="195" t="s">
        <v>313</v>
      </c>
      <c r="AY171" s="196" t="s">
        <v>385</v>
      </c>
    </row>
    <row r="172" spans="2:65" s="195" customFormat="1" x14ac:dyDescent="0.25">
      <c r="B172" s="200"/>
      <c r="D172" s="204" t="s">
        <v>396</v>
      </c>
      <c r="E172" s="196" t="s">
        <v>15</v>
      </c>
      <c r="F172" s="203" t="s">
        <v>1554</v>
      </c>
      <c r="H172" s="202">
        <v>0.40200000000000002</v>
      </c>
      <c r="I172" s="201"/>
      <c r="L172" s="200"/>
      <c r="M172" s="199"/>
      <c r="N172" s="198"/>
      <c r="O172" s="198"/>
      <c r="P172" s="198"/>
      <c r="Q172" s="198"/>
      <c r="R172" s="198"/>
      <c r="S172" s="198"/>
      <c r="T172" s="197"/>
      <c r="AT172" s="196" t="s">
        <v>396</v>
      </c>
      <c r="AU172" s="196" t="s">
        <v>293</v>
      </c>
      <c r="AV172" s="195" t="s">
        <v>293</v>
      </c>
      <c r="AW172" s="195" t="s">
        <v>358</v>
      </c>
      <c r="AX172" s="195" t="s">
        <v>313</v>
      </c>
      <c r="AY172" s="196" t="s">
        <v>385</v>
      </c>
    </row>
    <row r="173" spans="2:65" s="195" customFormat="1" x14ac:dyDescent="0.25">
      <c r="B173" s="200"/>
      <c r="D173" s="204" t="s">
        <v>396</v>
      </c>
      <c r="E173" s="196" t="s">
        <v>15</v>
      </c>
      <c r="F173" s="203" t="s">
        <v>293</v>
      </c>
      <c r="H173" s="202">
        <v>2</v>
      </c>
      <c r="I173" s="201"/>
      <c r="L173" s="200"/>
      <c r="M173" s="199"/>
      <c r="N173" s="198"/>
      <c r="O173" s="198"/>
      <c r="P173" s="198"/>
      <c r="Q173" s="198"/>
      <c r="R173" s="198"/>
      <c r="S173" s="198"/>
      <c r="T173" s="197"/>
      <c r="AT173" s="196" t="s">
        <v>396</v>
      </c>
      <c r="AU173" s="196" t="s">
        <v>293</v>
      </c>
      <c r="AV173" s="195" t="s">
        <v>293</v>
      </c>
      <c r="AW173" s="195" t="s">
        <v>358</v>
      </c>
      <c r="AX173" s="195" t="s">
        <v>313</v>
      </c>
      <c r="AY173" s="196" t="s">
        <v>385</v>
      </c>
    </row>
    <row r="174" spans="2:65" s="205" customFormat="1" x14ac:dyDescent="0.25">
      <c r="B174" s="210"/>
      <c r="D174" s="204" t="s">
        <v>396</v>
      </c>
      <c r="E174" s="206" t="s">
        <v>15</v>
      </c>
      <c r="F174" s="212" t="s">
        <v>986</v>
      </c>
      <c r="H174" s="206" t="s">
        <v>15</v>
      </c>
      <c r="I174" s="211"/>
      <c r="L174" s="210"/>
      <c r="M174" s="209"/>
      <c r="N174" s="208"/>
      <c r="O174" s="208"/>
      <c r="P174" s="208"/>
      <c r="Q174" s="208"/>
      <c r="R174" s="208"/>
      <c r="S174" s="208"/>
      <c r="T174" s="207"/>
      <c r="AT174" s="206" t="s">
        <v>396</v>
      </c>
      <c r="AU174" s="206" t="s">
        <v>293</v>
      </c>
      <c r="AV174" s="205" t="s">
        <v>297</v>
      </c>
      <c r="AW174" s="205" t="s">
        <v>358</v>
      </c>
      <c r="AX174" s="205" t="s">
        <v>313</v>
      </c>
      <c r="AY174" s="206" t="s">
        <v>385</v>
      </c>
    </row>
    <row r="175" spans="2:65" s="232" customFormat="1" x14ac:dyDescent="0.25">
      <c r="B175" s="237"/>
      <c r="D175" s="219" t="s">
        <v>396</v>
      </c>
      <c r="E175" s="241" t="s">
        <v>15</v>
      </c>
      <c r="F175" s="240" t="s">
        <v>456</v>
      </c>
      <c r="H175" s="239">
        <v>12.097</v>
      </c>
      <c r="I175" s="238"/>
      <c r="L175" s="237"/>
      <c r="M175" s="236"/>
      <c r="N175" s="235"/>
      <c r="O175" s="235"/>
      <c r="P175" s="235"/>
      <c r="Q175" s="235"/>
      <c r="R175" s="235"/>
      <c r="S175" s="235"/>
      <c r="T175" s="234"/>
      <c r="AT175" s="233" t="s">
        <v>396</v>
      </c>
      <c r="AU175" s="233" t="s">
        <v>293</v>
      </c>
      <c r="AV175" s="232" t="s">
        <v>384</v>
      </c>
      <c r="AW175" s="232" t="s">
        <v>358</v>
      </c>
      <c r="AX175" s="232" t="s">
        <v>297</v>
      </c>
      <c r="AY175" s="233" t="s">
        <v>385</v>
      </c>
    </row>
    <row r="176" spans="2:65" s="41" customFormat="1" ht="31.5" customHeight="1" x14ac:dyDescent="0.25">
      <c r="B176" s="179"/>
      <c r="C176" s="178" t="s">
        <v>1553</v>
      </c>
      <c r="D176" s="178" t="s">
        <v>386</v>
      </c>
      <c r="E176" s="177" t="s">
        <v>1552</v>
      </c>
      <c r="F176" s="172" t="s">
        <v>1551</v>
      </c>
      <c r="G176" s="176" t="s">
        <v>993</v>
      </c>
      <c r="H176" s="175">
        <v>12.57</v>
      </c>
      <c r="I176" s="174"/>
      <c r="J176" s="173">
        <f>ROUND(I176*H176,2)</f>
        <v>0</v>
      </c>
      <c r="K176" s="172" t="s">
        <v>15</v>
      </c>
      <c r="L176" s="42"/>
      <c r="M176" s="171" t="s">
        <v>15</v>
      </c>
      <c r="N176" s="215" t="s">
        <v>349</v>
      </c>
      <c r="O176" s="89"/>
      <c r="P176" s="214">
        <f>O176*H176</f>
        <v>0</v>
      </c>
      <c r="Q176" s="214">
        <v>0</v>
      </c>
      <c r="R176" s="214">
        <f>Q176*H176</f>
        <v>0</v>
      </c>
      <c r="S176" s="214">
        <v>0</v>
      </c>
      <c r="T176" s="213">
        <f>S176*H176</f>
        <v>0</v>
      </c>
      <c r="AR176" s="136" t="s">
        <v>384</v>
      </c>
      <c r="AT176" s="136" t="s">
        <v>386</v>
      </c>
      <c r="AU176" s="136" t="s">
        <v>293</v>
      </c>
      <c r="AY176" s="136" t="s">
        <v>385</v>
      </c>
      <c r="BE176" s="166">
        <f>IF(N176="základní",J176,0)</f>
        <v>0</v>
      </c>
      <c r="BF176" s="166">
        <f>IF(N176="snížená",J176,0)</f>
        <v>0</v>
      </c>
      <c r="BG176" s="166">
        <f>IF(N176="zákl. přenesená",J176,0)</f>
        <v>0</v>
      </c>
      <c r="BH176" s="166">
        <f>IF(N176="sníž. přenesená",J176,0)</f>
        <v>0</v>
      </c>
      <c r="BI176" s="166">
        <f>IF(N176="nulová",J176,0)</f>
        <v>0</v>
      </c>
      <c r="BJ176" s="136" t="s">
        <v>297</v>
      </c>
      <c r="BK176" s="166">
        <f>ROUND(I176*H176,2)</f>
        <v>0</v>
      </c>
      <c r="BL176" s="136" t="s">
        <v>384</v>
      </c>
      <c r="BM176" s="136" t="s">
        <v>1550</v>
      </c>
    </row>
    <row r="177" spans="2:65" s="195" customFormat="1" x14ac:dyDescent="0.25">
      <c r="B177" s="200"/>
      <c r="D177" s="204" t="s">
        <v>396</v>
      </c>
      <c r="E177" s="196" t="s">
        <v>15</v>
      </c>
      <c r="F177" s="203" t="s">
        <v>1549</v>
      </c>
      <c r="H177" s="202">
        <v>0.22</v>
      </c>
      <c r="I177" s="201"/>
      <c r="L177" s="200"/>
      <c r="M177" s="199"/>
      <c r="N177" s="198"/>
      <c r="O177" s="198"/>
      <c r="P177" s="198"/>
      <c r="Q177" s="198"/>
      <c r="R177" s="198"/>
      <c r="S177" s="198"/>
      <c r="T177" s="197"/>
      <c r="AT177" s="196" t="s">
        <v>396</v>
      </c>
      <c r="AU177" s="196" t="s">
        <v>293</v>
      </c>
      <c r="AV177" s="195" t="s">
        <v>293</v>
      </c>
      <c r="AW177" s="195" t="s">
        <v>358</v>
      </c>
      <c r="AX177" s="195" t="s">
        <v>313</v>
      </c>
      <c r="AY177" s="196" t="s">
        <v>385</v>
      </c>
    </row>
    <row r="178" spans="2:65" s="195" customFormat="1" x14ac:dyDescent="0.25">
      <c r="B178" s="200"/>
      <c r="D178" s="204" t="s">
        <v>396</v>
      </c>
      <c r="E178" s="196" t="s">
        <v>15</v>
      </c>
      <c r="F178" s="203" t="s">
        <v>1548</v>
      </c>
      <c r="H178" s="202">
        <v>0.25</v>
      </c>
      <c r="I178" s="201"/>
      <c r="L178" s="200"/>
      <c r="M178" s="199"/>
      <c r="N178" s="198"/>
      <c r="O178" s="198"/>
      <c r="P178" s="198"/>
      <c r="Q178" s="198"/>
      <c r="R178" s="198"/>
      <c r="S178" s="198"/>
      <c r="T178" s="197"/>
      <c r="AT178" s="196" t="s">
        <v>396</v>
      </c>
      <c r="AU178" s="196" t="s">
        <v>293</v>
      </c>
      <c r="AV178" s="195" t="s">
        <v>293</v>
      </c>
      <c r="AW178" s="195" t="s">
        <v>358</v>
      </c>
      <c r="AX178" s="195" t="s">
        <v>313</v>
      </c>
      <c r="AY178" s="196" t="s">
        <v>385</v>
      </c>
    </row>
    <row r="179" spans="2:65" s="195" customFormat="1" x14ac:dyDescent="0.25">
      <c r="B179" s="200"/>
      <c r="D179" s="204" t="s">
        <v>396</v>
      </c>
      <c r="E179" s="196" t="s">
        <v>15</v>
      </c>
      <c r="F179" s="203" t="s">
        <v>1547</v>
      </c>
      <c r="H179" s="202">
        <v>1.35</v>
      </c>
      <c r="I179" s="201"/>
      <c r="L179" s="200"/>
      <c r="M179" s="199"/>
      <c r="N179" s="198"/>
      <c r="O179" s="198"/>
      <c r="P179" s="198"/>
      <c r="Q179" s="198"/>
      <c r="R179" s="198"/>
      <c r="S179" s="198"/>
      <c r="T179" s="197"/>
      <c r="AT179" s="196" t="s">
        <v>396</v>
      </c>
      <c r="AU179" s="196" t="s">
        <v>293</v>
      </c>
      <c r="AV179" s="195" t="s">
        <v>293</v>
      </c>
      <c r="AW179" s="195" t="s">
        <v>358</v>
      </c>
      <c r="AX179" s="195" t="s">
        <v>313</v>
      </c>
      <c r="AY179" s="196" t="s">
        <v>385</v>
      </c>
    </row>
    <row r="180" spans="2:65" s="195" customFormat="1" x14ac:dyDescent="0.25">
      <c r="B180" s="200"/>
      <c r="D180" s="204" t="s">
        <v>396</v>
      </c>
      <c r="E180" s="196" t="s">
        <v>15</v>
      </c>
      <c r="F180" s="203" t="s">
        <v>1546</v>
      </c>
      <c r="H180" s="202">
        <v>10.75</v>
      </c>
      <c r="I180" s="201"/>
      <c r="L180" s="200"/>
      <c r="M180" s="199"/>
      <c r="N180" s="198"/>
      <c r="O180" s="198"/>
      <c r="P180" s="198"/>
      <c r="Q180" s="198"/>
      <c r="R180" s="198"/>
      <c r="S180" s="198"/>
      <c r="T180" s="197"/>
      <c r="AT180" s="196" t="s">
        <v>396</v>
      </c>
      <c r="AU180" s="196" t="s">
        <v>293</v>
      </c>
      <c r="AV180" s="195" t="s">
        <v>293</v>
      </c>
      <c r="AW180" s="195" t="s">
        <v>358</v>
      </c>
      <c r="AX180" s="195" t="s">
        <v>313</v>
      </c>
      <c r="AY180" s="196" t="s">
        <v>385</v>
      </c>
    </row>
    <row r="181" spans="2:65" s="205" customFormat="1" x14ac:dyDescent="0.25">
      <c r="B181" s="210"/>
      <c r="D181" s="204" t="s">
        <v>396</v>
      </c>
      <c r="E181" s="206" t="s">
        <v>15</v>
      </c>
      <c r="F181" s="212" t="s">
        <v>986</v>
      </c>
      <c r="H181" s="206" t="s">
        <v>15</v>
      </c>
      <c r="I181" s="211"/>
      <c r="L181" s="210"/>
      <c r="M181" s="209"/>
      <c r="N181" s="208"/>
      <c r="O181" s="208"/>
      <c r="P181" s="208"/>
      <c r="Q181" s="208"/>
      <c r="R181" s="208"/>
      <c r="S181" s="208"/>
      <c r="T181" s="207"/>
      <c r="AT181" s="206" t="s">
        <v>396</v>
      </c>
      <c r="AU181" s="206" t="s">
        <v>293</v>
      </c>
      <c r="AV181" s="205" t="s">
        <v>297</v>
      </c>
      <c r="AW181" s="205" t="s">
        <v>358</v>
      </c>
      <c r="AX181" s="205" t="s">
        <v>313</v>
      </c>
      <c r="AY181" s="206" t="s">
        <v>385</v>
      </c>
    </row>
    <row r="182" spans="2:65" s="232" customFormat="1" x14ac:dyDescent="0.25">
      <c r="B182" s="237"/>
      <c r="D182" s="219" t="s">
        <v>396</v>
      </c>
      <c r="E182" s="241" t="s">
        <v>15</v>
      </c>
      <c r="F182" s="240" t="s">
        <v>456</v>
      </c>
      <c r="H182" s="239">
        <v>12.57</v>
      </c>
      <c r="I182" s="238"/>
      <c r="L182" s="237"/>
      <c r="M182" s="236"/>
      <c r="N182" s="235"/>
      <c r="O182" s="235"/>
      <c r="P182" s="235"/>
      <c r="Q182" s="235"/>
      <c r="R182" s="235"/>
      <c r="S182" s="235"/>
      <c r="T182" s="234"/>
      <c r="AT182" s="233" t="s">
        <v>396</v>
      </c>
      <c r="AU182" s="233" t="s">
        <v>293</v>
      </c>
      <c r="AV182" s="232" t="s">
        <v>384</v>
      </c>
      <c r="AW182" s="232" t="s">
        <v>358</v>
      </c>
      <c r="AX182" s="232" t="s">
        <v>297</v>
      </c>
      <c r="AY182" s="233" t="s">
        <v>385</v>
      </c>
    </row>
    <row r="183" spans="2:65" s="41" customFormat="1" ht="22.5" customHeight="1" x14ac:dyDescent="0.25">
      <c r="B183" s="179"/>
      <c r="C183" s="178" t="s">
        <v>424</v>
      </c>
      <c r="D183" s="178" t="s">
        <v>386</v>
      </c>
      <c r="E183" s="177" t="s">
        <v>1545</v>
      </c>
      <c r="F183" s="172" t="s">
        <v>1544</v>
      </c>
      <c r="G183" s="176" t="s">
        <v>420</v>
      </c>
      <c r="H183" s="175">
        <v>43</v>
      </c>
      <c r="I183" s="174"/>
      <c r="J183" s="173">
        <f>ROUND(I183*H183,2)</f>
        <v>0</v>
      </c>
      <c r="K183" s="172" t="s">
        <v>15</v>
      </c>
      <c r="L183" s="42"/>
      <c r="M183" s="171" t="s">
        <v>15</v>
      </c>
      <c r="N183" s="215" t="s">
        <v>349</v>
      </c>
      <c r="O183" s="89"/>
      <c r="P183" s="214">
        <f>O183*H183</f>
        <v>0</v>
      </c>
      <c r="Q183" s="214">
        <v>0</v>
      </c>
      <c r="R183" s="214">
        <f>Q183*H183</f>
        <v>0</v>
      </c>
      <c r="S183" s="214">
        <v>0</v>
      </c>
      <c r="T183" s="213">
        <f>S183*H183</f>
        <v>0</v>
      </c>
      <c r="AR183" s="136" t="s">
        <v>384</v>
      </c>
      <c r="AT183" s="136" t="s">
        <v>386</v>
      </c>
      <c r="AU183" s="136" t="s">
        <v>293</v>
      </c>
      <c r="AY183" s="136" t="s">
        <v>385</v>
      </c>
      <c r="BE183" s="166">
        <f>IF(N183="základní",J183,0)</f>
        <v>0</v>
      </c>
      <c r="BF183" s="166">
        <f>IF(N183="snížená",J183,0)</f>
        <v>0</v>
      </c>
      <c r="BG183" s="166">
        <f>IF(N183="zákl. přenesená",J183,0)</f>
        <v>0</v>
      </c>
      <c r="BH183" s="166">
        <f>IF(N183="sníž. přenesená",J183,0)</f>
        <v>0</v>
      </c>
      <c r="BI183" s="166">
        <f>IF(N183="nulová",J183,0)</f>
        <v>0</v>
      </c>
      <c r="BJ183" s="136" t="s">
        <v>297</v>
      </c>
      <c r="BK183" s="166">
        <f>ROUND(I183*H183,2)</f>
        <v>0</v>
      </c>
      <c r="BL183" s="136" t="s">
        <v>384</v>
      </c>
      <c r="BM183" s="136" t="s">
        <v>1543</v>
      </c>
    </row>
    <row r="184" spans="2:65" s="41" customFormat="1" ht="22.5" customHeight="1" x14ac:dyDescent="0.25">
      <c r="B184" s="179"/>
      <c r="C184" s="178" t="s">
        <v>44</v>
      </c>
      <c r="D184" s="178" t="s">
        <v>386</v>
      </c>
      <c r="E184" s="177" t="s">
        <v>1542</v>
      </c>
      <c r="F184" s="172" t="s">
        <v>1541</v>
      </c>
      <c r="G184" s="176" t="s">
        <v>156</v>
      </c>
      <c r="H184" s="175">
        <v>70</v>
      </c>
      <c r="I184" s="174"/>
      <c r="J184" s="173">
        <f>ROUND(I184*H184,2)</f>
        <v>0</v>
      </c>
      <c r="K184" s="172" t="s">
        <v>15</v>
      </c>
      <c r="L184" s="42"/>
      <c r="M184" s="171" t="s">
        <v>15</v>
      </c>
      <c r="N184" s="215" t="s">
        <v>349</v>
      </c>
      <c r="O184" s="89"/>
      <c r="P184" s="214">
        <f>O184*H184</f>
        <v>0</v>
      </c>
      <c r="Q184" s="214">
        <v>0</v>
      </c>
      <c r="R184" s="214">
        <f>Q184*H184</f>
        <v>0</v>
      </c>
      <c r="S184" s="214">
        <v>0</v>
      </c>
      <c r="T184" s="213">
        <f>S184*H184</f>
        <v>0</v>
      </c>
      <c r="AR184" s="136" t="s">
        <v>384</v>
      </c>
      <c r="AT184" s="136" t="s">
        <v>386</v>
      </c>
      <c r="AU184" s="136" t="s">
        <v>293</v>
      </c>
      <c r="AY184" s="136" t="s">
        <v>385</v>
      </c>
      <c r="BE184" s="166">
        <f>IF(N184="základní",J184,0)</f>
        <v>0</v>
      </c>
      <c r="BF184" s="166">
        <f>IF(N184="snížená",J184,0)</f>
        <v>0</v>
      </c>
      <c r="BG184" s="166">
        <f>IF(N184="zákl. přenesená",J184,0)</f>
        <v>0</v>
      </c>
      <c r="BH184" s="166">
        <f>IF(N184="sníž. přenesená",J184,0)</f>
        <v>0</v>
      </c>
      <c r="BI184" s="166">
        <f>IF(N184="nulová",J184,0)</f>
        <v>0</v>
      </c>
      <c r="BJ184" s="136" t="s">
        <v>297</v>
      </c>
      <c r="BK184" s="166">
        <f>ROUND(I184*H184,2)</f>
        <v>0</v>
      </c>
      <c r="BL184" s="136" t="s">
        <v>384</v>
      </c>
      <c r="BM184" s="136" t="s">
        <v>1540</v>
      </c>
    </row>
    <row r="185" spans="2:65" s="41" customFormat="1" ht="22.5" customHeight="1" x14ac:dyDescent="0.25">
      <c r="B185" s="179"/>
      <c r="C185" s="178" t="s">
        <v>1539</v>
      </c>
      <c r="D185" s="178" t="s">
        <v>386</v>
      </c>
      <c r="E185" s="177" t="s">
        <v>1538</v>
      </c>
      <c r="F185" s="172" t="s">
        <v>1537</v>
      </c>
      <c r="G185" s="176" t="s">
        <v>156</v>
      </c>
      <c r="H185" s="175">
        <v>67</v>
      </c>
      <c r="I185" s="174"/>
      <c r="J185" s="173">
        <f>ROUND(I185*H185,2)</f>
        <v>0</v>
      </c>
      <c r="K185" s="172" t="s">
        <v>15</v>
      </c>
      <c r="L185" s="42"/>
      <c r="M185" s="171" t="s">
        <v>15</v>
      </c>
      <c r="N185" s="215" t="s">
        <v>349</v>
      </c>
      <c r="O185" s="89"/>
      <c r="P185" s="214">
        <f>O185*H185</f>
        <v>0</v>
      </c>
      <c r="Q185" s="214">
        <v>0</v>
      </c>
      <c r="R185" s="214">
        <f>Q185*H185</f>
        <v>0</v>
      </c>
      <c r="S185" s="214">
        <v>0</v>
      </c>
      <c r="T185" s="213">
        <f>S185*H185</f>
        <v>0</v>
      </c>
      <c r="AR185" s="136" t="s">
        <v>384</v>
      </c>
      <c r="AT185" s="136" t="s">
        <v>386</v>
      </c>
      <c r="AU185" s="136" t="s">
        <v>293</v>
      </c>
      <c r="AY185" s="136" t="s">
        <v>385</v>
      </c>
      <c r="BE185" s="166">
        <f>IF(N185="základní",J185,0)</f>
        <v>0</v>
      </c>
      <c r="BF185" s="166">
        <f>IF(N185="snížená",J185,0)</f>
        <v>0</v>
      </c>
      <c r="BG185" s="166">
        <f>IF(N185="zákl. přenesená",J185,0)</f>
        <v>0</v>
      </c>
      <c r="BH185" s="166">
        <f>IF(N185="sníž. přenesená",J185,0)</f>
        <v>0</v>
      </c>
      <c r="BI185" s="166">
        <f>IF(N185="nulová",J185,0)</f>
        <v>0</v>
      </c>
      <c r="BJ185" s="136" t="s">
        <v>297</v>
      </c>
      <c r="BK185" s="166">
        <f>ROUND(I185*H185,2)</f>
        <v>0</v>
      </c>
      <c r="BL185" s="136" t="s">
        <v>384</v>
      </c>
      <c r="BM185" s="136" t="s">
        <v>1536</v>
      </c>
    </row>
    <row r="186" spans="2:65" s="41" customFormat="1" ht="22.5" customHeight="1" x14ac:dyDescent="0.25">
      <c r="B186" s="179"/>
      <c r="C186" s="178" t="s">
        <v>1535</v>
      </c>
      <c r="D186" s="178" t="s">
        <v>386</v>
      </c>
      <c r="E186" s="177" t="s">
        <v>1534</v>
      </c>
      <c r="F186" s="172" t="s">
        <v>1533</v>
      </c>
      <c r="G186" s="176" t="s">
        <v>156</v>
      </c>
      <c r="H186" s="175">
        <v>42</v>
      </c>
      <c r="I186" s="174"/>
      <c r="J186" s="173">
        <f>ROUND(I186*H186,2)</f>
        <v>0</v>
      </c>
      <c r="K186" s="172" t="s">
        <v>15</v>
      </c>
      <c r="L186" s="42"/>
      <c r="M186" s="171" t="s">
        <v>15</v>
      </c>
      <c r="N186" s="215" t="s">
        <v>349</v>
      </c>
      <c r="O186" s="89"/>
      <c r="P186" s="214">
        <f>O186*H186</f>
        <v>0</v>
      </c>
      <c r="Q186" s="214">
        <v>0</v>
      </c>
      <c r="R186" s="214">
        <f>Q186*H186</f>
        <v>0</v>
      </c>
      <c r="S186" s="214">
        <v>0</v>
      </c>
      <c r="T186" s="213">
        <f>S186*H186</f>
        <v>0</v>
      </c>
      <c r="AR186" s="136" t="s">
        <v>384</v>
      </c>
      <c r="AT186" s="136" t="s">
        <v>386</v>
      </c>
      <c r="AU186" s="136" t="s">
        <v>293</v>
      </c>
      <c r="AY186" s="136" t="s">
        <v>385</v>
      </c>
      <c r="BE186" s="166">
        <f>IF(N186="základní",J186,0)</f>
        <v>0</v>
      </c>
      <c r="BF186" s="166">
        <f>IF(N186="snížená",J186,0)</f>
        <v>0</v>
      </c>
      <c r="BG186" s="166">
        <f>IF(N186="zákl. přenesená",J186,0)</f>
        <v>0</v>
      </c>
      <c r="BH186" s="166">
        <f>IF(N186="sníž. přenesená",J186,0)</f>
        <v>0</v>
      </c>
      <c r="BI186" s="166">
        <f>IF(N186="nulová",J186,0)</f>
        <v>0</v>
      </c>
      <c r="BJ186" s="136" t="s">
        <v>297</v>
      </c>
      <c r="BK186" s="166">
        <f>ROUND(I186*H186,2)</f>
        <v>0</v>
      </c>
      <c r="BL186" s="136" t="s">
        <v>384</v>
      </c>
      <c r="BM186" s="136" t="s">
        <v>1532</v>
      </c>
    </row>
    <row r="187" spans="2:65" s="41" customFormat="1" ht="31.5" customHeight="1" x14ac:dyDescent="0.25">
      <c r="B187" s="179"/>
      <c r="C187" s="178" t="s">
        <v>1531</v>
      </c>
      <c r="D187" s="178" t="s">
        <v>386</v>
      </c>
      <c r="E187" s="177" t="s">
        <v>1530</v>
      </c>
      <c r="F187" s="172" t="s">
        <v>1529</v>
      </c>
      <c r="G187" s="176" t="s">
        <v>464</v>
      </c>
      <c r="H187" s="175">
        <v>291</v>
      </c>
      <c r="I187" s="174"/>
      <c r="J187" s="173">
        <f>ROUND(I187*H187,2)</f>
        <v>0</v>
      </c>
      <c r="K187" s="172" t="s">
        <v>15</v>
      </c>
      <c r="L187" s="42"/>
      <c r="M187" s="171" t="s">
        <v>15</v>
      </c>
      <c r="N187" s="215" t="s">
        <v>349</v>
      </c>
      <c r="O187" s="89"/>
      <c r="P187" s="214">
        <f>O187*H187</f>
        <v>0</v>
      </c>
      <c r="Q187" s="214">
        <v>0</v>
      </c>
      <c r="R187" s="214">
        <f>Q187*H187</f>
        <v>0</v>
      </c>
      <c r="S187" s="214">
        <v>0</v>
      </c>
      <c r="T187" s="213">
        <f>S187*H187</f>
        <v>0</v>
      </c>
      <c r="AR187" s="136" t="s">
        <v>384</v>
      </c>
      <c r="AT187" s="136" t="s">
        <v>386</v>
      </c>
      <c r="AU187" s="136" t="s">
        <v>293</v>
      </c>
      <c r="AY187" s="136" t="s">
        <v>385</v>
      </c>
      <c r="BE187" s="166">
        <f>IF(N187="základní",J187,0)</f>
        <v>0</v>
      </c>
      <c r="BF187" s="166">
        <f>IF(N187="snížená",J187,0)</f>
        <v>0</v>
      </c>
      <c r="BG187" s="166">
        <f>IF(N187="zákl. přenesená",J187,0)</f>
        <v>0</v>
      </c>
      <c r="BH187" s="166">
        <f>IF(N187="sníž. přenesená",J187,0)</f>
        <v>0</v>
      </c>
      <c r="BI187" s="166">
        <f>IF(N187="nulová",J187,0)</f>
        <v>0</v>
      </c>
      <c r="BJ187" s="136" t="s">
        <v>297</v>
      </c>
      <c r="BK187" s="166">
        <f>ROUND(I187*H187,2)</f>
        <v>0</v>
      </c>
      <c r="BL187" s="136" t="s">
        <v>384</v>
      </c>
      <c r="BM187" s="136" t="s">
        <v>1528</v>
      </c>
    </row>
    <row r="188" spans="2:65" s="195" customFormat="1" x14ac:dyDescent="0.25">
      <c r="B188" s="200"/>
      <c r="D188" s="204" t="s">
        <v>396</v>
      </c>
      <c r="E188" s="196" t="s">
        <v>15</v>
      </c>
      <c r="F188" s="203" t="s">
        <v>1527</v>
      </c>
      <c r="H188" s="202">
        <v>291</v>
      </c>
      <c r="I188" s="201"/>
      <c r="L188" s="200"/>
      <c r="M188" s="199"/>
      <c r="N188" s="198"/>
      <c r="O188" s="198"/>
      <c r="P188" s="198"/>
      <c r="Q188" s="198"/>
      <c r="R188" s="198"/>
      <c r="S188" s="198"/>
      <c r="T188" s="197"/>
      <c r="AT188" s="196" t="s">
        <v>396</v>
      </c>
      <c r="AU188" s="196" t="s">
        <v>293</v>
      </c>
      <c r="AV188" s="195" t="s">
        <v>293</v>
      </c>
      <c r="AW188" s="195" t="s">
        <v>358</v>
      </c>
      <c r="AX188" s="195" t="s">
        <v>313</v>
      </c>
      <c r="AY188" s="196" t="s">
        <v>385</v>
      </c>
    </row>
    <row r="189" spans="2:65" s="232" customFormat="1" x14ac:dyDescent="0.25">
      <c r="B189" s="237"/>
      <c r="D189" s="219" t="s">
        <v>396</v>
      </c>
      <c r="E189" s="241" t="s">
        <v>15</v>
      </c>
      <c r="F189" s="240" t="s">
        <v>456</v>
      </c>
      <c r="H189" s="239">
        <v>291</v>
      </c>
      <c r="I189" s="238"/>
      <c r="L189" s="237"/>
      <c r="M189" s="236"/>
      <c r="N189" s="235"/>
      <c r="O189" s="235"/>
      <c r="P189" s="235"/>
      <c r="Q189" s="235"/>
      <c r="R189" s="235"/>
      <c r="S189" s="235"/>
      <c r="T189" s="234"/>
      <c r="AT189" s="233" t="s">
        <v>396</v>
      </c>
      <c r="AU189" s="233" t="s">
        <v>293</v>
      </c>
      <c r="AV189" s="232" t="s">
        <v>384</v>
      </c>
      <c r="AW189" s="232" t="s">
        <v>358</v>
      </c>
      <c r="AX189" s="232" t="s">
        <v>297</v>
      </c>
      <c r="AY189" s="233" t="s">
        <v>385</v>
      </c>
    </row>
    <row r="190" spans="2:65" s="41" customFormat="1" ht="22.5" customHeight="1" x14ac:dyDescent="0.25">
      <c r="B190" s="179"/>
      <c r="C190" s="178" t="s">
        <v>1526</v>
      </c>
      <c r="D190" s="178" t="s">
        <v>386</v>
      </c>
      <c r="E190" s="177" t="s">
        <v>1525</v>
      </c>
      <c r="F190" s="172" t="s">
        <v>1524</v>
      </c>
      <c r="G190" s="176" t="s">
        <v>464</v>
      </c>
      <c r="H190" s="175">
        <v>663.53</v>
      </c>
      <c r="I190" s="174"/>
      <c r="J190" s="173">
        <f>ROUND(I190*H190,2)</f>
        <v>0</v>
      </c>
      <c r="K190" s="172" t="s">
        <v>15</v>
      </c>
      <c r="L190" s="42"/>
      <c r="M190" s="171" t="s">
        <v>15</v>
      </c>
      <c r="N190" s="215" t="s">
        <v>349</v>
      </c>
      <c r="O190" s="89"/>
      <c r="P190" s="214">
        <f>O190*H190</f>
        <v>0</v>
      </c>
      <c r="Q190" s="214">
        <v>0</v>
      </c>
      <c r="R190" s="214">
        <f>Q190*H190</f>
        <v>0</v>
      </c>
      <c r="S190" s="214">
        <v>0</v>
      </c>
      <c r="T190" s="213">
        <f>S190*H190</f>
        <v>0</v>
      </c>
      <c r="AR190" s="136" t="s">
        <v>384</v>
      </c>
      <c r="AT190" s="136" t="s">
        <v>386</v>
      </c>
      <c r="AU190" s="136" t="s">
        <v>293</v>
      </c>
      <c r="AY190" s="136" t="s">
        <v>385</v>
      </c>
      <c r="BE190" s="166">
        <f>IF(N190="základní",J190,0)</f>
        <v>0</v>
      </c>
      <c r="BF190" s="166">
        <f>IF(N190="snížená",J190,0)</f>
        <v>0</v>
      </c>
      <c r="BG190" s="166">
        <f>IF(N190="zákl. přenesená",J190,0)</f>
        <v>0</v>
      </c>
      <c r="BH190" s="166">
        <f>IF(N190="sníž. přenesená",J190,0)</f>
        <v>0</v>
      </c>
      <c r="BI190" s="166">
        <f>IF(N190="nulová",J190,0)</f>
        <v>0</v>
      </c>
      <c r="BJ190" s="136" t="s">
        <v>297</v>
      </c>
      <c r="BK190" s="166">
        <f>ROUND(I190*H190,2)</f>
        <v>0</v>
      </c>
      <c r="BL190" s="136" t="s">
        <v>384</v>
      </c>
      <c r="BM190" s="136" t="s">
        <v>1523</v>
      </c>
    </row>
    <row r="191" spans="2:65" s="195" customFormat="1" x14ac:dyDescent="0.25">
      <c r="B191" s="200"/>
      <c r="D191" s="204" t="s">
        <v>396</v>
      </c>
      <c r="E191" s="196" t="s">
        <v>15</v>
      </c>
      <c r="F191" s="203" t="s">
        <v>1522</v>
      </c>
      <c r="H191" s="202">
        <v>113.05</v>
      </c>
      <c r="I191" s="201"/>
      <c r="L191" s="200"/>
      <c r="M191" s="199"/>
      <c r="N191" s="198"/>
      <c r="O191" s="198"/>
      <c r="P191" s="198"/>
      <c r="Q191" s="198"/>
      <c r="R191" s="198"/>
      <c r="S191" s="198"/>
      <c r="T191" s="197"/>
      <c r="AT191" s="196" t="s">
        <v>396</v>
      </c>
      <c r="AU191" s="196" t="s">
        <v>293</v>
      </c>
      <c r="AV191" s="195" t="s">
        <v>293</v>
      </c>
      <c r="AW191" s="195" t="s">
        <v>358</v>
      </c>
      <c r="AX191" s="195" t="s">
        <v>313</v>
      </c>
      <c r="AY191" s="196" t="s">
        <v>385</v>
      </c>
    </row>
    <row r="192" spans="2:65" s="195" customFormat="1" x14ac:dyDescent="0.25">
      <c r="B192" s="200"/>
      <c r="D192" s="204" t="s">
        <v>396</v>
      </c>
      <c r="E192" s="196" t="s">
        <v>15</v>
      </c>
      <c r="F192" s="203" t="s">
        <v>1521</v>
      </c>
      <c r="H192" s="202">
        <v>246.68</v>
      </c>
      <c r="I192" s="201"/>
      <c r="L192" s="200"/>
      <c r="M192" s="199"/>
      <c r="N192" s="198"/>
      <c r="O192" s="198"/>
      <c r="P192" s="198"/>
      <c r="Q192" s="198"/>
      <c r="R192" s="198"/>
      <c r="S192" s="198"/>
      <c r="T192" s="197"/>
      <c r="AT192" s="196" t="s">
        <v>396</v>
      </c>
      <c r="AU192" s="196" t="s">
        <v>293</v>
      </c>
      <c r="AV192" s="195" t="s">
        <v>293</v>
      </c>
      <c r="AW192" s="195" t="s">
        <v>358</v>
      </c>
      <c r="AX192" s="195" t="s">
        <v>313</v>
      </c>
      <c r="AY192" s="196" t="s">
        <v>385</v>
      </c>
    </row>
    <row r="193" spans="2:65" s="195" customFormat="1" x14ac:dyDescent="0.25">
      <c r="B193" s="200"/>
      <c r="D193" s="204" t="s">
        <v>396</v>
      </c>
      <c r="E193" s="196" t="s">
        <v>15</v>
      </c>
      <c r="F193" s="203" t="s">
        <v>1520</v>
      </c>
      <c r="H193" s="202">
        <v>261.8</v>
      </c>
      <c r="I193" s="201"/>
      <c r="L193" s="200"/>
      <c r="M193" s="199"/>
      <c r="N193" s="198"/>
      <c r="O193" s="198"/>
      <c r="P193" s="198"/>
      <c r="Q193" s="198"/>
      <c r="R193" s="198"/>
      <c r="S193" s="198"/>
      <c r="T193" s="197"/>
      <c r="AT193" s="196" t="s">
        <v>396</v>
      </c>
      <c r="AU193" s="196" t="s">
        <v>293</v>
      </c>
      <c r="AV193" s="195" t="s">
        <v>293</v>
      </c>
      <c r="AW193" s="195" t="s">
        <v>358</v>
      </c>
      <c r="AX193" s="195" t="s">
        <v>313</v>
      </c>
      <c r="AY193" s="196" t="s">
        <v>385</v>
      </c>
    </row>
    <row r="194" spans="2:65" s="195" customFormat="1" x14ac:dyDescent="0.25">
      <c r="B194" s="200"/>
      <c r="D194" s="204" t="s">
        <v>396</v>
      </c>
      <c r="E194" s="196" t="s">
        <v>15</v>
      </c>
      <c r="F194" s="203" t="s">
        <v>1519</v>
      </c>
      <c r="H194" s="202">
        <v>42</v>
      </c>
      <c r="I194" s="201"/>
      <c r="L194" s="200"/>
      <c r="M194" s="199"/>
      <c r="N194" s="198"/>
      <c r="O194" s="198"/>
      <c r="P194" s="198"/>
      <c r="Q194" s="198"/>
      <c r="R194" s="198"/>
      <c r="S194" s="198"/>
      <c r="T194" s="197"/>
      <c r="AT194" s="196" t="s">
        <v>396</v>
      </c>
      <c r="AU194" s="196" t="s">
        <v>293</v>
      </c>
      <c r="AV194" s="195" t="s">
        <v>293</v>
      </c>
      <c r="AW194" s="195" t="s">
        <v>358</v>
      </c>
      <c r="AX194" s="195" t="s">
        <v>313</v>
      </c>
      <c r="AY194" s="196" t="s">
        <v>385</v>
      </c>
    </row>
    <row r="195" spans="2:65" s="205" customFormat="1" x14ac:dyDescent="0.25">
      <c r="B195" s="210"/>
      <c r="D195" s="204" t="s">
        <v>396</v>
      </c>
      <c r="E195" s="206" t="s">
        <v>15</v>
      </c>
      <c r="F195" s="212" t="s">
        <v>986</v>
      </c>
      <c r="H195" s="206" t="s">
        <v>15</v>
      </c>
      <c r="I195" s="211"/>
      <c r="L195" s="210"/>
      <c r="M195" s="209"/>
      <c r="N195" s="208"/>
      <c r="O195" s="208"/>
      <c r="P195" s="208"/>
      <c r="Q195" s="208"/>
      <c r="R195" s="208"/>
      <c r="S195" s="208"/>
      <c r="T195" s="207"/>
      <c r="AT195" s="206" t="s">
        <v>396</v>
      </c>
      <c r="AU195" s="206" t="s">
        <v>293</v>
      </c>
      <c r="AV195" s="205" t="s">
        <v>297</v>
      </c>
      <c r="AW195" s="205" t="s">
        <v>358</v>
      </c>
      <c r="AX195" s="205" t="s">
        <v>313</v>
      </c>
      <c r="AY195" s="206" t="s">
        <v>385</v>
      </c>
    </row>
    <row r="196" spans="2:65" s="232" customFormat="1" x14ac:dyDescent="0.25">
      <c r="B196" s="237"/>
      <c r="D196" s="219" t="s">
        <v>396</v>
      </c>
      <c r="E196" s="241" t="s">
        <v>15</v>
      </c>
      <c r="F196" s="240" t="s">
        <v>456</v>
      </c>
      <c r="H196" s="239">
        <v>663.53</v>
      </c>
      <c r="I196" s="238"/>
      <c r="L196" s="237"/>
      <c r="M196" s="236"/>
      <c r="N196" s="235"/>
      <c r="O196" s="235"/>
      <c r="P196" s="235"/>
      <c r="Q196" s="235"/>
      <c r="R196" s="235"/>
      <c r="S196" s="235"/>
      <c r="T196" s="234"/>
      <c r="AT196" s="233" t="s">
        <v>396</v>
      </c>
      <c r="AU196" s="233" t="s">
        <v>293</v>
      </c>
      <c r="AV196" s="232" t="s">
        <v>384</v>
      </c>
      <c r="AW196" s="232" t="s">
        <v>358</v>
      </c>
      <c r="AX196" s="232" t="s">
        <v>297</v>
      </c>
      <c r="AY196" s="233" t="s">
        <v>385</v>
      </c>
    </row>
    <row r="197" spans="2:65" s="41" customFormat="1" ht="22.5" customHeight="1" x14ac:dyDescent="0.25">
      <c r="B197" s="179"/>
      <c r="C197" s="178" t="s">
        <v>1518</v>
      </c>
      <c r="D197" s="178" t="s">
        <v>386</v>
      </c>
      <c r="E197" s="177" t="s">
        <v>1517</v>
      </c>
      <c r="F197" s="172" t="s">
        <v>1516</v>
      </c>
      <c r="G197" s="176" t="s">
        <v>420</v>
      </c>
      <c r="H197" s="175">
        <v>4</v>
      </c>
      <c r="I197" s="174"/>
      <c r="J197" s="173">
        <f>ROUND(I197*H197,2)</f>
        <v>0</v>
      </c>
      <c r="K197" s="172" t="s">
        <v>15</v>
      </c>
      <c r="L197" s="42"/>
      <c r="M197" s="171" t="s">
        <v>15</v>
      </c>
      <c r="N197" s="215" t="s">
        <v>349</v>
      </c>
      <c r="O197" s="89"/>
      <c r="P197" s="214">
        <f>O197*H197</f>
        <v>0</v>
      </c>
      <c r="Q197" s="214">
        <v>0</v>
      </c>
      <c r="R197" s="214">
        <f>Q197*H197</f>
        <v>0</v>
      </c>
      <c r="S197" s="214">
        <v>0</v>
      </c>
      <c r="T197" s="213">
        <f>S197*H197</f>
        <v>0</v>
      </c>
      <c r="AR197" s="136" t="s">
        <v>384</v>
      </c>
      <c r="AT197" s="136" t="s">
        <v>386</v>
      </c>
      <c r="AU197" s="136" t="s">
        <v>293</v>
      </c>
      <c r="AY197" s="136" t="s">
        <v>385</v>
      </c>
      <c r="BE197" s="166">
        <f>IF(N197="základní",J197,0)</f>
        <v>0</v>
      </c>
      <c r="BF197" s="166">
        <f>IF(N197="snížená",J197,0)</f>
        <v>0</v>
      </c>
      <c r="BG197" s="166">
        <f>IF(N197="zákl. přenesená",J197,0)</f>
        <v>0</v>
      </c>
      <c r="BH197" s="166">
        <f>IF(N197="sníž. přenesená",J197,0)</f>
        <v>0</v>
      </c>
      <c r="BI197" s="166">
        <f>IF(N197="nulová",J197,0)</f>
        <v>0</v>
      </c>
      <c r="BJ197" s="136" t="s">
        <v>297</v>
      </c>
      <c r="BK197" s="166">
        <f>ROUND(I197*H197,2)</f>
        <v>0</v>
      </c>
      <c r="BL197" s="136" t="s">
        <v>384</v>
      </c>
      <c r="BM197" s="136" t="s">
        <v>1515</v>
      </c>
    </row>
    <row r="198" spans="2:65" s="41" customFormat="1" ht="22.5" customHeight="1" x14ac:dyDescent="0.25">
      <c r="B198" s="179"/>
      <c r="C198" s="229" t="s">
        <v>1514</v>
      </c>
      <c r="D198" s="229" t="s">
        <v>429</v>
      </c>
      <c r="E198" s="228" t="s">
        <v>1513</v>
      </c>
      <c r="F198" s="223" t="s">
        <v>1512</v>
      </c>
      <c r="G198" s="227" t="s">
        <v>420</v>
      </c>
      <c r="H198" s="226">
        <v>2</v>
      </c>
      <c r="I198" s="225"/>
      <c r="J198" s="224">
        <f>ROUND(I198*H198,2)</f>
        <v>0</v>
      </c>
      <c r="K198" s="223" t="s">
        <v>15</v>
      </c>
      <c r="L198" s="222"/>
      <c r="M198" s="221" t="s">
        <v>15</v>
      </c>
      <c r="N198" s="220" t="s">
        <v>349</v>
      </c>
      <c r="O198" s="89"/>
      <c r="P198" s="214">
        <f>O198*H198</f>
        <v>0</v>
      </c>
      <c r="Q198" s="214">
        <v>0</v>
      </c>
      <c r="R198" s="214">
        <f>Q198*H198</f>
        <v>0</v>
      </c>
      <c r="S198" s="214">
        <v>0</v>
      </c>
      <c r="T198" s="213">
        <f>S198*H198</f>
        <v>0</v>
      </c>
      <c r="AR198" s="136" t="s">
        <v>1507</v>
      </c>
      <c r="AT198" s="136" t="s">
        <v>429</v>
      </c>
      <c r="AU198" s="136" t="s">
        <v>293</v>
      </c>
      <c r="AY198" s="136" t="s">
        <v>385</v>
      </c>
      <c r="BE198" s="166">
        <f>IF(N198="základní",J198,0)</f>
        <v>0</v>
      </c>
      <c r="BF198" s="166">
        <f>IF(N198="snížená",J198,0)</f>
        <v>0</v>
      </c>
      <c r="BG198" s="166">
        <f>IF(N198="zákl. přenesená",J198,0)</f>
        <v>0</v>
      </c>
      <c r="BH198" s="166">
        <f>IF(N198="sníž. přenesená",J198,0)</f>
        <v>0</v>
      </c>
      <c r="BI198" s="166">
        <f>IF(N198="nulová",J198,0)</f>
        <v>0</v>
      </c>
      <c r="BJ198" s="136" t="s">
        <v>297</v>
      </c>
      <c r="BK198" s="166">
        <f>ROUND(I198*H198,2)</f>
        <v>0</v>
      </c>
      <c r="BL198" s="136" t="s">
        <v>384</v>
      </c>
      <c r="BM198" s="136" t="s">
        <v>1511</v>
      </c>
    </row>
    <row r="199" spans="2:65" s="41" customFormat="1" ht="22.5" customHeight="1" x14ac:dyDescent="0.25">
      <c r="B199" s="179"/>
      <c r="C199" s="229" t="s">
        <v>1510</v>
      </c>
      <c r="D199" s="229" t="s">
        <v>429</v>
      </c>
      <c r="E199" s="228" t="s">
        <v>1509</v>
      </c>
      <c r="F199" s="223" t="s">
        <v>1508</v>
      </c>
      <c r="G199" s="227" t="s">
        <v>420</v>
      </c>
      <c r="H199" s="226">
        <v>2</v>
      </c>
      <c r="I199" s="225"/>
      <c r="J199" s="224">
        <f>ROUND(I199*H199,2)</f>
        <v>0</v>
      </c>
      <c r="K199" s="223" t="s">
        <v>15</v>
      </c>
      <c r="L199" s="222"/>
      <c r="M199" s="221" t="s">
        <v>15</v>
      </c>
      <c r="N199" s="220" t="s">
        <v>349</v>
      </c>
      <c r="O199" s="89"/>
      <c r="P199" s="214">
        <f>O199*H199</f>
        <v>0</v>
      </c>
      <c r="Q199" s="214">
        <v>0</v>
      </c>
      <c r="R199" s="214">
        <f>Q199*H199</f>
        <v>0</v>
      </c>
      <c r="S199" s="214">
        <v>0</v>
      </c>
      <c r="T199" s="213">
        <f>S199*H199</f>
        <v>0</v>
      </c>
      <c r="AR199" s="136" t="s">
        <v>1507</v>
      </c>
      <c r="AT199" s="136" t="s">
        <v>429</v>
      </c>
      <c r="AU199" s="136" t="s">
        <v>293</v>
      </c>
      <c r="AY199" s="136" t="s">
        <v>385</v>
      </c>
      <c r="BE199" s="166">
        <f>IF(N199="základní",J199,0)</f>
        <v>0</v>
      </c>
      <c r="BF199" s="166">
        <f>IF(N199="snížená",J199,0)</f>
        <v>0</v>
      </c>
      <c r="BG199" s="166">
        <f>IF(N199="zákl. přenesená",J199,0)</f>
        <v>0</v>
      </c>
      <c r="BH199" s="166">
        <f>IF(N199="sníž. přenesená",J199,0)</f>
        <v>0</v>
      </c>
      <c r="BI199" s="166">
        <f>IF(N199="nulová",J199,0)</f>
        <v>0</v>
      </c>
      <c r="BJ199" s="136" t="s">
        <v>297</v>
      </c>
      <c r="BK199" s="166">
        <f>ROUND(I199*H199,2)</f>
        <v>0</v>
      </c>
      <c r="BL199" s="136" t="s">
        <v>384</v>
      </c>
      <c r="BM199" s="136" t="s">
        <v>1506</v>
      </c>
    </row>
    <row r="200" spans="2:65" s="180" customFormat="1" ht="29.85" customHeight="1" x14ac:dyDescent="0.3">
      <c r="B200" s="188"/>
      <c r="D200" s="192" t="s">
        <v>314</v>
      </c>
      <c r="E200" s="191" t="s">
        <v>1505</v>
      </c>
      <c r="F200" s="191" t="s">
        <v>1504</v>
      </c>
      <c r="I200" s="190"/>
      <c r="J200" s="189">
        <f>BK200</f>
        <v>0</v>
      </c>
      <c r="L200" s="188"/>
      <c r="M200" s="187"/>
      <c r="N200" s="185"/>
      <c r="O200" s="185"/>
      <c r="P200" s="186">
        <f>SUM(P201:P205)</f>
        <v>0</v>
      </c>
      <c r="Q200" s="185"/>
      <c r="R200" s="186">
        <f>SUM(R201:R205)</f>
        <v>0</v>
      </c>
      <c r="S200" s="185"/>
      <c r="T200" s="184">
        <f>SUM(T201:T205)</f>
        <v>0</v>
      </c>
      <c r="AR200" s="182" t="s">
        <v>297</v>
      </c>
      <c r="AT200" s="183" t="s">
        <v>314</v>
      </c>
      <c r="AU200" s="183" t="s">
        <v>297</v>
      </c>
      <c r="AY200" s="182" t="s">
        <v>385</v>
      </c>
      <c r="BK200" s="181">
        <f>SUM(BK201:BK205)</f>
        <v>0</v>
      </c>
    </row>
    <row r="201" spans="2:65" s="41" customFormat="1" ht="22.5" customHeight="1" x14ac:dyDescent="0.25">
      <c r="B201" s="179"/>
      <c r="C201" s="178" t="s">
        <v>1503</v>
      </c>
      <c r="D201" s="178" t="s">
        <v>386</v>
      </c>
      <c r="E201" s="177" t="s">
        <v>1502</v>
      </c>
      <c r="F201" s="172" t="s">
        <v>1501</v>
      </c>
      <c r="G201" s="176" t="s">
        <v>513</v>
      </c>
      <c r="H201" s="175">
        <v>118.04</v>
      </c>
      <c r="I201" s="174"/>
      <c r="J201" s="173">
        <f>ROUND(I201*H201,2)</f>
        <v>0</v>
      </c>
      <c r="K201" s="172" t="s">
        <v>15</v>
      </c>
      <c r="L201" s="42"/>
      <c r="M201" s="171" t="s">
        <v>15</v>
      </c>
      <c r="N201" s="215" t="s">
        <v>349</v>
      </c>
      <c r="O201" s="89"/>
      <c r="P201" s="214">
        <f>O201*H201</f>
        <v>0</v>
      </c>
      <c r="Q201" s="214">
        <v>0</v>
      </c>
      <c r="R201" s="214">
        <f>Q201*H201</f>
        <v>0</v>
      </c>
      <c r="S201" s="214">
        <v>0</v>
      </c>
      <c r="T201" s="213">
        <f>S201*H201</f>
        <v>0</v>
      </c>
      <c r="AR201" s="136" t="s">
        <v>384</v>
      </c>
      <c r="AT201" s="136" t="s">
        <v>386</v>
      </c>
      <c r="AU201" s="136" t="s">
        <v>293</v>
      </c>
      <c r="AY201" s="136" t="s">
        <v>385</v>
      </c>
      <c r="BE201" s="166">
        <f>IF(N201="základní",J201,0)</f>
        <v>0</v>
      </c>
      <c r="BF201" s="166">
        <f>IF(N201="snížená",J201,0)</f>
        <v>0</v>
      </c>
      <c r="BG201" s="166">
        <f>IF(N201="zákl. přenesená",J201,0)</f>
        <v>0</v>
      </c>
      <c r="BH201" s="166">
        <f>IF(N201="sníž. přenesená",J201,0)</f>
        <v>0</v>
      </c>
      <c r="BI201" s="166">
        <f>IF(N201="nulová",J201,0)</f>
        <v>0</v>
      </c>
      <c r="BJ201" s="136" t="s">
        <v>297</v>
      </c>
      <c r="BK201" s="166">
        <f>ROUND(I201*H201,2)</f>
        <v>0</v>
      </c>
      <c r="BL201" s="136" t="s">
        <v>384</v>
      </c>
      <c r="BM201" s="136" t="s">
        <v>1500</v>
      </c>
    </row>
    <row r="202" spans="2:65" s="195" customFormat="1" x14ac:dyDescent="0.25">
      <c r="B202" s="200"/>
      <c r="D202" s="204" t="s">
        <v>396</v>
      </c>
      <c r="E202" s="196" t="s">
        <v>15</v>
      </c>
      <c r="F202" s="203" t="s">
        <v>1499</v>
      </c>
      <c r="H202" s="202">
        <v>118.04</v>
      </c>
      <c r="I202" s="201"/>
      <c r="L202" s="200"/>
      <c r="M202" s="199"/>
      <c r="N202" s="198"/>
      <c r="O202" s="198"/>
      <c r="P202" s="198"/>
      <c r="Q202" s="198"/>
      <c r="R202" s="198"/>
      <c r="S202" s="198"/>
      <c r="T202" s="197"/>
      <c r="AT202" s="196" t="s">
        <v>396</v>
      </c>
      <c r="AU202" s="196" t="s">
        <v>293</v>
      </c>
      <c r="AV202" s="195" t="s">
        <v>293</v>
      </c>
      <c r="AW202" s="195" t="s">
        <v>358</v>
      </c>
      <c r="AX202" s="195" t="s">
        <v>313</v>
      </c>
      <c r="AY202" s="196" t="s">
        <v>385</v>
      </c>
    </row>
    <row r="203" spans="2:65" s="232" customFormat="1" x14ac:dyDescent="0.25">
      <c r="B203" s="237"/>
      <c r="D203" s="219" t="s">
        <v>396</v>
      </c>
      <c r="E203" s="241" t="s">
        <v>15</v>
      </c>
      <c r="F203" s="240" t="s">
        <v>456</v>
      </c>
      <c r="H203" s="239">
        <v>118.04</v>
      </c>
      <c r="I203" s="238"/>
      <c r="L203" s="237"/>
      <c r="M203" s="236"/>
      <c r="N203" s="235"/>
      <c r="O203" s="235"/>
      <c r="P203" s="235"/>
      <c r="Q203" s="235"/>
      <c r="R203" s="235"/>
      <c r="S203" s="235"/>
      <c r="T203" s="234"/>
      <c r="AT203" s="233" t="s">
        <v>396</v>
      </c>
      <c r="AU203" s="233" t="s">
        <v>293</v>
      </c>
      <c r="AV203" s="232" t="s">
        <v>384</v>
      </c>
      <c r="AW203" s="232" t="s">
        <v>358</v>
      </c>
      <c r="AX203" s="232" t="s">
        <v>297</v>
      </c>
      <c r="AY203" s="233" t="s">
        <v>385</v>
      </c>
    </row>
    <row r="204" spans="2:65" s="41" customFormat="1" ht="22.5" customHeight="1" x14ac:dyDescent="0.25">
      <c r="B204" s="179"/>
      <c r="C204" s="178" t="s">
        <v>1498</v>
      </c>
      <c r="D204" s="178" t="s">
        <v>386</v>
      </c>
      <c r="E204" s="177" t="s">
        <v>1497</v>
      </c>
      <c r="F204" s="172" t="s">
        <v>1496</v>
      </c>
      <c r="G204" s="176" t="s">
        <v>513</v>
      </c>
      <c r="H204" s="175">
        <v>118.04</v>
      </c>
      <c r="I204" s="174"/>
      <c r="J204" s="173">
        <f>ROUND(I204*H204,2)</f>
        <v>0</v>
      </c>
      <c r="K204" s="172" t="s">
        <v>15</v>
      </c>
      <c r="L204" s="42"/>
      <c r="M204" s="171" t="s">
        <v>15</v>
      </c>
      <c r="N204" s="215" t="s">
        <v>349</v>
      </c>
      <c r="O204" s="89"/>
      <c r="P204" s="214">
        <f>O204*H204</f>
        <v>0</v>
      </c>
      <c r="Q204" s="214">
        <v>0</v>
      </c>
      <c r="R204" s="214">
        <f>Q204*H204</f>
        <v>0</v>
      </c>
      <c r="S204" s="214">
        <v>0</v>
      </c>
      <c r="T204" s="213">
        <f>S204*H204</f>
        <v>0</v>
      </c>
      <c r="AR204" s="136" t="s">
        <v>384</v>
      </c>
      <c r="AT204" s="136" t="s">
        <v>386</v>
      </c>
      <c r="AU204" s="136" t="s">
        <v>293</v>
      </c>
      <c r="AY204" s="136" t="s">
        <v>385</v>
      </c>
      <c r="BE204" s="166">
        <f>IF(N204="základní",J204,0)</f>
        <v>0</v>
      </c>
      <c r="BF204" s="166">
        <f>IF(N204="snížená",J204,0)</f>
        <v>0</v>
      </c>
      <c r="BG204" s="166">
        <f>IF(N204="zákl. přenesená",J204,0)</f>
        <v>0</v>
      </c>
      <c r="BH204" s="166">
        <f>IF(N204="sníž. přenesená",J204,0)</f>
        <v>0</v>
      </c>
      <c r="BI204" s="166">
        <f>IF(N204="nulová",J204,0)</f>
        <v>0</v>
      </c>
      <c r="BJ204" s="136" t="s">
        <v>297</v>
      </c>
      <c r="BK204" s="166">
        <f>ROUND(I204*H204,2)</f>
        <v>0</v>
      </c>
      <c r="BL204" s="136" t="s">
        <v>384</v>
      </c>
      <c r="BM204" s="136" t="s">
        <v>1495</v>
      </c>
    </row>
    <row r="205" spans="2:65" s="41" customFormat="1" ht="22.5" customHeight="1" x14ac:dyDescent="0.25">
      <c r="B205" s="179"/>
      <c r="C205" s="178" t="s">
        <v>1494</v>
      </c>
      <c r="D205" s="178" t="s">
        <v>386</v>
      </c>
      <c r="E205" s="177" t="s">
        <v>1493</v>
      </c>
      <c r="F205" s="172" t="s">
        <v>1492</v>
      </c>
      <c r="G205" s="176" t="s">
        <v>513</v>
      </c>
      <c r="H205" s="175">
        <v>118.04</v>
      </c>
      <c r="I205" s="174"/>
      <c r="J205" s="173">
        <f>ROUND(I205*H205,2)</f>
        <v>0</v>
      </c>
      <c r="K205" s="172" t="s">
        <v>15</v>
      </c>
      <c r="L205" s="42"/>
      <c r="M205" s="171" t="s">
        <v>15</v>
      </c>
      <c r="N205" s="215" t="s">
        <v>349</v>
      </c>
      <c r="O205" s="89"/>
      <c r="P205" s="214">
        <f>O205*H205</f>
        <v>0</v>
      </c>
      <c r="Q205" s="214">
        <v>0</v>
      </c>
      <c r="R205" s="214">
        <f>Q205*H205</f>
        <v>0</v>
      </c>
      <c r="S205" s="214">
        <v>0</v>
      </c>
      <c r="T205" s="213">
        <f>S205*H205</f>
        <v>0</v>
      </c>
      <c r="AR205" s="136" t="s">
        <v>384</v>
      </c>
      <c r="AT205" s="136" t="s">
        <v>386</v>
      </c>
      <c r="AU205" s="136" t="s">
        <v>293</v>
      </c>
      <c r="AY205" s="136" t="s">
        <v>385</v>
      </c>
      <c r="BE205" s="166">
        <f>IF(N205="základní",J205,0)</f>
        <v>0</v>
      </c>
      <c r="BF205" s="166">
        <f>IF(N205="snížená",J205,0)</f>
        <v>0</v>
      </c>
      <c r="BG205" s="166">
        <f>IF(N205="zákl. přenesená",J205,0)</f>
        <v>0</v>
      </c>
      <c r="BH205" s="166">
        <f>IF(N205="sníž. přenesená",J205,0)</f>
        <v>0</v>
      </c>
      <c r="BI205" s="166">
        <f>IF(N205="nulová",J205,0)</f>
        <v>0</v>
      </c>
      <c r="BJ205" s="136" t="s">
        <v>297</v>
      </c>
      <c r="BK205" s="166">
        <f>ROUND(I205*H205,2)</f>
        <v>0</v>
      </c>
      <c r="BL205" s="136" t="s">
        <v>384</v>
      </c>
      <c r="BM205" s="136" t="s">
        <v>1491</v>
      </c>
    </row>
    <row r="206" spans="2:65" s="180" customFormat="1" ht="29.85" customHeight="1" x14ac:dyDescent="0.3">
      <c r="B206" s="188"/>
      <c r="D206" s="192" t="s">
        <v>314</v>
      </c>
      <c r="E206" s="191" t="s">
        <v>1490</v>
      </c>
      <c r="F206" s="191" t="s">
        <v>1489</v>
      </c>
      <c r="I206" s="190"/>
      <c r="J206" s="189">
        <f>BK206</f>
        <v>0</v>
      </c>
      <c r="L206" s="188"/>
      <c r="M206" s="187"/>
      <c r="N206" s="185"/>
      <c r="O206" s="185"/>
      <c r="P206" s="186">
        <f>SUM(P207:P210)</f>
        <v>0</v>
      </c>
      <c r="Q206" s="185"/>
      <c r="R206" s="186">
        <f>SUM(R207:R210)</f>
        <v>0</v>
      </c>
      <c r="S206" s="185"/>
      <c r="T206" s="184">
        <f>SUM(T207:T210)</f>
        <v>0</v>
      </c>
      <c r="AR206" s="182" t="s">
        <v>297</v>
      </c>
      <c r="AT206" s="183" t="s">
        <v>314</v>
      </c>
      <c r="AU206" s="183" t="s">
        <v>297</v>
      </c>
      <c r="AY206" s="182" t="s">
        <v>385</v>
      </c>
      <c r="BK206" s="181">
        <f>SUM(BK207:BK210)</f>
        <v>0</v>
      </c>
    </row>
    <row r="207" spans="2:65" s="41" customFormat="1" ht="22.5" customHeight="1" x14ac:dyDescent="0.25">
      <c r="B207" s="179"/>
      <c r="C207" s="178" t="s">
        <v>452</v>
      </c>
      <c r="D207" s="178" t="s">
        <v>386</v>
      </c>
      <c r="E207" s="177" t="s">
        <v>1488</v>
      </c>
      <c r="F207" s="172" t="s">
        <v>1487</v>
      </c>
      <c r="G207" s="176" t="s">
        <v>513</v>
      </c>
      <c r="H207" s="175">
        <v>47.731999999999999</v>
      </c>
      <c r="I207" s="174"/>
      <c r="J207" s="173">
        <f>ROUND(I207*H207,2)</f>
        <v>0</v>
      </c>
      <c r="K207" s="172" t="s">
        <v>15</v>
      </c>
      <c r="L207" s="42"/>
      <c r="M207" s="171" t="s">
        <v>15</v>
      </c>
      <c r="N207" s="215" t="s">
        <v>349</v>
      </c>
      <c r="O207" s="89"/>
      <c r="P207" s="214">
        <f>O207*H207</f>
        <v>0</v>
      </c>
      <c r="Q207" s="214">
        <v>0</v>
      </c>
      <c r="R207" s="214">
        <f>Q207*H207</f>
        <v>0</v>
      </c>
      <c r="S207" s="214">
        <v>0</v>
      </c>
      <c r="T207" s="213">
        <f>S207*H207</f>
        <v>0</v>
      </c>
      <c r="AR207" s="136" t="s">
        <v>384</v>
      </c>
      <c r="AT207" s="136" t="s">
        <v>386</v>
      </c>
      <c r="AU207" s="136" t="s">
        <v>293</v>
      </c>
      <c r="AY207" s="136" t="s">
        <v>385</v>
      </c>
      <c r="BE207" s="166">
        <f>IF(N207="základní",J207,0)</f>
        <v>0</v>
      </c>
      <c r="BF207" s="166">
        <f>IF(N207="snížená",J207,0)</f>
        <v>0</v>
      </c>
      <c r="BG207" s="166">
        <f>IF(N207="zákl. přenesená",J207,0)</f>
        <v>0</v>
      </c>
      <c r="BH207" s="166">
        <f>IF(N207="sníž. přenesená",J207,0)</f>
        <v>0</v>
      </c>
      <c r="BI207" s="166">
        <f>IF(N207="nulová",J207,0)</f>
        <v>0</v>
      </c>
      <c r="BJ207" s="136" t="s">
        <v>297</v>
      </c>
      <c r="BK207" s="166">
        <f>ROUND(I207*H207,2)</f>
        <v>0</v>
      </c>
      <c r="BL207" s="136" t="s">
        <v>384</v>
      </c>
      <c r="BM207" s="136" t="s">
        <v>1486</v>
      </c>
    </row>
    <row r="208" spans="2:65" s="195" customFormat="1" x14ac:dyDescent="0.25">
      <c r="B208" s="200"/>
      <c r="D208" s="204" t="s">
        <v>396</v>
      </c>
      <c r="E208" s="196" t="s">
        <v>15</v>
      </c>
      <c r="F208" s="203" t="s">
        <v>1485</v>
      </c>
      <c r="H208" s="202">
        <v>47.731999999999999</v>
      </c>
      <c r="I208" s="201"/>
      <c r="L208" s="200"/>
      <c r="M208" s="199"/>
      <c r="N208" s="198"/>
      <c r="O208" s="198"/>
      <c r="P208" s="198"/>
      <c r="Q208" s="198"/>
      <c r="R208" s="198"/>
      <c r="S208" s="198"/>
      <c r="T208" s="197"/>
      <c r="AT208" s="196" t="s">
        <v>396</v>
      </c>
      <c r="AU208" s="196" t="s">
        <v>293</v>
      </c>
      <c r="AV208" s="195" t="s">
        <v>293</v>
      </c>
      <c r="AW208" s="195" t="s">
        <v>358</v>
      </c>
      <c r="AX208" s="195" t="s">
        <v>313</v>
      </c>
      <c r="AY208" s="196" t="s">
        <v>385</v>
      </c>
    </row>
    <row r="209" spans="2:65" s="232" customFormat="1" x14ac:dyDescent="0.25">
      <c r="B209" s="237"/>
      <c r="D209" s="219" t="s">
        <v>396</v>
      </c>
      <c r="E209" s="241" t="s">
        <v>15</v>
      </c>
      <c r="F209" s="240" t="s">
        <v>456</v>
      </c>
      <c r="H209" s="239">
        <v>47.731999999999999</v>
      </c>
      <c r="I209" s="238"/>
      <c r="L209" s="237"/>
      <c r="M209" s="236"/>
      <c r="N209" s="235"/>
      <c r="O209" s="235"/>
      <c r="P209" s="235"/>
      <c r="Q209" s="235"/>
      <c r="R209" s="235"/>
      <c r="S209" s="235"/>
      <c r="T209" s="234"/>
      <c r="AT209" s="233" t="s">
        <v>396</v>
      </c>
      <c r="AU209" s="233" t="s">
        <v>293</v>
      </c>
      <c r="AV209" s="232" t="s">
        <v>384</v>
      </c>
      <c r="AW209" s="232" t="s">
        <v>358</v>
      </c>
      <c r="AX209" s="232" t="s">
        <v>297</v>
      </c>
      <c r="AY209" s="233" t="s">
        <v>385</v>
      </c>
    </row>
    <row r="210" spans="2:65" s="41" customFormat="1" ht="22.5" customHeight="1" x14ac:dyDescent="0.25">
      <c r="B210" s="179"/>
      <c r="C210" s="178" t="s">
        <v>1484</v>
      </c>
      <c r="D210" s="178" t="s">
        <v>386</v>
      </c>
      <c r="E210" s="177" t="s">
        <v>1483</v>
      </c>
      <c r="F210" s="172" t="s">
        <v>1482</v>
      </c>
      <c r="G210" s="176" t="s">
        <v>513</v>
      </c>
      <c r="H210" s="175">
        <v>47.731999999999999</v>
      </c>
      <c r="I210" s="174"/>
      <c r="J210" s="173">
        <f>ROUND(I210*H210,2)</f>
        <v>0</v>
      </c>
      <c r="K210" s="172" t="s">
        <v>15</v>
      </c>
      <c r="L210" s="42"/>
      <c r="M210" s="171" t="s">
        <v>15</v>
      </c>
      <c r="N210" s="215" t="s">
        <v>349</v>
      </c>
      <c r="O210" s="89"/>
      <c r="P210" s="214">
        <f>O210*H210</f>
        <v>0</v>
      </c>
      <c r="Q210" s="214">
        <v>0</v>
      </c>
      <c r="R210" s="214">
        <f>Q210*H210</f>
        <v>0</v>
      </c>
      <c r="S210" s="214">
        <v>0</v>
      </c>
      <c r="T210" s="213">
        <f>S210*H210</f>
        <v>0</v>
      </c>
      <c r="AR210" s="136" t="s">
        <v>384</v>
      </c>
      <c r="AT210" s="136" t="s">
        <v>386</v>
      </c>
      <c r="AU210" s="136" t="s">
        <v>293</v>
      </c>
      <c r="AY210" s="136" t="s">
        <v>385</v>
      </c>
      <c r="BE210" s="166">
        <f>IF(N210="základní",J210,0)</f>
        <v>0</v>
      </c>
      <c r="BF210" s="166">
        <f>IF(N210="snížená",J210,0)</f>
        <v>0</v>
      </c>
      <c r="BG210" s="166">
        <f>IF(N210="zákl. přenesená",J210,0)</f>
        <v>0</v>
      </c>
      <c r="BH210" s="166">
        <f>IF(N210="sníž. přenesená",J210,0)</f>
        <v>0</v>
      </c>
      <c r="BI210" s="166">
        <f>IF(N210="nulová",J210,0)</f>
        <v>0</v>
      </c>
      <c r="BJ210" s="136" t="s">
        <v>297</v>
      </c>
      <c r="BK210" s="166">
        <f>ROUND(I210*H210,2)</f>
        <v>0</v>
      </c>
      <c r="BL210" s="136" t="s">
        <v>384</v>
      </c>
      <c r="BM210" s="136" t="s">
        <v>1481</v>
      </c>
    </row>
    <row r="211" spans="2:65" s="180" customFormat="1" ht="37.35" customHeight="1" x14ac:dyDescent="0.35">
      <c r="B211" s="188"/>
      <c r="D211" s="182" t="s">
        <v>314</v>
      </c>
      <c r="E211" s="194" t="s">
        <v>1480</v>
      </c>
      <c r="F211" s="194" t="s">
        <v>1479</v>
      </c>
      <c r="I211" s="190"/>
      <c r="J211" s="193">
        <f>BK211</f>
        <v>0</v>
      </c>
      <c r="L211" s="188"/>
      <c r="M211" s="187"/>
      <c r="N211" s="185"/>
      <c r="O211" s="185"/>
      <c r="P211" s="186">
        <f>P212+P219+P236+P253+P456+P459+P461+P465+P468+P470+P501+P536+P541+P703+P705+P714+P721+P742+P763+P782</f>
        <v>0</v>
      </c>
      <c r="Q211" s="185"/>
      <c r="R211" s="186">
        <f>R212+R219+R236+R253+R456+R459+R461+R465+R468+R470+R501+R536+R541+R703+R705+R714+R721+R742+R763+R782</f>
        <v>9.5599999999999991E-3</v>
      </c>
      <c r="S211" s="185"/>
      <c r="T211" s="184">
        <f>T212+T219+T236+T253+T456+T459+T461+T465+T468+T470+T501+T536+T541+T703+T705+T714+T721+T742+T763+T782</f>
        <v>0</v>
      </c>
      <c r="AR211" s="182" t="s">
        <v>293</v>
      </c>
      <c r="AT211" s="183" t="s">
        <v>314</v>
      </c>
      <c r="AU211" s="183" t="s">
        <v>313</v>
      </c>
      <c r="AY211" s="182" t="s">
        <v>385</v>
      </c>
      <c r="BK211" s="181">
        <f>BK212+BK219+BK236+BK253+BK456+BK459+BK461+BK465+BK468+BK470+BK501+BK536+BK541+BK703+BK705+BK714+BK721+BK742+BK763+BK782</f>
        <v>0</v>
      </c>
    </row>
    <row r="212" spans="2:65" s="180" customFormat="1" ht="19.899999999999999" customHeight="1" x14ac:dyDescent="0.3">
      <c r="B212" s="188"/>
      <c r="D212" s="192" t="s">
        <v>314</v>
      </c>
      <c r="E212" s="191" t="s">
        <v>1478</v>
      </c>
      <c r="F212" s="191" t="s">
        <v>1477</v>
      </c>
      <c r="I212" s="190"/>
      <c r="J212" s="189">
        <f>BK212</f>
        <v>0</v>
      </c>
      <c r="L212" s="188"/>
      <c r="M212" s="187"/>
      <c r="N212" s="185"/>
      <c r="O212" s="185"/>
      <c r="P212" s="186">
        <f>SUM(P213:P218)</f>
        <v>0</v>
      </c>
      <c r="Q212" s="185"/>
      <c r="R212" s="186">
        <f>SUM(R213:R218)</f>
        <v>0</v>
      </c>
      <c r="S212" s="185"/>
      <c r="T212" s="184">
        <f>SUM(T213:T218)</f>
        <v>0</v>
      </c>
      <c r="AR212" s="182" t="s">
        <v>293</v>
      </c>
      <c r="AT212" s="183" t="s">
        <v>314</v>
      </c>
      <c r="AU212" s="183" t="s">
        <v>297</v>
      </c>
      <c r="AY212" s="182" t="s">
        <v>385</v>
      </c>
      <c r="BK212" s="181">
        <f>SUM(BK213:BK218)</f>
        <v>0</v>
      </c>
    </row>
    <row r="213" spans="2:65" s="41" customFormat="1" ht="22.5" customHeight="1" x14ac:dyDescent="0.25">
      <c r="B213" s="179"/>
      <c r="C213" s="178" t="s">
        <v>1476</v>
      </c>
      <c r="D213" s="178" t="s">
        <v>386</v>
      </c>
      <c r="E213" s="177" t="s">
        <v>1475</v>
      </c>
      <c r="F213" s="172" t="s">
        <v>1474</v>
      </c>
      <c r="G213" s="176" t="s">
        <v>464</v>
      </c>
      <c r="H213" s="175">
        <v>1.76</v>
      </c>
      <c r="I213" s="174"/>
      <c r="J213" s="173">
        <f>ROUND(I213*H213,2)</f>
        <v>0</v>
      </c>
      <c r="K213" s="172" t="s">
        <v>15</v>
      </c>
      <c r="L213" s="42"/>
      <c r="M213" s="171" t="s">
        <v>15</v>
      </c>
      <c r="N213" s="215" t="s">
        <v>349</v>
      </c>
      <c r="O213" s="89"/>
      <c r="P213" s="214">
        <f>O213*H213</f>
        <v>0</v>
      </c>
      <c r="Q213" s="214">
        <v>0</v>
      </c>
      <c r="R213" s="214">
        <f>Q213*H213</f>
        <v>0</v>
      </c>
      <c r="S213" s="214">
        <v>0</v>
      </c>
      <c r="T213" s="213">
        <f>S213*H213</f>
        <v>0</v>
      </c>
      <c r="AR213" s="136" t="s">
        <v>451</v>
      </c>
      <c r="AT213" s="136" t="s">
        <v>386</v>
      </c>
      <c r="AU213" s="136" t="s">
        <v>293</v>
      </c>
      <c r="AY213" s="136" t="s">
        <v>385</v>
      </c>
      <c r="BE213" s="166">
        <f>IF(N213="základní",J213,0)</f>
        <v>0</v>
      </c>
      <c r="BF213" s="166">
        <f>IF(N213="snížená",J213,0)</f>
        <v>0</v>
      </c>
      <c r="BG213" s="166">
        <f>IF(N213="zákl. přenesená",J213,0)</f>
        <v>0</v>
      </c>
      <c r="BH213" s="166">
        <f>IF(N213="sníž. přenesená",J213,0)</f>
        <v>0</v>
      </c>
      <c r="BI213" s="166">
        <f>IF(N213="nulová",J213,0)</f>
        <v>0</v>
      </c>
      <c r="BJ213" s="136" t="s">
        <v>297</v>
      </c>
      <c r="BK213" s="166">
        <f>ROUND(I213*H213,2)</f>
        <v>0</v>
      </c>
      <c r="BL213" s="136" t="s">
        <v>451</v>
      </c>
      <c r="BM213" s="136" t="s">
        <v>1473</v>
      </c>
    </row>
    <row r="214" spans="2:65" s="195" customFormat="1" x14ac:dyDescent="0.25">
      <c r="B214" s="200"/>
      <c r="D214" s="204" t="s">
        <v>396</v>
      </c>
      <c r="E214" s="196" t="s">
        <v>15</v>
      </c>
      <c r="F214" s="203" t="s">
        <v>1472</v>
      </c>
      <c r="H214" s="202">
        <v>1.76</v>
      </c>
      <c r="I214" s="201"/>
      <c r="L214" s="200"/>
      <c r="M214" s="199"/>
      <c r="N214" s="198"/>
      <c r="O214" s="198"/>
      <c r="P214" s="198"/>
      <c r="Q214" s="198"/>
      <c r="R214" s="198"/>
      <c r="S214" s="198"/>
      <c r="T214" s="197"/>
      <c r="AT214" s="196" t="s">
        <v>396</v>
      </c>
      <c r="AU214" s="196" t="s">
        <v>293</v>
      </c>
      <c r="AV214" s="195" t="s">
        <v>293</v>
      </c>
      <c r="AW214" s="195" t="s">
        <v>358</v>
      </c>
      <c r="AX214" s="195" t="s">
        <v>313</v>
      </c>
      <c r="AY214" s="196" t="s">
        <v>385</v>
      </c>
    </row>
    <row r="215" spans="2:65" s="232" customFormat="1" x14ac:dyDescent="0.25">
      <c r="B215" s="237"/>
      <c r="D215" s="219" t="s">
        <v>396</v>
      </c>
      <c r="E215" s="241" t="s">
        <v>15</v>
      </c>
      <c r="F215" s="240" t="s">
        <v>456</v>
      </c>
      <c r="H215" s="239">
        <v>1.76</v>
      </c>
      <c r="I215" s="238"/>
      <c r="L215" s="237"/>
      <c r="M215" s="236"/>
      <c r="N215" s="235"/>
      <c r="O215" s="235"/>
      <c r="P215" s="235"/>
      <c r="Q215" s="235"/>
      <c r="R215" s="235"/>
      <c r="S215" s="235"/>
      <c r="T215" s="234"/>
      <c r="AT215" s="233" t="s">
        <v>396</v>
      </c>
      <c r="AU215" s="233" t="s">
        <v>293</v>
      </c>
      <c r="AV215" s="232" t="s">
        <v>384</v>
      </c>
      <c r="AW215" s="232" t="s">
        <v>358</v>
      </c>
      <c r="AX215" s="232" t="s">
        <v>297</v>
      </c>
      <c r="AY215" s="233" t="s">
        <v>385</v>
      </c>
    </row>
    <row r="216" spans="2:65" s="41" customFormat="1" ht="22.5" customHeight="1" x14ac:dyDescent="0.25">
      <c r="B216" s="179"/>
      <c r="C216" s="229" t="s">
        <v>1471</v>
      </c>
      <c r="D216" s="229" t="s">
        <v>429</v>
      </c>
      <c r="E216" s="228" t="s">
        <v>1470</v>
      </c>
      <c r="F216" s="223" t="s">
        <v>1469</v>
      </c>
      <c r="G216" s="227" t="s">
        <v>464</v>
      </c>
      <c r="H216" s="226">
        <v>2</v>
      </c>
      <c r="I216" s="225"/>
      <c r="J216" s="224">
        <f>ROUND(I216*H216,2)</f>
        <v>0</v>
      </c>
      <c r="K216" s="223" t="s">
        <v>15</v>
      </c>
      <c r="L216" s="222"/>
      <c r="M216" s="221" t="s">
        <v>15</v>
      </c>
      <c r="N216" s="220" t="s">
        <v>349</v>
      </c>
      <c r="O216" s="89"/>
      <c r="P216" s="214">
        <f>O216*H216</f>
        <v>0</v>
      </c>
      <c r="Q216" s="214">
        <v>0</v>
      </c>
      <c r="R216" s="214">
        <f>Q216*H216</f>
        <v>0</v>
      </c>
      <c r="S216" s="214">
        <v>0</v>
      </c>
      <c r="T216" s="213">
        <f>S216*H216</f>
        <v>0</v>
      </c>
      <c r="AR216" s="136" t="s">
        <v>452</v>
      </c>
      <c r="AT216" s="136" t="s">
        <v>429</v>
      </c>
      <c r="AU216" s="136" t="s">
        <v>293</v>
      </c>
      <c r="AY216" s="136" t="s">
        <v>385</v>
      </c>
      <c r="BE216" s="166">
        <f>IF(N216="základní",J216,0)</f>
        <v>0</v>
      </c>
      <c r="BF216" s="166">
        <f>IF(N216="snížená",J216,0)</f>
        <v>0</v>
      </c>
      <c r="BG216" s="166">
        <f>IF(N216="zákl. přenesená",J216,0)</f>
        <v>0</v>
      </c>
      <c r="BH216" s="166">
        <f>IF(N216="sníž. přenesená",J216,0)</f>
        <v>0</v>
      </c>
      <c r="BI216" s="166">
        <f>IF(N216="nulová",J216,0)</f>
        <v>0</v>
      </c>
      <c r="BJ216" s="136" t="s">
        <v>297</v>
      </c>
      <c r="BK216" s="166">
        <f>ROUND(I216*H216,2)</f>
        <v>0</v>
      </c>
      <c r="BL216" s="136" t="s">
        <v>451</v>
      </c>
      <c r="BM216" s="136" t="s">
        <v>1468</v>
      </c>
    </row>
    <row r="217" spans="2:65" s="195" customFormat="1" x14ac:dyDescent="0.25">
      <c r="B217" s="200"/>
      <c r="D217" s="204" t="s">
        <v>396</v>
      </c>
      <c r="E217" s="196" t="s">
        <v>15</v>
      </c>
      <c r="F217" s="203" t="s">
        <v>1467</v>
      </c>
      <c r="H217" s="202">
        <v>2</v>
      </c>
      <c r="I217" s="201"/>
      <c r="L217" s="200"/>
      <c r="M217" s="199"/>
      <c r="N217" s="198"/>
      <c r="O217" s="198"/>
      <c r="P217" s="198"/>
      <c r="Q217" s="198"/>
      <c r="R217" s="198"/>
      <c r="S217" s="198"/>
      <c r="T217" s="197"/>
      <c r="AT217" s="196" t="s">
        <v>396</v>
      </c>
      <c r="AU217" s="196" t="s">
        <v>293</v>
      </c>
      <c r="AV217" s="195" t="s">
        <v>293</v>
      </c>
      <c r="AW217" s="195" t="s">
        <v>358</v>
      </c>
      <c r="AX217" s="195" t="s">
        <v>313</v>
      </c>
      <c r="AY217" s="196" t="s">
        <v>385</v>
      </c>
    </row>
    <row r="218" spans="2:65" s="232" customFormat="1" x14ac:dyDescent="0.25">
      <c r="B218" s="237"/>
      <c r="D218" s="204" t="s">
        <v>396</v>
      </c>
      <c r="E218" s="233" t="s">
        <v>15</v>
      </c>
      <c r="F218" s="246" t="s">
        <v>456</v>
      </c>
      <c r="H218" s="245">
        <v>2</v>
      </c>
      <c r="I218" s="238"/>
      <c r="L218" s="237"/>
      <c r="M218" s="236"/>
      <c r="N218" s="235"/>
      <c r="O218" s="235"/>
      <c r="P218" s="235"/>
      <c r="Q218" s="235"/>
      <c r="R218" s="235"/>
      <c r="S218" s="235"/>
      <c r="T218" s="234"/>
      <c r="AT218" s="233" t="s">
        <v>396</v>
      </c>
      <c r="AU218" s="233" t="s">
        <v>293</v>
      </c>
      <c r="AV218" s="232" t="s">
        <v>384</v>
      </c>
      <c r="AW218" s="232" t="s">
        <v>358</v>
      </c>
      <c r="AX218" s="232" t="s">
        <v>297</v>
      </c>
      <c r="AY218" s="233" t="s">
        <v>385</v>
      </c>
    </row>
    <row r="219" spans="2:65" s="180" customFormat="1" ht="29.85" customHeight="1" x14ac:dyDescent="0.3">
      <c r="B219" s="188"/>
      <c r="D219" s="192" t="s">
        <v>314</v>
      </c>
      <c r="E219" s="191" t="s">
        <v>1466</v>
      </c>
      <c r="F219" s="191" t="s">
        <v>1465</v>
      </c>
      <c r="I219" s="190"/>
      <c r="J219" s="189">
        <f>BK219</f>
        <v>0</v>
      </c>
      <c r="L219" s="188"/>
      <c r="M219" s="187"/>
      <c r="N219" s="185"/>
      <c r="O219" s="185"/>
      <c r="P219" s="186">
        <f>SUM(P220:P235)</f>
        <v>0</v>
      </c>
      <c r="Q219" s="185"/>
      <c r="R219" s="186">
        <f>SUM(R220:R235)</f>
        <v>0</v>
      </c>
      <c r="S219" s="185"/>
      <c r="T219" s="184">
        <f>SUM(T220:T235)</f>
        <v>0</v>
      </c>
      <c r="AR219" s="182" t="s">
        <v>293</v>
      </c>
      <c r="AT219" s="183" t="s">
        <v>314</v>
      </c>
      <c r="AU219" s="183" t="s">
        <v>297</v>
      </c>
      <c r="AY219" s="182" t="s">
        <v>385</v>
      </c>
      <c r="BK219" s="181">
        <f>SUM(BK220:BK235)</f>
        <v>0</v>
      </c>
    </row>
    <row r="220" spans="2:65" s="41" customFormat="1" ht="22.5" customHeight="1" x14ac:dyDescent="0.25">
      <c r="B220" s="179"/>
      <c r="C220" s="178" t="s">
        <v>1464</v>
      </c>
      <c r="D220" s="178" t="s">
        <v>386</v>
      </c>
      <c r="E220" s="177" t="s">
        <v>1463</v>
      </c>
      <c r="F220" s="172" t="s">
        <v>1462</v>
      </c>
      <c r="G220" s="176" t="s">
        <v>156</v>
      </c>
      <c r="H220" s="175">
        <v>30</v>
      </c>
      <c r="I220" s="174"/>
      <c r="J220" s="173">
        <f>ROUND(I220*H220,2)</f>
        <v>0</v>
      </c>
      <c r="K220" s="172" t="s">
        <v>15</v>
      </c>
      <c r="L220" s="42"/>
      <c r="M220" s="171" t="s">
        <v>15</v>
      </c>
      <c r="N220" s="215" t="s">
        <v>349</v>
      </c>
      <c r="O220" s="89"/>
      <c r="P220" s="214">
        <f>O220*H220</f>
        <v>0</v>
      </c>
      <c r="Q220" s="214">
        <v>0</v>
      </c>
      <c r="R220" s="214">
        <f>Q220*H220</f>
        <v>0</v>
      </c>
      <c r="S220" s="214">
        <v>0</v>
      </c>
      <c r="T220" s="213">
        <f>S220*H220</f>
        <v>0</v>
      </c>
      <c r="AR220" s="136" t="s">
        <v>451</v>
      </c>
      <c r="AT220" s="136" t="s">
        <v>386</v>
      </c>
      <c r="AU220" s="136" t="s">
        <v>293</v>
      </c>
      <c r="AY220" s="136" t="s">
        <v>385</v>
      </c>
      <c r="BE220" s="166">
        <f>IF(N220="základní",J220,0)</f>
        <v>0</v>
      </c>
      <c r="BF220" s="166">
        <f>IF(N220="snížená",J220,0)</f>
        <v>0</v>
      </c>
      <c r="BG220" s="166">
        <f>IF(N220="zákl. přenesená",J220,0)</f>
        <v>0</v>
      </c>
      <c r="BH220" s="166">
        <f>IF(N220="sníž. přenesená",J220,0)</f>
        <v>0</v>
      </c>
      <c r="BI220" s="166">
        <f>IF(N220="nulová",J220,0)</f>
        <v>0</v>
      </c>
      <c r="BJ220" s="136" t="s">
        <v>297</v>
      </c>
      <c r="BK220" s="166">
        <f>ROUND(I220*H220,2)</f>
        <v>0</v>
      </c>
      <c r="BL220" s="136" t="s">
        <v>451</v>
      </c>
      <c r="BM220" s="136" t="s">
        <v>1461</v>
      </c>
    </row>
    <row r="221" spans="2:65" s="41" customFormat="1" ht="22.5" customHeight="1" x14ac:dyDescent="0.25">
      <c r="B221" s="179"/>
      <c r="C221" s="178" t="s">
        <v>1460</v>
      </c>
      <c r="D221" s="178" t="s">
        <v>386</v>
      </c>
      <c r="E221" s="177" t="s">
        <v>1459</v>
      </c>
      <c r="F221" s="172" t="s">
        <v>1458</v>
      </c>
      <c r="G221" s="176" t="s">
        <v>156</v>
      </c>
      <c r="H221" s="175">
        <v>55.6</v>
      </c>
      <c r="I221" s="174"/>
      <c r="J221" s="173">
        <f>ROUND(I221*H221,2)</f>
        <v>0</v>
      </c>
      <c r="K221" s="172" t="s">
        <v>15</v>
      </c>
      <c r="L221" s="42"/>
      <c r="M221" s="171" t="s">
        <v>15</v>
      </c>
      <c r="N221" s="215" t="s">
        <v>349</v>
      </c>
      <c r="O221" s="89"/>
      <c r="P221" s="214">
        <f>O221*H221</f>
        <v>0</v>
      </c>
      <c r="Q221" s="214">
        <v>0</v>
      </c>
      <c r="R221" s="214">
        <f>Q221*H221</f>
        <v>0</v>
      </c>
      <c r="S221" s="214">
        <v>0</v>
      </c>
      <c r="T221" s="213">
        <f>S221*H221</f>
        <v>0</v>
      </c>
      <c r="AR221" s="136" t="s">
        <v>451</v>
      </c>
      <c r="AT221" s="136" t="s">
        <v>386</v>
      </c>
      <c r="AU221" s="136" t="s">
        <v>293</v>
      </c>
      <c r="AY221" s="136" t="s">
        <v>385</v>
      </c>
      <c r="BE221" s="166">
        <f>IF(N221="základní",J221,0)</f>
        <v>0</v>
      </c>
      <c r="BF221" s="166">
        <f>IF(N221="snížená",J221,0)</f>
        <v>0</v>
      </c>
      <c r="BG221" s="166">
        <f>IF(N221="zákl. přenesená",J221,0)</f>
        <v>0</v>
      </c>
      <c r="BH221" s="166">
        <f>IF(N221="sníž. přenesená",J221,0)</f>
        <v>0</v>
      </c>
      <c r="BI221" s="166">
        <f>IF(N221="nulová",J221,0)</f>
        <v>0</v>
      </c>
      <c r="BJ221" s="136" t="s">
        <v>297</v>
      </c>
      <c r="BK221" s="166">
        <f>ROUND(I221*H221,2)</f>
        <v>0</v>
      </c>
      <c r="BL221" s="136" t="s">
        <v>451</v>
      </c>
      <c r="BM221" s="136" t="s">
        <v>1457</v>
      </c>
    </row>
    <row r="222" spans="2:65" s="195" customFormat="1" x14ac:dyDescent="0.25">
      <c r="B222" s="200"/>
      <c r="D222" s="204" t="s">
        <v>396</v>
      </c>
      <c r="E222" s="196" t="s">
        <v>15</v>
      </c>
      <c r="F222" s="203" t="s">
        <v>1456</v>
      </c>
      <c r="H222" s="202">
        <v>55.6</v>
      </c>
      <c r="I222" s="201"/>
      <c r="L222" s="200"/>
      <c r="M222" s="199"/>
      <c r="N222" s="198"/>
      <c r="O222" s="198"/>
      <c r="P222" s="198"/>
      <c r="Q222" s="198"/>
      <c r="R222" s="198"/>
      <c r="S222" s="198"/>
      <c r="T222" s="197"/>
      <c r="AT222" s="196" t="s">
        <v>396</v>
      </c>
      <c r="AU222" s="196" t="s">
        <v>293</v>
      </c>
      <c r="AV222" s="195" t="s">
        <v>293</v>
      </c>
      <c r="AW222" s="195" t="s">
        <v>358</v>
      </c>
      <c r="AX222" s="195" t="s">
        <v>313</v>
      </c>
      <c r="AY222" s="196" t="s">
        <v>385</v>
      </c>
    </row>
    <row r="223" spans="2:65" s="205" customFormat="1" x14ac:dyDescent="0.25">
      <c r="B223" s="210"/>
      <c r="D223" s="204" t="s">
        <v>396</v>
      </c>
      <c r="E223" s="206" t="s">
        <v>15</v>
      </c>
      <c r="F223" s="212" t="s">
        <v>986</v>
      </c>
      <c r="H223" s="206" t="s">
        <v>15</v>
      </c>
      <c r="I223" s="211"/>
      <c r="L223" s="210"/>
      <c r="M223" s="209"/>
      <c r="N223" s="208"/>
      <c r="O223" s="208"/>
      <c r="P223" s="208"/>
      <c r="Q223" s="208"/>
      <c r="R223" s="208"/>
      <c r="S223" s="208"/>
      <c r="T223" s="207"/>
      <c r="AT223" s="206" t="s">
        <v>396</v>
      </c>
      <c r="AU223" s="206" t="s">
        <v>293</v>
      </c>
      <c r="AV223" s="205" t="s">
        <v>297</v>
      </c>
      <c r="AW223" s="205" t="s">
        <v>358</v>
      </c>
      <c r="AX223" s="205" t="s">
        <v>313</v>
      </c>
      <c r="AY223" s="206" t="s">
        <v>385</v>
      </c>
    </row>
    <row r="224" spans="2:65" s="232" customFormat="1" x14ac:dyDescent="0.25">
      <c r="B224" s="237"/>
      <c r="D224" s="219" t="s">
        <v>396</v>
      </c>
      <c r="E224" s="241" t="s">
        <v>15</v>
      </c>
      <c r="F224" s="240" t="s">
        <v>456</v>
      </c>
      <c r="H224" s="239">
        <v>55.6</v>
      </c>
      <c r="I224" s="238"/>
      <c r="L224" s="237"/>
      <c r="M224" s="236"/>
      <c r="N224" s="235"/>
      <c r="O224" s="235"/>
      <c r="P224" s="235"/>
      <c r="Q224" s="235"/>
      <c r="R224" s="235"/>
      <c r="S224" s="235"/>
      <c r="T224" s="234"/>
      <c r="AT224" s="233" t="s">
        <v>396</v>
      </c>
      <c r="AU224" s="233" t="s">
        <v>293</v>
      </c>
      <c r="AV224" s="232" t="s">
        <v>384</v>
      </c>
      <c r="AW224" s="232" t="s">
        <v>358</v>
      </c>
      <c r="AX224" s="232" t="s">
        <v>297</v>
      </c>
      <c r="AY224" s="233" t="s">
        <v>385</v>
      </c>
    </row>
    <row r="225" spans="2:65" s="41" customFormat="1" ht="22.5" customHeight="1" x14ac:dyDescent="0.25">
      <c r="B225" s="179"/>
      <c r="C225" s="178" t="s">
        <v>1455</v>
      </c>
      <c r="D225" s="178" t="s">
        <v>386</v>
      </c>
      <c r="E225" s="177" t="s">
        <v>1454</v>
      </c>
      <c r="F225" s="172" t="s">
        <v>1453</v>
      </c>
      <c r="G225" s="176" t="s">
        <v>156</v>
      </c>
      <c r="H225" s="175">
        <v>8</v>
      </c>
      <c r="I225" s="174"/>
      <c r="J225" s="173">
        <f>ROUND(I225*H225,2)</f>
        <v>0</v>
      </c>
      <c r="K225" s="172" t="s">
        <v>15</v>
      </c>
      <c r="L225" s="42"/>
      <c r="M225" s="171" t="s">
        <v>15</v>
      </c>
      <c r="N225" s="215" t="s">
        <v>349</v>
      </c>
      <c r="O225" s="89"/>
      <c r="P225" s="214">
        <f>O225*H225</f>
        <v>0</v>
      </c>
      <c r="Q225" s="214">
        <v>0</v>
      </c>
      <c r="R225" s="214">
        <f>Q225*H225</f>
        <v>0</v>
      </c>
      <c r="S225" s="214">
        <v>0</v>
      </c>
      <c r="T225" s="213">
        <f>S225*H225</f>
        <v>0</v>
      </c>
      <c r="AR225" s="136" t="s">
        <v>451</v>
      </c>
      <c r="AT225" s="136" t="s">
        <v>386</v>
      </c>
      <c r="AU225" s="136" t="s">
        <v>293</v>
      </c>
      <c r="AY225" s="136" t="s">
        <v>385</v>
      </c>
      <c r="BE225" s="166">
        <f>IF(N225="základní",J225,0)</f>
        <v>0</v>
      </c>
      <c r="BF225" s="166">
        <f>IF(N225="snížená",J225,0)</f>
        <v>0</v>
      </c>
      <c r="BG225" s="166">
        <f>IF(N225="zákl. přenesená",J225,0)</f>
        <v>0</v>
      </c>
      <c r="BH225" s="166">
        <f>IF(N225="sníž. přenesená",J225,0)</f>
        <v>0</v>
      </c>
      <c r="BI225" s="166">
        <f>IF(N225="nulová",J225,0)</f>
        <v>0</v>
      </c>
      <c r="BJ225" s="136" t="s">
        <v>297</v>
      </c>
      <c r="BK225" s="166">
        <f>ROUND(I225*H225,2)</f>
        <v>0</v>
      </c>
      <c r="BL225" s="136" t="s">
        <v>451</v>
      </c>
      <c r="BM225" s="136" t="s">
        <v>1452</v>
      </c>
    </row>
    <row r="226" spans="2:65" s="41" customFormat="1" ht="22.5" customHeight="1" x14ac:dyDescent="0.25">
      <c r="B226" s="179"/>
      <c r="C226" s="178" t="s">
        <v>1451</v>
      </c>
      <c r="D226" s="178" t="s">
        <v>386</v>
      </c>
      <c r="E226" s="177" t="s">
        <v>1450</v>
      </c>
      <c r="F226" s="172" t="s">
        <v>1449</v>
      </c>
      <c r="G226" s="176" t="s">
        <v>156</v>
      </c>
      <c r="H226" s="175">
        <v>45</v>
      </c>
      <c r="I226" s="174"/>
      <c r="J226" s="173">
        <f>ROUND(I226*H226,2)</f>
        <v>0</v>
      </c>
      <c r="K226" s="172" t="s">
        <v>15</v>
      </c>
      <c r="L226" s="42"/>
      <c r="M226" s="171" t="s">
        <v>15</v>
      </c>
      <c r="N226" s="215" t="s">
        <v>349</v>
      </c>
      <c r="O226" s="89"/>
      <c r="P226" s="214">
        <f>O226*H226</f>
        <v>0</v>
      </c>
      <c r="Q226" s="214">
        <v>0</v>
      </c>
      <c r="R226" s="214">
        <f>Q226*H226</f>
        <v>0</v>
      </c>
      <c r="S226" s="214">
        <v>0</v>
      </c>
      <c r="T226" s="213">
        <f>S226*H226</f>
        <v>0</v>
      </c>
      <c r="AR226" s="136" t="s">
        <v>451</v>
      </c>
      <c r="AT226" s="136" t="s">
        <v>386</v>
      </c>
      <c r="AU226" s="136" t="s">
        <v>293</v>
      </c>
      <c r="AY226" s="136" t="s">
        <v>385</v>
      </c>
      <c r="BE226" s="166">
        <f>IF(N226="základní",J226,0)</f>
        <v>0</v>
      </c>
      <c r="BF226" s="166">
        <f>IF(N226="snížená",J226,0)</f>
        <v>0</v>
      </c>
      <c r="BG226" s="166">
        <f>IF(N226="zákl. přenesená",J226,0)</f>
        <v>0</v>
      </c>
      <c r="BH226" s="166">
        <f>IF(N226="sníž. přenesená",J226,0)</f>
        <v>0</v>
      </c>
      <c r="BI226" s="166">
        <f>IF(N226="nulová",J226,0)</f>
        <v>0</v>
      </c>
      <c r="BJ226" s="136" t="s">
        <v>297</v>
      </c>
      <c r="BK226" s="166">
        <f>ROUND(I226*H226,2)</f>
        <v>0</v>
      </c>
      <c r="BL226" s="136" t="s">
        <v>451</v>
      </c>
      <c r="BM226" s="136" t="s">
        <v>1448</v>
      </c>
    </row>
    <row r="227" spans="2:65" s="41" customFormat="1" ht="22.5" customHeight="1" x14ac:dyDescent="0.25">
      <c r="B227" s="179"/>
      <c r="C227" s="178" t="s">
        <v>1447</v>
      </c>
      <c r="D227" s="178" t="s">
        <v>386</v>
      </c>
      <c r="E227" s="177" t="s">
        <v>1446</v>
      </c>
      <c r="F227" s="172" t="s">
        <v>1445</v>
      </c>
      <c r="G227" s="176" t="s">
        <v>156</v>
      </c>
      <c r="H227" s="175">
        <v>41</v>
      </c>
      <c r="I227" s="174"/>
      <c r="J227" s="173">
        <f>ROUND(I227*H227,2)</f>
        <v>0</v>
      </c>
      <c r="K227" s="172" t="s">
        <v>15</v>
      </c>
      <c r="L227" s="42"/>
      <c r="M227" s="171" t="s">
        <v>15</v>
      </c>
      <c r="N227" s="215" t="s">
        <v>349</v>
      </c>
      <c r="O227" s="89"/>
      <c r="P227" s="214">
        <f>O227*H227</f>
        <v>0</v>
      </c>
      <c r="Q227" s="214">
        <v>0</v>
      </c>
      <c r="R227" s="214">
        <f>Q227*H227</f>
        <v>0</v>
      </c>
      <c r="S227" s="214">
        <v>0</v>
      </c>
      <c r="T227" s="213">
        <f>S227*H227</f>
        <v>0</v>
      </c>
      <c r="AR227" s="136" t="s">
        <v>451</v>
      </c>
      <c r="AT227" s="136" t="s">
        <v>386</v>
      </c>
      <c r="AU227" s="136" t="s">
        <v>293</v>
      </c>
      <c r="AY227" s="136" t="s">
        <v>385</v>
      </c>
      <c r="BE227" s="166">
        <f>IF(N227="základní",J227,0)</f>
        <v>0</v>
      </c>
      <c r="BF227" s="166">
        <f>IF(N227="snížená",J227,0)</f>
        <v>0</v>
      </c>
      <c r="BG227" s="166">
        <f>IF(N227="zákl. přenesená",J227,0)</f>
        <v>0</v>
      </c>
      <c r="BH227" s="166">
        <f>IF(N227="sníž. přenesená",J227,0)</f>
        <v>0</v>
      </c>
      <c r="BI227" s="166">
        <f>IF(N227="nulová",J227,0)</f>
        <v>0</v>
      </c>
      <c r="BJ227" s="136" t="s">
        <v>297</v>
      </c>
      <c r="BK227" s="166">
        <f>ROUND(I227*H227,2)</f>
        <v>0</v>
      </c>
      <c r="BL227" s="136" t="s">
        <v>451</v>
      </c>
      <c r="BM227" s="136" t="s">
        <v>1444</v>
      </c>
    </row>
    <row r="228" spans="2:65" s="41" customFormat="1" ht="22.5" customHeight="1" x14ac:dyDescent="0.25">
      <c r="B228" s="179"/>
      <c r="C228" s="178" t="s">
        <v>1443</v>
      </c>
      <c r="D228" s="178" t="s">
        <v>386</v>
      </c>
      <c r="E228" s="177" t="s">
        <v>1442</v>
      </c>
      <c r="F228" s="172" t="s">
        <v>1441</v>
      </c>
      <c r="G228" s="176" t="s">
        <v>156</v>
      </c>
      <c r="H228" s="175">
        <v>15</v>
      </c>
      <c r="I228" s="174"/>
      <c r="J228" s="173">
        <f>ROUND(I228*H228,2)</f>
        <v>0</v>
      </c>
      <c r="K228" s="172" t="s">
        <v>15</v>
      </c>
      <c r="L228" s="42"/>
      <c r="M228" s="171" t="s">
        <v>15</v>
      </c>
      <c r="N228" s="215" t="s">
        <v>349</v>
      </c>
      <c r="O228" s="89"/>
      <c r="P228" s="214">
        <f>O228*H228</f>
        <v>0</v>
      </c>
      <c r="Q228" s="214">
        <v>0</v>
      </c>
      <c r="R228" s="214">
        <f>Q228*H228</f>
        <v>0</v>
      </c>
      <c r="S228" s="214">
        <v>0</v>
      </c>
      <c r="T228" s="213">
        <f>S228*H228</f>
        <v>0</v>
      </c>
      <c r="AR228" s="136" t="s">
        <v>451</v>
      </c>
      <c r="AT228" s="136" t="s">
        <v>386</v>
      </c>
      <c r="AU228" s="136" t="s">
        <v>293</v>
      </c>
      <c r="AY228" s="136" t="s">
        <v>385</v>
      </c>
      <c r="BE228" s="166">
        <f>IF(N228="základní",J228,0)</f>
        <v>0</v>
      </c>
      <c r="BF228" s="166">
        <f>IF(N228="snížená",J228,0)</f>
        <v>0</v>
      </c>
      <c r="BG228" s="166">
        <f>IF(N228="zákl. přenesená",J228,0)</f>
        <v>0</v>
      </c>
      <c r="BH228" s="166">
        <f>IF(N228="sníž. přenesená",J228,0)</f>
        <v>0</v>
      </c>
      <c r="BI228" s="166">
        <f>IF(N228="nulová",J228,0)</f>
        <v>0</v>
      </c>
      <c r="BJ228" s="136" t="s">
        <v>297</v>
      </c>
      <c r="BK228" s="166">
        <f>ROUND(I228*H228,2)</f>
        <v>0</v>
      </c>
      <c r="BL228" s="136" t="s">
        <v>451</v>
      </c>
      <c r="BM228" s="136" t="s">
        <v>1440</v>
      </c>
    </row>
    <row r="229" spans="2:65" s="41" customFormat="1" ht="22.5" customHeight="1" x14ac:dyDescent="0.25">
      <c r="B229" s="179"/>
      <c r="C229" s="229" t="s">
        <v>1439</v>
      </c>
      <c r="D229" s="229" t="s">
        <v>429</v>
      </c>
      <c r="E229" s="228" t="s">
        <v>1438</v>
      </c>
      <c r="F229" s="223" t="s">
        <v>1437</v>
      </c>
      <c r="G229" s="227" t="s">
        <v>420</v>
      </c>
      <c r="H229" s="226">
        <v>1</v>
      </c>
      <c r="I229" s="225"/>
      <c r="J229" s="224">
        <f>ROUND(I229*H229,2)</f>
        <v>0</v>
      </c>
      <c r="K229" s="223" t="s">
        <v>15</v>
      </c>
      <c r="L229" s="222"/>
      <c r="M229" s="221" t="s">
        <v>15</v>
      </c>
      <c r="N229" s="220" t="s">
        <v>349</v>
      </c>
      <c r="O229" s="89"/>
      <c r="P229" s="214">
        <f>O229*H229</f>
        <v>0</v>
      </c>
      <c r="Q229" s="214">
        <v>0</v>
      </c>
      <c r="R229" s="214">
        <f>Q229*H229</f>
        <v>0</v>
      </c>
      <c r="S229" s="214">
        <v>0</v>
      </c>
      <c r="T229" s="213">
        <f>S229*H229</f>
        <v>0</v>
      </c>
      <c r="AR229" s="136" t="s">
        <v>452</v>
      </c>
      <c r="AT229" s="136" t="s">
        <v>429</v>
      </c>
      <c r="AU229" s="136" t="s">
        <v>293</v>
      </c>
      <c r="AY229" s="136" t="s">
        <v>385</v>
      </c>
      <c r="BE229" s="166">
        <f>IF(N229="základní",J229,0)</f>
        <v>0</v>
      </c>
      <c r="BF229" s="166">
        <f>IF(N229="snížená",J229,0)</f>
        <v>0</v>
      </c>
      <c r="BG229" s="166">
        <f>IF(N229="zákl. přenesená",J229,0)</f>
        <v>0</v>
      </c>
      <c r="BH229" s="166">
        <f>IF(N229="sníž. přenesená",J229,0)</f>
        <v>0</v>
      </c>
      <c r="BI229" s="166">
        <f>IF(N229="nulová",J229,0)</f>
        <v>0</v>
      </c>
      <c r="BJ229" s="136" t="s">
        <v>297</v>
      </c>
      <c r="BK229" s="166">
        <f>ROUND(I229*H229,2)</f>
        <v>0</v>
      </c>
      <c r="BL229" s="136" t="s">
        <v>451</v>
      </c>
      <c r="BM229" s="136" t="s">
        <v>1436</v>
      </c>
    </row>
    <row r="230" spans="2:65" s="41" customFormat="1" ht="22.5" customHeight="1" x14ac:dyDescent="0.25">
      <c r="B230" s="179"/>
      <c r="C230" s="178" t="s">
        <v>1435</v>
      </c>
      <c r="D230" s="178" t="s">
        <v>386</v>
      </c>
      <c r="E230" s="177" t="s">
        <v>1434</v>
      </c>
      <c r="F230" s="172" t="s">
        <v>1433</v>
      </c>
      <c r="G230" s="176" t="s">
        <v>156</v>
      </c>
      <c r="H230" s="175">
        <v>164.6</v>
      </c>
      <c r="I230" s="174"/>
      <c r="J230" s="173">
        <f>ROUND(I230*H230,2)</f>
        <v>0</v>
      </c>
      <c r="K230" s="172" t="s">
        <v>15</v>
      </c>
      <c r="L230" s="42"/>
      <c r="M230" s="171" t="s">
        <v>15</v>
      </c>
      <c r="N230" s="215" t="s">
        <v>349</v>
      </c>
      <c r="O230" s="89"/>
      <c r="P230" s="214">
        <f>O230*H230</f>
        <v>0</v>
      </c>
      <c r="Q230" s="214">
        <v>0</v>
      </c>
      <c r="R230" s="214">
        <f>Q230*H230</f>
        <v>0</v>
      </c>
      <c r="S230" s="214">
        <v>0</v>
      </c>
      <c r="T230" s="213">
        <f>S230*H230</f>
        <v>0</v>
      </c>
      <c r="AR230" s="136" t="s">
        <v>451</v>
      </c>
      <c r="AT230" s="136" t="s">
        <v>386</v>
      </c>
      <c r="AU230" s="136" t="s">
        <v>293</v>
      </c>
      <c r="AY230" s="136" t="s">
        <v>385</v>
      </c>
      <c r="BE230" s="166">
        <f>IF(N230="základní",J230,0)</f>
        <v>0</v>
      </c>
      <c r="BF230" s="166">
        <f>IF(N230="snížená",J230,0)</f>
        <v>0</v>
      </c>
      <c r="BG230" s="166">
        <f>IF(N230="zákl. přenesená",J230,0)</f>
        <v>0</v>
      </c>
      <c r="BH230" s="166">
        <f>IF(N230="sníž. přenesená",J230,0)</f>
        <v>0</v>
      </c>
      <c r="BI230" s="166">
        <f>IF(N230="nulová",J230,0)</f>
        <v>0</v>
      </c>
      <c r="BJ230" s="136" t="s">
        <v>297</v>
      </c>
      <c r="BK230" s="166">
        <f>ROUND(I230*H230,2)</f>
        <v>0</v>
      </c>
      <c r="BL230" s="136" t="s">
        <v>451</v>
      </c>
      <c r="BM230" s="136" t="s">
        <v>1432</v>
      </c>
    </row>
    <row r="231" spans="2:65" s="41" customFormat="1" ht="22.5" customHeight="1" x14ac:dyDescent="0.25">
      <c r="B231" s="179"/>
      <c r="C231" s="178" t="s">
        <v>1431</v>
      </c>
      <c r="D231" s="178" t="s">
        <v>386</v>
      </c>
      <c r="E231" s="177" t="s">
        <v>1430</v>
      </c>
      <c r="F231" s="172" t="s">
        <v>1429</v>
      </c>
      <c r="G231" s="176" t="s">
        <v>407</v>
      </c>
      <c r="H231" s="175">
        <v>1</v>
      </c>
      <c r="I231" s="174"/>
      <c r="J231" s="173">
        <f>ROUND(I231*H231,2)</f>
        <v>0</v>
      </c>
      <c r="K231" s="172" t="s">
        <v>15</v>
      </c>
      <c r="L231" s="42"/>
      <c r="M231" s="171" t="s">
        <v>15</v>
      </c>
      <c r="N231" s="215" t="s">
        <v>349</v>
      </c>
      <c r="O231" s="89"/>
      <c r="P231" s="214">
        <f>O231*H231</f>
        <v>0</v>
      </c>
      <c r="Q231" s="214">
        <v>0</v>
      </c>
      <c r="R231" s="214">
        <f>Q231*H231</f>
        <v>0</v>
      </c>
      <c r="S231" s="214">
        <v>0</v>
      </c>
      <c r="T231" s="213">
        <f>S231*H231</f>
        <v>0</v>
      </c>
      <c r="AR231" s="136" t="s">
        <v>451</v>
      </c>
      <c r="AT231" s="136" t="s">
        <v>386</v>
      </c>
      <c r="AU231" s="136" t="s">
        <v>293</v>
      </c>
      <c r="AY231" s="136" t="s">
        <v>385</v>
      </c>
      <c r="BE231" s="166">
        <f>IF(N231="základní",J231,0)</f>
        <v>0</v>
      </c>
      <c r="BF231" s="166">
        <f>IF(N231="snížená",J231,0)</f>
        <v>0</v>
      </c>
      <c r="BG231" s="166">
        <f>IF(N231="zákl. přenesená",J231,0)</f>
        <v>0</v>
      </c>
      <c r="BH231" s="166">
        <f>IF(N231="sníž. přenesená",J231,0)</f>
        <v>0</v>
      </c>
      <c r="BI231" s="166">
        <f>IF(N231="nulová",J231,0)</f>
        <v>0</v>
      </c>
      <c r="BJ231" s="136" t="s">
        <v>297</v>
      </c>
      <c r="BK231" s="166">
        <f>ROUND(I231*H231,2)</f>
        <v>0</v>
      </c>
      <c r="BL231" s="136" t="s">
        <v>451</v>
      </c>
      <c r="BM231" s="136" t="s">
        <v>1428</v>
      </c>
    </row>
    <row r="232" spans="2:65" s="41" customFormat="1" ht="22.5" customHeight="1" x14ac:dyDescent="0.25">
      <c r="B232" s="179"/>
      <c r="C232" s="178" t="s">
        <v>1427</v>
      </c>
      <c r="D232" s="178" t="s">
        <v>386</v>
      </c>
      <c r="E232" s="177" t="s">
        <v>1426</v>
      </c>
      <c r="F232" s="172" t="s">
        <v>1425</v>
      </c>
      <c r="G232" s="176" t="s">
        <v>513</v>
      </c>
      <c r="H232" s="175">
        <v>0.157</v>
      </c>
      <c r="I232" s="174"/>
      <c r="J232" s="173">
        <f>ROUND(I232*H232,2)</f>
        <v>0</v>
      </c>
      <c r="K232" s="172" t="s">
        <v>512</v>
      </c>
      <c r="L232" s="42"/>
      <c r="M232" s="171" t="s">
        <v>15</v>
      </c>
      <c r="N232" s="215" t="s">
        <v>349</v>
      </c>
      <c r="O232" s="89"/>
      <c r="P232" s="214">
        <f>O232*H232</f>
        <v>0</v>
      </c>
      <c r="Q232" s="214">
        <v>0</v>
      </c>
      <c r="R232" s="214">
        <f>Q232*H232</f>
        <v>0</v>
      </c>
      <c r="S232" s="214">
        <v>0</v>
      </c>
      <c r="T232" s="213">
        <f>S232*H232</f>
        <v>0</v>
      </c>
      <c r="AR232" s="136" t="s">
        <v>451</v>
      </c>
      <c r="AT232" s="136" t="s">
        <v>386</v>
      </c>
      <c r="AU232" s="136" t="s">
        <v>293</v>
      </c>
      <c r="AY232" s="136" t="s">
        <v>385</v>
      </c>
      <c r="BE232" s="166">
        <f>IF(N232="základní",J232,0)</f>
        <v>0</v>
      </c>
      <c r="BF232" s="166">
        <f>IF(N232="snížená",J232,0)</f>
        <v>0</v>
      </c>
      <c r="BG232" s="166">
        <f>IF(N232="zákl. přenesená",J232,0)</f>
        <v>0</v>
      </c>
      <c r="BH232" s="166">
        <f>IF(N232="sníž. přenesená",J232,0)</f>
        <v>0</v>
      </c>
      <c r="BI232" s="166">
        <f>IF(N232="nulová",J232,0)</f>
        <v>0</v>
      </c>
      <c r="BJ232" s="136" t="s">
        <v>297</v>
      </c>
      <c r="BK232" s="166">
        <f>ROUND(I232*H232,2)</f>
        <v>0</v>
      </c>
      <c r="BL232" s="136" t="s">
        <v>451</v>
      </c>
      <c r="BM232" s="136" t="s">
        <v>1424</v>
      </c>
    </row>
    <row r="233" spans="2:65" s="41" customFormat="1" ht="27" x14ac:dyDescent="0.25">
      <c r="B233" s="42"/>
      <c r="D233" s="219" t="s">
        <v>461</v>
      </c>
      <c r="F233" s="247" t="s">
        <v>1423</v>
      </c>
      <c r="I233" s="243"/>
      <c r="L233" s="42"/>
      <c r="M233" s="242"/>
      <c r="N233" s="89"/>
      <c r="O233" s="89"/>
      <c r="P233" s="89"/>
      <c r="Q233" s="89"/>
      <c r="R233" s="89"/>
      <c r="S233" s="89"/>
      <c r="T233" s="88"/>
      <c r="AT233" s="136" t="s">
        <v>461</v>
      </c>
      <c r="AU233" s="136" t="s">
        <v>293</v>
      </c>
    </row>
    <row r="234" spans="2:65" s="41" customFormat="1" ht="22.5" customHeight="1" x14ac:dyDescent="0.25">
      <c r="B234" s="179"/>
      <c r="C234" s="178" t="s">
        <v>1422</v>
      </c>
      <c r="D234" s="178" t="s">
        <v>386</v>
      </c>
      <c r="E234" s="177" t="s">
        <v>1421</v>
      </c>
      <c r="F234" s="172" t="s">
        <v>1420</v>
      </c>
      <c r="G234" s="176" t="s">
        <v>513</v>
      </c>
      <c r="H234" s="175">
        <v>0.157</v>
      </c>
      <c r="I234" s="174"/>
      <c r="J234" s="173">
        <f>ROUND(I234*H234,2)</f>
        <v>0</v>
      </c>
      <c r="K234" s="172" t="s">
        <v>512</v>
      </c>
      <c r="L234" s="42"/>
      <c r="M234" s="171" t="s">
        <v>15</v>
      </c>
      <c r="N234" s="215" t="s">
        <v>349</v>
      </c>
      <c r="O234" s="89"/>
      <c r="P234" s="214">
        <f>O234*H234</f>
        <v>0</v>
      </c>
      <c r="Q234" s="214">
        <v>0</v>
      </c>
      <c r="R234" s="214">
        <f>Q234*H234</f>
        <v>0</v>
      </c>
      <c r="S234" s="214">
        <v>0</v>
      </c>
      <c r="T234" s="213">
        <f>S234*H234</f>
        <v>0</v>
      </c>
      <c r="AR234" s="136" t="s">
        <v>451</v>
      </c>
      <c r="AT234" s="136" t="s">
        <v>386</v>
      </c>
      <c r="AU234" s="136" t="s">
        <v>293</v>
      </c>
      <c r="AY234" s="136" t="s">
        <v>385</v>
      </c>
      <c r="BE234" s="166">
        <f>IF(N234="základní",J234,0)</f>
        <v>0</v>
      </c>
      <c r="BF234" s="166">
        <f>IF(N234="snížená",J234,0)</f>
        <v>0</v>
      </c>
      <c r="BG234" s="166">
        <f>IF(N234="zákl. přenesená",J234,0)</f>
        <v>0</v>
      </c>
      <c r="BH234" s="166">
        <f>IF(N234="sníž. přenesená",J234,0)</f>
        <v>0</v>
      </c>
      <c r="BI234" s="166">
        <f>IF(N234="nulová",J234,0)</f>
        <v>0</v>
      </c>
      <c r="BJ234" s="136" t="s">
        <v>297</v>
      </c>
      <c r="BK234" s="166">
        <f>ROUND(I234*H234,2)</f>
        <v>0</v>
      </c>
      <c r="BL234" s="136" t="s">
        <v>451</v>
      </c>
      <c r="BM234" s="136" t="s">
        <v>1419</v>
      </c>
    </row>
    <row r="235" spans="2:65" s="41" customFormat="1" ht="27" x14ac:dyDescent="0.25">
      <c r="B235" s="42"/>
      <c r="D235" s="204" t="s">
        <v>461</v>
      </c>
      <c r="F235" s="244" t="s">
        <v>1418</v>
      </c>
      <c r="I235" s="243"/>
      <c r="L235" s="42"/>
      <c r="M235" s="242"/>
      <c r="N235" s="89"/>
      <c r="O235" s="89"/>
      <c r="P235" s="89"/>
      <c r="Q235" s="89"/>
      <c r="R235" s="89"/>
      <c r="S235" s="89"/>
      <c r="T235" s="88"/>
      <c r="AT235" s="136" t="s">
        <v>461</v>
      </c>
      <c r="AU235" s="136" t="s">
        <v>293</v>
      </c>
    </row>
    <row r="236" spans="2:65" s="180" customFormat="1" ht="29.85" customHeight="1" x14ac:dyDescent="0.3">
      <c r="B236" s="188"/>
      <c r="D236" s="192" t="s">
        <v>314</v>
      </c>
      <c r="E236" s="191" t="s">
        <v>1417</v>
      </c>
      <c r="F236" s="191" t="s">
        <v>1416</v>
      </c>
      <c r="I236" s="190"/>
      <c r="J236" s="189">
        <f>BK236</f>
        <v>0</v>
      </c>
      <c r="L236" s="188"/>
      <c r="M236" s="187"/>
      <c r="N236" s="185"/>
      <c r="O236" s="185"/>
      <c r="P236" s="186">
        <f>SUM(P237:P252)</f>
        <v>0</v>
      </c>
      <c r="Q236" s="185"/>
      <c r="R236" s="186">
        <f>SUM(R237:R252)</f>
        <v>0</v>
      </c>
      <c r="S236" s="185"/>
      <c r="T236" s="184">
        <f>SUM(T237:T252)</f>
        <v>0</v>
      </c>
      <c r="AR236" s="182" t="s">
        <v>293</v>
      </c>
      <c r="AT236" s="183" t="s">
        <v>314</v>
      </c>
      <c r="AU236" s="183" t="s">
        <v>297</v>
      </c>
      <c r="AY236" s="182" t="s">
        <v>385</v>
      </c>
      <c r="BK236" s="181">
        <f>SUM(BK237:BK252)</f>
        <v>0</v>
      </c>
    </row>
    <row r="237" spans="2:65" s="41" customFormat="1" ht="22.5" customHeight="1" x14ac:dyDescent="0.25">
      <c r="B237" s="179"/>
      <c r="C237" s="178" t="s">
        <v>1415</v>
      </c>
      <c r="D237" s="178" t="s">
        <v>386</v>
      </c>
      <c r="E237" s="177" t="s">
        <v>1414</v>
      </c>
      <c r="F237" s="172" t="s">
        <v>1413</v>
      </c>
      <c r="G237" s="176" t="s">
        <v>156</v>
      </c>
      <c r="H237" s="175">
        <v>100</v>
      </c>
      <c r="I237" s="174"/>
      <c r="J237" s="173">
        <f>ROUND(I237*H237,2)</f>
        <v>0</v>
      </c>
      <c r="K237" s="172" t="s">
        <v>15</v>
      </c>
      <c r="L237" s="42"/>
      <c r="M237" s="171" t="s">
        <v>15</v>
      </c>
      <c r="N237" s="215" t="s">
        <v>349</v>
      </c>
      <c r="O237" s="89"/>
      <c r="P237" s="214">
        <f>O237*H237</f>
        <v>0</v>
      </c>
      <c r="Q237" s="214">
        <v>0</v>
      </c>
      <c r="R237" s="214">
        <f>Q237*H237</f>
        <v>0</v>
      </c>
      <c r="S237" s="214">
        <v>0</v>
      </c>
      <c r="T237" s="213">
        <f>S237*H237</f>
        <v>0</v>
      </c>
      <c r="AR237" s="136" t="s">
        <v>451</v>
      </c>
      <c r="AT237" s="136" t="s">
        <v>386</v>
      </c>
      <c r="AU237" s="136" t="s">
        <v>293</v>
      </c>
      <c r="AY237" s="136" t="s">
        <v>385</v>
      </c>
      <c r="BE237" s="166">
        <f>IF(N237="základní",J237,0)</f>
        <v>0</v>
      </c>
      <c r="BF237" s="166">
        <f>IF(N237="snížená",J237,0)</f>
        <v>0</v>
      </c>
      <c r="BG237" s="166">
        <f>IF(N237="zákl. přenesená",J237,0)</f>
        <v>0</v>
      </c>
      <c r="BH237" s="166">
        <f>IF(N237="sníž. přenesená",J237,0)</f>
        <v>0</v>
      </c>
      <c r="BI237" s="166">
        <f>IF(N237="nulová",J237,0)</f>
        <v>0</v>
      </c>
      <c r="BJ237" s="136" t="s">
        <v>297</v>
      </c>
      <c r="BK237" s="166">
        <f>ROUND(I237*H237,2)</f>
        <v>0</v>
      </c>
      <c r="BL237" s="136" t="s">
        <v>451</v>
      </c>
      <c r="BM237" s="136" t="s">
        <v>1412</v>
      </c>
    </row>
    <row r="238" spans="2:65" s="41" customFormat="1" ht="22.5" customHeight="1" x14ac:dyDescent="0.25">
      <c r="B238" s="179"/>
      <c r="C238" s="178" t="s">
        <v>1411</v>
      </c>
      <c r="D238" s="178" t="s">
        <v>386</v>
      </c>
      <c r="E238" s="177" t="s">
        <v>1410</v>
      </c>
      <c r="F238" s="172" t="s">
        <v>1409</v>
      </c>
      <c r="G238" s="176" t="s">
        <v>156</v>
      </c>
      <c r="H238" s="175">
        <v>220</v>
      </c>
      <c r="I238" s="174"/>
      <c r="J238" s="173">
        <f>ROUND(I238*H238,2)</f>
        <v>0</v>
      </c>
      <c r="K238" s="172" t="s">
        <v>15</v>
      </c>
      <c r="L238" s="42"/>
      <c r="M238" s="171" t="s">
        <v>15</v>
      </c>
      <c r="N238" s="215" t="s">
        <v>349</v>
      </c>
      <c r="O238" s="89"/>
      <c r="P238" s="214">
        <f>O238*H238</f>
        <v>0</v>
      </c>
      <c r="Q238" s="214">
        <v>0</v>
      </c>
      <c r="R238" s="214">
        <f>Q238*H238</f>
        <v>0</v>
      </c>
      <c r="S238" s="214">
        <v>0</v>
      </c>
      <c r="T238" s="213">
        <f>S238*H238</f>
        <v>0</v>
      </c>
      <c r="AR238" s="136" t="s">
        <v>451</v>
      </c>
      <c r="AT238" s="136" t="s">
        <v>386</v>
      </c>
      <c r="AU238" s="136" t="s">
        <v>293</v>
      </c>
      <c r="AY238" s="136" t="s">
        <v>385</v>
      </c>
      <c r="BE238" s="166">
        <f>IF(N238="základní",J238,0)</f>
        <v>0</v>
      </c>
      <c r="BF238" s="166">
        <f>IF(N238="snížená",J238,0)</f>
        <v>0</v>
      </c>
      <c r="BG238" s="166">
        <f>IF(N238="zákl. přenesená",J238,0)</f>
        <v>0</v>
      </c>
      <c r="BH238" s="166">
        <f>IF(N238="sníž. přenesená",J238,0)</f>
        <v>0</v>
      </c>
      <c r="BI238" s="166">
        <f>IF(N238="nulová",J238,0)</f>
        <v>0</v>
      </c>
      <c r="BJ238" s="136" t="s">
        <v>297</v>
      </c>
      <c r="BK238" s="166">
        <f>ROUND(I238*H238,2)</f>
        <v>0</v>
      </c>
      <c r="BL238" s="136" t="s">
        <v>451</v>
      </c>
      <c r="BM238" s="136" t="s">
        <v>1408</v>
      </c>
    </row>
    <row r="239" spans="2:65" s="195" customFormat="1" x14ac:dyDescent="0.25">
      <c r="B239" s="200"/>
      <c r="D239" s="204" t="s">
        <v>396</v>
      </c>
      <c r="E239" s="196" t="s">
        <v>15</v>
      </c>
      <c r="F239" s="203" t="s">
        <v>1407</v>
      </c>
      <c r="H239" s="202">
        <v>220</v>
      </c>
      <c r="I239" s="201"/>
      <c r="L239" s="200"/>
      <c r="M239" s="199"/>
      <c r="N239" s="198"/>
      <c r="O239" s="198"/>
      <c r="P239" s="198"/>
      <c r="Q239" s="198"/>
      <c r="R239" s="198"/>
      <c r="S239" s="198"/>
      <c r="T239" s="197"/>
      <c r="AT239" s="196" t="s">
        <v>396</v>
      </c>
      <c r="AU239" s="196" t="s">
        <v>293</v>
      </c>
      <c r="AV239" s="195" t="s">
        <v>293</v>
      </c>
      <c r="AW239" s="195" t="s">
        <v>358</v>
      </c>
      <c r="AX239" s="195" t="s">
        <v>313</v>
      </c>
      <c r="AY239" s="196" t="s">
        <v>385</v>
      </c>
    </row>
    <row r="240" spans="2:65" s="205" customFormat="1" x14ac:dyDescent="0.25">
      <c r="B240" s="210"/>
      <c r="D240" s="204" t="s">
        <v>396</v>
      </c>
      <c r="E240" s="206" t="s">
        <v>15</v>
      </c>
      <c r="F240" s="212" t="s">
        <v>986</v>
      </c>
      <c r="H240" s="206" t="s">
        <v>15</v>
      </c>
      <c r="I240" s="211"/>
      <c r="L240" s="210"/>
      <c r="M240" s="209"/>
      <c r="N240" s="208"/>
      <c r="O240" s="208"/>
      <c r="P240" s="208"/>
      <c r="Q240" s="208"/>
      <c r="R240" s="208"/>
      <c r="S240" s="208"/>
      <c r="T240" s="207"/>
      <c r="AT240" s="206" t="s">
        <v>396</v>
      </c>
      <c r="AU240" s="206" t="s">
        <v>293</v>
      </c>
      <c r="AV240" s="205" t="s">
        <v>297</v>
      </c>
      <c r="AW240" s="205" t="s">
        <v>358</v>
      </c>
      <c r="AX240" s="205" t="s">
        <v>313</v>
      </c>
      <c r="AY240" s="206" t="s">
        <v>385</v>
      </c>
    </row>
    <row r="241" spans="2:65" s="232" customFormat="1" x14ac:dyDescent="0.25">
      <c r="B241" s="237"/>
      <c r="D241" s="219" t="s">
        <v>396</v>
      </c>
      <c r="E241" s="241" t="s">
        <v>15</v>
      </c>
      <c r="F241" s="240" t="s">
        <v>456</v>
      </c>
      <c r="H241" s="239">
        <v>220</v>
      </c>
      <c r="I241" s="238"/>
      <c r="L241" s="237"/>
      <c r="M241" s="236"/>
      <c r="N241" s="235"/>
      <c r="O241" s="235"/>
      <c r="P241" s="235"/>
      <c r="Q241" s="235"/>
      <c r="R241" s="235"/>
      <c r="S241" s="235"/>
      <c r="T241" s="234"/>
      <c r="AT241" s="233" t="s">
        <v>396</v>
      </c>
      <c r="AU241" s="233" t="s">
        <v>293</v>
      </c>
      <c r="AV241" s="232" t="s">
        <v>384</v>
      </c>
      <c r="AW241" s="232" t="s">
        <v>358</v>
      </c>
      <c r="AX241" s="232" t="s">
        <v>297</v>
      </c>
      <c r="AY241" s="233" t="s">
        <v>385</v>
      </c>
    </row>
    <row r="242" spans="2:65" s="41" customFormat="1" ht="22.5" customHeight="1" x14ac:dyDescent="0.25">
      <c r="B242" s="179"/>
      <c r="C242" s="178" t="s">
        <v>1406</v>
      </c>
      <c r="D242" s="178" t="s">
        <v>386</v>
      </c>
      <c r="E242" s="177" t="s">
        <v>1405</v>
      </c>
      <c r="F242" s="172" t="s">
        <v>1404</v>
      </c>
      <c r="G242" s="176" t="s">
        <v>156</v>
      </c>
      <c r="H242" s="175">
        <v>49.5</v>
      </c>
      <c r="I242" s="174"/>
      <c r="J242" s="173">
        <f>ROUND(I242*H242,2)</f>
        <v>0</v>
      </c>
      <c r="K242" s="172" t="s">
        <v>15</v>
      </c>
      <c r="L242" s="42"/>
      <c r="M242" s="171" t="s">
        <v>15</v>
      </c>
      <c r="N242" s="215" t="s">
        <v>349</v>
      </c>
      <c r="O242" s="89"/>
      <c r="P242" s="214">
        <f>O242*H242</f>
        <v>0</v>
      </c>
      <c r="Q242" s="214">
        <v>0</v>
      </c>
      <c r="R242" s="214">
        <f>Q242*H242</f>
        <v>0</v>
      </c>
      <c r="S242" s="214">
        <v>0</v>
      </c>
      <c r="T242" s="213">
        <f>S242*H242</f>
        <v>0</v>
      </c>
      <c r="AR242" s="136" t="s">
        <v>451</v>
      </c>
      <c r="AT242" s="136" t="s">
        <v>386</v>
      </c>
      <c r="AU242" s="136" t="s">
        <v>293</v>
      </c>
      <c r="AY242" s="136" t="s">
        <v>385</v>
      </c>
      <c r="BE242" s="166">
        <f>IF(N242="základní",J242,0)</f>
        <v>0</v>
      </c>
      <c r="BF242" s="166">
        <f>IF(N242="snížená",J242,0)</f>
        <v>0</v>
      </c>
      <c r="BG242" s="166">
        <f>IF(N242="zákl. přenesená",J242,0)</f>
        <v>0</v>
      </c>
      <c r="BH242" s="166">
        <f>IF(N242="sníž. přenesená",J242,0)</f>
        <v>0</v>
      </c>
      <c r="BI242" s="166">
        <f>IF(N242="nulová",J242,0)</f>
        <v>0</v>
      </c>
      <c r="BJ242" s="136" t="s">
        <v>297</v>
      </c>
      <c r="BK242" s="166">
        <f>ROUND(I242*H242,2)</f>
        <v>0</v>
      </c>
      <c r="BL242" s="136" t="s">
        <v>451</v>
      </c>
      <c r="BM242" s="136" t="s">
        <v>1403</v>
      </c>
    </row>
    <row r="243" spans="2:65" s="41" customFormat="1" ht="31.5" customHeight="1" x14ac:dyDescent="0.25">
      <c r="B243" s="179"/>
      <c r="C243" s="178" t="s">
        <v>1402</v>
      </c>
      <c r="D243" s="178" t="s">
        <v>386</v>
      </c>
      <c r="E243" s="177" t="s">
        <v>1401</v>
      </c>
      <c r="F243" s="172" t="s">
        <v>1400</v>
      </c>
      <c r="G243" s="176" t="s">
        <v>156</v>
      </c>
      <c r="H243" s="175">
        <v>269.5</v>
      </c>
      <c r="I243" s="174"/>
      <c r="J243" s="173">
        <f>ROUND(I243*H243,2)</f>
        <v>0</v>
      </c>
      <c r="K243" s="172" t="s">
        <v>15</v>
      </c>
      <c r="L243" s="42"/>
      <c r="M243" s="171" t="s">
        <v>15</v>
      </c>
      <c r="N243" s="215" t="s">
        <v>349</v>
      </c>
      <c r="O243" s="89"/>
      <c r="P243" s="214">
        <f>O243*H243</f>
        <v>0</v>
      </c>
      <c r="Q243" s="214">
        <v>0</v>
      </c>
      <c r="R243" s="214">
        <f>Q243*H243</f>
        <v>0</v>
      </c>
      <c r="S243" s="214">
        <v>0</v>
      </c>
      <c r="T243" s="213">
        <f>S243*H243</f>
        <v>0</v>
      </c>
      <c r="AR243" s="136" t="s">
        <v>451</v>
      </c>
      <c r="AT243" s="136" t="s">
        <v>386</v>
      </c>
      <c r="AU243" s="136" t="s">
        <v>293</v>
      </c>
      <c r="AY243" s="136" t="s">
        <v>385</v>
      </c>
      <c r="BE243" s="166">
        <f>IF(N243="základní",J243,0)</f>
        <v>0</v>
      </c>
      <c r="BF243" s="166">
        <f>IF(N243="snížená",J243,0)</f>
        <v>0</v>
      </c>
      <c r="BG243" s="166">
        <f>IF(N243="zákl. přenesená",J243,0)</f>
        <v>0</v>
      </c>
      <c r="BH243" s="166">
        <f>IF(N243="sníž. přenesená",J243,0)</f>
        <v>0</v>
      </c>
      <c r="BI243" s="166">
        <f>IF(N243="nulová",J243,0)</f>
        <v>0</v>
      </c>
      <c r="BJ243" s="136" t="s">
        <v>297</v>
      </c>
      <c r="BK243" s="166">
        <f>ROUND(I243*H243,2)</f>
        <v>0</v>
      </c>
      <c r="BL243" s="136" t="s">
        <v>451</v>
      </c>
      <c r="BM243" s="136" t="s">
        <v>1399</v>
      </c>
    </row>
    <row r="244" spans="2:65" s="41" customFormat="1" ht="22.5" customHeight="1" x14ac:dyDescent="0.25">
      <c r="B244" s="179"/>
      <c r="C244" s="178" t="s">
        <v>1398</v>
      </c>
      <c r="D244" s="178" t="s">
        <v>386</v>
      </c>
      <c r="E244" s="177" t="s">
        <v>1397</v>
      </c>
      <c r="F244" s="172" t="s">
        <v>1396</v>
      </c>
      <c r="G244" s="176" t="s">
        <v>420</v>
      </c>
      <c r="H244" s="175">
        <v>6</v>
      </c>
      <c r="I244" s="174"/>
      <c r="J244" s="173">
        <f>ROUND(I244*H244,2)</f>
        <v>0</v>
      </c>
      <c r="K244" s="172" t="s">
        <v>15</v>
      </c>
      <c r="L244" s="42"/>
      <c r="M244" s="171" t="s">
        <v>15</v>
      </c>
      <c r="N244" s="215" t="s">
        <v>349</v>
      </c>
      <c r="O244" s="89"/>
      <c r="P244" s="214">
        <f>O244*H244</f>
        <v>0</v>
      </c>
      <c r="Q244" s="214">
        <v>0</v>
      </c>
      <c r="R244" s="214">
        <f>Q244*H244</f>
        <v>0</v>
      </c>
      <c r="S244" s="214">
        <v>0</v>
      </c>
      <c r="T244" s="213">
        <f>S244*H244</f>
        <v>0</v>
      </c>
      <c r="AR244" s="136" t="s">
        <v>451</v>
      </c>
      <c r="AT244" s="136" t="s">
        <v>386</v>
      </c>
      <c r="AU244" s="136" t="s">
        <v>293</v>
      </c>
      <c r="AY244" s="136" t="s">
        <v>385</v>
      </c>
      <c r="BE244" s="166">
        <f>IF(N244="základní",J244,0)</f>
        <v>0</v>
      </c>
      <c r="BF244" s="166">
        <f>IF(N244="snížená",J244,0)</f>
        <v>0</v>
      </c>
      <c r="BG244" s="166">
        <f>IF(N244="zákl. přenesená",J244,0)</f>
        <v>0</v>
      </c>
      <c r="BH244" s="166">
        <f>IF(N244="sníž. přenesená",J244,0)</f>
        <v>0</v>
      </c>
      <c r="BI244" s="166">
        <f>IF(N244="nulová",J244,0)</f>
        <v>0</v>
      </c>
      <c r="BJ244" s="136" t="s">
        <v>297</v>
      </c>
      <c r="BK244" s="166">
        <f>ROUND(I244*H244,2)</f>
        <v>0</v>
      </c>
      <c r="BL244" s="136" t="s">
        <v>451</v>
      </c>
      <c r="BM244" s="136" t="s">
        <v>1395</v>
      </c>
    </row>
    <row r="245" spans="2:65" s="41" customFormat="1" ht="22.5" customHeight="1" x14ac:dyDescent="0.25">
      <c r="B245" s="179"/>
      <c r="C245" s="178" t="s">
        <v>1394</v>
      </c>
      <c r="D245" s="178" t="s">
        <v>386</v>
      </c>
      <c r="E245" s="177" t="s">
        <v>1393</v>
      </c>
      <c r="F245" s="172" t="s">
        <v>1392</v>
      </c>
      <c r="G245" s="176" t="s">
        <v>1391</v>
      </c>
      <c r="H245" s="175">
        <v>16</v>
      </c>
      <c r="I245" s="174"/>
      <c r="J245" s="173">
        <f>ROUND(I245*H245,2)</f>
        <v>0</v>
      </c>
      <c r="K245" s="172" t="s">
        <v>15</v>
      </c>
      <c r="L245" s="42"/>
      <c r="M245" s="171" t="s">
        <v>15</v>
      </c>
      <c r="N245" s="215" t="s">
        <v>349</v>
      </c>
      <c r="O245" s="89"/>
      <c r="P245" s="214">
        <f>O245*H245</f>
        <v>0</v>
      </c>
      <c r="Q245" s="214">
        <v>0</v>
      </c>
      <c r="R245" s="214">
        <f>Q245*H245</f>
        <v>0</v>
      </c>
      <c r="S245" s="214">
        <v>0</v>
      </c>
      <c r="T245" s="213">
        <f>S245*H245</f>
        <v>0</v>
      </c>
      <c r="AR245" s="136" t="s">
        <v>451</v>
      </c>
      <c r="AT245" s="136" t="s">
        <v>386</v>
      </c>
      <c r="AU245" s="136" t="s">
        <v>293</v>
      </c>
      <c r="AY245" s="136" t="s">
        <v>385</v>
      </c>
      <c r="BE245" s="166">
        <f>IF(N245="základní",J245,0)</f>
        <v>0</v>
      </c>
      <c r="BF245" s="166">
        <f>IF(N245="snížená",J245,0)</f>
        <v>0</v>
      </c>
      <c r="BG245" s="166">
        <f>IF(N245="zákl. přenesená",J245,0)</f>
        <v>0</v>
      </c>
      <c r="BH245" s="166">
        <f>IF(N245="sníž. přenesená",J245,0)</f>
        <v>0</v>
      </c>
      <c r="BI245" s="166">
        <f>IF(N245="nulová",J245,0)</f>
        <v>0</v>
      </c>
      <c r="BJ245" s="136" t="s">
        <v>297</v>
      </c>
      <c r="BK245" s="166">
        <f>ROUND(I245*H245,2)</f>
        <v>0</v>
      </c>
      <c r="BL245" s="136" t="s">
        <v>451</v>
      </c>
      <c r="BM245" s="136" t="s">
        <v>1390</v>
      </c>
    </row>
    <row r="246" spans="2:65" s="41" customFormat="1" ht="22.5" customHeight="1" x14ac:dyDescent="0.25">
      <c r="B246" s="179"/>
      <c r="C246" s="178" t="s">
        <v>1389</v>
      </c>
      <c r="D246" s="178" t="s">
        <v>386</v>
      </c>
      <c r="E246" s="177" t="s">
        <v>1388</v>
      </c>
      <c r="F246" s="172" t="s">
        <v>1387</v>
      </c>
      <c r="G246" s="176" t="s">
        <v>420</v>
      </c>
      <c r="H246" s="175">
        <v>10</v>
      </c>
      <c r="I246" s="174"/>
      <c r="J246" s="173">
        <f>ROUND(I246*H246,2)</f>
        <v>0</v>
      </c>
      <c r="K246" s="172" t="s">
        <v>15</v>
      </c>
      <c r="L246" s="42"/>
      <c r="M246" s="171" t="s">
        <v>15</v>
      </c>
      <c r="N246" s="215" t="s">
        <v>349</v>
      </c>
      <c r="O246" s="89"/>
      <c r="P246" s="214">
        <f>O246*H246</f>
        <v>0</v>
      </c>
      <c r="Q246" s="214">
        <v>0</v>
      </c>
      <c r="R246" s="214">
        <f>Q246*H246</f>
        <v>0</v>
      </c>
      <c r="S246" s="214">
        <v>0</v>
      </c>
      <c r="T246" s="213">
        <f>S246*H246</f>
        <v>0</v>
      </c>
      <c r="AR246" s="136" t="s">
        <v>451</v>
      </c>
      <c r="AT246" s="136" t="s">
        <v>386</v>
      </c>
      <c r="AU246" s="136" t="s">
        <v>293</v>
      </c>
      <c r="AY246" s="136" t="s">
        <v>385</v>
      </c>
      <c r="BE246" s="166">
        <f>IF(N246="základní",J246,0)</f>
        <v>0</v>
      </c>
      <c r="BF246" s="166">
        <f>IF(N246="snížená",J246,0)</f>
        <v>0</v>
      </c>
      <c r="BG246" s="166">
        <f>IF(N246="zákl. přenesená",J246,0)</f>
        <v>0</v>
      </c>
      <c r="BH246" s="166">
        <f>IF(N246="sníž. přenesená",J246,0)</f>
        <v>0</v>
      </c>
      <c r="BI246" s="166">
        <f>IF(N246="nulová",J246,0)</f>
        <v>0</v>
      </c>
      <c r="BJ246" s="136" t="s">
        <v>297</v>
      </c>
      <c r="BK246" s="166">
        <f>ROUND(I246*H246,2)</f>
        <v>0</v>
      </c>
      <c r="BL246" s="136" t="s">
        <v>451</v>
      </c>
      <c r="BM246" s="136" t="s">
        <v>1386</v>
      </c>
    </row>
    <row r="247" spans="2:65" s="41" customFormat="1" ht="22.5" customHeight="1" x14ac:dyDescent="0.25">
      <c r="B247" s="179"/>
      <c r="C247" s="178" t="s">
        <v>1385</v>
      </c>
      <c r="D247" s="178" t="s">
        <v>386</v>
      </c>
      <c r="E247" s="177" t="s">
        <v>1384</v>
      </c>
      <c r="F247" s="172" t="s">
        <v>1383</v>
      </c>
      <c r="G247" s="176" t="s">
        <v>156</v>
      </c>
      <c r="H247" s="175">
        <v>269.5</v>
      </c>
      <c r="I247" s="174"/>
      <c r="J247" s="173">
        <f>ROUND(I247*H247,2)</f>
        <v>0</v>
      </c>
      <c r="K247" s="172" t="s">
        <v>15</v>
      </c>
      <c r="L247" s="42"/>
      <c r="M247" s="171" t="s">
        <v>15</v>
      </c>
      <c r="N247" s="215" t="s">
        <v>349</v>
      </c>
      <c r="O247" s="89"/>
      <c r="P247" s="214">
        <f>O247*H247</f>
        <v>0</v>
      </c>
      <c r="Q247" s="214">
        <v>0</v>
      </c>
      <c r="R247" s="214">
        <f>Q247*H247</f>
        <v>0</v>
      </c>
      <c r="S247" s="214">
        <v>0</v>
      </c>
      <c r="T247" s="213">
        <f>S247*H247</f>
        <v>0</v>
      </c>
      <c r="AR247" s="136" t="s">
        <v>451</v>
      </c>
      <c r="AT247" s="136" t="s">
        <v>386</v>
      </c>
      <c r="AU247" s="136" t="s">
        <v>293</v>
      </c>
      <c r="AY247" s="136" t="s">
        <v>385</v>
      </c>
      <c r="BE247" s="166">
        <f>IF(N247="základní",J247,0)</f>
        <v>0</v>
      </c>
      <c r="BF247" s="166">
        <f>IF(N247="snížená",J247,0)</f>
        <v>0</v>
      </c>
      <c r="BG247" s="166">
        <f>IF(N247="zákl. přenesená",J247,0)</f>
        <v>0</v>
      </c>
      <c r="BH247" s="166">
        <f>IF(N247="sníž. přenesená",J247,0)</f>
        <v>0</v>
      </c>
      <c r="BI247" s="166">
        <f>IF(N247="nulová",J247,0)</f>
        <v>0</v>
      </c>
      <c r="BJ247" s="136" t="s">
        <v>297</v>
      </c>
      <c r="BK247" s="166">
        <f>ROUND(I247*H247,2)</f>
        <v>0</v>
      </c>
      <c r="BL247" s="136" t="s">
        <v>451</v>
      </c>
      <c r="BM247" s="136" t="s">
        <v>1382</v>
      </c>
    </row>
    <row r="248" spans="2:65" s="41" customFormat="1" ht="22.5" customHeight="1" x14ac:dyDescent="0.25">
      <c r="B248" s="179"/>
      <c r="C248" s="178" t="s">
        <v>1381</v>
      </c>
      <c r="D248" s="178" t="s">
        <v>386</v>
      </c>
      <c r="E248" s="177" t="s">
        <v>1380</v>
      </c>
      <c r="F248" s="172" t="s">
        <v>1379</v>
      </c>
      <c r="G248" s="176" t="s">
        <v>156</v>
      </c>
      <c r="H248" s="175">
        <v>269.5</v>
      </c>
      <c r="I248" s="174"/>
      <c r="J248" s="173">
        <f>ROUND(I248*H248,2)</f>
        <v>0</v>
      </c>
      <c r="K248" s="172" t="s">
        <v>15</v>
      </c>
      <c r="L248" s="42"/>
      <c r="M248" s="171" t="s">
        <v>15</v>
      </c>
      <c r="N248" s="215" t="s">
        <v>349</v>
      </c>
      <c r="O248" s="89"/>
      <c r="P248" s="214">
        <f>O248*H248</f>
        <v>0</v>
      </c>
      <c r="Q248" s="214">
        <v>0</v>
      </c>
      <c r="R248" s="214">
        <f>Q248*H248</f>
        <v>0</v>
      </c>
      <c r="S248" s="214">
        <v>0</v>
      </c>
      <c r="T248" s="213">
        <f>S248*H248</f>
        <v>0</v>
      </c>
      <c r="AR248" s="136" t="s">
        <v>451</v>
      </c>
      <c r="AT248" s="136" t="s">
        <v>386</v>
      </c>
      <c r="AU248" s="136" t="s">
        <v>293</v>
      </c>
      <c r="AY248" s="136" t="s">
        <v>385</v>
      </c>
      <c r="BE248" s="166">
        <f>IF(N248="základní",J248,0)</f>
        <v>0</v>
      </c>
      <c r="BF248" s="166">
        <f>IF(N248="snížená",J248,0)</f>
        <v>0</v>
      </c>
      <c r="BG248" s="166">
        <f>IF(N248="zákl. přenesená",J248,0)</f>
        <v>0</v>
      </c>
      <c r="BH248" s="166">
        <f>IF(N248="sníž. přenesená",J248,0)</f>
        <v>0</v>
      </c>
      <c r="BI248" s="166">
        <f>IF(N248="nulová",J248,0)</f>
        <v>0</v>
      </c>
      <c r="BJ248" s="136" t="s">
        <v>297</v>
      </c>
      <c r="BK248" s="166">
        <f>ROUND(I248*H248,2)</f>
        <v>0</v>
      </c>
      <c r="BL248" s="136" t="s">
        <v>451</v>
      </c>
      <c r="BM248" s="136" t="s">
        <v>1378</v>
      </c>
    </row>
    <row r="249" spans="2:65" s="41" customFormat="1" ht="22.5" customHeight="1" x14ac:dyDescent="0.25">
      <c r="B249" s="179"/>
      <c r="C249" s="178" t="s">
        <v>1377</v>
      </c>
      <c r="D249" s="178" t="s">
        <v>386</v>
      </c>
      <c r="E249" s="177" t="s">
        <v>1376</v>
      </c>
      <c r="F249" s="172" t="s">
        <v>1375</v>
      </c>
      <c r="G249" s="176" t="s">
        <v>513</v>
      </c>
      <c r="H249" s="175">
        <v>0.34200000000000003</v>
      </c>
      <c r="I249" s="174"/>
      <c r="J249" s="173">
        <f>ROUND(I249*H249,2)</f>
        <v>0</v>
      </c>
      <c r="K249" s="172" t="s">
        <v>512</v>
      </c>
      <c r="L249" s="42"/>
      <c r="M249" s="171" t="s">
        <v>15</v>
      </c>
      <c r="N249" s="215" t="s">
        <v>349</v>
      </c>
      <c r="O249" s="89"/>
      <c r="P249" s="214">
        <f>O249*H249</f>
        <v>0</v>
      </c>
      <c r="Q249" s="214">
        <v>0</v>
      </c>
      <c r="R249" s="214">
        <f>Q249*H249</f>
        <v>0</v>
      </c>
      <c r="S249" s="214">
        <v>0</v>
      </c>
      <c r="T249" s="213">
        <f>S249*H249</f>
        <v>0</v>
      </c>
      <c r="AR249" s="136" t="s">
        <v>451</v>
      </c>
      <c r="AT249" s="136" t="s">
        <v>386</v>
      </c>
      <c r="AU249" s="136" t="s">
        <v>293</v>
      </c>
      <c r="AY249" s="136" t="s">
        <v>385</v>
      </c>
      <c r="BE249" s="166">
        <f>IF(N249="základní",J249,0)</f>
        <v>0</v>
      </c>
      <c r="BF249" s="166">
        <f>IF(N249="snížená",J249,0)</f>
        <v>0</v>
      </c>
      <c r="BG249" s="166">
        <f>IF(N249="zákl. přenesená",J249,0)</f>
        <v>0</v>
      </c>
      <c r="BH249" s="166">
        <f>IF(N249="sníž. přenesená",J249,0)</f>
        <v>0</v>
      </c>
      <c r="BI249" s="166">
        <f>IF(N249="nulová",J249,0)</f>
        <v>0</v>
      </c>
      <c r="BJ249" s="136" t="s">
        <v>297</v>
      </c>
      <c r="BK249" s="166">
        <f>ROUND(I249*H249,2)</f>
        <v>0</v>
      </c>
      <c r="BL249" s="136" t="s">
        <v>451</v>
      </c>
      <c r="BM249" s="136" t="s">
        <v>1374</v>
      </c>
    </row>
    <row r="250" spans="2:65" s="41" customFormat="1" ht="27" x14ac:dyDescent="0.25">
      <c r="B250" s="42"/>
      <c r="D250" s="219" t="s">
        <v>461</v>
      </c>
      <c r="F250" s="247" t="s">
        <v>1373</v>
      </c>
      <c r="I250" s="243"/>
      <c r="L250" s="42"/>
      <c r="M250" s="242"/>
      <c r="N250" s="89"/>
      <c r="O250" s="89"/>
      <c r="P250" s="89"/>
      <c r="Q250" s="89"/>
      <c r="R250" s="89"/>
      <c r="S250" s="89"/>
      <c r="T250" s="88"/>
      <c r="AT250" s="136" t="s">
        <v>461</v>
      </c>
      <c r="AU250" s="136" t="s">
        <v>293</v>
      </c>
    </row>
    <row r="251" spans="2:65" s="41" customFormat="1" ht="22.5" customHeight="1" x14ac:dyDescent="0.25">
      <c r="B251" s="179"/>
      <c r="C251" s="178" t="s">
        <v>1372</v>
      </c>
      <c r="D251" s="178" t="s">
        <v>386</v>
      </c>
      <c r="E251" s="177" t="s">
        <v>1371</v>
      </c>
      <c r="F251" s="172" t="s">
        <v>1370</v>
      </c>
      <c r="G251" s="176" t="s">
        <v>513</v>
      </c>
      <c r="H251" s="175">
        <v>0.34200000000000003</v>
      </c>
      <c r="I251" s="174"/>
      <c r="J251" s="173">
        <f>ROUND(I251*H251,2)</f>
        <v>0</v>
      </c>
      <c r="K251" s="172" t="s">
        <v>512</v>
      </c>
      <c r="L251" s="42"/>
      <c r="M251" s="171" t="s">
        <v>15</v>
      </c>
      <c r="N251" s="215" t="s">
        <v>349</v>
      </c>
      <c r="O251" s="89"/>
      <c r="P251" s="214">
        <f>O251*H251</f>
        <v>0</v>
      </c>
      <c r="Q251" s="214">
        <v>0</v>
      </c>
      <c r="R251" s="214">
        <f>Q251*H251</f>
        <v>0</v>
      </c>
      <c r="S251" s="214">
        <v>0</v>
      </c>
      <c r="T251" s="213">
        <f>S251*H251</f>
        <v>0</v>
      </c>
      <c r="AR251" s="136" t="s">
        <v>451</v>
      </c>
      <c r="AT251" s="136" t="s">
        <v>386</v>
      </c>
      <c r="AU251" s="136" t="s">
        <v>293</v>
      </c>
      <c r="AY251" s="136" t="s">
        <v>385</v>
      </c>
      <c r="BE251" s="166">
        <f>IF(N251="základní",J251,0)</f>
        <v>0</v>
      </c>
      <c r="BF251" s="166">
        <f>IF(N251="snížená",J251,0)</f>
        <v>0</v>
      </c>
      <c r="BG251" s="166">
        <f>IF(N251="zákl. přenesená",J251,0)</f>
        <v>0</v>
      </c>
      <c r="BH251" s="166">
        <f>IF(N251="sníž. přenesená",J251,0)</f>
        <v>0</v>
      </c>
      <c r="BI251" s="166">
        <f>IF(N251="nulová",J251,0)</f>
        <v>0</v>
      </c>
      <c r="BJ251" s="136" t="s">
        <v>297</v>
      </c>
      <c r="BK251" s="166">
        <f>ROUND(I251*H251,2)</f>
        <v>0</v>
      </c>
      <c r="BL251" s="136" t="s">
        <v>451</v>
      </c>
      <c r="BM251" s="136" t="s">
        <v>1369</v>
      </c>
    </row>
    <row r="252" spans="2:65" s="41" customFormat="1" ht="27" x14ac:dyDescent="0.25">
      <c r="B252" s="42"/>
      <c r="D252" s="204" t="s">
        <v>461</v>
      </c>
      <c r="F252" s="244" t="s">
        <v>1368</v>
      </c>
      <c r="I252" s="243"/>
      <c r="L252" s="42"/>
      <c r="M252" s="242"/>
      <c r="N252" s="89"/>
      <c r="O252" s="89"/>
      <c r="P252" s="89"/>
      <c r="Q252" s="89"/>
      <c r="R252" s="89"/>
      <c r="S252" s="89"/>
      <c r="T252" s="88"/>
      <c r="AT252" s="136" t="s">
        <v>461</v>
      </c>
      <c r="AU252" s="136" t="s">
        <v>293</v>
      </c>
    </row>
    <row r="253" spans="2:65" s="180" customFormat="1" ht="29.85" customHeight="1" x14ac:dyDescent="0.3">
      <c r="B253" s="188"/>
      <c r="D253" s="192" t="s">
        <v>314</v>
      </c>
      <c r="E253" s="191" t="s">
        <v>1367</v>
      </c>
      <c r="F253" s="191" t="s">
        <v>1366</v>
      </c>
      <c r="I253" s="190"/>
      <c r="J253" s="189">
        <f>BK253</f>
        <v>0</v>
      </c>
      <c r="L253" s="188"/>
      <c r="M253" s="187"/>
      <c r="N253" s="185"/>
      <c r="O253" s="185"/>
      <c r="P253" s="186">
        <f>SUM(P254:P455)</f>
        <v>0</v>
      </c>
      <c r="Q253" s="185"/>
      <c r="R253" s="186">
        <f>SUM(R254:R455)</f>
        <v>9.5599999999999991E-3</v>
      </c>
      <c r="S253" s="185"/>
      <c r="T253" s="184">
        <f>SUM(T254:T455)</f>
        <v>0</v>
      </c>
      <c r="AR253" s="182" t="s">
        <v>293</v>
      </c>
      <c r="AT253" s="183" t="s">
        <v>314</v>
      </c>
      <c r="AU253" s="183" t="s">
        <v>297</v>
      </c>
      <c r="AY253" s="182" t="s">
        <v>385</v>
      </c>
      <c r="BK253" s="181">
        <f>SUM(BK254:BK455)</f>
        <v>0</v>
      </c>
    </row>
    <row r="254" spans="2:65" s="41" customFormat="1" ht="22.5" customHeight="1" x14ac:dyDescent="0.25">
      <c r="B254" s="179"/>
      <c r="C254" s="178" t="s">
        <v>1365</v>
      </c>
      <c r="D254" s="178" t="s">
        <v>386</v>
      </c>
      <c r="E254" s="177" t="s">
        <v>1364</v>
      </c>
      <c r="F254" s="172" t="s">
        <v>1363</v>
      </c>
      <c r="G254" s="176" t="s">
        <v>1275</v>
      </c>
      <c r="H254" s="175">
        <v>3</v>
      </c>
      <c r="I254" s="174"/>
      <c r="J254" s="173">
        <f>ROUND(I254*H254,2)</f>
        <v>0</v>
      </c>
      <c r="K254" s="172" t="s">
        <v>15</v>
      </c>
      <c r="L254" s="42"/>
      <c r="M254" s="171" t="s">
        <v>15</v>
      </c>
      <c r="N254" s="215" t="s">
        <v>349</v>
      </c>
      <c r="O254" s="89"/>
      <c r="P254" s="214">
        <f>O254*H254</f>
        <v>0</v>
      </c>
      <c r="Q254" s="214">
        <v>0</v>
      </c>
      <c r="R254" s="214">
        <f>Q254*H254</f>
        <v>0</v>
      </c>
      <c r="S254" s="214">
        <v>0</v>
      </c>
      <c r="T254" s="213">
        <f>S254*H254</f>
        <v>0</v>
      </c>
      <c r="AR254" s="136" t="s">
        <v>451</v>
      </c>
      <c r="AT254" s="136" t="s">
        <v>386</v>
      </c>
      <c r="AU254" s="136" t="s">
        <v>293</v>
      </c>
      <c r="AY254" s="136" t="s">
        <v>385</v>
      </c>
      <c r="BE254" s="166">
        <f>IF(N254="základní",J254,0)</f>
        <v>0</v>
      </c>
      <c r="BF254" s="166">
        <f>IF(N254="snížená",J254,0)</f>
        <v>0</v>
      </c>
      <c r="BG254" s="166">
        <f>IF(N254="zákl. přenesená",J254,0)</f>
        <v>0</v>
      </c>
      <c r="BH254" s="166">
        <f>IF(N254="sníž. přenesená",J254,0)</f>
        <v>0</v>
      </c>
      <c r="BI254" s="166">
        <f>IF(N254="nulová",J254,0)</f>
        <v>0</v>
      </c>
      <c r="BJ254" s="136" t="s">
        <v>297</v>
      </c>
      <c r="BK254" s="166">
        <f>ROUND(I254*H254,2)</f>
        <v>0</v>
      </c>
      <c r="BL254" s="136" t="s">
        <v>451</v>
      </c>
      <c r="BM254" s="136" t="s">
        <v>1362</v>
      </c>
    </row>
    <row r="255" spans="2:65" s="41" customFormat="1" ht="22.5" customHeight="1" x14ac:dyDescent="0.25">
      <c r="B255" s="179"/>
      <c r="C255" s="178" t="s">
        <v>1361</v>
      </c>
      <c r="D255" s="178" t="s">
        <v>386</v>
      </c>
      <c r="E255" s="177" t="s">
        <v>1360</v>
      </c>
      <c r="F255" s="172" t="s">
        <v>1359</v>
      </c>
      <c r="G255" s="176" t="s">
        <v>1275</v>
      </c>
      <c r="H255" s="175">
        <v>1</v>
      </c>
      <c r="I255" s="174"/>
      <c r="J255" s="173">
        <f>ROUND(I255*H255,2)</f>
        <v>0</v>
      </c>
      <c r="K255" s="172" t="s">
        <v>15</v>
      </c>
      <c r="L255" s="42"/>
      <c r="M255" s="171" t="s">
        <v>15</v>
      </c>
      <c r="N255" s="215" t="s">
        <v>349</v>
      </c>
      <c r="O255" s="89"/>
      <c r="P255" s="214">
        <f>O255*H255</f>
        <v>0</v>
      </c>
      <c r="Q255" s="214">
        <v>0</v>
      </c>
      <c r="R255" s="214">
        <f>Q255*H255</f>
        <v>0</v>
      </c>
      <c r="S255" s="214">
        <v>0</v>
      </c>
      <c r="T255" s="213">
        <f>S255*H255</f>
        <v>0</v>
      </c>
      <c r="AR255" s="136" t="s">
        <v>451</v>
      </c>
      <c r="AT255" s="136" t="s">
        <v>386</v>
      </c>
      <c r="AU255" s="136" t="s">
        <v>293</v>
      </c>
      <c r="AY255" s="136" t="s">
        <v>385</v>
      </c>
      <c r="BE255" s="166">
        <f>IF(N255="základní",J255,0)</f>
        <v>0</v>
      </c>
      <c r="BF255" s="166">
        <f>IF(N255="snížená",J255,0)</f>
        <v>0</v>
      </c>
      <c r="BG255" s="166">
        <f>IF(N255="zákl. přenesená",J255,0)</f>
        <v>0</v>
      </c>
      <c r="BH255" s="166">
        <f>IF(N255="sníž. přenesená",J255,0)</f>
        <v>0</v>
      </c>
      <c r="BI255" s="166">
        <f>IF(N255="nulová",J255,0)</f>
        <v>0</v>
      </c>
      <c r="BJ255" s="136" t="s">
        <v>297</v>
      </c>
      <c r="BK255" s="166">
        <f>ROUND(I255*H255,2)</f>
        <v>0</v>
      </c>
      <c r="BL255" s="136" t="s">
        <v>451</v>
      </c>
      <c r="BM255" s="136" t="s">
        <v>1358</v>
      </c>
    </row>
    <row r="256" spans="2:65" s="41" customFormat="1" ht="22.5" customHeight="1" x14ac:dyDescent="0.25">
      <c r="B256" s="179"/>
      <c r="C256" s="178" t="s">
        <v>1357</v>
      </c>
      <c r="D256" s="178" t="s">
        <v>386</v>
      </c>
      <c r="E256" s="177" t="s">
        <v>1356</v>
      </c>
      <c r="F256" s="172" t="s">
        <v>1355</v>
      </c>
      <c r="G256" s="176" t="s">
        <v>1275</v>
      </c>
      <c r="H256" s="175">
        <v>1</v>
      </c>
      <c r="I256" s="174"/>
      <c r="J256" s="173">
        <f>ROUND(I256*H256,2)</f>
        <v>0</v>
      </c>
      <c r="K256" s="172" t="s">
        <v>15</v>
      </c>
      <c r="L256" s="42"/>
      <c r="M256" s="171" t="s">
        <v>15</v>
      </c>
      <c r="N256" s="215" t="s">
        <v>349</v>
      </c>
      <c r="O256" s="89"/>
      <c r="P256" s="214">
        <f>O256*H256</f>
        <v>0</v>
      </c>
      <c r="Q256" s="214">
        <v>0</v>
      </c>
      <c r="R256" s="214">
        <f>Q256*H256</f>
        <v>0</v>
      </c>
      <c r="S256" s="214">
        <v>0</v>
      </c>
      <c r="T256" s="213">
        <f>S256*H256</f>
        <v>0</v>
      </c>
      <c r="AR256" s="136" t="s">
        <v>451</v>
      </c>
      <c r="AT256" s="136" t="s">
        <v>386</v>
      </c>
      <c r="AU256" s="136" t="s">
        <v>293</v>
      </c>
      <c r="AY256" s="136" t="s">
        <v>385</v>
      </c>
      <c r="BE256" s="166">
        <f>IF(N256="základní",J256,0)</f>
        <v>0</v>
      </c>
      <c r="BF256" s="166">
        <f>IF(N256="snížená",J256,0)</f>
        <v>0</v>
      </c>
      <c r="BG256" s="166">
        <f>IF(N256="zákl. přenesená",J256,0)</f>
        <v>0</v>
      </c>
      <c r="BH256" s="166">
        <f>IF(N256="sníž. přenesená",J256,0)</f>
        <v>0</v>
      </c>
      <c r="BI256" s="166">
        <f>IF(N256="nulová",J256,0)</f>
        <v>0</v>
      </c>
      <c r="BJ256" s="136" t="s">
        <v>297</v>
      </c>
      <c r="BK256" s="166">
        <f>ROUND(I256*H256,2)</f>
        <v>0</v>
      </c>
      <c r="BL256" s="136" t="s">
        <v>451</v>
      </c>
      <c r="BM256" s="136" t="s">
        <v>1354</v>
      </c>
    </row>
    <row r="257" spans="2:65" s="41" customFormat="1" ht="22.5" customHeight="1" x14ac:dyDescent="0.25">
      <c r="B257" s="179"/>
      <c r="C257" s="178" t="s">
        <v>1353</v>
      </c>
      <c r="D257" s="178" t="s">
        <v>386</v>
      </c>
      <c r="E257" s="177" t="s">
        <v>1352</v>
      </c>
      <c r="F257" s="172" t="s">
        <v>1351</v>
      </c>
      <c r="G257" s="176" t="s">
        <v>1275</v>
      </c>
      <c r="H257" s="175">
        <v>1</v>
      </c>
      <c r="I257" s="174"/>
      <c r="J257" s="173">
        <f>ROUND(I257*H257,2)</f>
        <v>0</v>
      </c>
      <c r="K257" s="172" t="s">
        <v>15</v>
      </c>
      <c r="L257" s="42"/>
      <c r="M257" s="171" t="s">
        <v>15</v>
      </c>
      <c r="N257" s="215" t="s">
        <v>349</v>
      </c>
      <c r="O257" s="89"/>
      <c r="P257" s="214">
        <f>O257*H257</f>
        <v>0</v>
      </c>
      <c r="Q257" s="214">
        <v>0</v>
      </c>
      <c r="R257" s="214">
        <f>Q257*H257</f>
        <v>0</v>
      </c>
      <c r="S257" s="214">
        <v>0</v>
      </c>
      <c r="T257" s="213">
        <f>S257*H257</f>
        <v>0</v>
      </c>
      <c r="AR257" s="136" t="s">
        <v>451</v>
      </c>
      <c r="AT257" s="136" t="s">
        <v>386</v>
      </c>
      <c r="AU257" s="136" t="s">
        <v>293</v>
      </c>
      <c r="AY257" s="136" t="s">
        <v>385</v>
      </c>
      <c r="BE257" s="166">
        <f>IF(N257="základní",J257,0)</f>
        <v>0</v>
      </c>
      <c r="BF257" s="166">
        <f>IF(N257="snížená",J257,0)</f>
        <v>0</v>
      </c>
      <c r="BG257" s="166">
        <f>IF(N257="zákl. přenesená",J257,0)</f>
        <v>0</v>
      </c>
      <c r="BH257" s="166">
        <f>IF(N257="sníž. přenesená",J257,0)</f>
        <v>0</v>
      </c>
      <c r="BI257" s="166">
        <f>IF(N257="nulová",J257,0)</f>
        <v>0</v>
      </c>
      <c r="BJ257" s="136" t="s">
        <v>297</v>
      </c>
      <c r="BK257" s="166">
        <f>ROUND(I257*H257,2)</f>
        <v>0</v>
      </c>
      <c r="BL257" s="136" t="s">
        <v>451</v>
      </c>
      <c r="BM257" s="136" t="s">
        <v>1350</v>
      </c>
    </row>
    <row r="258" spans="2:65" s="41" customFormat="1" ht="22.5" customHeight="1" x14ac:dyDescent="0.25">
      <c r="B258" s="179"/>
      <c r="C258" s="178" t="s">
        <v>1349</v>
      </c>
      <c r="D258" s="178" t="s">
        <v>386</v>
      </c>
      <c r="E258" s="177" t="s">
        <v>1348</v>
      </c>
      <c r="F258" s="172" t="s">
        <v>1347</v>
      </c>
      <c r="G258" s="176" t="s">
        <v>1275</v>
      </c>
      <c r="H258" s="175">
        <v>1</v>
      </c>
      <c r="I258" s="174"/>
      <c r="J258" s="173">
        <f>ROUND(I258*H258,2)</f>
        <v>0</v>
      </c>
      <c r="K258" s="172" t="s">
        <v>15</v>
      </c>
      <c r="L258" s="42"/>
      <c r="M258" s="171" t="s">
        <v>15</v>
      </c>
      <c r="N258" s="215" t="s">
        <v>349</v>
      </c>
      <c r="O258" s="89"/>
      <c r="P258" s="214">
        <f>O258*H258</f>
        <v>0</v>
      </c>
      <c r="Q258" s="214">
        <v>0</v>
      </c>
      <c r="R258" s="214">
        <f>Q258*H258</f>
        <v>0</v>
      </c>
      <c r="S258" s="214">
        <v>0</v>
      </c>
      <c r="T258" s="213">
        <f>S258*H258</f>
        <v>0</v>
      </c>
      <c r="AR258" s="136" t="s">
        <v>451</v>
      </c>
      <c r="AT258" s="136" t="s">
        <v>386</v>
      </c>
      <c r="AU258" s="136" t="s">
        <v>293</v>
      </c>
      <c r="AY258" s="136" t="s">
        <v>385</v>
      </c>
      <c r="BE258" s="166">
        <f>IF(N258="základní",J258,0)</f>
        <v>0</v>
      </c>
      <c r="BF258" s="166">
        <f>IF(N258="snížená",J258,0)</f>
        <v>0</v>
      </c>
      <c r="BG258" s="166">
        <f>IF(N258="zákl. přenesená",J258,0)</f>
        <v>0</v>
      </c>
      <c r="BH258" s="166">
        <f>IF(N258="sníž. přenesená",J258,0)</f>
        <v>0</v>
      </c>
      <c r="BI258" s="166">
        <f>IF(N258="nulová",J258,0)</f>
        <v>0</v>
      </c>
      <c r="BJ258" s="136" t="s">
        <v>297</v>
      </c>
      <c r="BK258" s="166">
        <f>ROUND(I258*H258,2)</f>
        <v>0</v>
      </c>
      <c r="BL258" s="136" t="s">
        <v>451</v>
      </c>
      <c r="BM258" s="136" t="s">
        <v>1346</v>
      </c>
    </row>
    <row r="259" spans="2:65" s="41" customFormat="1" ht="31.5" customHeight="1" x14ac:dyDescent="0.25">
      <c r="B259" s="179"/>
      <c r="C259" s="178" t="s">
        <v>1345</v>
      </c>
      <c r="D259" s="178" t="s">
        <v>386</v>
      </c>
      <c r="E259" s="177" t="s">
        <v>1344</v>
      </c>
      <c r="F259" s="172" t="s">
        <v>1343</v>
      </c>
      <c r="G259" s="176" t="s">
        <v>1275</v>
      </c>
      <c r="H259" s="175">
        <v>2</v>
      </c>
      <c r="I259" s="174"/>
      <c r="J259" s="173">
        <f>ROUND(I259*H259,2)</f>
        <v>0</v>
      </c>
      <c r="K259" s="172" t="s">
        <v>15</v>
      </c>
      <c r="L259" s="42"/>
      <c r="M259" s="171" t="s">
        <v>15</v>
      </c>
      <c r="N259" s="215" t="s">
        <v>349</v>
      </c>
      <c r="O259" s="89"/>
      <c r="P259" s="214">
        <f>O259*H259</f>
        <v>0</v>
      </c>
      <c r="Q259" s="214">
        <v>0</v>
      </c>
      <c r="R259" s="214">
        <f>Q259*H259</f>
        <v>0</v>
      </c>
      <c r="S259" s="214">
        <v>0</v>
      </c>
      <c r="T259" s="213">
        <f>S259*H259</f>
        <v>0</v>
      </c>
      <c r="AR259" s="136" t="s">
        <v>451</v>
      </c>
      <c r="AT259" s="136" t="s">
        <v>386</v>
      </c>
      <c r="AU259" s="136" t="s">
        <v>293</v>
      </c>
      <c r="AY259" s="136" t="s">
        <v>385</v>
      </c>
      <c r="BE259" s="166">
        <f>IF(N259="základní",J259,0)</f>
        <v>0</v>
      </c>
      <c r="BF259" s="166">
        <f>IF(N259="snížená",J259,0)</f>
        <v>0</v>
      </c>
      <c r="BG259" s="166">
        <f>IF(N259="zákl. přenesená",J259,0)</f>
        <v>0</v>
      </c>
      <c r="BH259" s="166">
        <f>IF(N259="sníž. přenesená",J259,0)</f>
        <v>0</v>
      </c>
      <c r="BI259" s="166">
        <f>IF(N259="nulová",J259,0)</f>
        <v>0</v>
      </c>
      <c r="BJ259" s="136" t="s">
        <v>297</v>
      </c>
      <c r="BK259" s="166">
        <f>ROUND(I259*H259,2)</f>
        <v>0</v>
      </c>
      <c r="BL259" s="136" t="s">
        <v>451</v>
      </c>
      <c r="BM259" s="136" t="s">
        <v>1342</v>
      </c>
    </row>
    <row r="260" spans="2:65" s="41" customFormat="1" ht="22.5" customHeight="1" x14ac:dyDescent="0.25">
      <c r="B260" s="179"/>
      <c r="C260" s="178" t="s">
        <v>1341</v>
      </c>
      <c r="D260" s="178" t="s">
        <v>386</v>
      </c>
      <c r="E260" s="177" t="s">
        <v>1340</v>
      </c>
      <c r="F260" s="172" t="s">
        <v>1339</v>
      </c>
      <c r="G260" s="176" t="s">
        <v>1275</v>
      </c>
      <c r="H260" s="175">
        <v>5</v>
      </c>
      <c r="I260" s="174"/>
      <c r="J260" s="173">
        <f>ROUND(I260*H260,2)</f>
        <v>0</v>
      </c>
      <c r="K260" s="172" t="s">
        <v>15</v>
      </c>
      <c r="L260" s="42"/>
      <c r="M260" s="171" t="s">
        <v>15</v>
      </c>
      <c r="N260" s="215" t="s">
        <v>349</v>
      </c>
      <c r="O260" s="89"/>
      <c r="P260" s="214">
        <f>O260*H260</f>
        <v>0</v>
      </c>
      <c r="Q260" s="214">
        <v>0</v>
      </c>
      <c r="R260" s="214">
        <f>Q260*H260</f>
        <v>0</v>
      </c>
      <c r="S260" s="214">
        <v>0</v>
      </c>
      <c r="T260" s="213">
        <f>S260*H260</f>
        <v>0</v>
      </c>
      <c r="AR260" s="136" t="s">
        <v>451</v>
      </c>
      <c r="AT260" s="136" t="s">
        <v>386</v>
      </c>
      <c r="AU260" s="136" t="s">
        <v>293</v>
      </c>
      <c r="AY260" s="136" t="s">
        <v>385</v>
      </c>
      <c r="BE260" s="166">
        <f>IF(N260="základní",J260,0)</f>
        <v>0</v>
      </c>
      <c r="BF260" s="166">
        <f>IF(N260="snížená",J260,0)</f>
        <v>0</v>
      </c>
      <c r="BG260" s="166">
        <f>IF(N260="zákl. přenesená",J260,0)</f>
        <v>0</v>
      </c>
      <c r="BH260" s="166">
        <f>IF(N260="sníž. přenesená",J260,0)</f>
        <v>0</v>
      </c>
      <c r="BI260" s="166">
        <f>IF(N260="nulová",J260,0)</f>
        <v>0</v>
      </c>
      <c r="BJ260" s="136" t="s">
        <v>297</v>
      </c>
      <c r="BK260" s="166">
        <f>ROUND(I260*H260,2)</f>
        <v>0</v>
      </c>
      <c r="BL260" s="136" t="s">
        <v>451</v>
      </c>
      <c r="BM260" s="136" t="s">
        <v>1338</v>
      </c>
    </row>
    <row r="261" spans="2:65" s="205" customFormat="1" x14ac:dyDescent="0.25">
      <c r="B261" s="210"/>
      <c r="D261" s="204" t="s">
        <v>396</v>
      </c>
      <c r="E261" s="206" t="s">
        <v>15</v>
      </c>
      <c r="F261" s="212" t="s">
        <v>1337</v>
      </c>
      <c r="H261" s="206" t="s">
        <v>15</v>
      </c>
      <c r="I261" s="211"/>
      <c r="L261" s="210"/>
      <c r="M261" s="209"/>
      <c r="N261" s="208"/>
      <c r="O261" s="208"/>
      <c r="P261" s="208"/>
      <c r="Q261" s="208"/>
      <c r="R261" s="208"/>
      <c r="S261" s="208"/>
      <c r="T261" s="207"/>
      <c r="AT261" s="206" t="s">
        <v>396</v>
      </c>
      <c r="AU261" s="206" t="s">
        <v>293</v>
      </c>
      <c r="AV261" s="205" t="s">
        <v>297</v>
      </c>
      <c r="AW261" s="205" t="s">
        <v>358</v>
      </c>
      <c r="AX261" s="205" t="s">
        <v>313</v>
      </c>
      <c r="AY261" s="206" t="s">
        <v>385</v>
      </c>
    </row>
    <row r="262" spans="2:65" s="205" customFormat="1" x14ac:dyDescent="0.25">
      <c r="B262" s="210"/>
      <c r="D262" s="204" t="s">
        <v>396</v>
      </c>
      <c r="E262" s="206" t="s">
        <v>15</v>
      </c>
      <c r="F262" s="212" t="s">
        <v>1336</v>
      </c>
      <c r="H262" s="206" t="s">
        <v>15</v>
      </c>
      <c r="I262" s="211"/>
      <c r="L262" s="210"/>
      <c r="M262" s="209"/>
      <c r="N262" s="208"/>
      <c r="O262" s="208"/>
      <c r="P262" s="208"/>
      <c r="Q262" s="208"/>
      <c r="R262" s="208"/>
      <c r="S262" s="208"/>
      <c r="T262" s="207"/>
      <c r="AT262" s="206" t="s">
        <v>396</v>
      </c>
      <c r="AU262" s="206" t="s">
        <v>293</v>
      </c>
      <c r="AV262" s="205" t="s">
        <v>297</v>
      </c>
      <c r="AW262" s="205" t="s">
        <v>358</v>
      </c>
      <c r="AX262" s="205" t="s">
        <v>313</v>
      </c>
      <c r="AY262" s="206" t="s">
        <v>385</v>
      </c>
    </row>
    <row r="263" spans="2:65" s="205" customFormat="1" x14ac:dyDescent="0.25">
      <c r="B263" s="210"/>
      <c r="D263" s="204" t="s">
        <v>396</v>
      </c>
      <c r="E263" s="206" t="s">
        <v>15</v>
      </c>
      <c r="F263" s="212" t="s">
        <v>1335</v>
      </c>
      <c r="H263" s="206" t="s">
        <v>15</v>
      </c>
      <c r="I263" s="211"/>
      <c r="L263" s="210"/>
      <c r="M263" s="209"/>
      <c r="N263" s="208"/>
      <c r="O263" s="208"/>
      <c r="P263" s="208"/>
      <c r="Q263" s="208"/>
      <c r="R263" s="208"/>
      <c r="S263" s="208"/>
      <c r="T263" s="207"/>
      <c r="AT263" s="206" t="s">
        <v>396</v>
      </c>
      <c r="AU263" s="206" t="s">
        <v>293</v>
      </c>
      <c r="AV263" s="205" t="s">
        <v>297</v>
      </c>
      <c r="AW263" s="205" t="s">
        <v>358</v>
      </c>
      <c r="AX263" s="205" t="s">
        <v>313</v>
      </c>
      <c r="AY263" s="206" t="s">
        <v>385</v>
      </c>
    </row>
    <row r="264" spans="2:65" s="205" customFormat="1" x14ac:dyDescent="0.25">
      <c r="B264" s="210"/>
      <c r="D264" s="204" t="s">
        <v>396</v>
      </c>
      <c r="E264" s="206" t="s">
        <v>15</v>
      </c>
      <c r="F264" s="212" t="s">
        <v>1334</v>
      </c>
      <c r="H264" s="206" t="s">
        <v>15</v>
      </c>
      <c r="I264" s="211"/>
      <c r="L264" s="210"/>
      <c r="M264" s="209"/>
      <c r="N264" s="208"/>
      <c r="O264" s="208"/>
      <c r="P264" s="208"/>
      <c r="Q264" s="208"/>
      <c r="R264" s="208"/>
      <c r="S264" s="208"/>
      <c r="T264" s="207"/>
      <c r="AT264" s="206" t="s">
        <v>396</v>
      </c>
      <c r="AU264" s="206" t="s">
        <v>293</v>
      </c>
      <c r="AV264" s="205" t="s">
        <v>297</v>
      </c>
      <c r="AW264" s="205" t="s">
        <v>358</v>
      </c>
      <c r="AX264" s="205" t="s">
        <v>313</v>
      </c>
      <c r="AY264" s="206" t="s">
        <v>385</v>
      </c>
    </row>
    <row r="265" spans="2:65" s="205" customFormat="1" x14ac:dyDescent="0.25">
      <c r="B265" s="210"/>
      <c r="D265" s="204" t="s">
        <v>396</v>
      </c>
      <c r="E265" s="206" t="s">
        <v>15</v>
      </c>
      <c r="F265" s="212" t="s">
        <v>1333</v>
      </c>
      <c r="H265" s="206" t="s">
        <v>15</v>
      </c>
      <c r="I265" s="211"/>
      <c r="L265" s="210"/>
      <c r="M265" s="209"/>
      <c r="N265" s="208"/>
      <c r="O265" s="208"/>
      <c r="P265" s="208"/>
      <c r="Q265" s="208"/>
      <c r="R265" s="208"/>
      <c r="S265" s="208"/>
      <c r="T265" s="207"/>
      <c r="AT265" s="206" t="s">
        <v>396</v>
      </c>
      <c r="AU265" s="206" t="s">
        <v>293</v>
      </c>
      <c r="AV265" s="205" t="s">
        <v>297</v>
      </c>
      <c r="AW265" s="205" t="s">
        <v>358</v>
      </c>
      <c r="AX265" s="205" t="s">
        <v>313</v>
      </c>
      <c r="AY265" s="206" t="s">
        <v>385</v>
      </c>
    </row>
    <row r="266" spans="2:65" s="205" customFormat="1" x14ac:dyDescent="0.25">
      <c r="B266" s="210"/>
      <c r="D266" s="204" t="s">
        <v>396</v>
      </c>
      <c r="E266" s="206" t="s">
        <v>15</v>
      </c>
      <c r="F266" s="212" t="s">
        <v>1332</v>
      </c>
      <c r="H266" s="206" t="s">
        <v>15</v>
      </c>
      <c r="I266" s="211"/>
      <c r="L266" s="210"/>
      <c r="M266" s="209"/>
      <c r="N266" s="208"/>
      <c r="O266" s="208"/>
      <c r="P266" s="208"/>
      <c r="Q266" s="208"/>
      <c r="R266" s="208"/>
      <c r="S266" s="208"/>
      <c r="T266" s="207"/>
      <c r="AT266" s="206" t="s">
        <v>396</v>
      </c>
      <c r="AU266" s="206" t="s">
        <v>293</v>
      </c>
      <c r="AV266" s="205" t="s">
        <v>297</v>
      </c>
      <c r="AW266" s="205" t="s">
        <v>358</v>
      </c>
      <c r="AX266" s="205" t="s">
        <v>313</v>
      </c>
      <c r="AY266" s="206" t="s">
        <v>385</v>
      </c>
    </row>
    <row r="267" spans="2:65" s="205" customFormat="1" x14ac:dyDescent="0.25">
      <c r="B267" s="210"/>
      <c r="D267" s="204" t="s">
        <v>396</v>
      </c>
      <c r="E267" s="206" t="s">
        <v>15</v>
      </c>
      <c r="F267" s="212" t="s">
        <v>1331</v>
      </c>
      <c r="H267" s="206" t="s">
        <v>15</v>
      </c>
      <c r="I267" s="211"/>
      <c r="L267" s="210"/>
      <c r="M267" s="209"/>
      <c r="N267" s="208"/>
      <c r="O267" s="208"/>
      <c r="P267" s="208"/>
      <c r="Q267" s="208"/>
      <c r="R267" s="208"/>
      <c r="S267" s="208"/>
      <c r="T267" s="207"/>
      <c r="AT267" s="206" t="s">
        <v>396</v>
      </c>
      <c r="AU267" s="206" t="s">
        <v>293</v>
      </c>
      <c r="AV267" s="205" t="s">
        <v>297</v>
      </c>
      <c r="AW267" s="205" t="s">
        <v>358</v>
      </c>
      <c r="AX267" s="205" t="s">
        <v>313</v>
      </c>
      <c r="AY267" s="206" t="s">
        <v>385</v>
      </c>
    </row>
    <row r="268" spans="2:65" s="205" customFormat="1" x14ac:dyDescent="0.25">
      <c r="B268" s="210"/>
      <c r="D268" s="204" t="s">
        <v>396</v>
      </c>
      <c r="E268" s="206" t="s">
        <v>15</v>
      </c>
      <c r="F268" s="212" t="s">
        <v>1330</v>
      </c>
      <c r="H268" s="206" t="s">
        <v>15</v>
      </c>
      <c r="I268" s="211"/>
      <c r="L268" s="210"/>
      <c r="M268" s="209"/>
      <c r="N268" s="208"/>
      <c r="O268" s="208"/>
      <c r="P268" s="208"/>
      <c r="Q268" s="208"/>
      <c r="R268" s="208"/>
      <c r="S268" s="208"/>
      <c r="T268" s="207"/>
      <c r="AT268" s="206" t="s">
        <v>396</v>
      </c>
      <c r="AU268" s="206" t="s">
        <v>293</v>
      </c>
      <c r="AV268" s="205" t="s">
        <v>297</v>
      </c>
      <c r="AW268" s="205" t="s">
        <v>358</v>
      </c>
      <c r="AX268" s="205" t="s">
        <v>313</v>
      </c>
      <c r="AY268" s="206" t="s">
        <v>385</v>
      </c>
    </row>
    <row r="269" spans="2:65" s="195" customFormat="1" x14ac:dyDescent="0.25">
      <c r="B269" s="200"/>
      <c r="D269" s="219" t="s">
        <v>396</v>
      </c>
      <c r="E269" s="218" t="s">
        <v>15</v>
      </c>
      <c r="F269" s="217" t="s">
        <v>391</v>
      </c>
      <c r="H269" s="216">
        <v>5</v>
      </c>
      <c r="I269" s="201"/>
      <c r="L269" s="200"/>
      <c r="M269" s="199"/>
      <c r="N269" s="198"/>
      <c r="O269" s="198"/>
      <c r="P269" s="198"/>
      <c r="Q269" s="198"/>
      <c r="R269" s="198"/>
      <c r="S269" s="198"/>
      <c r="T269" s="197"/>
      <c r="AT269" s="196" t="s">
        <v>396</v>
      </c>
      <c r="AU269" s="196" t="s">
        <v>293</v>
      </c>
      <c r="AV269" s="195" t="s">
        <v>293</v>
      </c>
      <c r="AW269" s="195" t="s">
        <v>358</v>
      </c>
      <c r="AX269" s="195" t="s">
        <v>297</v>
      </c>
      <c r="AY269" s="196" t="s">
        <v>385</v>
      </c>
    </row>
    <row r="270" spans="2:65" s="41" customFormat="1" ht="22.5" customHeight="1" x14ac:dyDescent="0.25">
      <c r="B270" s="179"/>
      <c r="C270" s="178" t="s">
        <v>1329</v>
      </c>
      <c r="D270" s="178" t="s">
        <v>386</v>
      </c>
      <c r="E270" s="177" t="s">
        <v>1328</v>
      </c>
      <c r="F270" s="172" t="s">
        <v>1327</v>
      </c>
      <c r="G270" s="176" t="s">
        <v>1275</v>
      </c>
      <c r="H270" s="175">
        <v>5</v>
      </c>
      <c r="I270" s="174"/>
      <c r="J270" s="173">
        <f>ROUND(I270*H270,2)</f>
        <v>0</v>
      </c>
      <c r="K270" s="172" t="s">
        <v>15</v>
      </c>
      <c r="L270" s="42"/>
      <c r="M270" s="171" t="s">
        <v>15</v>
      </c>
      <c r="N270" s="215" t="s">
        <v>349</v>
      </c>
      <c r="O270" s="89"/>
      <c r="P270" s="214">
        <f>O270*H270</f>
        <v>0</v>
      </c>
      <c r="Q270" s="214">
        <v>0</v>
      </c>
      <c r="R270" s="214">
        <f>Q270*H270</f>
        <v>0</v>
      </c>
      <c r="S270" s="214">
        <v>0</v>
      </c>
      <c r="T270" s="213">
        <f>S270*H270</f>
        <v>0</v>
      </c>
      <c r="AR270" s="136" t="s">
        <v>451</v>
      </c>
      <c r="AT270" s="136" t="s">
        <v>386</v>
      </c>
      <c r="AU270" s="136" t="s">
        <v>293</v>
      </c>
      <c r="AY270" s="136" t="s">
        <v>385</v>
      </c>
      <c r="BE270" s="166">
        <f>IF(N270="základní",J270,0)</f>
        <v>0</v>
      </c>
      <c r="BF270" s="166">
        <f>IF(N270="snížená",J270,0)</f>
        <v>0</v>
      </c>
      <c r="BG270" s="166">
        <f>IF(N270="zákl. přenesená",J270,0)</f>
        <v>0</v>
      </c>
      <c r="BH270" s="166">
        <f>IF(N270="sníž. přenesená",J270,0)</f>
        <v>0</v>
      </c>
      <c r="BI270" s="166">
        <f>IF(N270="nulová",J270,0)</f>
        <v>0</v>
      </c>
      <c r="BJ270" s="136" t="s">
        <v>297</v>
      </c>
      <c r="BK270" s="166">
        <f>ROUND(I270*H270,2)</f>
        <v>0</v>
      </c>
      <c r="BL270" s="136" t="s">
        <v>451</v>
      </c>
      <c r="BM270" s="136" t="s">
        <v>1326</v>
      </c>
    </row>
    <row r="271" spans="2:65" s="205" customFormat="1" x14ac:dyDescent="0.25">
      <c r="B271" s="210"/>
      <c r="D271" s="204" t="s">
        <v>396</v>
      </c>
      <c r="E271" s="206" t="s">
        <v>15</v>
      </c>
      <c r="F271" s="212" t="s">
        <v>1325</v>
      </c>
      <c r="H271" s="206" t="s">
        <v>15</v>
      </c>
      <c r="I271" s="211"/>
      <c r="L271" s="210"/>
      <c r="M271" s="209"/>
      <c r="N271" s="208"/>
      <c r="O271" s="208"/>
      <c r="P271" s="208"/>
      <c r="Q271" s="208"/>
      <c r="R271" s="208"/>
      <c r="S271" s="208"/>
      <c r="T271" s="207"/>
      <c r="AT271" s="206" t="s">
        <v>396</v>
      </c>
      <c r="AU271" s="206" t="s">
        <v>293</v>
      </c>
      <c r="AV271" s="205" t="s">
        <v>297</v>
      </c>
      <c r="AW271" s="205" t="s">
        <v>358</v>
      </c>
      <c r="AX271" s="205" t="s">
        <v>313</v>
      </c>
      <c r="AY271" s="206" t="s">
        <v>385</v>
      </c>
    </row>
    <row r="272" spans="2:65" s="205" customFormat="1" x14ac:dyDescent="0.25">
      <c r="B272" s="210"/>
      <c r="D272" s="204" t="s">
        <v>396</v>
      </c>
      <c r="E272" s="206" t="s">
        <v>15</v>
      </c>
      <c r="F272" s="212" t="s">
        <v>1324</v>
      </c>
      <c r="H272" s="206" t="s">
        <v>15</v>
      </c>
      <c r="I272" s="211"/>
      <c r="L272" s="210"/>
      <c r="M272" s="209"/>
      <c r="N272" s="208"/>
      <c r="O272" s="208"/>
      <c r="P272" s="208"/>
      <c r="Q272" s="208"/>
      <c r="R272" s="208"/>
      <c r="S272" s="208"/>
      <c r="T272" s="207"/>
      <c r="AT272" s="206" t="s">
        <v>396</v>
      </c>
      <c r="AU272" s="206" t="s">
        <v>293</v>
      </c>
      <c r="AV272" s="205" t="s">
        <v>297</v>
      </c>
      <c r="AW272" s="205" t="s">
        <v>358</v>
      </c>
      <c r="AX272" s="205" t="s">
        <v>313</v>
      </c>
      <c r="AY272" s="206" t="s">
        <v>385</v>
      </c>
    </row>
    <row r="273" spans="2:65" s="205" customFormat="1" x14ac:dyDescent="0.25">
      <c r="B273" s="210"/>
      <c r="D273" s="204" t="s">
        <v>396</v>
      </c>
      <c r="E273" s="206" t="s">
        <v>15</v>
      </c>
      <c r="F273" s="212" t="s">
        <v>1323</v>
      </c>
      <c r="H273" s="206" t="s">
        <v>15</v>
      </c>
      <c r="I273" s="211"/>
      <c r="L273" s="210"/>
      <c r="M273" s="209"/>
      <c r="N273" s="208"/>
      <c r="O273" s="208"/>
      <c r="P273" s="208"/>
      <c r="Q273" s="208"/>
      <c r="R273" s="208"/>
      <c r="S273" s="208"/>
      <c r="T273" s="207"/>
      <c r="AT273" s="206" t="s">
        <v>396</v>
      </c>
      <c r="AU273" s="206" t="s">
        <v>293</v>
      </c>
      <c r="AV273" s="205" t="s">
        <v>297</v>
      </c>
      <c r="AW273" s="205" t="s">
        <v>358</v>
      </c>
      <c r="AX273" s="205" t="s">
        <v>313</v>
      </c>
      <c r="AY273" s="206" t="s">
        <v>385</v>
      </c>
    </row>
    <row r="274" spans="2:65" s="205" customFormat="1" x14ac:dyDescent="0.25">
      <c r="B274" s="210"/>
      <c r="D274" s="204" t="s">
        <v>396</v>
      </c>
      <c r="E274" s="206" t="s">
        <v>15</v>
      </c>
      <c r="F274" s="212" t="s">
        <v>1322</v>
      </c>
      <c r="H274" s="206" t="s">
        <v>15</v>
      </c>
      <c r="I274" s="211"/>
      <c r="L274" s="210"/>
      <c r="M274" s="209"/>
      <c r="N274" s="208"/>
      <c r="O274" s="208"/>
      <c r="P274" s="208"/>
      <c r="Q274" s="208"/>
      <c r="R274" s="208"/>
      <c r="S274" s="208"/>
      <c r="T274" s="207"/>
      <c r="AT274" s="206" t="s">
        <v>396</v>
      </c>
      <c r="AU274" s="206" t="s">
        <v>293</v>
      </c>
      <c r="AV274" s="205" t="s">
        <v>297</v>
      </c>
      <c r="AW274" s="205" t="s">
        <v>358</v>
      </c>
      <c r="AX274" s="205" t="s">
        <v>313</v>
      </c>
      <c r="AY274" s="206" t="s">
        <v>385</v>
      </c>
    </row>
    <row r="275" spans="2:65" s="205" customFormat="1" x14ac:dyDescent="0.25">
      <c r="B275" s="210"/>
      <c r="D275" s="204" t="s">
        <v>396</v>
      </c>
      <c r="E275" s="206" t="s">
        <v>15</v>
      </c>
      <c r="F275" s="212" t="s">
        <v>1321</v>
      </c>
      <c r="H275" s="206" t="s">
        <v>15</v>
      </c>
      <c r="I275" s="211"/>
      <c r="L275" s="210"/>
      <c r="M275" s="209"/>
      <c r="N275" s="208"/>
      <c r="O275" s="208"/>
      <c r="P275" s="208"/>
      <c r="Q275" s="208"/>
      <c r="R275" s="208"/>
      <c r="S275" s="208"/>
      <c r="T275" s="207"/>
      <c r="AT275" s="206" t="s">
        <v>396</v>
      </c>
      <c r="AU275" s="206" t="s">
        <v>293</v>
      </c>
      <c r="AV275" s="205" t="s">
        <v>297</v>
      </c>
      <c r="AW275" s="205" t="s">
        <v>358</v>
      </c>
      <c r="AX275" s="205" t="s">
        <v>313</v>
      </c>
      <c r="AY275" s="206" t="s">
        <v>385</v>
      </c>
    </row>
    <row r="276" spans="2:65" s="195" customFormat="1" x14ac:dyDescent="0.25">
      <c r="B276" s="200"/>
      <c r="D276" s="219" t="s">
        <v>396</v>
      </c>
      <c r="E276" s="218" t="s">
        <v>15</v>
      </c>
      <c r="F276" s="217" t="s">
        <v>391</v>
      </c>
      <c r="H276" s="216">
        <v>5</v>
      </c>
      <c r="I276" s="201"/>
      <c r="L276" s="200"/>
      <c r="M276" s="199"/>
      <c r="N276" s="198"/>
      <c r="O276" s="198"/>
      <c r="P276" s="198"/>
      <c r="Q276" s="198"/>
      <c r="R276" s="198"/>
      <c r="S276" s="198"/>
      <c r="T276" s="197"/>
      <c r="AT276" s="196" t="s">
        <v>396</v>
      </c>
      <c r="AU276" s="196" t="s">
        <v>293</v>
      </c>
      <c r="AV276" s="195" t="s">
        <v>293</v>
      </c>
      <c r="AW276" s="195" t="s">
        <v>358</v>
      </c>
      <c r="AX276" s="195" t="s">
        <v>297</v>
      </c>
      <c r="AY276" s="196" t="s">
        <v>385</v>
      </c>
    </row>
    <row r="277" spans="2:65" s="41" customFormat="1" ht="22.5" customHeight="1" x14ac:dyDescent="0.25">
      <c r="B277" s="179"/>
      <c r="C277" s="178" t="s">
        <v>1320</v>
      </c>
      <c r="D277" s="178" t="s">
        <v>386</v>
      </c>
      <c r="E277" s="177" t="s">
        <v>1319</v>
      </c>
      <c r="F277" s="172" t="s">
        <v>1318</v>
      </c>
      <c r="G277" s="176" t="s">
        <v>1275</v>
      </c>
      <c r="H277" s="175">
        <v>3</v>
      </c>
      <c r="I277" s="174"/>
      <c r="J277" s="173">
        <f>ROUND(I277*H277,2)</f>
        <v>0</v>
      </c>
      <c r="K277" s="172" t="s">
        <v>15</v>
      </c>
      <c r="L277" s="42"/>
      <c r="M277" s="171" t="s">
        <v>15</v>
      </c>
      <c r="N277" s="215" t="s">
        <v>349</v>
      </c>
      <c r="O277" s="89"/>
      <c r="P277" s="214">
        <f>O277*H277</f>
        <v>0</v>
      </c>
      <c r="Q277" s="214">
        <v>0</v>
      </c>
      <c r="R277" s="214">
        <f>Q277*H277</f>
        <v>0</v>
      </c>
      <c r="S277" s="214">
        <v>0</v>
      </c>
      <c r="T277" s="213">
        <f>S277*H277</f>
        <v>0</v>
      </c>
      <c r="AR277" s="136" t="s">
        <v>451</v>
      </c>
      <c r="AT277" s="136" t="s">
        <v>386</v>
      </c>
      <c r="AU277" s="136" t="s">
        <v>293</v>
      </c>
      <c r="AY277" s="136" t="s">
        <v>385</v>
      </c>
      <c r="BE277" s="166">
        <f>IF(N277="základní",J277,0)</f>
        <v>0</v>
      </c>
      <c r="BF277" s="166">
        <f>IF(N277="snížená",J277,0)</f>
        <v>0</v>
      </c>
      <c r="BG277" s="166">
        <f>IF(N277="zákl. přenesená",J277,0)</f>
        <v>0</v>
      </c>
      <c r="BH277" s="166">
        <f>IF(N277="sníž. přenesená",J277,0)</f>
        <v>0</v>
      </c>
      <c r="BI277" s="166">
        <f>IF(N277="nulová",J277,0)</f>
        <v>0</v>
      </c>
      <c r="BJ277" s="136" t="s">
        <v>297</v>
      </c>
      <c r="BK277" s="166">
        <f>ROUND(I277*H277,2)</f>
        <v>0</v>
      </c>
      <c r="BL277" s="136" t="s">
        <v>451</v>
      </c>
      <c r="BM277" s="136" t="s">
        <v>1317</v>
      </c>
    </row>
    <row r="278" spans="2:65" s="205" customFormat="1" x14ac:dyDescent="0.25">
      <c r="B278" s="210"/>
      <c r="D278" s="204" t="s">
        <v>396</v>
      </c>
      <c r="E278" s="206" t="s">
        <v>15</v>
      </c>
      <c r="F278" s="212" t="s">
        <v>1316</v>
      </c>
      <c r="H278" s="206" t="s">
        <v>15</v>
      </c>
      <c r="I278" s="211"/>
      <c r="L278" s="210"/>
      <c r="M278" s="209"/>
      <c r="N278" s="208"/>
      <c r="O278" s="208"/>
      <c r="P278" s="208"/>
      <c r="Q278" s="208"/>
      <c r="R278" s="208"/>
      <c r="S278" s="208"/>
      <c r="T278" s="207"/>
      <c r="AT278" s="206" t="s">
        <v>396</v>
      </c>
      <c r="AU278" s="206" t="s">
        <v>293</v>
      </c>
      <c r="AV278" s="205" t="s">
        <v>297</v>
      </c>
      <c r="AW278" s="205" t="s">
        <v>358</v>
      </c>
      <c r="AX278" s="205" t="s">
        <v>313</v>
      </c>
      <c r="AY278" s="206" t="s">
        <v>385</v>
      </c>
    </row>
    <row r="279" spans="2:65" s="205" customFormat="1" x14ac:dyDescent="0.25">
      <c r="B279" s="210"/>
      <c r="D279" s="204" t="s">
        <v>396</v>
      </c>
      <c r="E279" s="206" t="s">
        <v>15</v>
      </c>
      <c r="F279" s="212" t="s">
        <v>1315</v>
      </c>
      <c r="H279" s="206" t="s">
        <v>15</v>
      </c>
      <c r="I279" s="211"/>
      <c r="L279" s="210"/>
      <c r="M279" s="209"/>
      <c r="N279" s="208"/>
      <c r="O279" s="208"/>
      <c r="P279" s="208"/>
      <c r="Q279" s="208"/>
      <c r="R279" s="208"/>
      <c r="S279" s="208"/>
      <c r="T279" s="207"/>
      <c r="AT279" s="206" t="s">
        <v>396</v>
      </c>
      <c r="AU279" s="206" t="s">
        <v>293</v>
      </c>
      <c r="AV279" s="205" t="s">
        <v>297</v>
      </c>
      <c r="AW279" s="205" t="s">
        <v>358</v>
      </c>
      <c r="AX279" s="205" t="s">
        <v>313</v>
      </c>
      <c r="AY279" s="206" t="s">
        <v>385</v>
      </c>
    </row>
    <row r="280" spans="2:65" s="205" customFormat="1" x14ac:dyDescent="0.25">
      <c r="B280" s="210"/>
      <c r="D280" s="204" t="s">
        <v>396</v>
      </c>
      <c r="E280" s="206" t="s">
        <v>15</v>
      </c>
      <c r="F280" s="212" t="s">
        <v>1314</v>
      </c>
      <c r="H280" s="206" t="s">
        <v>15</v>
      </c>
      <c r="I280" s="211"/>
      <c r="L280" s="210"/>
      <c r="M280" s="209"/>
      <c r="N280" s="208"/>
      <c r="O280" s="208"/>
      <c r="P280" s="208"/>
      <c r="Q280" s="208"/>
      <c r="R280" s="208"/>
      <c r="S280" s="208"/>
      <c r="T280" s="207"/>
      <c r="AT280" s="206" t="s">
        <v>396</v>
      </c>
      <c r="AU280" s="206" t="s">
        <v>293</v>
      </c>
      <c r="AV280" s="205" t="s">
        <v>297</v>
      </c>
      <c r="AW280" s="205" t="s">
        <v>358</v>
      </c>
      <c r="AX280" s="205" t="s">
        <v>313</v>
      </c>
      <c r="AY280" s="206" t="s">
        <v>385</v>
      </c>
    </row>
    <row r="281" spans="2:65" s="195" customFormat="1" x14ac:dyDescent="0.25">
      <c r="B281" s="200"/>
      <c r="D281" s="219" t="s">
        <v>396</v>
      </c>
      <c r="E281" s="218" t="s">
        <v>15</v>
      </c>
      <c r="F281" s="217" t="s">
        <v>411</v>
      </c>
      <c r="H281" s="216">
        <v>3</v>
      </c>
      <c r="I281" s="201"/>
      <c r="L281" s="200"/>
      <c r="M281" s="199"/>
      <c r="N281" s="198"/>
      <c r="O281" s="198"/>
      <c r="P281" s="198"/>
      <c r="Q281" s="198"/>
      <c r="R281" s="198"/>
      <c r="S281" s="198"/>
      <c r="T281" s="197"/>
      <c r="AT281" s="196" t="s">
        <v>396</v>
      </c>
      <c r="AU281" s="196" t="s">
        <v>293</v>
      </c>
      <c r="AV281" s="195" t="s">
        <v>293</v>
      </c>
      <c r="AW281" s="195" t="s">
        <v>358</v>
      </c>
      <c r="AX281" s="195" t="s">
        <v>297</v>
      </c>
      <c r="AY281" s="196" t="s">
        <v>385</v>
      </c>
    </row>
    <row r="282" spans="2:65" s="41" customFormat="1" ht="22.5" customHeight="1" x14ac:dyDescent="0.25">
      <c r="B282" s="179"/>
      <c r="C282" s="178" t="s">
        <v>1313</v>
      </c>
      <c r="D282" s="178" t="s">
        <v>386</v>
      </c>
      <c r="E282" s="177" t="s">
        <v>1312</v>
      </c>
      <c r="F282" s="172" t="s">
        <v>1311</v>
      </c>
      <c r="G282" s="176" t="s">
        <v>1275</v>
      </c>
      <c r="H282" s="175">
        <v>1</v>
      </c>
      <c r="I282" s="174"/>
      <c r="J282" s="173">
        <f>ROUND(I282*H282,2)</f>
        <v>0</v>
      </c>
      <c r="K282" s="172" t="s">
        <v>15</v>
      </c>
      <c r="L282" s="42"/>
      <c r="M282" s="171" t="s">
        <v>15</v>
      </c>
      <c r="N282" s="215" t="s">
        <v>349</v>
      </c>
      <c r="O282" s="89"/>
      <c r="P282" s="214">
        <f>O282*H282</f>
        <v>0</v>
      </c>
      <c r="Q282" s="214">
        <v>0</v>
      </c>
      <c r="R282" s="214">
        <f>Q282*H282</f>
        <v>0</v>
      </c>
      <c r="S282" s="214">
        <v>0</v>
      </c>
      <c r="T282" s="213">
        <f>S282*H282</f>
        <v>0</v>
      </c>
      <c r="AR282" s="136" t="s">
        <v>451</v>
      </c>
      <c r="AT282" s="136" t="s">
        <v>386</v>
      </c>
      <c r="AU282" s="136" t="s">
        <v>293</v>
      </c>
      <c r="AY282" s="136" t="s">
        <v>385</v>
      </c>
      <c r="BE282" s="166">
        <f>IF(N282="základní",J282,0)</f>
        <v>0</v>
      </c>
      <c r="BF282" s="166">
        <f>IF(N282="snížená",J282,0)</f>
        <v>0</v>
      </c>
      <c r="BG282" s="166">
        <f>IF(N282="zákl. přenesená",J282,0)</f>
        <v>0</v>
      </c>
      <c r="BH282" s="166">
        <f>IF(N282="sníž. přenesená",J282,0)</f>
        <v>0</v>
      </c>
      <c r="BI282" s="166">
        <f>IF(N282="nulová",J282,0)</f>
        <v>0</v>
      </c>
      <c r="BJ282" s="136" t="s">
        <v>297</v>
      </c>
      <c r="BK282" s="166">
        <f>ROUND(I282*H282,2)</f>
        <v>0</v>
      </c>
      <c r="BL282" s="136" t="s">
        <v>451</v>
      </c>
      <c r="BM282" s="136" t="s">
        <v>1310</v>
      </c>
    </row>
    <row r="283" spans="2:65" s="205" customFormat="1" x14ac:dyDescent="0.25">
      <c r="B283" s="210"/>
      <c r="D283" s="204" t="s">
        <v>396</v>
      </c>
      <c r="E283" s="206" t="s">
        <v>15</v>
      </c>
      <c r="F283" s="212" t="s">
        <v>1309</v>
      </c>
      <c r="H283" s="206" t="s">
        <v>15</v>
      </c>
      <c r="I283" s="211"/>
      <c r="L283" s="210"/>
      <c r="M283" s="209"/>
      <c r="N283" s="208"/>
      <c r="O283" s="208"/>
      <c r="P283" s="208"/>
      <c r="Q283" s="208"/>
      <c r="R283" s="208"/>
      <c r="S283" s="208"/>
      <c r="T283" s="207"/>
      <c r="AT283" s="206" t="s">
        <v>396</v>
      </c>
      <c r="AU283" s="206" t="s">
        <v>293</v>
      </c>
      <c r="AV283" s="205" t="s">
        <v>297</v>
      </c>
      <c r="AW283" s="205" t="s">
        <v>358</v>
      </c>
      <c r="AX283" s="205" t="s">
        <v>313</v>
      </c>
      <c r="AY283" s="206" t="s">
        <v>385</v>
      </c>
    </row>
    <row r="284" spans="2:65" s="205" customFormat="1" x14ac:dyDescent="0.25">
      <c r="B284" s="210"/>
      <c r="D284" s="204" t="s">
        <v>396</v>
      </c>
      <c r="E284" s="206" t="s">
        <v>15</v>
      </c>
      <c r="F284" s="212" t="s">
        <v>1308</v>
      </c>
      <c r="H284" s="206" t="s">
        <v>15</v>
      </c>
      <c r="I284" s="211"/>
      <c r="L284" s="210"/>
      <c r="M284" s="209"/>
      <c r="N284" s="208"/>
      <c r="O284" s="208"/>
      <c r="P284" s="208"/>
      <c r="Q284" s="208"/>
      <c r="R284" s="208"/>
      <c r="S284" s="208"/>
      <c r="T284" s="207"/>
      <c r="AT284" s="206" t="s">
        <v>396</v>
      </c>
      <c r="AU284" s="206" t="s">
        <v>293</v>
      </c>
      <c r="AV284" s="205" t="s">
        <v>297</v>
      </c>
      <c r="AW284" s="205" t="s">
        <v>358</v>
      </c>
      <c r="AX284" s="205" t="s">
        <v>313</v>
      </c>
      <c r="AY284" s="206" t="s">
        <v>385</v>
      </c>
    </row>
    <row r="285" spans="2:65" s="205" customFormat="1" x14ac:dyDescent="0.25">
      <c r="B285" s="210"/>
      <c r="D285" s="204" t="s">
        <v>396</v>
      </c>
      <c r="E285" s="206" t="s">
        <v>15</v>
      </c>
      <c r="F285" s="212" t="s">
        <v>1307</v>
      </c>
      <c r="H285" s="206" t="s">
        <v>15</v>
      </c>
      <c r="I285" s="211"/>
      <c r="L285" s="210"/>
      <c r="M285" s="209"/>
      <c r="N285" s="208"/>
      <c r="O285" s="208"/>
      <c r="P285" s="208"/>
      <c r="Q285" s="208"/>
      <c r="R285" s="208"/>
      <c r="S285" s="208"/>
      <c r="T285" s="207"/>
      <c r="AT285" s="206" t="s">
        <v>396</v>
      </c>
      <c r="AU285" s="206" t="s">
        <v>293</v>
      </c>
      <c r="AV285" s="205" t="s">
        <v>297</v>
      </c>
      <c r="AW285" s="205" t="s">
        <v>358</v>
      </c>
      <c r="AX285" s="205" t="s">
        <v>313</v>
      </c>
      <c r="AY285" s="206" t="s">
        <v>385</v>
      </c>
    </row>
    <row r="286" spans="2:65" s="205" customFormat="1" x14ac:dyDescent="0.25">
      <c r="B286" s="210"/>
      <c r="D286" s="204" t="s">
        <v>396</v>
      </c>
      <c r="E286" s="206" t="s">
        <v>15</v>
      </c>
      <c r="F286" s="212" t="s">
        <v>1306</v>
      </c>
      <c r="H286" s="206" t="s">
        <v>15</v>
      </c>
      <c r="I286" s="211"/>
      <c r="L286" s="210"/>
      <c r="M286" s="209"/>
      <c r="N286" s="208"/>
      <c r="O286" s="208"/>
      <c r="P286" s="208"/>
      <c r="Q286" s="208"/>
      <c r="R286" s="208"/>
      <c r="S286" s="208"/>
      <c r="T286" s="207"/>
      <c r="AT286" s="206" t="s">
        <v>396</v>
      </c>
      <c r="AU286" s="206" t="s">
        <v>293</v>
      </c>
      <c r="AV286" s="205" t="s">
        <v>297</v>
      </c>
      <c r="AW286" s="205" t="s">
        <v>358</v>
      </c>
      <c r="AX286" s="205" t="s">
        <v>313</v>
      </c>
      <c r="AY286" s="206" t="s">
        <v>385</v>
      </c>
    </row>
    <row r="287" spans="2:65" s="195" customFormat="1" x14ac:dyDescent="0.25">
      <c r="B287" s="200"/>
      <c r="D287" s="219" t="s">
        <v>396</v>
      </c>
      <c r="E287" s="218" t="s">
        <v>15</v>
      </c>
      <c r="F287" s="217" t="s">
        <v>297</v>
      </c>
      <c r="H287" s="216">
        <v>1</v>
      </c>
      <c r="I287" s="201"/>
      <c r="L287" s="200"/>
      <c r="M287" s="199"/>
      <c r="N287" s="198"/>
      <c r="O287" s="198"/>
      <c r="P287" s="198"/>
      <c r="Q287" s="198"/>
      <c r="R287" s="198"/>
      <c r="S287" s="198"/>
      <c r="T287" s="197"/>
      <c r="AT287" s="196" t="s">
        <v>396</v>
      </c>
      <c r="AU287" s="196" t="s">
        <v>293</v>
      </c>
      <c r="AV287" s="195" t="s">
        <v>293</v>
      </c>
      <c r="AW287" s="195" t="s">
        <v>358</v>
      </c>
      <c r="AX287" s="195" t="s">
        <v>297</v>
      </c>
      <c r="AY287" s="196" t="s">
        <v>385</v>
      </c>
    </row>
    <row r="288" spans="2:65" s="41" customFormat="1" ht="22.5" customHeight="1" x14ac:dyDescent="0.25">
      <c r="B288" s="179"/>
      <c r="C288" s="178" t="s">
        <v>1305</v>
      </c>
      <c r="D288" s="178" t="s">
        <v>386</v>
      </c>
      <c r="E288" s="177" t="s">
        <v>1304</v>
      </c>
      <c r="F288" s="172" t="s">
        <v>1303</v>
      </c>
      <c r="G288" s="176" t="s">
        <v>1275</v>
      </c>
      <c r="H288" s="175">
        <v>2</v>
      </c>
      <c r="I288" s="174"/>
      <c r="J288" s="173">
        <f>ROUND(I288*H288,2)</f>
        <v>0</v>
      </c>
      <c r="K288" s="172" t="s">
        <v>15</v>
      </c>
      <c r="L288" s="42"/>
      <c r="M288" s="171" t="s">
        <v>15</v>
      </c>
      <c r="N288" s="215" t="s">
        <v>349</v>
      </c>
      <c r="O288" s="89"/>
      <c r="P288" s="214">
        <f>O288*H288</f>
        <v>0</v>
      </c>
      <c r="Q288" s="214">
        <v>0</v>
      </c>
      <c r="R288" s="214">
        <f>Q288*H288</f>
        <v>0</v>
      </c>
      <c r="S288" s="214">
        <v>0</v>
      </c>
      <c r="T288" s="213">
        <f>S288*H288</f>
        <v>0</v>
      </c>
      <c r="AR288" s="136" t="s">
        <v>451</v>
      </c>
      <c r="AT288" s="136" t="s">
        <v>386</v>
      </c>
      <c r="AU288" s="136" t="s">
        <v>293</v>
      </c>
      <c r="AY288" s="136" t="s">
        <v>385</v>
      </c>
      <c r="BE288" s="166">
        <f>IF(N288="základní",J288,0)</f>
        <v>0</v>
      </c>
      <c r="BF288" s="166">
        <f>IF(N288="snížená",J288,0)</f>
        <v>0</v>
      </c>
      <c r="BG288" s="166">
        <f>IF(N288="zákl. přenesená",J288,0)</f>
        <v>0</v>
      </c>
      <c r="BH288" s="166">
        <f>IF(N288="sníž. přenesená",J288,0)</f>
        <v>0</v>
      </c>
      <c r="BI288" s="166">
        <f>IF(N288="nulová",J288,0)</f>
        <v>0</v>
      </c>
      <c r="BJ288" s="136" t="s">
        <v>297</v>
      </c>
      <c r="BK288" s="166">
        <f>ROUND(I288*H288,2)</f>
        <v>0</v>
      </c>
      <c r="BL288" s="136" t="s">
        <v>451</v>
      </c>
      <c r="BM288" s="136" t="s">
        <v>1302</v>
      </c>
    </row>
    <row r="289" spans="2:65" s="41" customFormat="1" ht="31.5" customHeight="1" x14ac:dyDescent="0.25">
      <c r="B289" s="179"/>
      <c r="C289" s="178" t="s">
        <v>1301</v>
      </c>
      <c r="D289" s="178" t="s">
        <v>386</v>
      </c>
      <c r="E289" s="177" t="s">
        <v>1300</v>
      </c>
      <c r="F289" s="172" t="s">
        <v>1299</v>
      </c>
      <c r="G289" s="176" t="s">
        <v>1275</v>
      </c>
      <c r="H289" s="175">
        <v>2</v>
      </c>
      <c r="I289" s="174"/>
      <c r="J289" s="173">
        <f>ROUND(I289*H289,2)</f>
        <v>0</v>
      </c>
      <c r="K289" s="172" t="s">
        <v>15</v>
      </c>
      <c r="L289" s="42"/>
      <c r="M289" s="171" t="s">
        <v>15</v>
      </c>
      <c r="N289" s="215" t="s">
        <v>349</v>
      </c>
      <c r="O289" s="89"/>
      <c r="P289" s="214">
        <f>O289*H289</f>
        <v>0</v>
      </c>
      <c r="Q289" s="214">
        <v>0</v>
      </c>
      <c r="R289" s="214">
        <f>Q289*H289</f>
        <v>0</v>
      </c>
      <c r="S289" s="214">
        <v>0</v>
      </c>
      <c r="T289" s="213">
        <f>S289*H289</f>
        <v>0</v>
      </c>
      <c r="AR289" s="136" t="s">
        <v>451</v>
      </c>
      <c r="AT289" s="136" t="s">
        <v>386</v>
      </c>
      <c r="AU289" s="136" t="s">
        <v>293</v>
      </c>
      <c r="AY289" s="136" t="s">
        <v>385</v>
      </c>
      <c r="BE289" s="166">
        <f>IF(N289="základní",J289,0)</f>
        <v>0</v>
      </c>
      <c r="BF289" s="166">
        <f>IF(N289="snížená",J289,0)</f>
        <v>0</v>
      </c>
      <c r="BG289" s="166">
        <f>IF(N289="zákl. přenesená",J289,0)</f>
        <v>0</v>
      </c>
      <c r="BH289" s="166">
        <f>IF(N289="sníž. přenesená",J289,0)</f>
        <v>0</v>
      </c>
      <c r="BI289" s="166">
        <f>IF(N289="nulová",J289,0)</f>
        <v>0</v>
      </c>
      <c r="BJ289" s="136" t="s">
        <v>297</v>
      </c>
      <c r="BK289" s="166">
        <f>ROUND(I289*H289,2)</f>
        <v>0</v>
      </c>
      <c r="BL289" s="136" t="s">
        <v>451</v>
      </c>
      <c r="BM289" s="136" t="s">
        <v>1298</v>
      </c>
    </row>
    <row r="290" spans="2:65" s="41" customFormat="1" ht="22.5" customHeight="1" x14ac:dyDescent="0.25">
      <c r="B290" s="179"/>
      <c r="C290" s="178" t="s">
        <v>1297</v>
      </c>
      <c r="D290" s="178" t="s">
        <v>386</v>
      </c>
      <c r="E290" s="177" t="s">
        <v>1296</v>
      </c>
      <c r="F290" s="172" t="s">
        <v>1295</v>
      </c>
      <c r="G290" s="176" t="s">
        <v>1275</v>
      </c>
      <c r="H290" s="175">
        <v>1</v>
      </c>
      <c r="I290" s="174"/>
      <c r="J290" s="173">
        <f>ROUND(I290*H290,2)</f>
        <v>0</v>
      </c>
      <c r="K290" s="172" t="s">
        <v>15</v>
      </c>
      <c r="L290" s="42"/>
      <c r="M290" s="171" t="s">
        <v>15</v>
      </c>
      <c r="N290" s="215" t="s">
        <v>349</v>
      </c>
      <c r="O290" s="89"/>
      <c r="P290" s="214">
        <f>O290*H290</f>
        <v>0</v>
      </c>
      <c r="Q290" s="214">
        <v>0</v>
      </c>
      <c r="R290" s="214">
        <f>Q290*H290</f>
        <v>0</v>
      </c>
      <c r="S290" s="214">
        <v>0</v>
      </c>
      <c r="T290" s="213">
        <f>S290*H290</f>
        <v>0</v>
      </c>
      <c r="AR290" s="136" t="s">
        <v>451</v>
      </c>
      <c r="AT290" s="136" t="s">
        <v>386</v>
      </c>
      <c r="AU290" s="136" t="s">
        <v>293</v>
      </c>
      <c r="AY290" s="136" t="s">
        <v>385</v>
      </c>
      <c r="BE290" s="166">
        <f>IF(N290="základní",J290,0)</f>
        <v>0</v>
      </c>
      <c r="BF290" s="166">
        <f>IF(N290="snížená",J290,0)</f>
        <v>0</v>
      </c>
      <c r="BG290" s="166">
        <f>IF(N290="zákl. přenesená",J290,0)</f>
        <v>0</v>
      </c>
      <c r="BH290" s="166">
        <f>IF(N290="sníž. přenesená",J290,0)</f>
        <v>0</v>
      </c>
      <c r="BI290" s="166">
        <f>IF(N290="nulová",J290,0)</f>
        <v>0</v>
      </c>
      <c r="BJ290" s="136" t="s">
        <v>297</v>
      </c>
      <c r="BK290" s="166">
        <f>ROUND(I290*H290,2)</f>
        <v>0</v>
      </c>
      <c r="BL290" s="136" t="s">
        <v>451</v>
      </c>
      <c r="BM290" s="136" t="s">
        <v>1294</v>
      </c>
    </row>
    <row r="291" spans="2:65" s="41" customFormat="1" ht="22.5" customHeight="1" x14ac:dyDescent="0.25">
      <c r="B291" s="179"/>
      <c r="C291" s="229" t="s">
        <v>1293</v>
      </c>
      <c r="D291" s="229" t="s">
        <v>429</v>
      </c>
      <c r="E291" s="228" t="s">
        <v>1292</v>
      </c>
      <c r="F291" s="223" t="s">
        <v>1291</v>
      </c>
      <c r="G291" s="227" t="s">
        <v>420</v>
      </c>
      <c r="H291" s="226">
        <v>1</v>
      </c>
      <c r="I291" s="225"/>
      <c r="J291" s="224">
        <f>ROUND(I291*H291,2)</f>
        <v>0</v>
      </c>
      <c r="K291" s="223" t="s">
        <v>15</v>
      </c>
      <c r="L291" s="222"/>
      <c r="M291" s="221" t="s">
        <v>15</v>
      </c>
      <c r="N291" s="220" t="s">
        <v>349</v>
      </c>
      <c r="O291" s="89"/>
      <c r="P291" s="214">
        <f>O291*H291</f>
        <v>0</v>
      </c>
      <c r="Q291" s="214">
        <v>0</v>
      </c>
      <c r="R291" s="214">
        <f>Q291*H291</f>
        <v>0</v>
      </c>
      <c r="S291" s="214">
        <v>0</v>
      </c>
      <c r="T291" s="213">
        <f>S291*H291</f>
        <v>0</v>
      </c>
      <c r="AR291" s="136" t="s">
        <v>452</v>
      </c>
      <c r="AT291" s="136" t="s">
        <v>429</v>
      </c>
      <c r="AU291" s="136" t="s">
        <v>293</v>
      </c>
      <c r="AY291" s="136" t="s">
        <v>385</v>
      </c>
      <c r="BE291" s="166">
        <f>IF(N291="základní",J291,0)</f>
        <v>0</v>
      </c>
      <c r="BF291" s="166">
        <f>IF(N291="snížená",J291,0)</f>
        <v>0</v>
      </c>
      <c r="BG291" s="166">
        <f>IF(N291="zákl. přenesená",J291,0)</f>
        <v>0</v>
      </c>
      <c r="BH291" s="166">
        <f>IF(N291="sníž. přenesená",J291,0)</f>
        <v>0</v>
      </c>
      <c r="BI291" s="166">
        <f>IF(N291="nulová",J291,0)</f>
        <v>0</v>
      </c>
      <c r="BJ291" s="136" t="s">
        <v>297</v>
      </c>
      <c r="BK291" s="166">
        <f>ROUND(I291*H291,2)</f>
        <v>0</v>
      </c>
      <c r="BL291" s="136" t="s">
        <v>451</v>
      </c>
      <c r="BM291" s="136" t="s">
        <v>1290</v>
      </c>
    </row>
    <row r="292" spans="2:65" s="205" customFormat="1" x14ac:dyDescent="0.25">
      <c r="B292" s="210"/>
      <c r="D292" s="204" t="s">
        <v>396</v>
      </c>
      <c r="E292" s="206" t="s">
        <v>15</v>
      </c>
      <c r="F292" s="212" t="s">
        <v>1289</v>
      </c>
      <c r="H292" s="206" t="s">
        <v>15</v>
      </c>
      <c r="I292" s="211"/>
      <c r="L292" s="210"/>
      <c r="M292" s="209"/>
      <c r="N292" s="208"/>
      <c r="O292" s="208"/>
      <c r="P292" s="208"/>
      <c r="Q292" s="208"/>
      <c r="R292" s="208"/>
      <c r="S292" s="208"/>
      <c r="T292" s="207"/>
      <c r="AT292" s="206" t="s">
        <v>396</v>
      </c>
      <c r="AU292" s="206" t="s">
        <v>293</v>
      </c>
      <c r="AV292" s="205" t="s">
        <v>297</v>
      </c>
      <c r="AW292" s="205" t="s">
        <v>358</v>
      </c>
      <c r="AX292" s="205" t="s">
        <v>313</v>
      </c>
      <c r="AY292" s="206" t="s">
        <v>385</v>
      </c>
    </row>
    <row r="293" spans="2:65" s="205" customFormat="1" x14ac:dyDescent="0.25">
      <c r="B293" s="210"/>
      <c r="D293" s="204" t="s">
        <v>396</v>
      </c>
      <c r="E293" s="206" t="s">
        <v>15</v>
      </c>
      <c r="F293" s="212" t="s">
        <v>1288</v>
      </c>
      <c r="H293" s="206" t="s">
        <v>15</v>
      </c>
      <c r="I293" s="211"/>
      <c r="L293" s="210"/>
      <c r="M293" s="209"/>
      <c r="N293" s="208"/>
      <c r="O293" s="208"/>
      <c r="P293" s="208"/>
      <c r="Q293" s="208"/>
      <c r="R293" s="208"/>
      <c r="S293" s="208"/>
      <c r="T293" s="207"/>
      <c r="AT293" s="206" t="s">
        <v>396</v>
      </c>
      <c r="AU293" s="206" t="s">
        <v>293</v>
      </c>
      <c r="AV293" s="205" t="s">
        <v>297</v>
      </c>
      <c r="AW293" s="205" t="s">
        <v>358</v>
      </c>
      <c r="AX293" s="205" t="s">
        <v>313</v>
      </c>
      <c r="AY293" s="206" t="s">
        <v>385</v>
      </c>
    </row>
    <row r="294" spans="2:65" s="205" customFormat="1" x14ac:dyDescent="0.25">
      <c r="B294" s="210"/>
      <c r="D294" s="204" t="s">
        <v>396</v>
      </c>
      <c r="E294" s="206" t="s">
        <v>15</v>
      </c>
      <c r="F294" s="212" t="s">
        <v>1287</v>
      </c>
      <c r="H294" s="206" t="s">
        <v>15</v>
      </c>
      <c r="I294" s="211"/>
      <c r="L294" s="210"/>
      <c r="M294" s="209"/>
      <c r="N294" s="208"/>
      <c r="O294" s="208"/>
      <c r="P294" s="208"/>
      <c r="Q294" s="208"/>
      <c r="R294" s="208"/>
      <c r="S294" s="208"/>
      <c r="T294" s="207"/>
      <c r="AT294" s="206" t="s">
        <v>396</v>
      </c>
      <c r="AU294" s="206" t="s">
        <v>293</v>
      </c>
      <c r="AV294" s="205" t="s">
        <v>297</v>
      </c>
      <c r="AW294" s="205" t="s">
        <v>358</v>
      </c>
      <c r="AX294" s="205" t="s">
        <v>313</v>
      </c>
      <c r="AY294" s="206" t="s">
        <v>385</v>
      </c>
    </row>
    <row r="295" spans="2:65" s="195" customFormat="1" x14ac:dyDescent="0.25">
      <c r="B295" s="200"/>
      <c r="D295" s="219" t="s">
        <v>396</v>
      </c>
      <c r="E295" s="218" t="s">
        <v>15</v>
      </c>
      <c r="F295" s="217" t="s">
        <v>297</v>
      </c>
      <c r="H295" s="216">
        <v>1</v>
      </c>
      <c r="I295" s="201"/>
      <c r="L295" s="200"/>
      <c r="M295" s="199"/>
      <c r="N295" s="198"/>
      <c r="O295" s="198"/>
      <c r="P295" s="198"/>
      <c r="Q295" s="198"/>
      <c r="R295" s="198"/>
      <c r="S295" s="198"/>
      <c r="T295" s="197"/>
      <c r="AT295" s="196" t="s">
        <v>396</v>
      </c>
      <c r="AU295" s="196" t="s">
        <v>293</v>
      </c>
      <c r="AV295" s="195" t="s">
        <v>293</v>
      </c>
      <c r="AW295" s="195" t="s">
        <v>358</v>
      </c>
      <c r="AX295" s="195" t="s">
        <v>297</v>
      </c>
      <c r="AY295" s="196" t="s">
        <v>385</v>
      </c>
    </row>
    <row r="296" spans="2:65" s="41" customFormat="1" ht="22.5" customHeight="1" x14ac:dyDescent="0.25">
      <c r="B296" s="179"/>
      <c r="C296" s="178" t="s">
        <v>1286</v>
      </c>
      <c r="D296" s="178" t="s">
        <v>386</v>
      </c>
      <c r="E296" s="177" t="s">
        <v>1285</v>
      </c>
      <c r="F296" s="172" t="s">
        <v>1284</v>
      </c>
      <c r="G296" s="176" t="s">
        <v>1275</v>
      </c>
      <c r="H296" s="175">
        <v>2</v>
      </c>
      <c r="I296" s="174"/>
      <c r="J296" s="173">
        <f>ROUND(I296*H296,2)</f>
        <v>0</v>
      </c>
      <c r="K296" s="172" t="s">
        <v>15</v>
      </c>
      <c r="L296" s="42"/>
      <c r="M296" s="171" t="s">
        <v>15</v>
      </c>
      <c r="N296" s="215" t="s">
        <v>349</v>
      </c>
      <c r="O296" s="89"/>
      <c r="P296" s="214">
        <f>O296*H296</f>
        <v>0</v>
      </c>
      <c r="Q296" s="214">
        <v>0</v>
      </c>
      <c r="R296" s="214">
        <f>Q296*H296</f>
        <v>0</v>
      </c>
      <c r="S296" s="214">
        <v>0</v>
      </c>
      <c r="T296" s="213">
        <f>S296*H296</f>
        <v>0</v>
      </c>
      <c r="AR296" s="136" t="s">
        <v>451</v>
      </c>
      <c r="AT296" s="136" t="s">
        <v>386</v>
      </c>
      <c r="AU296" s="136" t="s">
        <v>293</v>
      </c>
      <c r="AY296" s="136" t="s">
        <v>385</v>
      </c>
      <c r="BE296" s="166">
        <f>IF(N296="základní",J296,0)</f>
        <v>0</v>
      </c>
      <c r="BF296" s="166">
        <f>IF(N296="snížená",J296,0)</f>
        <v>0</v>
      </c>
      <c r="BG296" s="166">
        <f>IF(N296="zákl. přenesená",J296,0)</f>
        <v>0</v>
      </c>
      <c r="BH296" s="166">
        <f>IF(N296="sníž. přenesená",J296,0)</f>
        <v>0</v>
      </c>
      <c r="BI296" s="166">
        <f>IF(N296="nulová",J296,0)</f>
        <v>0</v>
      </c>
      <c r="BJ296" s="136" t="s">
        <v>297</v>
      </c>
      <c r="BK296" s="166">
        <f>ROUND(I296*H296,2)</f>
        <v>0</v>
      </c>
      <c r="BL296" s="136" t="s">
        <v>451</v>
      </c>
      <c r="BM296" s="136" t="s">
        <v>1283</v>
      </c>
    </row>
    <row r="297" spans="2:65" s="41" customFormat="1" ht="22.5" customHeight="1" x14ac:dyDescent="0.25">
      <c r="B297" s="179"/>
      <c r="C297" s="178" t="s">
        <v>1282</v>
      </c>
      <c r="D297" s="178" t="s">
        <v>386</v>
      </c>
      <c r="E297" s="177" t="s">
        <v>1281</v>
      </c>
      <c r="F297" s="172" t="s">
        <v>1280</v>
      </c>
      <c r="G297" s="176" t="s">
        <v>420</v>
      </c>
      <c r="H297" s="175">
        <v>3</v>
      </c>
      <c r="I297" s="174"/>
      <c r="J297" s="173">
        <f>ROUND(I297*H297,2)</f>
        <v>0</v>
      </c>
      <c r="K297" s="172" t="s">
        <v>15</v>
      </c>
      <c r="L297" s="42"/>
      <c r="M297" s="171" t="s">
        <v>15</v>
      </c>
      <c r="N297" s="215" t="s">
        <v>349</v>
      </c>
      <c r="O297" s="89"/>
      <c r="P297" s="214">
        <f>O297*H297</f>
        <v>0</v>
      </c>
      <c r="Q297" s="214">
        <v>0</v>
      </c>
      <c r="R297" s="214">
        <f>Q297*H297</f>
        <v>0</v>
      </c>
      <c r="S297" s="214">
        <v>0</v>
      </c>
      <c r="T297" s="213">
        <f>S297*H297</f>
        <v>0</v>
      </c>
      <c r="AR297" s="136" t="s">
        <v>451</v>
      </c>
      <c r="AT297" s="136" t="s">
        <v>386</v>
      </c>
      <c r="AU297" s="136" t="s">
        <v>293</v>
      </c>
      <c r="AY297" s="136" t="s">
        <v>385</v>
      </c>
      <c r="BE297" s="166">
        <f>IF(N297="základní",J297,0)</f>
        <v>0</v>
      </c>
      <c r="BF297" s="166">
        <f>IF(N297="snížená",J297,0)</f>
        <v>0</v>
      </c>
      <c r="BG297" s="166">
        <f>IF(N297="zákl. přenesená",J297,0)</f>
        <v>0</v>
      </c>
      <c r="BH297" s="166">
        <f>IF(N297="sníž. přenesená",J297,0)</f>
        <v>0</v>
      </c>
      <c r="BI297" s="166">
        <f>IF(N297="nulová",J297,0)</f>
        <v>0</v>
      </c>
      <c r="BJ297" s="136" t="s">
        <v>297</v>
      </c>
      <c r="BK297" s="166">
        <f>ROUND(I297*H297,2)</f>
        <v>0</v>
      </c>
      <c r="BL297" s="136" t="s">
        <v>451</v>
      </c>
      <c r="BM297" s="136" t="s">
        <v>1279</v>
      </c>
    </row>
    <row r="298" spans="2:65" s="41" customFormat="1" ht="22.5" customHeight="1" x14ac:dyDescent="0.25">
      <c r="B298" s="179"/>
      <c r="C298" s="178" t="s">
        <v>1278</v>
      </c>
      <c r="D298" s="178" t="s">
        <v>386</v>
      </c>
      <c r="E298" s="177" t="s">
        <v>1277</v>
      </c>
      <c r="F298" s="172" t="s">
        <v>1276</v>
      </c>
      <c r="G298" s="176" t="s">
        <v>1275</v>
      </c>
      <c r="H298" s="175">
        <v>5</v>
      </c>
      <c r="I298" s="174"/>
      <c r="J298" s="173">
        <f>ROUND(I298*H298,2)</f>
        <v>0</v>
      </c>
      <c r="K298" s="172" t="s">
        <v>512</v>
      </c>
      <c r="L298" s="42"/>
      <c r="M298" s="171" t="s">
        <v>15</v>
      </c>
      <c r="N298" s="215" t="s">
        <v>349</v>
      </c>
      <c r="O298" s="89"/>
      <c r="P298" s="214">
        <f>O298*H298</f>
        <v>0</v>
      </c>
      <c r="Q298" s="214">
        <v>1.8E-3</v>
      </c>
      <c r="R298" s="214">
        <f>Q298*H298</f>
        <v>8.9999999999999993E-3</v>
      </c>
      <c r="S298" s="214">
        <v>0</v>
      </c>
      <c r="T298" s="213">
        <f>S298*H298</f>
        <v>0</v>
      </c>
      <c r="AR298" s="136" t="s">
        <v>451</v>
      </c>
      <c r="AT298" s="136" t="s">
        <v>386</v>
      </c>
      <c r="AU298" s="136" t="s">
        <v>293</v>
      </c>
      <c r="AY298" s="136" t="s">
        <v>385</v>
      </c>
      <c r="BE298" s="166">
        <f>IF(N298="základní",J298,0)</f>
        <v>0</v>
      </c>
      <c r="BF298" s="166">
        <f>IF(N298="snížená",J298,0)</f>
        <v>0</v>
      </c>
      <c r="BG298" s="166">
        <f>IF(N298="zákl. přenesená",J298,0)</f>
        <v>0</v>
      </c>
      <c r="BH298" s="166">
        <f>IF(N298="sníž. přenesená",J298,0)</f>
        <v>0</v>
      </c>
      <c r="BI298" s="166">
        <f>IF(N298="nulová",J298,0)</f>
        <v>0</v>
      </c>
      <c r="BJ298" s="136" t="s">
        <v>297</v>
      </c>
      <c r="BK298" s="166">
        <f>ROUND(I298*H298,2)</f>
        <v>0</v>
      </c>
      <c r="BL298" s="136" t="s">
        <v>451</v>
      </c>
      <c r="BM298" s="136" t="s">
        <v>1274</v>
      </c>
    </row>
    <row r="299" spans="2:65" s="41" customFormat="1" x14ac:dyDescent="0.25">
      <c r="B299" s="42"/>
      <c r="D299" s="219" t="s">
        <v>461</v>
      </c>
      <c r="F299" s="247" t="s">
        <v>1273</v>
      </c>
      <c r="I299" s="243"/>
      <c r="L299" s="42"/>
      <c r="M299" s="242"/>
      <c r="N299" s="89"/>
      <c r="O299" s="89"/>
      <c r="P299" s="89"/>
      <c r="Q299" s="89"/>
      <c r="R299" s="89"/>
      <c r="S299" s="89"/>
      <c r="T299" s="88"/>
      <c r="AT299" s="136" t="s">
        <v>461</v>
      </c>
      <c r="AU299" s="136" t="s">
        <v>293</v>
      </c>
    </row>
    <row r="300" spans="2:65" s="41" customFormat="1" ht="22.5" customHeight="1" x14ac:dyDescent="0.25">
      <c r="B300" s="179"/>
      <c r="C300" s="178" t="s">
        <v>1272</v>
      </c>
      <c r="D300" s="178" t="s">
        <v>386</v>
      </c>
      <c r="E300" s="177" t="s">
        <v>1271</v>
      </c>
      <c r="F300" s="172" t="s">
        <v>1270</v>
      </c>
      <c r="G300" s="176" t="s">
        <v>420</v>
      </c>
      <c r="H300" s="175">
        <v>1</v>
      </c>
      <c r="I300" s="174"/>
      <c r="J300" s="173">
        <f>ROUND(I300*H300,2)</f>
        <v>0</v>
      </c>
      <c r="K300" s="172" t="s">
        <v>15</v>
      </c>
      <c r="L300" s="42"/>
      <c r="M300" s="171" t="s">
        <v>15</v>
      </c>
      <c r="N300" s="215" t="s">
        <v>349</v>
      </c>
      <c r="O300" s="89"/>
      <c r="P300" s="214">
        <f>O300*H300</f>
        <v>0</v>
      </c>
      <c r="Q300" s="214">
        <v>0</v>
      </c>
      <c r="R300" s="214">
        <f>Q300*H300</f>
        <v>0</v>
      </c>
      <c r="S300" s="214">
        <v>0</v>
      </c>
      <c r="T300" s="213">
        <f>S300*H300</f>
        <v>0</v>
      </c>
      <c r="AR300" s="136" t="s">
        <v>451</v>
      </c>
      <c r="AT300" s="136" t="s">
        <v>386</v>
      </c>
      <c r="AU300" s="136" t="s">
        <v>293</v>
      </c>
      <c r="AY300" s="136" t="s">
        <v>385</v>
      </c>
      <c r="BE300" s="166">
        <f>IF(N300="základní",J300,0)</f>
        <v>0</v>
      </c>
      <c r="BF300" s="166">
        <f>IF(N300="snížená",J300,0)</f>
        <v>0</v>
      </c>
      <c r="BG300" s="166">
        <f>IF(N300="zákl. přenesená",J300,0)</f>
        <v>0</v>
      </c>
      <c r="BH300" s="166">
        <f>IF(N300="sníž. přenesená",J300,0)</f>
        <v>0</v>
      </c>
      <c r="BI300" s="166">
        <f>IF(N300="nulová",J300,0)</f>
        <v>0</v>
      </c>
      <c r="BJ300" s="136" t="s">
        <v>297</v>
      </c>
      <c r="BK300" s="166">
        <f>ROUND(I300*H300,2)</f>
        <v>0</v>
      </c>
      <c r="BL300" s="136" t="s">
        <v>451</v>
      </c>
      <c r="BM300" s="136" t="s">
        <v>1269</v>
      </c>
    </row>
    <row r="301" spans="2:65" s="41" customFormat="1" ht="22.5" customHeight="1" x14ac:dyDescent="0.25">
      <c r="B301" s="179"/>
      <c r="C301" s="229" t="s">
        <v>1268</v>
      </c>
      <c r="D301" s="229" t="s">
        <v>429</v>
      </c>
      <c r="E301" s="228" t="s">
        <v>1267</v>
      </c>
      <c r="F301" s="223" t="s">
        <v>1266</v>
      </c>
      <c r="G301" s="227" t="s">
        <v>420</v>
      </c>
      <c r="H301" s="226">
        <v>1</v>
      </c>
      <c r="I301" s="225"/>
      <c r="J301" s="224">
        <f>ROUND(I301*H301,2)</f>
        <v>0</v>
      </c>
      <c r="K301" s="223" t="s">
        <v>15</v>
      </c>
      <c r="L301" s="222"/>
      <c r="M301" s="221" t="s">
        <v>15</v>
      </c>
      <c r="N301" s="220" t="s">
        <v>349</v>
      </c>
      <c r="O301" s="89"/>
      <c r="P301" s="214">
        <f>O301*H301</f>
        <v>0</v>
      </c>
      <c r="Q301" s="214">
        <v>0</v>
      </c>
      <c r="R301" s="214">
        <f>Q301*H301</f>
        <v>0</v>
      </c>
      <c r="S301" s="214">
        <v>0</v>
      </c>
      <c r="T301" s="213">
        <f>S301*H301</f>
        <v>0</v>
      </c>
      <c r="AR301" s="136" t="s">
        <v>452</v>
      </c>
      <c r="AT301" s="136" t="s">
        <v>429</v>
      </c>
      <c r="AU301" s="136" t="s">
        <v>293</v>
      </c>
      <c r="AY301" s="136" t="s">
        <v>385</v>
      </c>
      <c r="BE301" s="166">
        <f>IF(N301="základní",J301,0)</f>
        <v>0</v>
      </c>
      <c r="BF301" s="166">
        <f>IF(N301="snížená",J301,0)</f>
        <v>0</v>
      </c>
      <c r="BG301" s="166">
        <f>IF(N301="zákl. přenesená",J301,0)</f>
        <v>0</v>
      </c>
      <c r="BH301" s="166">
        <f>IF(N301="sníž. přenesená",J301,0)</f>
        <v>0</v>
      </c>
      <c r="BI301" s="166">
        <f>IF(N301="nulová",J301,0)</f>
        <v>0</v>
      </c>
      <c r="BJ301" s="136" t="s">
        <v>297</v>
      </c>
      <c r="BK301" s="166">
        <f>ROUND(I301*H301,2)</f>
        <v>0</v>
      </c>
      <c r="BL301" s="136" t="s">
        <v>451</v>
      </c>
      <c r="BM301" s="136" t="s">
        <v>1265</v>
      </c>
    </row>
    <row r="302" spans="2:65" s="205" customFormat="1" x14ac:dyDescent="0.25">
      <c r="B302" s="210"/>
      <c r="D302" s="204" t="s">
        <v>396</v>
      </c>
      <c r="E302" s="206" t="s">
        <v>15</v>
      </c>
      <c r="F302" s="212" t="s">
        <v>1264</v>
      </c>
      <c r="H302" s="206" t="s">
        <v>15</v>
      </c>
      <c r="I302" s="211"/>
      <c r="L302" s="210"/>
      <c r="M302" s="209"/>
      <c r="N302" s="208"/>
      <c r="O302" s="208"/>
      <c r="P302" s="208"/>
      <c r="Q302" s="208"/>
      <c r="R302" s="208"/>
      <c r="S302" s="208"/>
      <c r="T302" s="207"/>
      <c r="AT302" s="206" t="s">
        <v>396</v>
      </c>
      <c r="AU302" s="206" t="s">
        <v>293</v>
      </c>
      <c r="AV302" s="205" t="s">
        <v>297</v>
      </c>
      <c r="AW302" s="205" t="s">
        <v>358</v>
      </c>
      <c r="AX302" s="205" t="s">
        <v>313</v>
      </c>
      <c r="AY302" s="206" t="s">
        <v>385</v>
      </c>
    </row>
    <row r="303" spans="2:65" s="205" customFormat="1" x14ac:dyDescent="0.25">
      <c r="B303" s="210"/>
      <c r="D303" s="204" t="s">
        <v>396</v>
      </c>
      <c r="E303" s="206" t="s">
        <v>15</v>
      </c>
      <c r="F303" s="212" t="s">
        <v>1263</v>
      </c>
      <c r="H303" s="206" t="s">
        <v>15</v>
      </c>
      <c r="I303" s="211"/>
      <c r="L303" s="210"/>
      <c r="M303" s="209"/>
      <c r="N303" s="208"/>
      <c r="O303" s="208"/>
      <c r="P303" s="208"/>
      <c r="Q303" s="208"/>
      <c r="R303" s="208"/>
      <c r="S303" s="208"/>
      <c r="T303" s="207"/>
      <c r="AT303" s="206" t="s">
        <v>396</v>
      </c>
      <c r="AU303" s="206" t="s">
        <v>293</v>
      </c>
      <c r="AV303" s="205" t="s">
        <v>297</v>
      </c>
      <c r="AW303" s="205" t="s">
        <v>358</v>
      </c>
      <c r="AX303" s="205" t="s">
        <v>313</v>
      </c>
      <c r="AY303" s="206" t="s">
        <v>385</v>
      </c>
    </row>
    <row r="304" spans="2:65" s="205" customFormat="1" x14ac:dyDescent="0.25">
      <c r="B304" s="210"/>
      <c r="D304" s="204" t="s">
        <v>396</v>
      </c>
      <c r="E304" s="206" t="s">
        <v>15</v>
      </c>
      <c r="F304" s="212" t="s">
        <v>1262</v>
      </c>
      <c r="H304" s="206" t="s">
        <v>15</v>
      </c>
      <c r="I304" s="211"/>
      <c r="L304" s="210"/>
      <c r="M304" s="209"/>
      <c r="N304" s="208"/>
      <c r="O304" s="208"/>
      <c r="P304" s="208"/>
      <c r="Q304" s="208"/>
      <c r="R304" s="208"/>
      <c r="S304" s="208"/>
      <c r="T304" s="207"/>
      <c r="AT304" s="206" t="s">
        <v>396</v>
      </c>
      <c r="AU304" s="206" t="s">
        <v>293</v>
      </c>
      <c r="AV304" s="205" t="s">
        <v>297</v>
      </c>
      <c r="AW304" s="205" t="s">
        <v>358</v>
      </c>
      <c r="AX304" s="205" t="s">
        <v>313</v>
      </c>
      <c r="AY304" s="206" t="s">
        <v>385</v>
      </c>
    </row>
    <row r="305" spans="2:65" s="205" customFormat="1" x14ac:dyDescent="0.25">
      <c r="B305" s="210"/>
      <c r="D305" s="204" t="s">
        <v>396</v>
      </c>
      <c r="E305" s="206" t="s">
        <v>15</v>
      </c>
      <c r="F305" s="212" t="s">
        <v>1261</v>
      </c>
      <c r="H305" s="206" t="s">
        <v>15</v>
      </c>
      <c r="I305" s="211"/>
      <c r="L305" s="210"/>
      <c r="M305" s="209"/>
      <c r="N305" s="208"/>
      <c r="O305" s="208"/>
      <c r="P305" s="208"/>
      <c r="Q305" s="208"/>
      <c r="R305" s="208"/>
      <c r="S305" s="208"/>
      <c r="T305" s="207"/>
      <c r="AT305" s="206" t="s">
        <v>396</v>
      </c>
      <c r="AU305" s="206" t="s">
        <v>293</v>
      </c>
      <c r="AV305" s="205" t="s">
        <v>297</v>
      </c>
      <c r="AW305" s="205" t="s">
        <v>358</v>
      </c>
      <c r="AX305" s="205" t="s">
        <v>313</v>
      </c>
      <c r="AY305" s="206" t="s">
        <v>385</v>
      </c>
    </row>
    <row r="306" spans="2:65" s="205" customFormat="1" x14ac:dyDescent="0.25">
      <c r="B306" s="210"/>
      <c r="D306" s="204" t="s">
        <v>396</v>
      </c>
      <c r="E306" s="206" t="s">
        <v>15</v>
      </c>
      <c r="F306" s="212" t="s">
        <v>1260</v>
      </c>
      <c r="H306" s="206" t="s">
        <v>15</v>
      </c>
      <c r="I306" s="211"/>
      <c r="L306" s="210"/>
      <c r="M306" s="209"/>
      <c r="N306" s="208"/>
      <c r="O306" s="208"/>
      <c r="P306" s="208"/>
      <c r="Q306" s="208"/>
      <c r="R306" s="208"/>
      <c r="S306" s="208"/>
      <c r="T306" s="207"/>
      <c r="AT306" s="206" t="s">
        <v>396</v>
      </c>
      <c r="AU306" s="206" t="s">
        <v>293</v>
      </c>
      <c r="AV306" s="205" t="s">
        <v>297</v>
      </c>
      <c r="AW306" s="205" t="s">
        <v>358</v>
      </c>
      <c r="AX306" s="205" t="s">
        <v>313</v>
      </c>
      <c r="AY306" s="206" t="s">
        <v>385</v>
      </c>
    </row>
    <row r="307" spans="2:65" s="205" customFormat="1" x14ac:dyDescent="0.25">
      <c r="B307" s="210"/>
      <c r="D307" s="204" t="s">
        <v>396</v>
      </c>
      <c r="E307" s="206" t="s">
        <v>15</v>
      </c>
      <c r="F307" s="212" t="s">
        <v>1259</v>
      </c>
      <c r="H307" s="206" t="s">
        <v>15</v>
      </c>
      <c r="I307" s="211"/>
      <c r="L307" s="210"/>
      <c r="M307" s="209"/>
      <c r="N307" s="208"/>
      <c r="O307" s="208"/>
      <c r="P307" s="208"/>
      <c r="Q307" s="208"/>
      <c r="R307" s="208"/>
      <c r="S307" s="208"/>
      <c r="T307" s="207"/>
      <c r="AT307" s="206" t="s">
        <v>396</v>
      </c>
      <c r="AU307" s="206" t="s">
        <v>293</v>
      </c>
      <c r="AV307" s="205" t="s">
        <v>297</v>
      </c>
      <c r="AW307" s="205" t="s">
        <v>358</v>
      </c>
      <c r="AX307" s="205" t="s">
        <v>313</v>
      </c>
      <c r="AY307" s="206" t="s">
        <v>385</v>
      </c>
    </row>
    <row r="308" spans="2:65" s="205" customFormat="1" x14ac:dyDescent="0.25">
      <c r="B308" s="210"/>
      <c r="D308" s="204" t="s">
        <v>396</v>
      </c>
      <c r="E308" s="206" t="s">
        <v>15</v>
      </c>
      <c r="F308" s="212" t="s">
        <v>1258</v>
      </c>
      <c r="H308" s="206" t="s">
        <v>15</v>
      </c>
      <c r="I308" s="211"/>
      <c r="L308" s="210"/>
      <c r="M308" s="209"/>
      <c r="N308" s="208"/>
      <c r="O308" s="208"/>
      <c r="P308" s="208"/>
      <c r="Q308" s="208"/>
      <c r="R308" s="208"/>
      <c r="S308" s="208"/>
      <c r="T308" s="207"/>
      <c r="AT308" s="206" t="s">
        <v>396</v>
      </c>
      <c r="AU308" s="206" t="s">
        <v>293</v>
      </c>
      <c r="AV308" s="205" t="s">
        <v>297</v>
      </c>
      <c r="AW308" s="205" t="s">
        <v>358</v>
      </c>
      <c r="AX308" s="205" t="s">
        <v>313</v>
      </c>
      <c r="AY308" s="206" t="s">
        <v>385</v>
      </c>
    </row>
    <row r="309" spans="2:65" s="205" customFormat="1" x14ac:dyDescent="0.25">
      <c r="B309" s="210"/>
      <c r="D309" s="204" t="s">
        <v>396</v>
      </c>
      <c r="E309" s="206" t="s">
        <v>15</v>
      </c>
      <c r="F309" s="212" t="s">
        <v>1257</v>
      </c>
      <c r="H309" s="206" t="s">
        <v>15</v>
      </c>
      <c r="I309" s="211"/>
      <c r="L309" s="210"/>
      <c r="M309" s="209"/>
      <c r="N309" s="208"/>
      <c r="O309" s="208"/>
      <c r="P309" s="208"/>
      <c r="Q309" s="208"/>
      <c r="R309" s="208"/>
      <c r="S309" s="208"/>
      <c r="T309" s="207"/>
      <c r="AT309" s="206" t="s">
        <v>396</v>
      </c>
      <c r="AU309" s="206" t="s">
        <v>293</v>
      </c>
      <c r="AV309" s="205" t="s">
        <v>297</v>
      </c>
      <c r="AW309" s="205" t="s">
        <v>358</v>
      </c>
      <c r="AX309" s="205" t="s">
        <v>313</v>
      </c>
      <c r="AY309" s="206" t="s">
        <v>385</v>
      </c>
    </row>
    <row r="310" spans="2:65" s="195" customFormat="1" x14ac:dyDescent="0.25">
      <c r="B310" s="200"/>
      <c r="D310" s="219" t="s">
        <v>396</v>
      </c>
      <c r="E310" s="218" t="s">
        <v>15</v>
      </c>
      <c r="F310" s="217" t="s">
        <v>297</v>
      </c>
      <c r="H310" s="216">
        <v>1</v>
      </c>
      <c r="I310" s="201"/>
      <c r="L310" s="200"/>
      <c r="M310" s="199"/>
      <c r="N310" s="198"/>
      <c r="O310" s="198"/>
      <c r="P310" s="198"/>
      <c r="Q310" s="198"/>
      <c r="R310" s="198"/>
      <c r="S310" s="198"/>
      <c r="T310" s="197"/>
      <c r="AT310" s="196" t="s">
        <v>396</v>
      </c>
      <c r="AU310" s="196" t="s">
        <v>293</v>
      </c>
      <c r="AV310" s="195" t="s">
        <v>293</v>
      </c>
      <c r="AW310" s="195" t="s">
        <v>358</v>
      </c>
      <c r="AX310" s="195" t="s">
        <v>297</v>
      </c>
      <c r="AY310" s="196" t="s">
        <v>385</v>
      </c>
    </row>
    <row r="311" spans="2:65" s="41" customFormat="1" ht="22.5" customHeight="1" x14ac:dyDescent="0.25">
      <c r="B311" s="179"/>
      <c r="C311" s="178" t="s">
        <v>1256</v>
      </c>
      <c r="D311" s="178" t="s">
        <v>386</v>
      </c>
      <c r="E311" s="177" t="s">
        <v>1255</v>
      </c>
      <c r="F311" s="172" t="s">
        <v>1254</v>
      </c>
      <c r="G311" s="176" t="s">
        <v>420</v>
      </c>
      <c r="H311" s="175">
        <v>1</v>
      </c>
      <c r="I311" s="174"/>
      <c r="J311" s="173">
        <f>ROUND(I311*H311,2)</f>
        <v>0</v>
      </c>
      <c r="K311" s="172" t="s">
        <v>15</v>
      </c>
      <c r="L311" s="42"/>
      <c r="M311" s="171" t="s">
        <v>15</v>
      </c>
      <c r="N311" s="215" t="s">
        <v>349</v>
      </c>
      <c r="O311" s="89"/>
      <c r="P311" s="214">
        <f>O311*H311</f>
        <v>0</v>
      </c>
      <c r="Q311" s="214">
        <v>0</v>
      </c>
      <c r="R311" s="214">
        <f>Q311*H311</f>
        <v>0</v>
      </c>
      <c r="S311" s="214">
        <v>0</v>
      </c>
      <c r="T311" s="213">
        <f>S311*H311</f>
        <v>0</v>
      </c>
      <c r="AR311" s="136" t="s">
        <v>451</v>
      </c>
      <c r="AT311" s="136" t="s">
        <v>386</v>
      </c>
      <c r="AU311" s="136" t="s">
        <v>293</v>
      </c>
      <c r="AY311" s="136" t="s">
        <v>385</v>
      </c>
      <c r="BE311" s="166">
        <f>IF(N311="základní",J311,0)</f>
        <v>0</v>
      </c>
      <c r="BF311" s="166">
        <f>IF(N311="snížená",J311,0)</f>
        <v>0</v>
      </c>
      <c r="BG311" s="166">
        <f>IF(N311="zákl. přenesená",J311,0)</f>
        <v>0</v>
      </c>
      <c r="BH311" s="166">
        <f>IF(N311="sníž. přenesená",J311,0)</f>
        <v>0</v>
      </c>
      <c r="BI311" s="166">
        <f>IF(N311="nulová",J311,0)</f>
        <v>0</v>
      </c>
      <c r="BJ311" s="136" t="s">
        <v>297</v>
      </c>
      <c r="BK311" s="166">
        <f>ROUND(I311*H311,2)</f>
        <v>0</v>
      </c>
      <c r="BL311" s="136" t="s">
        <v>451</v>
      </c>
      <c r="BM311" s="136" t="s">
        <v>1253</v>
      </c>
    </row>
    <row r="312" spans="2:65" s="41" customFormat="1" ht="22.5" customHeight="1" x14ac:dyDescent="0.25">
      <c r="B312" s="179"/>
      <c r="C312" s="229" t="s">
        <v>1252</v>
      </c>
      <c r="D312" s="229" t="s">
        <v>429</v>
      </c>
      <c r="E312" s="228" t="s">
        <v>1251</v>
      </c>
      <c r="F312" s="223" t="s">
        <v>1250</v>
      </c>
      <c r="G312" s="227" t="s">
        <v>420</v>
      </c>
      <c r="H312" s="226">
        <v>1</v>
      </c>
      <c r="I312" s="225"/>
      <c r="J312" s="224">
        <f>ROUND(I312*H312,2)</f>
        <v>0</v>
      </c>
      <c r="K312" s="223" t="s">
        <v>15</v>
      </c>
      <c r="L312" s="222"/>
      <c r="M312" s="221" t="s">
        <v>15</v>
      </c>
      <c r="N312" s="220" t="s">
        <v>349</v>
      </c>
      <c r="O312" s="89"/>
      <c r="P312" s="214">
        <f>O312*H312</f>
        <v>0</v>
      </c>
      <c r="Q312" s="214">
        <v>0</v>
      </c>
      <c r="R312" s="214">
        <f>Q312*H312</f>
        <v>0</v>
      </c>
      <c r="S312" s="214">
        <v>0</v>
      </c>
      <c r="T312" s="213">
        <f>S312*H312</f>
        <v>0</v>
      </c>
      <c r="AR312" s="136" t="s">
        <v>452</v>
      </c>
      <c r="AT312" s="136" t="s">
        <v>429</v>
      </c>
      <c r="AU312" s="136" t="s">
        <v>293</v>
      </c>
      <c r="AY312" s="136" t="s">
        <v>385</v>
      </c>
      <c r="BE312" s="166">
        <f>IF(N312="základní",J312,0)</f>
        <v>0</v>
      </c>
      <c r="BF312" s="166">
        <f>IF(N312="snížená",J312,0)</f>
        <v>0</v>
      </c>
      <c r="BG312" s="166">
        <f>IF(N312="zákl. přenesená",J312,0)</f>
        <v>0</v>
      </c>
      <c r="BH312" s="166">
        <f>IF(N312="sníž. přenesená",J312,0)</f>
        <v>0</v>
      </c>
      <c r="BI312" s="166">
        <f>IF(N312="nulová",J312,0)</f>
        <v>0</v>
      </c>
      <c r="BJ312" s="136" t="s">
        <v>297</v>
      </c>
      <c r="BK312" s="166">
        <f>ROUND(I312*H312,2)</f>
        <v>0</v>
      </c>
      <c r="BL312" s="136" t="s">
        <v>451</v>
      </c>
      <c r="BM312" s="136" t="s">
        <v>1249</v>
      </c>
    </row>
    <row r="313" spans="2:65" s="205" customFormat="1" x14ac:dyDescent="0.25">
      <c r="B313" s="210"/>
      <c r="D313" s="204" t="s">
        <v>396</v>
      </c>
      <c r="E313" s="206" t="s">
        <v>15</v>
      </c>
      <c r="F313" s="212" t="s">
        <v>1220</v>
      </c>
      <c r="H313" s="206" t="s">
        <v>15</v>
      </c>
      <c r="I313" s="211"/>
      <c r="L313" s="210"/>
      <c r="M313" s="209"/>
      <c r="N313" s="208"/>
      <c r="O313" s="208"/>
      <c r="P313" s="208"/>
      <c r="Q313" s="208"/>
      <c r="R313" s="208"/>
      <c r="S313" s="208"/>
      <c r="T313" s="207"/>
      <c r="AT313" s="206" t="s">
        <v>396</v>
      </c>
      <c r="AU313" s="206" t="s">
        <v>293</v>
      </c>
      <c r="AV313" s="205" t="s">
        <v>297</v>
      </c>
      <c r="AW313" s="205" t="s">
        <v>358</v>
      </c>
      <c r="AX313" s="205" t="s">
        <v>313</v>
      </c>
      <c r="AY313" s="206" t="s">
        <v>385</v>
      </c>
    </row>
    <row r="314" spans="2:65" s="205" customFormat="1" x14ac:dyDescent="0.25">
      <c r="B314" s="210"/>
      <c r="D314" s="204" t="s">
        <v>396</v>
      </c>
      <c r="E314" s="206" t="s">
        <v>15</v>
      </c>
      <c r="F314" s="212" t="s">
        <v>1248</v>
      </c>
      <c r="H314" s="206" t="s">
        <v>15</v>
      </c>
      <c r="I314" s="211"/>
      <c r="L314" s="210"/>
      <c r="M314" s="209"/>
      <c r="N314" s="208"/>
      <c r="O314" s="208"/>
      <c r="P314" s="208"/>
      <c r="Q314" s="208"/>
      <c r="R314" s="208"/>
      <c r="S314" s="208"/>
      <c r="T314" s="207"/>
      <c r="AT314" s="206" t="s">
        <v>396</v>
      </c>
      <c r="AU314" s="206" t="s">
        <v>293</v>
      </c>
      <c r="AV314" s="205" t="s">
        <v>297</v>
      </c>
      <c r="AW314" s="205" t="s">
        <v>358</v>
      </c>
      <c r="AX314" s="205" t="s">
        <v>313</v>
      </c>
      <c r="AY314" s="206" t="s">
        <v>385</v>
      </c>
    </row>
    <row r="315" spans="2:65" s="205" customFormat="1" x14ac:dyDescent="0.25">
      <c r="B315" s="210"/>
      <c r="D315" s="204" t="s">
        <v>396</v>
      </c>
      <c r="E315" s="206" t="s">
        <v>15</v>
      </c>
      <c r="F315" s="212" t="s">
        <v>1218</v>
      </c>
      <c r="H315" s="206" t="s">
        <v>15</v>
      </c>
      <c r="I315" s="211"/>
      <c r="L315" s="210"/>
      <c r="M315" s="209"/>
      <c r="N315" s="208"/>
      <c r="O315" s="208"/>
      <c r="P315" s="208"/>
      <c r="Q315" s="208"/>
      <c r="R315" s="208"/>
      <c r="S315" s="208"/>
      <c r="T315" s="207"/>
      <c r="AT315" s="206" t="s">
        <v>396</v>
      </c>
      <c r="AU315" s="206" t="s">
        <v>293</v>
      </c>
      <c r="AV315" s="205" t="s">
        <v>297</v>
      </c>
      <c r="AW315" s="205" t="s">
        <v>358</v>
      </c>
      <c r="AX315" s="205" t="s">
        <v>313</v>
      </c>
      <c r="AY315" s="206" t="s">
        <v>385</v>
      </c>
    </row>
    <row r="316" spans="2:65" s="195" customFormat="1" x14ac:dyDescent="0.25">
      <c r="B316" s="200"/>
      <c r="D316" s="204" t="s">
        <v>396</v>
      </c>
      <c r="E316" s="196" t="s">
        <v>15</v>
      </c>
      <c r="F316" s="203" t="s">
        <v>297</v>
      </c>
      <c r="H316" s="202">
        <v>1</v>
      </c>
      <c r="I316" s="201"/>
      <c r="L316" s="200"/>
      <c r="M316" s="199"/>
      <c r="N316" s="198"/>
      <c r="O316" s="198"/>
      <c r="P316" s="198"/>
      <c r="Q316" s="198"/>
      <c r="R316" s="198"/>
      <c r="S316" s="198"/>
      <c r="T316" s="197"/>
      <c r="AT316" s="196" t="s">
        <v>396</v>
      </c>
      <c r="AU316" s="196" t="s">
        <v>293</v>
      </c>
      <c r="AV316" s="195" t="s">
        <v>293</v>
      </c>
      <c r="AW316" s="195" t="s">
        <v>358</v>
      </c>
      <c r="AX316" s="195" t="s">
        <v>313</v>
      </c>
      <c r="AY316" s="196" t="s">
        <v>385</v>
      </c>
    </row>
    <row r="317" spans="2:65" s="232" customFormat="1" x14ac:dyDescent="0.25">
      <c r="B317" s="237"/>
      <c r="D317" s="219" t="s">
        <v>396</v>
      </c>
      <c r="E317" s="241" t="s">
        <v>15</v>
      </c>
      <c r="F317" s="240" t="s">
        <v>456</v>
      </c>
      <c r="H317" s="239">
        <v>1</v>
      </c>
      <c r="I317" s="238"/>
      <c r="L317" s="237"/>
      <c r="M317" s="236"/>
      <c r="N317" s="235"/>
      <c r="O317" s="235"/>
      <c r="P317" s="235"/>
      <c r="Q317" s="235"/>
      <c r="R317" s="235"/>
      <c r="S317" s="235"/>
      <c r="T317" s="234"/>
      <c r="AT317" s="233" t="s">
        <v>396</v>
      </c>
      <c r="AU317" s="233" t="s">
        <v>293</v>
      </c>
      <c r="AV317" s="232" t="s">
        <v>384</v>
      </c>
      <c r="AW317" s="232" t="s">
        <v>358</v>
      </c>
      <c r="AX317" s="232" t="s">
        <v>297</v>
      </c>
      <c r="AY317" s="233" t="s">
        <v>385</v>
      </c>
    </row>
    <row r="318" spans="2:65" s="41" customFormat="1" ht="22.5" customHeight="1" x14ac:dyDescent="0.25">
      <c r="B318" s="179"/>
      <c r="C318" s="178" t="s">
        <v>1247</v>
      </c>
      <c r="D318" s="178" t="s">
        <v>386</v>
      </c>
      <c r="E318" s="177" t="s">
        <v>1246</v>
      </c>
      <c r="F318" s="172" t="s">
        <v>1245</v>
      </c>
      <c r="G318" s="176" t="s">
        <v>420</v>
      </c>
      <c r="H318" s="175">
        <v>1</v>
      </c>
      <c r="I318" s="174"/>
      <c r="J318" s="173">
        <f>ROUND(I318*H318,2)</f>
        <v>0</v>
      </c>
      <c r="K318" s="172" t="s">
        <v>15</v>
      </c>
      <c r="L318" s="42"/>
      <c r="M318" s="171" t="s">
        <v>15</v>
      </c>
      <c r="N318" s="215" t="s">
        <v>349</v>
      </c>
      <c r="O318" s="89"/>
      <c r="P318" s="214">
        <f>O318*H318</f>
        <v>0</v>
      </c>
      <c r="Q318" s="214">
        <v>0</v>
      </c>
      <c r="R318" s="214">
        <f>Q318*H318</f>
        <v>0</v>
      </c>
      <c r="S318" s="214">
        <v>0</v>
      </c>
      <c r="T318" s="213">
        <f>S318*H318</f>
        <v>0</v>
      </c>
      <c r="AR318" s="136" t="s">
        <v>451</v>
      </c>
      <c r="AT318" s="136" t="s">
        <v>386</v>
      </c>
      <c r="AU318" s="136" t="s">
        <v>293</v>
      </c>
      <c r="AY318" s="136" t="s">
        <v>385</v>
      </c>
      <c r="BE318" s="166">
        <f>IF(N318="základní",J318,0)</f>
        <v>0</v>
      </c>
      <c r="BF318" s="166">
        <f>IF(N318="snížená",J318,0)</f>
        <v>0</v>
      </c>
      <c r="BG318" s="166">
        <f>IF(N318="zákl. přenesená",J318,0)</f>
        <v>0</v>
      </c>
      <c r="BH318" s="166">
        <f>IF(N318="sníž. přenesená",J318,0)</f>
        <v>0</v>
      </c>
      <c r="BI318" s="166">
        <f>IF(N318="nulová",J318,0)</f>
        <v>0</v>
      </c>
      <c r="BJ318" s="136" t="s">
        <v>297</v>
      </c>
      <c r="BK318" s="166">
        <f>ROUND(I318*H318,2)</f>
        <v>0</v>
      </c>
      <c r="BL318" s="136" t="s">
        <v>451</v>
      </c>
      <c r="BM318" s="136" t="s">
        <v>1244</v>
      </c>
    </row>
    <row r="319" spans="2:65" s="41" customFormat="1" ht="22.5" customHeight="1" x14ac:dyDescent="0.25">
      <c r="B319" s="179"/>
      <c r="C319" s="229" t="s">
        <v>1243</v>
      </c>
      <c r="D319" s="229" t="s">
        <v>429</v>
      </c>
      <c r="E319" s="228" t="s">
        <v>1242</v>
      </c>
      <c r="F319" s="223" t="s">
        <v>1241</v>
      </c>
      <c r="G319" s="227" t="s">
        <v>420</v>
      </c>
      <c r="H319" s="226">
        <v>1</v>
      </c>
      <c r="I319" s="225"/>
      <c r="J319" s="224">
        <f>ROUND(I319*H319,2)</f>
        <v>0</v>
      </c>
      <c r="K319" s="223" t="s">
        <v>15</v>
      </c>
      <c r="L319" s="222"/>
      <c r="M319" s="221" t="s">
        <v>15</v>
      </c>
      <c r="N319" s="220" t="s">
        <v>349</v>
      </c>
      <c r="O319" s="89"/>
      <c r="P319" s="214">
        <f>O319*H319</f>
        <v>0</v>
      </c>
      <c r="Q319" s="214">
        <v>0</v>
      </c>
      <c r="R319" s="214">
        <f>Q319*H319</f>
        <v>0</v>
      </c>
      <c r="S319" s="214">
        <v>0</v>
      </c>
      <c r="T319" s="213">
        <f>S319*H319</f>
        <v>0</v>
      </c>
      <c r="AR319" s="136" t="s">
        <v>452</v>
      </c>
      <c r="AT319" s="136" t="s">
        <v>429</v>
      </c>
      <c r="AU319" s="136" t="s">
        <v>293</v>
      </c>
      <c r="AY319" s="136" t="s">
        <v>385</v>
      </c>
      <c r="BE319" s="166">
        <f>IF(N319="základní",J319,0)</f>
        <v>0</v>
      </c>
      <c r="BF319" s="166">
        <f>IF(N319="snížená",J319,0)</f>
        <v>0</v>
      </c>
      <c r="BG319" s="166">
        <f>IF(N319="zákl. přenesená",J319,0)</f>
        <v>0</v>
      </c>
      <c r="BH319" s="166">
        <f>IF(N319="sníž. přenesená",J319,0)</f>
        <v>0</v>
      </c>
      <c r="BI319" s="166">
        <f>IF(N319="nulová",J319,0)</f>
        <v>0</v>
      </c>
      <c r="BJ319" s="136" t="s">
        <v>297</v>
      </c>
      <c r="BK319" s="166">
        <f>ROUND(I319*H319,2)</f>
        <v>0</v>
      </c>
      <c r="BL319" s="136" t="s">
        <v>451</v>
      </c>
      <c r="BM319" s="136" t="s">
        <v>1240</v>
      </c>
    </row>
    <row r="320" spans="2:65" s="205" customFormat="1" x14ac:dyDescent="0.25">
      <c r="B320" s="210"/>
      <c r="D320" s="204" t="s">
        <v>396</v>
      </c>
      <c r="E320" s="206" t="s">
        <v>15</v>
      </c>
      <c r="F320" s="212" t="s">
        <v>1239</v>
      </c>
      <c r="H320" s="206" t="s">
        <v>15</v>
      </c>
      <c r="I320" s="211"/>
      <c r="L320" s="210"/>
      <c r="M320" s="209"/>
      <c r="N320" s="208"/>
      <c r="O320" s="208"/>
      <c r="P320" s="208"/>
      <c r="Q320" s="208"/>
      <c r="R320" s="208"/>
      <c r="S320" s="208"/>
      <c r="T320" s="207"/>
      <c r="AT320" s="206" t="s">
        <v>396</v>
      </c>
      <c r="AU320" s="206" t="s">
        <v>293</v>
      </c>
      <c r="AV320" s="205" t="s">
        <v>297</v>
      </c>
      <c r="AW320" s="205" t="s">
        <v>358</v>
      </c>
      <c r="AX320" s="205" t="s">
        <v>313</v>
      </c>
      <c r="AY320" s="206" t="s">
        <v>385</v>
      </c>
    </row>
    <row r="321" spans="2:65" s="205" customFormat="1" x14ac:dyDescent="0.25">
      <c r="B321" s="210"/>
      <c r="D321" s="204" t="s">
        <v>396</v>
      </c>
      <c r="E321" s="206" t="s">
        <v>15</v>
      </c>
      <c r="F321" s="212" t="s">
        <v>1238</v>
      </c>
      <c r="H321" s="206" t="s">
        <v>15</v>
      </c>
      <c r="I321" s="211"/>
      <c r="L321" s="210"/>
      <c r="M321" s="209"/>
      <c r="N321" s="208"/>
      <c r="O321" s="208"/>
      <c r="P321" s="208"/>
      <c r="Q321" s="208"/>
      <c r="R321" s="208"/>
      <c r="S321" s="208"/>
      <c r="T321" s="207"/>
      <c r="AT321" s="206" t="s">
        <v>396</v>
      </c>
      <c r="AU321" s="206" t="s">
        <v>293</v>
      </c>
      <c r="AV321" s="205" t="s">
        <v>297</v>
      </c>
      <c r="AW321" s="205" t="s">
        <v>358</v>
      </c>
      <c r="AX321" s="205" t="s">
        <v>313</v>
      </c>
      <c r="AY321" s="206" t="s">
        <v>385</v>
      </c>
    </row>
    <row r="322" spans="2:65" s="205" customFormat="1" x14ac:dyDescent="0.25">
      <c r="B322" s="210"/>
      <c r="D322" s="204" t="s">
        <v>396</v>
      </c>
      <c r="E322" s="206" t="s">
        <v>15</v>
      </c>
      <c r="F322" s="212" t="s">
        <v>1237</v>
      </c>
      <c r="H322" s="206" t="s">
        <v>15</v>
      </c>
      <c r="I322" s="211"/>
      <c r="L322" s="210"/>
      <c r="M322" s="209"/>
      <c r="N322" s="208"/>
      <c r="O322" s="208"/>
      <c r="P322" s="208"/>
      <c r="Q322" s="208"/>
      <c r="R322" s="208"/>
      <c r="S322" s="208"/>
      <c r="T322" s="207"/>
      <c r="AT322" s="206" t="s">
        <v>396</v>
      </c>
      <c r="AU322" s="206" t="s">
        <v>293</v>
      </c>
      <c r="AV322" s="205" t="s">
        <v>297</v>
      </c>
      <c r="AW322" s="205" t="s">
        <v>358</v>
      </c>
      <c r="AX322" s="205" t="s">
        <v>313</v>
      </c>
      <c r="AY322" s="206" t="s">
        <v>385</v>
      </c>
    </row>
    <row r="323" spans="2:65" s="195" customFormat="1" x14ac:dyDescent="0.25">
      <c r="B323" s="200"/>
      <c r="D323" s="219" t="s">
        <v>396</v>
      </c>
      <c r="E323" s="218" t="s">
        <v>15</v>
      </c>
      <c r="F323" s="217" t="s">
        <v>297</v>
      </c>
      <c r="H323" s="216">
        <v>1</v>
      </c>
      <c r="I323" s="201"/>
      <c r="L323" s="200"/>
      <c r="M323" s="199"/>
      <c r="N323" s="198"/>
      <c r="O323" s="198"/>
      <c r="P323" s="198"/>
      <c r="Q323" s="198"/>
      <c r="R323" s="198"/>
      <c r="S323" s="198"/>
      <c r="T323" s="197"/>
      <c r="AT323" s="196" t="s">
        <v>396</v>
      </c>
      <c r="AU323" s="196" t="s">
        <v>293</v>
      </c>
      <c r="AV323" s="195" t="s">
        <v>293</v>
      </c>
      <c r="AW323" s="195" t="s">
        <v>358</v>
      </c>
      <c r="AX323" s="195" t="s">
        <v>297</v>
      </c>
      <c r="AY323" s="196" t="s">
        <v>385</v>
      </c>
    </row>
    <row r="324" spans="2:65" s="41" customFormat="1" ht="22.5" customHeight="1" x14ac:dyDescent="0.25">
      <c r="B324" s="179"/>
      <c r="C324" s="178" t="s">
        <v>1236</v>
      </c>
      <c r="D324" s="178" t="s">
        <v>386</v>
      </c>
      <c r="E324" s="177" t="s">
        <v>1235</v>
      </c>
      <c r="F324" s="172" t="s">
        <v>1234</v>
      </c>
      <c r="G324" s="176" t="s">
        <v>420</v>
      </c>
      <c r="H324" s="175">
        <v>5</v>
      </c>
      <c r="I324" s="174"/>
      <c r="J324" s="173">
        <f>ROUND(I324*H324,2)</f>
        <v>0</v>
      </c>
      <c r="K324" s="172" t="s">
        <v>15</v>
      </c>
      <c r="L324" s="42"/>
      <c r="M324" s="171" t="s">
        <v>15</v>
      </c>
      <c r="N324" s="215" t="s">
        <v>349</v>
      </c>
      <c r="O324" s="89"/>
      <c r="P324" s="214">
        <f>O324*H324</f>
        <v>0</v>
      </c>
      <c r="Q324" s="214">
        <v>0</v>
      </c>
      <c r="R324" s="214">
        <f>Q324*H324</f>
        <v>0</v>
      </c>
      <c r="S324" s="214">
        <v>0</v>
      </c>
      <c r="T324" s="213">
        <f>S324*H324</f>
        <v>0</v>
      </c>
      <c r="AR324" s="136" t="s">
        <v>451</v>
      </c>
      <c r="AT324" s="136" t="s">
        <v>386</v>
      </c>
      <c r="AU324" s="136" t="s">
        <v>293</v>
      </c>
      <c r="AY324" s="136" t="s">
        <v>385</v>
      </c>
      <c r="BE324" s="166">
        <f>IF(N324="základní",J324,0)</f>
        <v>0</v>
      </c>
      <c r="BF324" s="166">
        <f>IF(N324="snížená",J324,0)</f>
        <v>0</v>
      </c>
      <c r="BG324" s="166">
        <f>IF(N324="zákl. přenesená",J324,0)</f>
        <v>0</v>
      </c>
      <c r="BH324" s="166">
        <f>IF(N324="sníž. přenesená",J324,0)</f>
        <v>0</v>
      </c>
      <c r="BI324" s="166">
        <f>IF(N324="nulová",J324,0)</f>
        <v>0</v>
      </c>
      <c r="BJ324" s="136" t="s">
        <v>297</v>
      </c>
      <c r="BK324" s="166">
        <f>ROUND(I324*H324,2)</f>
        <v>0</v>
      </c>
      <c r="BL324" s="136" t="s">
        <v>451</v>
      </c>
      <c r="BM324" s="136" t="s">
        <v>1233</v>
      </c>
    </row>
    <row r="325" spans="2:65" s="41" customFormat="1" ht="22.5" customHeight="1" x14ac:dyDescent="0.25">
      <c r="B325" s="179"/>
      <c r="C325" s="229" t="s">
        <v>1232</v>
      </c>
      <c r="D325" s="229" t="s">
        <v>429</v>
      </c>
      <c r="E325" s="228" t="s">
        <v>1231</v>
      </c>
      <c r="F325" s="223" t="s">
        <v>1230</v>
      </c>
      <c r="G325" s="227" t="s">
        <v>420</v>
      </c>
      <c r="H325" s="226">
        <v>5</v>
      </c>
      <c r="I325" s="225"/>
      <c r="J325" s="224">
        <f>ROUND(I325*H325,2)</f>
        <v>0</v>
      </c>
      <c r="K325" s="223" t="s">
        <v>15</v>
      </c>
      <c r="L325" s="222"/>
      <c r="M325" s="221" t="s">
        <v>15</v>
      </c>
      <c r="N325" s="220" t="s">
        <v>349</v>
      </c>
      <c r="O325" s="89"/>
      <c r="P325" s="214">
        <f>O325*H325</f>
        <v>0</v>
      </c>
      <c r="Q325" s="214">
        <v>0</v>
      </c>
      <c r="R325" s="214">
        <f>Q325*H325</f>
        <v>0</v>
      </c>
      <c r="S325" s="214">
        <v>0</v>
      </c>
      <c r="T325" s="213">
        <f>S325*H325</f>
        <v>0</v>
      </c>
      <c r="AR325" s="136" t="s">
        <v>452</v>
      </c>
      <c r="AT325" s="136" t="s">
        <v>429</v>
      </c>
      <c r="AU325" s="136" t="s">
        <v>293</v>
      </c>
      <c r="AY325" s="136" t="s">
        <v>385</v>
      </c>
      <c r="BE325" s="166">
        <f>IF(N325="základní",J325,0)</f>
        <v>0</v>
      </c>
      <c r="BF325" s="166">
        <f>IF(N325="snížená",J325,0)</f>
        <v>0</v>
      </c>
      <c r="BG325" s="166">
        <f>IF(N325="zákl. přenesená",J325,0)</f>
        <v>0</v>
      </c>
      <c r="BH325" s="166">
        <f>IF(N325="sníž. přenesená",J325,0)</f>
        <v>0</v>
      </c>
      <c r="BI325" s="166">
        <f>IF(N325="nulová",J325,0)</f>
        <v>0</v>
      </c>
      <c r="BJ325" s="136" t="s">
        <v>297</v>
      </c>
      <c r="BK325" s="166">
        <f>ROUND(I325*H325,2)</f>
        <v>0</v>
      </c>
      <c r="BL325" s="136" t="s">
        <v>451</v>
      </c>
      <c r="BM325" s="136" t="s">
        <v>1229</v>
      </c>
    </row>
    <row r="326" spans="2:65" s="41" customFormat="1" ht="22.5" customHeight="1" x14ac:dyDescent="0.25">
      <c r="B326" s="179"/>
      <c r="C326" s="178" t="s">
        <v>1228</v>
      </c>
      <c r="D326" s="178" t="s">
        <v>386</v>
      </c>
      <c r="E326" s="177" t="s">
        <v>1227</v>
      </c>
      <c r="F326" s="172" t="s">
        <v>1226</v>
      </c>
      <c r="G326" s="176" t="s">
        <v>420</v>
      </c>
      <c r="H326" s="175">
        <v>1</v>
      </c>
      <c r="I326" s="174"/>
      <c r="J326" s="173">
        <f>ROUND(I326*H326,2)</f>
        <v>0</v>
      </c>
      <c r="K326" s="172" t="s">
        <v>15</v>
      </c>
      <c r="L326" s="42"/>
      <c r="M326" s="171" t="s">
        <v>15</v>
      </c>
      <c r="N326" s="215" t="s">
        <v>349</v>
      </c>
      <c r="O326" s="89"/>
      <c r="P326" s="214">
        <f>O326*H326</f>
        <v>0</v>
      </c>
      <c r="Q326" s="214">
        <v>0</v>
      </c>
      <c r="R326" s="214">
        <f>Q326*H326</f>
        <v>0</v>
      </c>
      <c r="S326" s="214">
        <v>0</v>
      </c>
      <c r="T326" s="213">
        <f>S326*H326</f>
        <v>0</v>
      </c>
      <c r="AR326" s="136" t="s">
        <v>451</v>
      </c>
      <c r="AT326" s="136" t="s">
        <v>386</v>
      </c>
      <c r="AU326" s="136" t="s">
        <v>293</v>
      </c>
      <c r="AY326" s="136" t="s">
        <v>385</v>
      </c>
      <c r="BE326" s="166">
        <f>IF(N326="základní",J326,0)</f>
        <v>0</v>
      </c>
      <c r="BF326" s="166">
        <f>IF(N326="snížená",J326,0)</f>
        <v>0</v>
      </c>
      <c r="BG326" s="166">
        <f>IF(N326="zákl. přenesená",J326,0)</f>
        <v>0</v>
      </c>
      <c r="BH326" s="166">
        <f>IF(N326="sníž. přenesená",J326,0)</f>
        <v>0</v>
      </c>
      <c r="BI326" s="166">
        <f>IF(N326="nulová",J326,0)</f>
        <v>0</v>
      </c>
      <c r="BJ326" s="136" t="s">
        <v>297</v>
      </c>
      <c r="BK326" s="166">
        <f>ROUND(I326*H326,2)</f>
        <v>0</v>
      </c>
      <c r="BL326" s="136" t="s">
        <v>451</v>
      </c>
      <c r="BM326" s="136" t="s">
        <v>1225</v>
      </c>
    </row>
    <row r="327" spans="2:65" s="205" customFormat="1" x14ac:dyDescent="0.25">
      <c r="B327" s="210"/>
      <c r="D327" s="204" t="s">
        <v>396</v>
      </c>
      <c r="E327" s="206" t="s">
        <v>15</v>
      </c>
      <c r="F327" s="212" t="s">
        <v>1220</v>
      </c>
      <c r="H327" s="206" t="s">
        <v>15</v>
      </c>
      <c r="I327" s="211"/>
      <c r="L327" s="210"/>
      <c r="M327" s="209"/>
      <c r="N327" s="208"/>
      <c r="O327" s="208"/>
      <c r="P327" s="208"/>
      <c r="Q327" s="208"/>
      <c r="R327" s="208"/>
      <c r="S327" s="208"/>
      <c r="T327" s="207"/>
      <c r="AT327" s="206" t="s">
        <v>396</v>
      </c>
      <c r="AU327" s="206" t="s">
        <v>293</v>
      </c>
      <c r="AV327" s="205" t="s">
        <v>297</v>
      </c>
      <c r="AW327" s="205" t="s">
        <v>358</v>
      </c>
      <c r="AX327" s="205" t="s">
        <v>313</v>
      </c>
      <c r="AY327" s="206" t="s">
        <v>385</v>
      </c>
    </row>
    <row r="328" spans="2:65" s="205" customFormat="1" x14ac:dyDescent="0.25">
      <c r="B328" s="210"/>
      <c r="D328" s="204" t="s">
        <v>396</v>
      </c>
      <c r="E328" s="206" t="s">
        <v>15</v>
      </c>
      <c r="F328" s="212" t="s">
        <v>1218</v>
      </c>
      <c r="H328" s="206" t="s">
        <v>15</v>
      </c>
      <c r="I328" s="211"/>
      <c r="L328" s="210"/>
      <c r="M328" s="209"/>
      <c r="N328" s="208"/>
      <c r="O328" s="208"/>
      <c r="P328" s="208"/>
      <c r="Q328" s="208"/>
      <c r="R328" s="208"/>
      <c r="S328" s="208"/>
      <c r="T328" s="207"/>
      <c r="AT328" s="206" t="s">
        <v>396</v>
      </c>
      <c r="AU328" s="206" t="s">
        <v>293</v>
      </c>
      <c r="AV328" s="205" t="s">
        <v>297</v>
      </c>
      <c r="AW328" s="205" t="s">
        <v>358</v>
      </c>
      <c r="AX328" s="205" t="s">
        <v>313</v>
      </c>
      <c r="AY328" s="206" t="s">
        <v>385</v>
      </c>
    </row>
    <row r="329" spans="2:65" s="205" customFormat="1" x14ac:dyDescent="0.25">
      <c r="B329" s="210"/>
      <c r="D329" s="204" t="s">
        <v>396</v>
      </c>
      <c r="E329" s="206" t="s">
        <v>15</v>
      </c>
      <c r="F329" s="212" t="s">
        <v>1217</v>
      </c>
      <c r="H329" s="206" t="s">
        <v>15</v>
      </c>
      <c r="I329" s="211"/>
      <c r="L329" s="210"/>
      <c r="M329" s="209"/>
      <c r="N329" s="208"/>
      <c r="O329" s="208"/>
      <c r="P329" s="208"/>
      <c r="Q329" s="208"/>
      <c r="R329" s="208"/>
      <c r="S329" s="208"/>
      <c r="T329" s="207"/>
      <c r="AT329" s="206" t="s">
        <v>396</v>
      </c>
      <c r="AU329" s="206" t="s">
        <v>293</v>
      </c>
      <c r="AV329" s="205" t="s">
        <v>297</v>
      </c>
      <c r="AW329" s="205" t="s">
        <v>358</v>
      </c>
      <c r="AX329" s="205" t="s">
        <v>313</v>
      </c>
      <c r="AY329" s="206" t="s">
        <v>385</v>
      </c>
    </row>
    <row r="330" spans="2:65" s="195" customFormat="1" x14ac:dyDescent="0.25">
      <c r="B330" s="200"/>
      <c r="D330" s="204" t="s">
        <v>396</v>
      </c>
      <c r="E330" s="196" t="s">
        <v>15</v>
      </c>
      <c r="F330" s="203" t="s">
        <v>297</v>
      </c>
      <c r="H330" s="202">
        <v>1</v>
      </c>
      <c r="I330" s="201"/>
      <c r="L330" s="200"/>
      <c r="M330" s="199"/>
      <c r="N330" s="198"/>
      <c r="O330" s="198"/>
      <c r="P330" s="198"/>
      <c r="Q330" s="198"/>
      <c r="R330" s="198"/>
      <c r="S330" s="198"/>
      <c r="T330" s="197"/>
      <c r="AT330" s="196" t="s">
        <v>396</v>
      </c>
      <c r="AU330" s="196" t="s">
        <v>293</v>
      </c>
      <c r="AV330" s="195" t="s">
        <v>293</v>
      </c>
      <c r="AW330" s="195" t="s">
        <v>358</v>
      </c>
      <c r="AX330" s="195" t="s">
        <v>313</v>
      </c>
      <c r="AY330" s="196" t="s">
        <v>385</v>
      </c>
    </row>
    <row r="331" spans="2:65" s="232" customFormat="1" x14ac:dyDescent="0.25">
      <c r="B331" s="237"/>
      <c r="D331" s="219" t="s">
        <v>396</v>
      </c>
      <c r="E331" s="241" t="s">
        <v>15</v>
      </c>
      <c r="F331" s="240" t="s">
        <v>456</v>
      </c>
      <c r="H331" s="239">
        <v>1</v>
      </c>
      <c r="I331" s="238"/>
      <c r="L331" s="237"/>
      <c r="M331" s="236"/>
      <c r="N331" s="235"/>
      <c r="O331" s="235"/>
      <c r="P331" s="235"/>
      <c r="Q331" s="235"/>
      <c r="R331" s="235"/>
      <c r="S331" s="235"/>
      <c r="T331" s="234"/>
      <c r="AT331" s="233" t="s">
        <v>396</v>
      </c>
      <c r="AU331" s="233" t="s">
        <v>293</v>
      </c>
      <c r="AV331" s="232" t="s">
        <v>384</v>
      </c>
      <c r="AW331" s="232" t="s">
        <v>358</v>
      </c>
      <c r="AX331" s="232" t="s">
        <v>297</v>
      </c>
      <c r="AY331" s="233" t="s">
        <v>385</v>
      </c>
    </row>
    <row r="332" spans="2:65" s="41" customFormat="1" ht="22.5" customHeight="1" x14ac:dyDescent="0.25">
      <c r="B332" s="179"/>
      <c r="C332" s="178" t="s">
        <v>1224</v>
      </c>
      <c r="D332" s="178" t="s">
        <v>386</v>
      </c>
      <c r="E332" s="177" t="s">
        <v>1223</v>
      </c>
      <c r="F332" s="172" t="s">
        <v>1222</v>
      </c>
      <c r="G332" s="176" t="s">
        <v>420</v>
      </c>
      <c r="H332" s="175">
        <v>2</v>
      </c>
      <c r="I332" s="174"/>
      <c r="J332" s="173">
        <f>ROUND(I332*H332,2)</f>
        <v>0</v>
      </c>
      <c r="K332" s="172" t="s">
        <v>15</v>
      </c>
      <c r="L332" s="42"/>
      <c r="M332" s="171" t="s">
        <v>15</v>
      </c>
      <c r="N332" s="215" t="s">
        <v>349</v>
      </c>
      <c r="O332" s="89"/>
      <c r="P332" s="214">
        <f>O332*H332</f>
        <v>0</v>
      </c>
      <c r="Q332" s="214">
        <v>0</v>
      </c>
      <c r="R332" s="214">
        <f>Q332*H332</f>
        <v>0</v>
      </c>
      <c r="S332" s="214">
        <v>0</v>
      </c>
      <c r="T332" s="213">
        <f>S332*H332</f>
        <v>0</v>
      </c>
      <c r="AR332" s="136" t="s">
        <v>451</v>
      </c>
      <c r="AT332" s="136" t="s">
        <v>386</v>
      </c>
      <c r="AU332" s="136" t="s">
        <v>293</v>
      </c>
      <c r="AY332" s="136" t="s">
        <v>385</v>
      </c>
      <c r="BE332" s="166">
        <f>IF(N332="základní",J332,0)</f>
        <v>0</v>
      </c>
      <c r="BF332" s="166">
        <f>IF(N332="snížená",J332,0)</f>
        <v>0</v>
      </c>
      <c r="BG332" s="166">
        <f>IF(N332="zákl. přenesená",J332,0)</f>
        <v>0</v>
      </c>
      <c r="BH332" s="166">
        <f>IF(N332="sníž. přenesená",J332,0)</f>
        <v>0</v>
      </c>
      <c r="BI332" s="166">
        <f>IF(N332="nulová",J332,0)</f>
        <v>0</v>
      </c>
      <c r="BJ332" s="136" t="s">
        <v>297</v>
      </c>
      <c r="BK332" s="166">
        <f>ROUND(I332*H332,2)</f>
        <v>0</v>
      </c>
      <c r="BL332" s="136" t="s">
        <v>451</v>
      </c>
      <c r="BM332" s="136" t="s">
        <v>1221</v>
      </c>
    </row>
    <row r="333" spans="2:65" s="205" customFormat="1" x14ac:dyDescent="0.25">
      <c r="B333" s="210"/>
      <c r="D333" s="204" t="s">
        <v>396</v>
      </c>
      <c r="E333" s="206" t="s">
        <v>15</v>
      </c>
      <c r="F333" s="212" t="s">
        <v>1220</v>
      </c>
      <c r="H333" s="206" t="s">
        <v>15</v>
      </c>
      <c r="I333" s="211"/>
      <c r="L333" s="210"/>
      <c r="M333" s="209"/>
      <c r="N333" s="208"/>
      <c r="O333" s="208"/>
      <c r="P333" s="208"/>
      <c r="Q333" s="208"/>
      <c r="R333" s="208"/>
      <c r="S333" s="208"/>
      <c r="T333" s="207"/>
      <c r="AT333" s="206" t="s">
        <v>396</v>
      </c>
      <c r="AU333" s="206" t="s">
        <v>293</v>
      </c>
      <c r="AV333" s="205" t="s">
        <v>297</v>
      </c>
      <c r="AW333" s="205" t="s">
        <v>358</v>
      </c>
      <c r="AX333" s="205" t="s">
        <v>313</v>
      </c>
      <c r="AY333" s="206" t="s">
        <v>385</v>
      </c>
    </row>
    <row r="334" spans="2:65" s="205" customFormat="1" x14ac:dyDescent="0.25">
      <c r="B334" s="210"/>
      <c r="D334" s="204" t="s">
        <v>396</v>
      </c>
      <c r="E334" s="206" t="s">
        <v>15</v>
      </c>
      <c r="F334" s="212" t="s">
        <v>1219</v>
      </c>
      <c r="H334" s="206" t="s">
        <v>15</v>
      </c>
      <c r="I334" s="211"/>
      <c r="L334" s="210"/>
      <c r="M334" s="209"/>
      <c r="N334" s="208"/>
      <c r="O334" s="208"/>
      <c r="P334" s="208"/>
      <c r="Q334" s="208"/>
      <c r="R334" s="208"/>
      <c r="S334" s="208"/>
      <c r="T334" s="207"/>
      <c r="AT334" s="206" t="s">
        <v>396</v>
      </c>
      <c r="AU334" s="206" t="s">
        <v>293</v>
      </c>
      <c r="AV334" s="205" t="s">
        <v>297</v>
      </c>
      <c r="AW334" s="205" t="s">
        <v>358</v>
      </c>
      <c r="AX334" s="205" t="s">
        <v>313</v>
      </c>
      <c r="AY334" s="206" t="s">
        <v>385</v>
      </c>
    </row>
    <row r="335" spans="2:65" s="205" customFormat="1" x14ac:dyDescent="0.25">
      <c r="B335" s="210"/>
      <c r="D335" s="204" t="s">
        <v>396</v>
      </c>
      <c r="E335" s="206" t="s">
        <v>15</v>
      </c>
      <c r="F335" s="212" t="s">
        <v>1218</v>
      </c>
      <c r="H335" s="206" t="s">
        <v>15</v>
      </c>
      <c r="I335" s="211"/>
      <c r="L335" s="210"/>
      <c r="M335" s="209"/>
      <c r="N335" s="208"/>
      <c r="O335" s="208"/>
      <c r="P335" s="208"/>
      <c r="Q335" s="208"/>
      <c r="R335" s="208"/>
      <c r="S335" s="208"/>
      <c r="T335" s="207"/>
      <c r="AT335" s="206" t="s">
        <v>396</v>
      </c>
      <c r="AU335" s="206" t="s">
        <v>293</v>
      </c>
      <c r="AV335" s="205" t="s">
        <v>297</v>
      </c>
      <c r="AW335" s="205" t="s">
        <v>358</v>
      </c>
      <c r="AX335" s="205" t="s">
        <v>313</v>
      </c>
      <c r="AY335" s="206" t="s">
        <v>385</v>
      </c>
    </row>
    <row r="336" spans="2:65" s="205" customFormat="1" x14ac:dyDescent="0.25">
      <c r="B336" s="210"/>
      <c r="D336" s="204" t="s">
        <v>396</v>
      </c>
      <c r="E336" s="206" t="s">
        <v>15</v>
      </c>
      <c r="F336" s="212" t="s">
        <v>1217</v>
      </c>
      <c r="H336" s="206" t="s">
        <v>15</v>
      </c>
      <c r="I336" s="211"/>
      <c r="L336" s="210"/>
      <c r="M336" s="209"/>
      <c r="N336" s="208"/>
      <c r="O336" s="208"/>
      <c r="P336" s="208"/>
      <c r="Q336" s="208"/>
      <c r="R336" s="208"/>
      <c r="S336" s="208"/>
      <c r="T336" s="207"/>
      <c r="AT336" s="206" t="s">
        <v>396</v>
      </c>
      <c r="AU336" s="206" t="s">
        <v>293</v>
      </c>
      <c r="AV336" s="205" t="s">
        <v>297</v>
      </c>
      <c r="AW336" s="205" t="s">
        <v>358</v>
      </c>
      <c r="AX336" s="205" t="s">
        <v>313</v>
      </c>
      <c r="AY336" s="206" t="s">
        <v>385</v>
      </c>
    </row>
    <row r="337" spans="2:65" s="195" customFormat="1" x14ac:dyDescent="0.25">
      <c r="B337" s="200"/>
      <c r="D337" s="204" t="s">
        <v>396</v>
      </c>
      <c r="E337" s="196" t="s">
        <v>15</v>
      </c>
      <c r="F337" s="203" t="s">
        <v>293</v>
      </c>
      <c r="H337" s="202">
        <v>2</v>
      </c>
      <c r="I337" s="201"/>
      <c r="L337" s="200"/>
      <c r="M337" s="199"/>
      <c r="N337" s="198"/>
      <c r="O337" s="198"/>
      <c r="P337" s="198"/>
      <c r="Q337" s="198"/>
      <c r="R337" s="198"/>
      <c r="S337" s="198"/>
      <c r="T337" s="197"/>
      <c r="AT337" s="196" t="s">
        <v>396</v>
      </c>
      <c r="AU337" s="196" t="s">
        <v>293</v>
      </c>
      <c r="AV337" s="195" t="s">
        <v>293</v>
      </c>
      <c r="AW337" s="195" t="s">
        <v>358</v>
      </c>
      <c r="AX337" s="195" t="s">
        <v>313</v>
      </c>
      <c r="AY337" s="196" t="s">
        <v>385</v>
      </c>
    </row>
    <row r="338" spans="2:65" s="232" customFormat="1" x14ac:dyDescent="0.25">
      <c r="B338" s="237"/>
      <c r="D338" s="219" t="s">
        <v>396</v>
      </c>
      <c r="E338" s="241" t="s">
        <v>15</v>
      </c>
      <c r="F338" s="240" t="s">
        <v>456</v>
      </c>
      <c r="H338" s="239">
        <v>2</v>
      </c>
      <c r="I338" s="238"/>
      <c r="L338" s="237"/>
      <c r="M338" s="236"/>
      <c r="N338" s="235"/>
      <c r="O338" s="235"/>
      <c r="P338" s="235"/>
      <c r="Q338" s="235"/>
      <c r="R338" s="235"/>
      <c r="S338" s="235"/>
      <c r="T338" s="234"/>
      <c r="AT338" s="233" t="s">
        <v>396</v>
      </c>
      <c r="AU338" s="233" t="s">
        <v>293</v>
      </c>
      <c r="AV338" s="232" t="s">
        <v>384</v>
      </c>
      <c r="AW338" s="232" t="s">
        <v>358</v>
      </c>
      <c r="AX338" s="232" t="s">
        <v>297</v>
      </c>
      <c r="AY338" s="233" t="s">
        <v>385</v>
      </c>
    </row>
    <row r="339" spans="2:65" s="41" customFormat="1" ht="22.5" customHeight="1" x14ac:dyDescent="0.25">
      <c r="B339" s="179"/>
      <c r="C339" s="178" t="s">
        <v>1216</v>
      </c>
      <c r="D339" s="178" t="s">
        <v>386</v>
      </c>
      <c r="E339" s="177" t="s">
        <v>1215</v>
      </c>
      <c r="F339" s="172" t="s">
        <v>1214</v>
      </c>
      <c r="G339" s="176" t="s">
        <v>420</v>
      </c>
      <c r="H339" s="175">
        <v>1</v>
      </c>
      <c r="I339" s="174"/>
      <c r="J339" s="173">
        <f>ROUND(I339*H339,2)</f>
        <v>0</v>
      </c>
      <c r="K339" s="172" t="s">
        <v>15</v>
      </c>
      <c r="L339" s="42"/>
      <c r="M339" s="171" t="s">
        <v>15</v>
      </c>
      <c r="N339" s="215" t="s">
        <v>349</v>
      </c>
      <c r="O339" s="89"/>
      <c r="P339" s="214">
        <f>O339*H339</f>
        <v>0</v>
      </c>
      <c r="Q339" s="214">
        <v>0</v>
      </c>
      <c r="R339" s="214">
        <f>Q339*H339</f>
        <v>0</v>
      </c>
      <c r="S339" s="214">
        <v>0</v>
      </c>
      <c r="T339" s="213">
        <f>S339*H339</f>
        <v>0</v>
      </c>
      <c r="AR339" s="136" t="s">
        <v>451</v>
      </c>
      <c r="AT339" s="136" t="s">
        <v>386</v>
      </c>
      <c r="AU339" s="136" t="s">
        <v>293</v>
      </c>
      <c r="AY339" s="136" t="s">
        <v>385</v>
      </c>
      <c r="BE339" s="166">
        <f>IF(N339="základní",J339,0)</f>
        <v>0</v>
      </c>
      <c r="BF339" s="166">
        <f>IF(N339="snížená",J339,0)</f>
        <v>0</v>
      </c>
      <c r="BG339" s="166">
        <f>IF(N339="zákl. přenesená",J339,0)</f>
        <v>0</v>
      </c>
      <c r="BH339" s="166">
        <f>IF(N339="sníž. přenesená",J339,0)</f>
        <v>0</v>
      </c>
      <c r="BI339" s="166">
        <f>IF(N339="nulová",J339,0)</f>
        <v>0</v>
      </c>
      <c r="BJ339" s="136" t="s">
        <v>297</v>
      </c>
      <c r="BK339" s="166">
        <f>ROUND(I339*H339,2)</f>
        <v>0</v>
      </c>
      <c r="BL339" s="136" t="s">
        <v>451</v>
      </c>
      <c r="BM339" s="136" t="s">
        <v>1213</v>
      </c>
    </row>
    <row r="340" spans="2:65" s="41" customFormat="1" ht="22.5" customHeight="1" x14ac:dyDescent="0.25">
      <c r="B340" s="179"/>
      <c r="C340" s="178" t="s">
        <v>1212</v>
      </c>
      <c r="D340" s="178" t="s">
        <v>386</v>
      </c>
      <c r="E340" s="177" t="s">
        <v>1211</v>
      </c>
      <c r="F340" s="172" t="s">
        <v>1210</v>
      </c>
      <c r="G340" s="176" t="s">
        <v>513</v>
      </c>
      <c r="H340" s="175">
        <v>1.2210000000000001</v>
      </c>
      <c r="I340" s="174"/>
      <c r="J340" s="173">
        <f>ROUND(I340*H340,2)</f>
        <v>0</v>
      </c>
      <c r="K340" s="172" t="s">
        <v>512</v>
      </c>
      <c r="L340" s="42"/>
      <c r="M340" s="171" t="s">
        <v>15</v>
      </c>
      <c r="N340" s="215" t="s">
        <v>349</v>
      </c>
      <c r="O340" s="89"/>
      <c r="P340" s="214">
        <f>O340*H340</f>
        <v>0</v>
      </c>
      <c r="Q340" s="214">
        <v>0</v>
      </c>
      <c r="R340" s="214">
        <f>Q340*H340</f>
        <v>0</v>
      </c>
      <c r="S340" s="214">
        <v>0</v>
      </c>
      <c r="T340" s="213">
        <f>S340*H340</f>
        <v>0</v>
      </c>
      <c r="AR340" s="136" t="s">
        <v>451</v>
      </c>
      <c r="AT340" s="136" t="s">
        <v>386</v>
      </c>
      <c r="AU340" s="136" t="s">
        <v>293</v>
      </c>
      <c r="AY340" s="136" t="s">
        <v>385</v>
      </c>
      <c r="BE340" s="166">
        <f>IF(N340="základní",J340,0)</f>
        <v>0</v>
      </c>
      <c r="BF340" s="166">
        <f>IF(N340="snížená",J340,0)</f>
        <v>0</v>
      </c>
      <c r="BG340" s="166">
        <f>IF(N340="zákl. přenesená",J340,0)</f>
        <v>0</v>
      </c>
      <c r="BH340" s="166">
        <f>IF(N340="sníž. přenesená",J340,0)</f>
        <v>0</v>
      </c>
      <c r="BI340" s="166">
        <f>IF(N340="nulová",J340,0)</f>
        <v>0</v>
      </c>
      <c r="BJ340" s="136" t="s">
        <v>297</v>
      </c>
      <c r="BK340" s="166">
        <f>ROUND(I340*H340,2)</f>
        <v>0</v>
      </c>
      <c r="BL340" s="136" t="s">
        <v>451</v>
      </c>
      <c r="BM340" s="136" t="s">
        <v>1209</v>
      </c>
    </row>
    <row r="341" spans="2:65" s="41" customFormat="1" ht="27" x14ac:dyDescent="0.25">
      <c r="B341" s="42"/>
      <c r="D341" s="219" t="s">
        <v>461</v>
      </c>
      <c r="F341" s="247" t="s">
        <v>1208</v>
      </c>
      <c r="I341" s="243"/>
      <c r="L341" s="42"/>
      <c r="M341" s="242"/>
      <c r="N341" s="89"/>
      <c r="O341" s="89"/>
      <c r="P341" s="89"/>
      <c r="Q341" s="89"/>
      <c r="R341" s="89"/>
      <c r="S341" s="89"/>
      <c r="T341" s="88"/>
      <c r="AT341" s="136" t="s">
        <v>461</v>
      </c>
      <c r="AU341" s="136" t="s">
        <v>293</v>
      </c>
    </row>
    <row r="342" spans="2:65" s="41" customFormat="1" ht="22.5" customHeight="1" x14ac:dyDescent="0.25">
      <c r="B342" s="179"/>
      <c r="C342" s="178" t="s">
        <v>1207</v>
      </c>
      <c r="D342" s="178" t="s">
        <v>386</v>
      </c>
      <c r="E342" s="177" t="s">
        <v>1206</v>
      </c>
      <c r="F342" s="172" t="s">
        <v>1205</v>
      </c>
      <c r="G342" s="176" t="s">
        <v>513</v>
      </c>
      <c r="H342" s="175">
        <v>1.2210000000000001</v>
      </c>
      <c r="I342" s="174"/>
      <c r="J342" s="173">
        <f>ROUND(I342*H342,2)</f>
        <v>0</v>
      </c>
      <c r="K342" s="172" t="s">
        <v>512</v>
      </c>
      <c r="L342" s="42"/>
      <c r="M342" s="171" t="s">
        <v>15</v>
      </c>
      <c r="N342" s="215" t="s">
        <v>349</v>
      </c>
      <c r="O342" s="89"/>
      <c r="P342" s="214">
        <f>O342*H342</f>
        <v>0</v>
      </c>
      <c r="Q342" s="214">
        <v>0</v>
      </c>
      <c r="R342" s="214">
        <f>Q342*H342</f>
        <v>0</v>
      </c>
      <c r="S342" s="214">
        <v>0</v>
      </c>
      <c r="T342" s="213">
        <f>S342*H342</f>
        <v>0</v>
      </c>
      <c r="AR342" s="136" t="s">
        <v>451</v>
      </c>
      <c r="AT342" s="136" t="s">
        <v>386</v>
      </c>
      <c r="AU342" s="136" t="s">
        <v>293</v>
      </c>
      <c r="AY342" s="136" t="s">
        <v>385</v>
      </c>
      <c r="BE342" s="166">
        <f>IF(N342="základní",J342,0)</f>
        <v>0</v>
      </c>
      <c r="BF342" s="166">
        <f>IF(N342="snížená",J342,0)</f>
        <v>0</v>
      </c>
      <c r="BG342" s="166">
        <f>IF(N342="zákl. přenesená",J342,0)</f>
        <v>0</v>
      </c>
      <c r="BH342" s="166">
        <f>IF(N342="sníž. přenesená",J342,0)</f>
        <v>0</v>
      </c>
      <c r="BI342" s="166">
        <f>IF(N342="nulová",J342,0)</f>
        <v>0</v>
      </c>
      <c r="BJ342" s="136" t="s">
        <v>297</v>
      </c>
      <c r="BK342" s="166">
        <f>ROUND(I342*H342,2)</f>
        <v>0</v>
      </c>
      <c r="BL342" s="136" t="s">
        <v>451</v>
      </c>
      <c r="BM342" s="136" t="s">
        <v>1204</v>
      </c>
    </row>
    <row r="343" spans="2:65" s="41" customFormat="1" ht="27" x14ac:dyDescent="0.25">
      <c r="B343" s="42"/>
      <c r="D343" s="219" t="s">
        <v>461</v>
      </c>
      <c r="F343" s="247" t="s">
        <v>1203</v>
      </c>
      <c r="I343" s="243"/>
      <c r="L343" s="42"/>
      <c r="M343" s="242"/>
      <c r="N343" s="89"/>
      <c r="O343" s="89"/>
      <c r="P343" s="89"/>
      <c r="Q343" s="89"/>
      <c r="R343" s="89"/>
      <c r="S343" s="89"/>
      <c r="T343" s="88"/>
      <c r="AT343" s="136" t="s">
        <v>461</v>
      </c>
      <c r="AU343" s="136" t="s">
        <v>293</v>
      </c>
    </row>
    <row r="344" spans="2:65" s="41" customFormat="1" ht="22.5" customHeight="1" x14ac:dyDescent="0.25">
      <c r="B344" s="179"/>
      <c r="C344" s="178" t="s">
        <v>1202</v>
      </c>
      <c r="D344" s="178" t="s">
        <v>386</v>
      </c>
      <c r="E344" s="177" t="s">
        <v>1201</v>
      </c>
      <c r="F344" s="172" t="s">
        <v>1200</v>
      </c>
      <c r="G344" s="176" t="s">
        <v>420</v>
      </c>
      <c r="H344" s="175">
        <v>4</v>
      </c>
      <c r="I344" s="174"/>
      <c r="J344" s="173">
        <f>ROUND(I344*H344,2)</f>
        <v>0</v>
      </c>
      <c r="K344" s="172" t="s">
        <v>15</v>
      </c>
      <c r="L344" s="42"/>
      <c r="M344" s="171" t="s">
        <v>15</v>
      </c>
      <c r="N344" s="215" t="s">
        <v>349</v>
      </c>
      <c r="O344" s="89"/>
      <c r="P344" s="214">
        <f>O344*H344</f>
        <v>0</v>
      </c>
      <c r="Q344" s="214">
        <v>0</v>
      </c>
      <c r="R344" s="214">
        <f>Q344*H344</f>
        <v>0</v>
      </c>
      <c r="S344" s="214">
        <v>0</v>
      </c>
      <c r="T344" s="213">
        <f>S344*H344</f>
        <v>0</v>
      </c>
      <c r="AR344" s="136" t="s">
        <v>451</v>
      </c>
      <c r="AT344" s="136" t="s">
        <v>386</v>
      </c>
      <c r="AU344" s="136" t="s">
        <v>293</v>
      </c>
      <c r="AY344" s="136" t="s">
        <v>385</v>
      </c>
      <c r="BE344" s="166">
        <f>IF(N344="základní",J344,0)</f>
        <v>0</v>
      </c>
      <c r="BF344" s="166">
        <f>IF(N344="snížená",J344,0)</f>
        <v>0</v>
      </c>
      <c r="BG344" s="166">
        <f>IF(N344="zákl. přenesená",J344,0)</f>
        <v>0</v>
      </c>
      <c r="BH344" s="166">
        <f>IF(N344="sníž. přenesená",J344,0)</f>
        <v>0</v>
      </c>
      <c r="BI344" s="166">
        <f>IF(N344="nulová",J344,0)</f>
        <v>0</v>
      </c>
      <c r="BJ344" s="136" t="s">
        <v>297</v>
      </c>
      <c r="BK344" s="166">
        <f>ROUND(I344*H344,2)</f>
        <v>0</v>
      </c>
      <c r="BL344" s="136" t="s">
        <v>451</v>
      </c>
      <c r="BM344" s="136" t="s">
        <v>1199</v>
      </c>
    </row>
    <row r="345" spans="2:65" s="205" customFormat="1" x14ac:dyDescent="0.25">
      <c r="B345" s="210"/>
      <c r="D345" s="204" t="s">
        <v>396</v>
      </c>
      <c r="E345" s="206" t="s">
        <v>15</v>
      </c>
      <c r="F345" s="212" t="s">
        <v>1198</v>
      </c>
      <c r="H345" s="206" t="s">
        <v>15</v>
      </c>
      <c r="I345" s="211"/>
      <c r="L345" s="210"/>
      <c r="M345" s="209"/>
      <c r="N345" s="208"/>
      <c r="O345" s="208"/>
      <c r="P345" s="208"/>
      <c r="Q345" s="208"/>
      <c r="R345" s="208"/>
      <c r="S345" s="208"/>
      <c r="T345" s="207"/>
      <c r="AT345" s="206" t="s">
        <v>396</v>
      </c>
      <c r="AU345" s="206" t="s">
        <v>293</v>
      </c>
      <c r="AV345" s="205" t="s">
        <v>297</v>
      </c>
      <c r="AW345" s="205" t="s">
        <v>358</v>
      </c>
      <c r="AX345" s="205" t="s">
        <v>313</v>
      </c>
      <c r="AY345" s="206" t="s">
        <v>385</v>
      </c>
    </row>
    <row r="346" spans="2:65" s="205" customFormat="1" x14ac:dyDescent="0.25">
      <c r="B346" s="210"/>
      <c r="D346" s="204" t="s">
        <v>396</v>
      </c>
      <c r="E346" s="206" t="s">
        <v>15</v>
      </c>
      <c r="F346" s="212" t="s">
        <v>1197</v>
      </c>
      <c r="H346" s="206" t="s">
        <v>15</v>
      </c>
      <c r="I346" s="211"/>
      <c r="L346" s="210"/>
      <c r="M346" s="209"/>
      <c r="N346" s="208"/>
      <c r="O346" s="208"/>
      <c r="P346" s="208"/>
      <c r="Q346" s="208"/>
      <c r="R346" s="208"/>
      <c r="S346" s="208"/>
      <c r="T346" s="207"/>
      <c r="AT346" s="206" t="s">
        <v>396</v>
      </c>
      <c r="AU346" s="206" t="s">
        <v>293</v>
      </c>
      <c r="AV346" s="205" t="s">
        <v>297</v>
      </c>
      <c r="AW346" s="205" t="s">
        <v>358</v>
      </c>
      <c r="AX346" s="205" t="s">
        <v>313</v>
      </c>
      <c r="AY346" s="206" t="s">
        <v>385</v>
      </c>
    </row>
    <row r="347" spans="2:65" s="205" customFormat="1" x14ac:dyDescent="0.25">
      <c r="B347" s="210"/>
      <c r="D347" s="204" t="s">
        <v>396</v>
      </c>
      <c r="E347" s="206" t="s">
        <v>15</v>
      </c>
      <c r="F347" s="212" t="s">
        <v>1196</v>
      </c>
      <c r="H347" s="206" t="s">
        <v>15</v>
      </c>
      <c r="I347" s="211"/>
      <c r="L347" s="210"/>
      <c r="M347" s="209"/>
      <c r="N347" s="208"/>
      <c r="O347" s="208"/>
      <c r="P347" s="208"/>
      <c r="Q347" s="208"/>
      <c r="R347" s="208"/>
      <c r="S347" s="208"/>
      <c r="T347" s="207"/>
      <c r="AT347" s="206" t="s">
        <v>396</v>
      </c>
      <c r="AU347" s="206" t="s">
        <v>293</v>
      </c>
      <c r="AV347" s="205" t="s">
        <v>297</v>
      </c>
      <c r="AW347" s="205" t="s">
        <v>358</v>
      </c>
      <c r="AX347" s="205" t="s">
        <v>313</v>
      </c>
      <c r="AY347" s="206" t="s">
        <v>385</v>
      </c>
    </row>
    <row r="348" spans="2:65" s="205" customFormat="1" x14ac:dyDescent="0.25">
      <c r="B348" s="210"/>
      <c r="D348" s="204" t="s">
        <v>396</v>
      </c>
      <c r="E348" s="206" t="s">
        <v>15</v>
      </c>
      <c r="F348" s="212" t="s">
        <v>1195</v>
      </c>
      <c r="H348" s="206" t="s">
        <v>15</v>
      </c>
      <c r="I348" s="211"/>
      <c r="L348" s="210"/>
      <c r="M348" s="209"/>
      <c r="N348" s="208"/>
      <c r="O348" s="208"/>
      <c r="P348" s="208"/>
      <c r="Q348" s="208"/>
      <c r="R348" s="208"/>
      <c r="S348" s="208"/>
      <c r="T348" s="207"/>
      <c r="AT348" s="206" t="s">
        <v>396</v>
      </c>
      <c r="AU348" s="206" t="s">
        <v>293</v>
      </c>
      <c r="AV348" s="205" t="s">
        <v>297</v>
      </c>
      <c r="AW348" s="205" t="s">
        <v>358</v>
      </c>
      <c r="AX348" s="205" t="s">
        <v>313</v>
      </c>
      <c r="AY348" s="206" t="s">
        <v>385</v>
      </c>
    </row>
    <row r="349" spans="2:65" s="195" customFormat="1" x14ac:dyDescent="0.25">
      <c r="B349" s="200"/>
      <c r="D349" s="219" t="s">
        <v>396</v>
      </c>
      <c r="E349" s="218" t="s">
        <v>15</v>
      </c>
      <c r="F349" s="217" t="s">
        <v>384</v>
      </c>
      <c r="H349" s="216">
        <v>4</v>
      </c>
      <c r="I349" s="201"/>
      <c r="L349" s="200"/>
      <c r="M349" s="199"/>
      <c r="N349" s="198"/>
      <c r="O349" s="198"/>
      <c r="P349" s="198"/>
      <c r="Q349" s="198"/>
      <c r="R349" s="198"/>
      <c r="S349" s="198"/>
      <c r="T349" s="197"/>
      <c r="AT349" s="196" t="s">
        <v>396</v>
      </c>
      <c r="AU349" s="196" t="s">
        <v>293</v>
      </c>
      <c r="AV349" s="195" t="s">
        <v>293</v>
      </c>
      <c r="AW349" s="195" t="s">
        <v>358</v>
      </c>
      <c r="AX349" s="195" t="s">
        <v>297</v>
      </c>
      <c r="AY349" s="196" t="s">
        <v>385</v>
      </c>
    </row>
    <row r="350" spans="2:65" s="41" customFormat="1" ht="22.5" customHeight="1" x14ac:dyDescent="0.25">
      <c r="B350" s="179"/>
      <c r="C350" s="178" t="s">
        <v>1194</v>
      </c>
      <c r="D350" s="178" t="s">
        <v>386</v>
      </c>
      <c r="E350" s="177" t="s">
        <v>1193</v>
      </c>
      <c r="F350" s="172" t="s">
        <v>1192</v>
      </c>
      <c r="G350" s="176" t="s">
        <v>420</v>
      </c>
      <c r="H350" s="175">
        <v>1</v>
      </c>
      <c r="I350" s="174"/>
      <c r="J350" s="173">
        <f>ROUND(I350*H350,2)</f>
        <v>0</v>
      </c>
      <c r="K350" s="172" t="s">
        <v>15</v>
      </c>
      <c r="L350" s="42"/>
      <c r="M350" s="171" t="s">
        <v>15</v>
      </c>
      <c r="N350" s="215" t="s">
        <v>349</v>
      </c>
      <c r="O350" s="89"/>
      <c r="P350" s="214">
        <f>O350*H350</f>
        <v>0</v>
      </c>
      <c r="Q350" s="214">
        <v>0</v>
      </c>
      <c r="R350" s="214">
        <f>Q350*H350</f>
        <v>0</v>
      </c>
      <c r="S350" s="214">
        <v>0</v>
      </c>
      <c r="T350" s="213">
        <f>S350*H350</f>
        <v>0</v>
      </c>
      <c r="AR350" s="136" t="s">
        <v>451</v>
      </c>
      <c r="AT350" s="136" t="s">
        <v>386</v>
      </c>
      <c r="AU350" s="136" t="s">
        <v>293</v>
      </c>
      <c r="AY350" s="136" t="s">
        <v>385</v>
      </c>
      <c r="BE350" s="166">
        <f>IF(N350="základní",J350,0)</f>
        <v>0</v>
      </c>
      <c r="BF350" s="166">
        <f>IF(N350="snížená",J350,0)</f>
        <v>0</v>
      </c>
      <c r="BG350" s="166">
        <f>IF(N350="zákl. přenesená",J350,0)</f>
        <v>0</v>
      </c>
      <c r="BH350" s="166">
        <f>IF(N350="sníž. přenesená",J350,0)</f>
        <v>0</v>
      </c>
      <c r="BI350" s="166">
        <f>IF(N350="nulová",J350,0)</f>
        <v>0</v>
      </c>
      <c r="BJ350" s="136" t="s">
        <v>297</v>
      </c>
      <c r="BK350" s="166">
        <f>ROUND(I350*H350,2)</f>
        <v>0</v>
      </c>
      <c r="BL350" s="136" t="s">
        <v>451</v>
      </c>
      <c r="BM350" s="136" t="s">
        <v>1191</v>
      </c>
    </row>
    <row r="351" spans="2:65" s="205" customFormat="1" x14ac:dyDescent="0.25">
      <c r="B351" s="210"/>
      <c r="D351" s="204" t="s">
        <v>396</v>
      </c>
      <c r="E351" s="206" t="s">
        <v>15</v>
      </c>
      <c r="F351" s="212" t="s">
        <v>1190</v>
      </c>
      <c r="H351" s="206" t="s">
        <v>15</v>
      </c>
      <c r="I351" s="211"/>
      <c r="L351" s="210"/>
      <c r="M351" s="209"/>
      <c r="N351" s="208"/>
      <c r="O351" s="208"/>
      <c r="P351" s="208"/>
      <c r="Q351" s="208"/>
      <c r="R351" s="208"/>
      <c r="S351" s="208"/>
      <c r="T351" s="207"/>
      <c r="AT351" s="206" t="s">
        <v>396</v>
      </c>
      <c r="AU351" s="206" t="s">
        <v>293</v>
      </c>
      <c r="AV351" s="205" t="s">
        <v>297</v>
      </c>
      <c r="AW351" s="205" t="s">
        <v>358</v>
      </c>
      <c r="AX351" s="205" t="s">
        <v>313</v>
      </c>
      <c r="AY351" s="206" t="s">
        <v>385</v>
      </c>
    </row>
    <row r="352" spans="2:65" s="205" customFormat="1" x14ac:dyDescent="0.25">
      <c r="B352" s="210"/>
      <c r="D352" s="204" t="s">
        <v>396</v>
      </c>
      <c r="E352" s="206" t="s">
        <v>15</v>
      </c>
      <c r="F352" s="212" t="s">
        <v>1189</v>
      </c>
      <c r="H352" s="206" t="s">
        <v>15</v>
      </c>
      <c r="I352" s="211"/>
      <c r="L352" s="210"/>
      <c r="M352" s="209"/>
      <c r="N352" s="208"/>
      <c r="O352" s="208"/>
      <c r="P352" s="208"/>
      <c r="Q352" s="208"/>
      <c r="R352" s="208"/>
      <c r="S352" s="208"/>
      <c r="T352" s="207"/>
      <c r="AT352" s="206" t="s">
        <v>396</v>
      </c>
      <c r="AU352" s="206" t="s">
        <v>293</v>
      </c>
      <c r="AV352" s="205" t="s">
        <v>297</v>
      </c>
      <c r="AW352" s="205" t="s">
        <v>358</v>
      </c>
      <c r="AX352" s="205" t="s">
        <v>313</v>
      </c>
      <c r="AY352" s="206" t="s">
        <v>385</v>
      </c>
    </row>
    <row r="353" spans="2:65" s="205" customFormat="1" x14ac:dyDescent="0.25">
      <c r="B353" s="210"/>
      <c r="D353" s="204" t="s">
        <v>396</v>
      </c>
      <c r="E353" s="206" t="s">
        <v>15</v>
      </c>
      <c r="F353" s="212" t="s">
        <v>1188</v>
      </c>
      <c r="H353" s="206" t="s">
        <v>15</v>
      </c>
      <c r="I353" s="211"/>
      <c r="L353" s="210"/>
      <c r="M353" s="209"/>
      <c r="N353" s="208"/>
      <c r="O353" s="208"/>
      <c r="P353" s="208"/>
      <c r="Q353" s="208"/>
      <c r="R353" s="208"/>
      <c r="S353" s="208"/>
      <c r="T353" s="207"/>
      <c r="AT353" s="206" t="s">
        <v>396</v>
      </c>
      <c r="AU353" s="206" t="s">
        <v>293</v>
      </c>
      <c r="AV353" s="205" t="s">
        <v>297</v>
      </c>
      <c r="AW353" s="205" t="s">
        <v>358</v>
      </c>
      <c r="AX353" s="205" t="s">
        <v>313</v>
      </c>
      <c r="AY353" s="206" t="s">
        <v>385</v>
      </c>
    </row>
    <row r="354" spans="2:65" s="205" customFormat="1" x14ac:dyDescent="0.25">
      <c r="B354" s="210"/>
      <c r="D354" s="204" t="s">
        <v>396</v>
      </c>
      <c r="E354" s="206" t="s">
        <v>15</v>
      </c>
      <c r="F354" s="212" t="s">
        <v>1187</v>
      </c>
      <c r="H354" s="206" t="s">
        <v>15</v>
      </c>
      <c r="I354" s="211"/>
      <c r="L354" s="210"/>
      <c r="M354" s="209"/>
      <c r="N354" s="208"/>
      <c r="O354" s="208"/>
      <c r="P354" s="208"/>
      <c r="Q354" s="208"/>
      <c r="R354" s="208"/>
      <c r="S354" s="208"/>
      <c r="T354" s="207"/>
      <c r="AT354" s="206" t="s">
        <v>396</v>
      </c>
      <c r="AU354" s="206" t="s">
        <v>293</v>
      </c>
      <c r="AV354" s="205" t="s">
        <v>297</v>
      </c>
      <c r="AW354" s="205" t="s">
        <v>358</v>
      </c>
      <c r="AX354" s="205" t="s">
        <v>313</v>
      </c>
      <c r="AY354" s="206" t="s">
        <v>385</v>
      </c>
    </row>
    <row r="355" spans="2:65" s="205" customFormat="1" x14ac:dyDescent="0.25">
      <c r="B355" s="210"/>
      <c r="D355" s="204" t="s">
        <v>396</v>
      </c>
      <c r="E355" s="206" t="s">
        <v>15</v>
      </c>
      <c r="F355" s="212" t="s">
        <v>1186</v>
      </c>
      <c r="H355" s="206" t="s">
        <v>15</v>
      </c>
      <c r="I355" s="211"/>
      <c r="L355" s="210"/>
      <c r="M355" s="209"/>
      <c r="N355" s="208"/>
      <c r="O355" s="208"/>
      <c r="P355" s="208"/>
      <c r="Q355" s="208"/>
      <c r="R355" s="208"/>
      <c r="S355" s="208"/>
      <c r="T355" s="207"/>
      <c r="AT355" s="206" t="s">
        <v>396</v>
      </c>
      <c r="AU355" s="206" t="s">
        <v>293</v>
      </c>
      <c r="AV355" s="205" t="s">
        <v>297</v>
      </c>
      <c r="AW355" s="205" t="s">
        <v>358</v>
      </c>
      <c r="AX355" s="205" t="s">
        <v>313</v>
      </c>
      <c r="AY355" s="206" t="s">
        <v>385</v>
      </c>
    </row>
    <row r="356" spans="2:65" s="205" customFormat="1" x14ac:dyDescent="0.25">
      <c r="B356" s="210"/>
      <c r="D356" s="204" t="s">
        <v>396</v>
      </c>
      <c r="E356" s="206" t="s">
        <v>15</v>
      </c>
      <c r="F356" s="212" t="s">
        <v>1185</v>
      </c>
      <c r="H356" s="206" t="s">
        <v>15</v>
      </c>
      <c r="I356" s="211"/>
      <c r="L356" s="210"/>
      <c r="M356" s="209"/>
      <c r="N356" s="208"/>
      <c r="O356" s="208"/>
      <c r="P356" s="208"/>
      <c r="Q356" s="208"/>
      <c r="R356" s="208"/>
      <c r="S356" s="208"/>
      <c r="T356" s="207"/>
      <c r="AT356" s="206" t="s">
        <v>396</v>
      </c>
      <c r="AU356" s="206" t="s">
        <v>293</v>
      </c>
      <c r="AV356" s="205" t="s">
        <v>297</v>
      </c>
      <c r="AW356" s="205" t="s">
        <v>358</v>
      </c>
      <c r="AX356" s="205" t="s">
        <v>313</v>
      </c>
      <c r="AY356" s="206" t="s">
        <v>385</v>
      </c>
    </row>
    <row r="357" spans="2:65" s="205" customFormat="1" x14ac:dyDescent="0.25">
      <c r="B357" s="210"/>
      <c r="D357" s="204" t="s">
        <v>396</v>
      </c>
      <c r="E357" s="206" t="s">
        <v>15</v>
      </c>
      <c r="F357" s="212" t="s">
        <v>1184</v>
      </c>
      <c r="H357" s="206" t="s">
        <v>15</v>
      </c>
      <c r="I357" s="211"/>
      <c r="L357" s="210"/>
      <c r="M357" s="209"/>
      <c r="N357" s="208"/>
      <c r="O357" s="208"/>
      <c r="P357" s="208"/>
      <c r="Q357" s="208"/>
      <c r="R357" s="208"/>
      <c r="S357" s="208"/>
      <c r="T357" s="207"/>
      <c r="AT357" s="206" t="s">
        <v>396</v>
      </c>
      <c r="AU357" s="206" t="s">
        <v>293</v>
      </c>
      <c r="AV357" s="205" t="s">
        <v>297</v>
      </c>
      <c r="AW357" s="205" t="s">
        <v>358</v>
      </c>
      <c r="AX357" s="205" t="s">
        <v>313</v>
      </c>
      <c r="AY357" s="206" t="s">
        <v>385</v>
      </c>
    </row>
    <row r="358" spans="2:65" s="205" customFormat="1" x14ac:dyDescent="0.25">
      <c r="B358" s="210"/>
      <c r="D358" s="204" t="s">
        <v>396</v>
      </c>
      <c r="E358" s="206" t="s">
        <v>15</v>
      </c>
      <c r="F358" s="212" t="s">
        <v>1183</v>
      </c>
      <c r="H358" s="206" t="s">
        <v>15</v>
      </c>
      <c r="I358" s="211"/>
      <c r="L358" s="210"/>
      <c r="M358" s="209"/>
      <c r="N358" s="208"/>
      <c r="O358" s="208"/>
      <c r="P358" s="208"/>
      <c r="Q358" s="208"/>
      <c r="R358" s="208"/>
      <c r="S358" s="208"/>
      <c r="T358" s="207"/>
      <c r="AT358" s="206" t="s">
        <v>396</v>
      </c>
      <c r="AU358" s="206" t="s">
        <v>293</v>
      </c>
      <c r="AV358" s="205" t="s">
        <v>297</v>
      </c>
      <c r="AW358" s="205" t="s">
        <v>358</v>
      </c>
      <c r="AX358" s="205" t="s">
        <v>313</v>
      </c>
      <c r="AY358" s="206" t="s">
        <v>385</v>
      </c>
    </row>
    <row r="359" spans="2:65" s="195" customFormat="1" x14ac:dyDescent="0.25">
      <c r="B359" s="200"/>
      <c r="D359" s="219" t="s">
        <v>396</v>
      </c>
      <c r="E359" s="218" t="s">
        <v>15</v>
      </c>
      <c r="F359" s="217" t="s">
        <v>297</v>
      </c>
      <c r="H359" s="216">
        <v>1</v>
      </c>
      <c r="I359" s="201"/>
      <c r="L359" s="200"/>
      <c r="M359" s="199"/>
      <c r="N359" s="198"/>
      <c r="O359" s="198"/>
      <c r="P359" s="198"/>
      <c r="Q359" s="198"/>
      <c r="R359" s="198"/>
      <c r="S359" s="198"/>
      <c r="T359" s="197"/>
      <c r="AT359" s="196" t="s">
        <v>396</v>
      </c>
      <c r="AU359" s="196" t="s">
        <v>293</v>
      </c>
      <c r="AV359" s="195" t="s">
        <v>293</v>
      </c>
      <c r="AW359" s="195" t="s">
        <v>358</v>
      </c>
      <c r="AX359" s="195" t="s">
        <v>297</v>
      </c>
      <c r="AY359" s="196" t="s">
        <v>385</v>
      </c>
    </row>
    <row r="360" spans="2:65" s="41" customFormat="1" ht="22.5" customHeight="1" x14ac:dyDescent="0.25">
      <c r="B360" s="179"/>
      <c r="C360" s="178" t="s">
        <v>1182</v>
      </c>
      <c r="D360" s="178" t="s">
        <v>386</v>
      </c>
      <c r="E360" s="177" t="s">
        <v>1181</v>
      </c>
      <c r="F360" s="172" t="s">
        <v>1180</v>
      </c>
      <c r="G360" s="176" t="s">
        <v>420</v>
      </c>
      <c r="H360" s="175">
        <v>1</v>
      </c>
      <c r="I360" s="174"/>
      <c r="J360" s="173">
        <f>ROUND(I360*H360,2)</f>
        <v>0</v>
      </c>
      <c r="K360" s="172" t="s">
        <v>15</v>
      </c>
      <c r="L360" s="42"/>
      <c r="M360" s="171" t="s">
        <v>15</v>
      </c>
      <c r="N360" s="215" t="s">
        <v>349</v>
      </c>
      <c r="O360" s="89"/>
      <c r="P360" s="214">
        <f>O360*H360</f>
        <v>0</v>
      </c>
      <c r="Q360" s="214">
        <v>0</v>
      </c>
      <c r="R360" s="214">
        <f>Q360*H360</f>
        <v>0</v>
      </c>
      <c r="S360" s="214">
        <v>0</v>
      </c>
      <c r="T360" s="213">
        <f>S360*H360</f>
        <v>0</v>
      </c>
      <c r="AR360" s="136" t="s">
        <v>451</v>
      </c>
      <c r="AT360" s="136" t="s">
        <v>386</v>
      </c>
      <c r="AU360" s="136" t="s">
        <v>293</v>
      </c>
      <c r="AY360" s="136" t="s">
        <v>385</v>
      </c>
      <c r="BE360" s="166">
        <f>IF(N360="základní",J360,0)</f>
        <v>0</v>
      </c>
      <c r="BF360" s="166">
        <f>IF(N360="snížená",J360,0)</f>
        <v>0</v>
      </c>
      <c r="BG360" s="166">
        <f>IF(N360="zákl. přenesená",J360,0)</f>
        <v>0</v>
      </c>
      <c r="BH360" s="166">
        <f>IF(N360="sníž. přenesená",J360,0)</f>
        <v>0</v>
      </c>
      <c r="BI360" s="166">
        <f>IF(N360="nulová",J360,0)</f>
        <v>0</v>
      </c>
      <c r="BJ360" s="136" t="s">
        <v>297</v>
      </c>
      <c r="BK360" s="166">
        <f>ROUND(I360*H360,2)</f>
        <v>0</v>
      </c>
      <c r="BL360" s="136" t="s">
        <v>451</v>
      </c>
      <c r="BM360" s="136" t="s">
        <v>1179</v>
      </c>
    </row>
    <row r="361" spans="2:65" s="205" customFormat="1" x14ac:dyDescent="0.25">
      <c r="B361" s="210"/>
      <c r="D361" s="204" t="s">
        <v>396</v>
      </c>
      <c r="E361" s="206" t="s">
        <v>15</v>
      </c>
      <c r="F361" s="212" t="s">
        <v>1178</v>
      </c>
      <c r="H361" s="206" t="s">
        <v>15</v>
      </c>
      <c r="I361" s="211"/>
      <c r="L361" s="210"/>
      <c r="M361" s="209"/>
      <c r="N361" s="208"/>
      <c r="O361" s="208"/>
      <c r="P361" s="208"/>
      <c r="Q361" s="208"/>
      <c r="R361" s="208"/>
      <c r="S361" s="208"/>
      <c r="T361" s="207"/>
      <c r="AT361" s="206" t="s">
        <v>396</v>
      </c>
      <c r="AU361" s="206" t="s">
        <v>293</v>
      </c>
      <c r="AV361" s="205" t="s">
        <v>297</v>
      </c>
      <c r="AW361" s="205" t="s">
        <v>358</v>
      </c>
      <c r="AX361" s="205" t="s">
        <v>313</v>
      </c>
      <c r="AY361" s="206" t="s">
        <v>385</v>
      </c>
    </row>
    <row r="362" spans="2:65" s="205" customFormat="1" x14ac:dyDescent="0.25">
      <c r="B362" s="210"/>
      <c r="D362" s="204" t="s">
        <v>396</v>
      </c>
      <c r="E362" s="206" t="s">
        <v>15</v>
      </c>
      <c r="F362" s="212" t="s">
        <v>1081</v>
      </c>
      <c r="H362" s="206" t="s">
        <v>15</v>
      </c>
      <c r="I362" s="211"/>
      <c r="L362" s="210"/>
      <c r="M362" s="209"/>
      <c r="N362" s="208"/>
      <c r="O362" s="208"/>
      <c r="P362" s="208"/>
      <c r="Q362" s="208"/>
      <c r="R362" s="208"/>
      <c r="S362" s="208"/>
      <c r="T362" s="207"/>
      <c r="AT362" s="206" t="s">
        <v>396</v>
      </c>
      <c r="AU362" s="206" t="s">
        <v>293</v>
      </c>
      <c r="AV362" s="205" t="s">
        <v>297</v>
      </c>
      <c r="AW362" s="205" t="s">
        <v>358</v>
      </c>
      <c r="AX362" s="205" t="s">
        <v>313</v>
      </c>
      <c r="AY362" s="206" t="s">
        <v>385</v>
      </c>
    </row>
    <row r="363" spans="2:65" s="205" customFormat="1" x14ac:dyDescent="0.25">
      <c r="B363" s="210"/>
      <c r="D363" s="204" t="s">
        <v>396</v>
      </c>
      <c r="E363" s="206" t="s">
        <v>15</v>
      </c>
      <c r="F363" s="212" t="s">
        <v>1177</v>
      </c>
      <c r="H363" s="206" t="s">
        <v>15</v>
      </c>
      <c r="I363" s="211"/>
      <c r="L363" s="210"/>
      <c r="M363" s="209"/>
      <c r="N363" s="208"/>
      <c r="O363" s="208"/>
      <c r="P363" s="208"/>
      <c r="Q363" s="208"/>
      <c r="R363" s="208"/>
      <c r="S363" s="208"/>
      <c r="T363" s="207"/>
      <c r="AT363" s="206" t="s">
        <v>396</v>
      </c>
      <c r="AU363" s="206" t="s">
        <v>293</v>
      </c>
      <c r="AV363" s="205" t="s">
        <v>297</v>
      </c>
      <c r="AW363" s="205" t="s">
        <v>358</v>
      </c>
      <c r="AX363" s="205" t="s">
        <v>313</v>
      </c>
      <c r="AY363" s="206" t="s">
        <v>385</v>
      </c>
    </row>
    <row r="364" spans="2:65" s="205" customFormat="1" x14ac:dyDescent="0.25">
      <c r="B364" s="210"/>
      <c r="D364" s="204" t="s">
        <v>396</v>
      </c>
      <c r="E364" s="206" t="s">
        <v>15</v>
      </c>
      <c r="F364" s="212" t="s">
        <v>1176</v>
      </c>
      <c r="H364" s="206" t="s">
        <v>15</v>
      </c>
      <c r="I364" s="211"/>
      <c r="L364" s="210"/>
      <c r="M364" s="209"/>
      <c r="N364" s="208"/>
      <c r="O364" s="208"/>
      <c r="P364" s="208"/>
      <c r="Q364" s="208"/>
      <c r="R364" s="208"/>
      <c r="S364" s="208"/>
      <c r="T364" s="207"/>
      <c r="AT364" s="206" t="s">
        <v>396</v>
      </c>
      <c r="AU364" s="206" t="s">
        <v>293</v>
      </c>
      <c r="AV364" s="205" t="s">
        <v>297</v>
      </c>
      <c r="AW364" s="205" t="s">
        <v>358</v>
      </c>
      <c r="AX364" s="205" t="s">
        <v>313</v>
      </c>
      <c r="AY364" s="206" t="s">
        <v>385</v>
      </c>
    </row>
    <row r="365" spans="2:65" s="195" customFormat="1" x14ac:dyDescent="0.25">
      <c r="B365" s="200"/>
      <c r="D365" s="219" t="s">
        <v>396</v>
      </c>
      <c r="E365" s="218" t="s">
        <v>15</v>
      </c>
      <c r="F365" s="217" t="s">
        <v>297</v>
      </c>
      <c r="H365" s="216">
        <v>1</v>
      </c>
      <c r="I365" s="201"/>
      <c r="L365" s="200"/>
      <c r="M365" s="199"/>
      <c r="N365" s="198"/>
      <c r="O365" s="198"/>
      <c r="P365" s="198"/>
      <c r="Q365" s="198"/>
      <c r="R365" s="198"/>
      <c r="S365" s="198"/>
      <c r="T365" s="197"/>
      <c r="AT365" s="196" t="s">
        <v>396</v>
      </c>
      <c r="AU365" s="196" t="s">
        <v>293</v>
      </c>
      <c r="AV365" s="195" t="s">
        <v>293</v>
      </c>
      <c r="AW365" s="195" t="s">
        <v>358</v>
      </c>
      <c r="AX365" s="195" t="s">
        <v>297</v>
      </c>
      <c r="AY365" s="196" t="s">
        <v>385</v>
      </c>
    </row>
    <row r="366" spans="2:65" s="41" customFormat="1" ht="22.5" customHeight="1" x14ac:dyDescent="0.25">
      <c r="B366" s="179"/>
      <c r="C366" s="178" t="s">
        <v>1175</v>
      </c>
      <c r="D366" s="178" t="s">
        <v>386</v>
      </c>
      <c r="E366" s="177" t="s">
        <v>1174</v>
      </c>
      <c r="F366" s="172" t="s">
        <v>1173</v>
      </c>
      <c r="G366" s="176" t="s">
        <v>420</v>
      </c>
      <c r="H366" s="175">
        <v>1</v>
      </c>
      <c r="I366" s="174"/>
      <c r="J366" s="173">
        <f>ROUND(I366*H366,2)</f>
        <v>0</v>
      </c>
      <c r="K366" s="172" t="s">
        <v>15</v>
      </c>
      <c r="L366" s="42"/>
      <c r="M366" s="171" t="s">
        <v>15</v>
      </c>
      <c r="N366" s="215" t="s">
        <v>349</v>
      </c>
      <c r="O366" s="89"/>
      <c r="P366" s="214">
        <f>O366*H366</f>
        <v>0</v>
      </c>
      <c r="Q366" s="214">
        <v>0</v>
      </c>
      <c r="R366" s="214">
        <f>Q366*H366</f>
        <v>0</v>
      </c>
      <c r="S366" s="214">
        <v>0</v>
      </c>
      <c r="T366" s="213">
        <f>S366*H366</f>
        <v>0</v>
      </c>
      <c r="AR366" s="136" t="s">
        <v>451</v>
      </c>
      <c r="AT366" s="136" t="s">
        <v>386</v>
      </c>
      <c r="AU366" s="136" t="s">
        <v>293</v>
      </c>
      <c r="AY366" s="136" t="s">
        <v>385</v>
      </c>
      <c r="BE366" s="166">
        <f>IF(N366="základní",J366,0)</f>
        <v>0</v>
      </c>
      <c r="BF366" s="166">
        <f>IF(N366="snížená",J366,0)</f>
        <v>0</v>
      </c>
      <c r="BG366" s="166">
        <f>IF(N366="zákl. přenesená",J366,0)</f>
        <v>0</v>
      </c>
      <c r="BH366" s="166">
        <f>IF(N366="sníž. přenesená",J366,0)</f>
        <v>0</v>
      </c>
      <c r="BI366" s="166">
        <f>IF(N366="nulová",J366,0)</f>
        <v>0</v>
      </c>
      <c r="BJ366" s="136" t="s">
        <v>297</v>
      </c>
      <c r="BK366" s="166">
        <f>ROUND(I366*H366,2)</f>
        <v>0</v>
      </c>
      <c r="BL366" s="136" t="s">
        <v>451</v>
      </c>
      <c r="BM366" s="136" t="s">
        <v>1172</v>
      </c>
    </row>
    <row r="367" spans="2:65" s="205" customFormat="1" x14ac:dyDescent="0.25">
      <c r="B367" s="210"/>
      <c r="D367" s="204" t="s">
        <v>396</v>
      </c>
      <c r="E367" s="206" t="s">
        <v>15</v>
      </c>
      <c r="F367" s="212" t="s">
        <v>1165</v>
      </c>
      <c r="H367" s="206" t="s">
        <v>15</v>
      </c>
      <c r="I367" s="211"/>
      <c r="L367" s="210"/>
      <c r="M367" s="209"/>
      <c r="N367" s="208"/>
      <c r="O367" s="208"/>
      <c r="P367" s="208"/>
      <c r="Q367" s="208"/>
      <c r="R367" s="208"/>
      <c r="S367" s="208"/>
      <c r="T367" s="207"/>
      <c r="AT367" s="206" t="s">
        <v>396</v>
      </c>
      <c r="AU367" s="206" t="s">
        <v>293</v>
      </c>
      <c r="AV367" s="205" t="s">
        <v>297</v>
      </c>
      <c r="AW367" s="205" t="s">
        <v>358</v>
      </c>
      <c r="AX367" s="205" t="s">
        <v>313</v>
      </c>
      <c r="AY367" s="206" t="s">
        <v>385</v>
      </c>
    </row>
    <row r="368" spans="2:65" s="205" customFormat="1" x14ac:dyDescent="0.25">
      <c r="B368" s="210"/>
      <c r="D368" s="204" t="s">
        <v>396</v>
      </c>
      <c r="E368" s="206" t="s">
        <v>15</v>
      </c>
      <c r="F368" s="212" t="s">
        <v>1164</v>
      </c>
      <c r="H368" s="206" t="s">
        <v>15</v>
      </c>
      <c r="I368" s="211"/>
      <c r="L368" s="210"/>
      <c r="M368" s="209"/>
      <c r="N368" s="208"/>
      <c r="O368" s="208"/>
      <c r="P368" s="208"/>
      <c r="Q368" s="208"/>
      <c r="R368" s="208"/>
      <c r="S368" s="208"/>
      <c r="T368" s="207"/>
      <c r="AT368" s="206" t="s">
        <v>396</v>
      </c>
      <c r="AU368" s="206" t="s">
        <v>293</v>
      </c>
      <c r="AV368" s="205" t="s">
        <v>297</v>
      </c>
      <c r="AW368" s="205" t="s">
        <v>358</v>
      </c>
      <c r="AX368" s="205" t="s">
        <v>313</v>
      </c>
      <c r="AY368" s="206" t="s">
        <v>385</v>
      </c>
    </row>
    <row r="369" spans="2:65" s="205" customFormat="1" x14ac:dyDescent="0.25">
      <c r="B369" s="210"/>
      <c r="D369" s="204" t="s">
        <v>396</v>
      </c>
      <c r="E369" s="206" t="s">
        <v>15</v>
      </c>
      <c r="F369" s="212" t="s">
        <v>1171</v>
      </c>
      <c r="H369" s="206" t="s">
        <v>15</v>
      </c>
      <c r="I369" s="211"/>
      <c r="L369" s="210"/>
      <c r="M369" s="209"/>
      <c r="N369" s="208"/>
      <c r="O369" s="208"/>
      <c r="P369" s="208"/>
      <c r="Q369" s="208"/>
      <c r="R369" s="208"/>
      <c r="S369" s="208"/>
      <c r="T369" s="207"/>
      <c r="AT369" s="206" t="s">
        <v>396</v>
      </c>
      <c r="AU369" s="206" t="s">
        <v>293</v>
      </c>
      <c r="AV369" s="205" t="s">
        <v>297</v>
      </c>
      <c r="AW369" s="205" t="s">
        <v>358</v>
      </c>
      <c r="AX369" s="205" t="s">
        <v>313</v>
      </c>
      <c r="AY369" s="206" t="s">
        <v>385</v>
      </c>
    </row>
    <row r="370" spans="2:65" s="205" customFormat="1" x14ac:dyDescent="0.25">
      <c r="B370" s="210"/>
      <c r="D370" s="204" t="s">
        <v>396</v>
      </c>
      <c r="E370" s="206" t="s">
        <v>15</v>
      </c>
      <c r="F370" s="212" t="s">
        <v>1162</v>
      </c>
      <c r="H370" s="206" t="s">
        <v>15</v>
      </c>
      <c r="I370" s="211"/>
      <c r="L370" s="210"/>
      <c r="M370" s="209"/>
      <c r="N370" s="208"/>
      <c r="O370" s="208"/>
      <c r="P370" s="208"/>
      <c r="Q370" s="208"/>
      <c r="R370" s="208"/>
      <c r="S370" s="208"/>
      <c r="T370" s="207"/>
      <c r="AT370" s="206" t="s">
        <v>396</v>
      </c>
      <c r="AU370" s="206" t="s">
        <v>293</v>
      </c>
      <c r="AV370" s="205" t="s">
        <v>297</v>
      </c>
      <c r="AW370" s="205" t="s">
        <v>358</v>
      </c>
      <c r="AX370" s="205" t="s">
        <v>313</v>
      </c>
      <c r="AY370" s="206" t="s">
        <v>385</v>
      </c>
    </row>
    <row r="371" spans="2:65" s="205" customFormat="1" x14ac:dyDescent="0.25">
      <c r="B371" s="210"/>
      <c r="D371" s="204" t="s">
        <v>396</v>
      </c>
      <c r="E371" s="206" t="s">
        <v>15</v>
      </c>
      <c r="F371" s="212" t="s">
        <v>1170</v>
      </c>
      <c r="H371" s="206" t="s">
        <v>15</v>
      </c>
      <c r="I371" s="211"/>
      <c r="L371" s="210"/>
      <c r="M371" s="209"/>
      <c r="N371" s="208"/>
      <c r="O371" s="208"/>
      <c r="P371" s="208"/>
      <c r="Q371" s="208"/>
      <c r="R371" s="208"/>
      <c r="S371" s="208"/>
      <c r="T371" s="207"/>
      <c r="AT371" s="206" t="s">
        <v>396</v>
      </c>
      <c r="AU371" s="206" t="s">
        <v>293</v>
      </c>
      <c r="AV371" s="205" t="s">
        <v>297</v>
      </c>
      <c r="AW371" s="205" t="s">
        <v>358</v>
      </c>
      <c r="AX371" s="205" t="s">
        <v>313</v>
      </c>
      <c r="AY371" s="206" t="s">
        <v>385</v>
      </c>
    </row>
    <row r="372" spans="2:65" s="195" customFormat="1" x14ac:dyDescent="0.25">
      <c r="B372" s="200"/>
      <c r="D372" s="219" t="s">
        <v>396</v>
      </c>
      <c r="E372" s="218" t="s">
        <v>15</v>
      </c>
      <c r="F372" s="217" t="s">
        <v>297</v>
      </c>
      <c r="H372" s="216">
        <v>1</v>
      </c>
      <c r="I372" s="201"/>
      <c r="L372" s="200"/>
      <c r="M372" s="199"/>
      <c r="N372" s="198"/>
      <c r="O372" s="198"/>
      <c r="P372" s="198"/>
      <c r="Q372" s="198"/>
      <c r="R372" s="198"/>
      <c r="S372" s="198"/>
      <c r="T372" s="197"/>
      <c r="AT372" s="196" t="s">
        <v>396</v>
      </c>
      <c r="AU372" s="196" t="s">
        <v>293</v>
      </c>
      <c r="AV372" s="195" t="s">
        <v>293</v>
      </c>
      <c r="AW372" s="195" t="s">
        <v>358</v>
      </c>
      <c r="AX372" s="195" t="s">
        <v>297</v>
      </c>
      <c r="AY372" s="196" t="s">
        <v>385</v>
      </c>
    </row>
    <row r="373" spans="2:65" s="41" customFormat="1" ht="22.5" customHeight="1" x14ac:dyDescent="0.25">
      <c r="B373" s="179"/>
      <c r="C373" s="178" t="s">
        <v>1169</v>
      </c>
      <c r="D373" s="178" t="s">
        <v>386</v>
      </c>
      <c r="E373" s="177" t="s">
        <v>1168</v>
      </c>
      <c r="F373" s="172" t="s">
        <v>1167</v>
      </c>
      <c r="G373" s="176" t="s">
        <v>420</v>
      </c>
      <c r="H373" s="175">
        <v>1</v>
      </c>
      <c r="I373" s="174"/>
      <c r="J373" s="173">
        <f>ROUND(I373*H373,2)</f>
        <v>0</v>
      </c>
      <c r="K373" s="172" t="s">
        <v>15</v>
      </c>
      <c r="L373" s="42"/>
      <c r="M373" s="171" t="s">
        <v>15</v>
      </c>
      <c r="N373" s="215" t="s">
        <v>349</v>
      </c>
      <c r="O373" s="89"/>
      <c r="P373" s="214">
        <f>O373*H373</f>
        <v>0</v>
      </c>
      <c r="Q373" s="214">
        <v>0</v>
      </c>
      <c r="R373" s="214">
        <f>Q373*H373</f>
        <v>0</v>
      </c>
      <c r="S373" s="214">
        <v>0</v>
      </c>
      <c r="T373" s="213">
        <f>S373*H373</f>
        <v>0</v>
      </c>
      <c r="AR373" s="136" t="s">
        <v>451</v>
      </c>
      <c r="AT373" s="136" t="s">
        <v>386</v>
      </c>
      <c r="AU373" s="136" t="s">
        <v>293</v>
      </c>
      <c r="AY373" s="136" t="s">
        <v>385</v>
      </c>
      <c r="BE373" s="166">
        <f>IF(N373="základní",J373,0)</f>
        <v>0</v>
      </c>
      <c r="BF373" s="166">
        <f>IF(N373="snížená",J373,0)</f>
        <v>0</v>
      </c>
      <c r="BG373" s="166">
        <f>IF(N373="zákl. přenesená",J373,0)</f>
        <v>0</v>
      </c>
      <c r="BH373" s="166">
        <f>IF(N373="sníž. přenesená",J373,0)</f>
        <v>0</v>
      </c>
      <c r="BI373" s="166">
        <f>IF(N373="nulová",J373,0)</f>
        <v>0</v>
      </c>
      <c r="BJ373" s="136" t="s">
        <v>297</v>
      </c>
      <c r="BK373" s="166">
        <f>ROUND(I373*H373,2)</f>
        <v>0</v>
      </c>
      <c r="BL373" s="136" t="s">
        <v>451</v>
      </c>
      <c r="BM373" s="136" t="s">
        <v>1166</v>
      </c>
    </row>
    <row r="374" spans="2:65" s="205" customFormat="1" x14ac:dyDescent="0.25">
      <c r="B374" s="210"/>
      <c r="D374" s="204" t="s">
        <v>396</v>
      </c>
      <c r="E374" s="206" t="s">
        <v>15</v>
      </c>
      <c r="F374" s="212" t="s">
        <v>1165</v>
      </c>
      <c r="H374" s="206" t="s">
        <v>15</v>
      </c>
      <c r="I374" s="211"/>
      <c r="L374" s="210"/>
      <c r="M374" s="209"/>
      <c r="N374" s="208"/>
      <c r="O374" s="208"/>
      <c r="P374" s="208"/>
      <c r="Q374" s="208"/>
      <c r="R374" s="208"/>
      <c r="S374" s="208"/>
      <c r="T374" s="207"/>
      <c r="AT374" s="206" t="s">
        <v>396</v>
      </c>
      <c r="AU374" s="206" t="s">
        <v>293</v>
      </c>
      <c r="AV374" s="205" t="s">
        <v>297</v>
      </c>
      <c r="AW374" s="205" t="s">
        <v>358</v>
      </c>
      <c r="AX374" s="205" t="s">
        <v>313</v>
      </c>
      <c r="AY374" s="206" t="s">
        <v>385</v>
      </c>
    </row>
    <row r="375" spans="2:65" s="205" customFormat="1" x14ac:dyDescent="0.25">
      <c r="B375" s="210"/>
      <c r="D375" s="204" t="s">
        <v>396</v>
      </c>
      <c r="E375" s="206" t="s">
        <v>15</v>
      </c>
      <c r="F375" s="212" t="s">
        <v>1164</v>
      </c>
      <c r="H375" s="206" t="s">
        <v>15</v>
      </c>
      <c r="I375" s="211"/>
      <c r="L375" s="210"/>
      <c r="M375" s="209"/>
      <c r="N375" s="208"/>
      <c r="O375" s="208"/>
      <c r="P375" s="208"/>
      <c r="Q375" s="208"/>
      <c r="R375" s="208"/>
      <c r="S375" s="208"/>
      <c r="T375" s="207"/>
      <c r="AT375" s="206" t="s">
        <v>396</v>
      </c>
      <c r="AU375" s="206" t="s">
        <v>293</v>
      </c>
      <c r="AV375" s="205" t="s">
        <v>297</v>
      </c>
      <c r="AW375" s="205" t="s">
        <v>358</v>
      </c>
      <c r="AX375" s="205" t="s">
        <v>313</v>
      </c>
      <c r="AY375" s="206" t="s">
        <v>385</v>
      </c>
    </row>
    <row r="376" spans="2:65" s="205" customFormat="1" x14ac:dyDescent="0.25">
      <c r="B376" s="210"/>
      <c r="D376" s="204" t="s">
        <v>396</v>
      </c>
      <c r="E376" s="206" t="s">
        <v>15</v>
      </c>
      <c r="F376" s="212" t="s">
        <v>1163</v>
      </c>
      <c r="H376" s="206" t="s">
        <v>15</v>
      </c>
      <c r="I376" s="211"/>
      <c r="L376" s="210"/>
      <c r="M376" s="209"/>
      <c r="N376" s="208"/>
      <c r="O376" s="208"/>
      <c r="P376" s="208"/>
      <c r="Q376" s="208"/>
      <c r="R376" s="208"/>
      <c r="S376" s="208"/>
      <c r="T376" s="207"/>
      <c r="AT376" s="206" t="s">
        <v>396</v>
      </c>
      <c r="AU376" s="206" t="s">
        <v>293</v>
      </c>
      <c r="AV376" s="205" t="s">
        <v>297</v>
      </c>
      <c r="AW376" s="205" t="s">
        <v>358</v>
      </c>
      <c r="AX376" s="205" t="s">
        <v>313</v>
      </c>
      <c r="AY376" s="206" t="s">
        <v>385</v>
      </c>
    </row>
    <row r="377" spans="2:65" s="205" customFormat="1" x14ac:dyDescent="0.25">
      <c r="B377" s="210"/>
      <c r="D377" s="204" t="s">
        <v>396</v>
      </c>
      <c r="E377" s="206" t="s">
        <v>15</v>
      </c>
      <c r="F377" s="212" t="s">
        <v>1162</v>
      </c>
      <c r="H377" s="206" t="s">
        <v>15</v>
      </c>
      <c r="I377" s="211"/>
      <c r="L377" s="210"/>
      <c r="M377" s="209"/>
      <c r="N377" s="208"/>
      <c r="O377" s="208"/>
      <c r="P377" s="208"/>
      <c r="Q377" s="208"/>
      <c r="R377" s="208"/>
      <c r="S377" s="208"/>
      <c r="T377" s="207"/>
      <c r="AT377" s="206" t="s">
        <v>396</v>
      </c>
      <c r="AU377" s="206" t="s">
        <v>293</v>
      </c>
      <c r="AV377" s="205" t="s">
        <v>297</v>
      </c>
      <c r="AW377" s="205" t="s">
        <v>358</v>
      </c>
      <c r="AX377" s="205" t="s">
        <v>313</v>
      </c>
      <c r="AY377" s="206" t="s">
        <v>385</v>
      </c>
    </row>
    <row r="378" spans="2:65" s="205" customFormat="1" x14ac:dyDescent="0.25">
      <c r="B378" s="210"/>
      <c r="D378" s="204" t="s">
        <v>396</v>
      </c>
      <c r="E378" s="206" t="s">
        <v>15</v>
      </c>
      <c r="F378" s="212" t="s">
        <v>1161</v>
      </c>
      <c r="H378" s="206" t="s">
        <v>15</v>
      </c>
      <c r="I378" s="211"/>
      <c r="L378" s="210"/>
      <c r="M378" s="209"/>
      <c r="N378" s="208"/>
      <c r="O378" s="208"/>
      <c r="P378" s="208"/>
      <c r="Q378" s="208"/>
      <c r="R378" s="208"/>
      <c r="S378" s="208"/>
      <c r="T378" s="207"/>
      <c r="AT378" s="206" t="s">
        <v>396</v>
      </c>
      <c r="AU378" s="206" t="s">
        <v>293</v>
      </c>
      <c r="AV378" s="205" t="s">
        <v>297</v>
      </c>
      <c r="AW378" s="205" t="s">
        <v>358</v>
      </c>
      <c r="AX378" s="205" t="s">
        <v>313</v>
      </c>
      <c r="AY378" s="206" t="s">
        <v>385</v>
      </c>
    </row>
    <row r="379" spans="2:65" s="195" customFormat="1" x14ac:dyDescent="0.25">
      <c r="B379" s="200"/>
      <c r="D379" s="219" t="s">
        <v>396</v>
      </c>
      <c r="E379" s="218" t="s">
        <v>15</v>
      </c>
      <c r="F379" s="217" t="s">
        <v>297</v>
      </c>
      <c r="H379" s="216">
        <v>1</v>
      </c>
      <c r="I379" s="201"/>
      <c r="L379" s="200"/>
      <c r="M379" s="199"/>
      <c r="N379" s="198"/>
      <c r="O379" s="198"/>
      <c r="P379" s="198"/>
      <c r="Q379" s="198"/>
      <c r="R379" s="198"/>
      <c r="S379" s="198"/>
      <c r="T379" s="197"/>
      <c r="AT379" s="196" t="s">
        <v>396</v>
      </c>
      <c r="AU379" s="196" t="s">
        <v>293</v>
      </c>
      <c r="AV379" s="195" t="s">
        <v>293</v>
      </c>
      <c r="AW379" s="195" t="s">
        <v>358</v>
      </c>
      <c r="AX379" s="195" t="s">
        <v>297</v>
      </c>
      <c r="AY379" s="196" t="s">
        <v>385</v>
      </c>
    </row>
    <row r="380" spans="2:65" s="41" customFormat="1" ht="22.5" customHeight="1" x14ac:dyDescent="0.25">
      <c r="B380" s="179"/>
      <c r="C380" s="178" t="s">
        <v>1160</v>
      </c>
      <c r="D380" s="178" t="s">
        <v>386</v>
      </c>
      <c r="E380" s="177" t="s">
        <v>1159</v>
      </c>
      <c r="F380" s="172" t="s">
        <v>1158</v>
      </c>
      <c r="G380" s="176" t="s">
        <v>420</v>
      </c>
      <c r="H380" s="175">
        <v>1</v>
      </c>
      <c r="I380" s="174"/>
      <c r="J380" s="173">
        <f>ROUND(I380*H380,2)</f>
        <v>0</v>
      </c>
      <c r="K380" s="172" t="s">
        <v>15</v>
      </c>
      <c r="L380" s="42"/>
      <c r="M380" s="171" t="s">
        <v>15</v>
      </c>
      <c r="N380" s="215" t="s">
        <v>349</v>
      </c>
      <c r="O380" s="89"/>
      <c r="P380" s="214">
        <f>O380*H380</f>
        <v>0</v>
      </c>
      <c r="Q380" s="214">
        <v>0</v>
      </c>
      <c r="R380" s="214">
        <f>Q380*H380</f>
        <v>0</v>
      </c>
      <c r="S380" s="214">
        <v>0</v>
      </c>
      <c r="T380" s="213">
        <f>S380*H380</f>
        <v>0</v>
      </c>
      <c r="AR380" s="136" t="s">
        <v>451</v>
      </c>
      <c r="AT380" s="136" t="s">
        <v>386</v>
      </c>
      <c r="AU380" s="136" t="s">
        <v>293</v>
      </c>
      <c r="AY380" s="136" t="s">
        <v>385</v>
      </c>
      <c r="BE380" s="166">
        <f>IF(N380="základní",J380,0)</f>
        <v>0</v>
      </c>
      <c r="BF380" s="166">
        <f>IF(N380="snížená",J380,0)</f>
        <v>0</v>
      </c>
      <c r="BG380" s="166">
        <f>IF(N380="zákl. přenesená",J380,0)</f>
        <v>0</v>
      </c>
      <c r="BH380" s="166">
        <f>IF(N380="sníž. přenesená",J380,0)</f>
        <v>0</v>
      </c>
      <c r="BI380" s="166">
        <f>IF(N380="nulová",J380,0)</f>
        <v>0</v>
      </c>
      <c r="BJ380" s="136" t="s">
        <v>297</v>
      </c>
      <c r="BK380" s="166">
        <f>ROUND(I380*H380,2)</f>
        <v>0</v>
      </c>
      <c r="BL380" s="136" t="s">
        <v>451</v>
      </c>
      <c r="BM380" s="136" t="s">
        <v>1157</v>
      </c>
    </row>
    <row r="381" spans="2:65" s="205" customFormat="1" x14ac:dyDescent="0.25">
      <c r="B381" s="210"/>
      <c r="D381" s="204" t="s">
        <v>396</v>
      </c>
      <c r="E381" s="206" t="s">
        <v>15</v>
      </c>
      <c r="F381" s="212" t="s">
        <v>1156</v>
      </c>
      <c r="H381" s="206" t="s">
        <v>15</v>
      </c>
      <c r="I381" s="211"/>
      <c r="L381" s="210"/>
      <c r="M381" s="209"/>
      <c r="N381" s="208"/>
      <c r="O381" s="208"/>
      <c r="P381" s="208"/>
      <c r="Q381" s="208"/>
      <c r="R381" s="208"/>
      <c r="S381" s="208"/>
      <c r="T381" s="207"/>
      <c r="AT381" s="206" t="s">
        <v>396</v>
      </c>
      <c r="AU381" s="206" t="s">
        <v>293</v>
      </c>
      <c r="AV381" s="205" t="s">
        <v>297</v>
      </c>
      <c r="AW381" s="205" t="s">
        <v>358</v>
      </c>
      <c r="AX381" s="205" t="s">
        <v>313</v>
      </c>
      <c r="AY381" s="206" t="s">
        <v>385</v>
      </c>
    </row>
    <row r="382" spans="2:65" s="205" customFormat="1" x14ac:dyDescent="0.25">
      <c r="B382" s="210"/>
      <c r="D382" s="204" t="s">
        <v>396</v>
      </c>
      <c r="E382" s="206" t="s">
        <v>15</v>
      </c>
      <c r="F382" s="212" t="s">
        <v>1155</v>
      </c>
      <c r="H382" s="206" t="s">
        <v>15</v>
      </c>
      <c r="I382" s="211"/>
      <c r="L382" s="210"/>
      <c r="M382" s="209"/>
      <c r="N382" s="208"/>
      <c r="O382" s="208"/>
      <c r="P382" s="208"/>
      <c r="Q382" s="208"/>
      <c r="R382" s="208"/>
      <c r="S382" s="208"/>
      <c r="T382" s="207"/>
      <c r="AT382" s="206" t="s">
        <v>396</v>
      </c>
      <c r="AU382" s="206" t="s">
        <v>293</v>
      </c>
      <c r="AV382" s="205" t="s">
        <v>297</v>
      </c>
      <c r="AW382" s="205" t="s">
        <v>358</v>
      </c>
      <c r="AX382" s="205" t="s">
        <v>313</v>
      </c>
      <c r="AY382" s="206" t="s">
        <v>385</v>
      </c>
    </row>
    <row r="383" spans="2:65" s="195" customFormat="1" x14ac:dyDescent="0.25">
      <c r="B383" s="200"/>
      <c r="D383" s="219" t="s">
        <v>396</v>
      </c>
      <c r="E383" s="218" t="s">
        <v>15</v>
      </c>
      <c r="F383" s="217" t="s">
        <v>297</v>
      </c>
      <c r="H383" s="216">
        <v>1</v>
      </c>
      <c r="I383" s="201"/>
      <c r="L383" s="200"/>
      <c r="M383" s="199"/>
      <c r="N383" s="198"/>
      <c r="O383" s="198"/>
      <c r="P383" s="198"/>
      <c r="Q383" s="198"/>
      <c r="R383" s="198"/>
      <c r="S383" s="198"/>
      <c r="T383" s="197"/>
      <c r="AT383" s="196" t="s">
        <v>396</v>
      </c>
      <c r="AU383" s="196" t="s">
        <v>293</v>
      </c>
      <c r="AV383" s="195" t="s">
        <v>293</v>
      </c>
      <c r="AW383" s="195" t="s">
        <v>358</v>
      </c>
      <c r="AX383" s="195" t="s">
        <v>297</v>
      </c>
      <c r="AY383" s="196" t="s">
        <v>385</v>
      </c>
    </row>
    <row r="384" spans="2:65" s="41" customFormat="1" ht="22.5" customHeight="1" x14ac:dyDescent="0.25">
      <c r="B384" s="179"/>
      <c r="C384" s="178" t="s">
        <v>1154</v>
      </c>
      <c r="D384" s="178" t="s">
        <v>386</v>
      </c>
      <c r="E384" s="177" t="s">
        <v>1153</v>
      </c>
      <c r="F384" s="172" t="s">
        <v>1152</v>
      </c>
      <c r="G384" s="176" t="s">
        <v>420</v>
      </c>
      <c r="H384" s="175">
        <v>1</v>
      </c>
      <c r="I384" s="174"/>
      <c r="J384" s="173">
        <f>ROUND(I384*H384,2)</f>
        <v>0</v>
      </c>
      <c r="K384" s="172" t="s">
        <v>15</v>
      </c>
      <c r="L384" s="42"/>
      <c r="M384" s="171" t="s">
        <v>15</v>
      </c>
      <c r="N384" s="215" t="s">
        <v>349</v>
      </c>
      <c r="O384" s="89"/>
      <c r="P384" s="214">
        <f>O384*H384</f>
        <v>0</v>
      </c>
      <c r="Q384" s="214">
        <v>0</v>
      </c>
      <c r="R384" s="214">
        <f>Q384*H384</f>
        <v>0</v>
      </c>
      <c r="S384" s="214">
        <v>0</v>
      </c>
      <c r="T384" s="213">
        <f>S384*H384</f>
        <v>0</v>
      </c>
      <c r="AR384" s="136" t="s">
        <v>451</v>
      </c>
      <c r="AT384" s="136" t="s">
        <v>386</v>
      </c>
      <c r="AU384" s="136" t="s">
        <v>293</v>
      </c>
      <c r="AY384" s="136" t="s">
        <v>385</v>
      </c>
      <c r="BE384" s="166">
        <f>IF(N384="základní",J384,0)</f>
        <v>0</v>
      </c>
      <c r="BF384" s="166">
        <f>IF(N384="snížená",J384,0)</f>
        <v>0</v>
      </c>
      <c r="BG384" s="166">
        <f>IF(N384="zákl. přenesená",J384,0)</f>
        <v>0</v>
      </c>
      <c r="BH384" s="166">
        <f>IF(N384="sníž. přenesená",J384,0)</f>
        <v>0</v>
      </c>
      <c r="BI384" s="166">
        <f>IF(N384="nulová",J384,0)</f>
        <v>0</v>
      </c>
      <c r="BJ384" s="136" t="s">
        <v>297</v>
      </c>
      <c r="BK384" s="166">
        <f>ROUND(I384*H384,2)</f>
        <v>0</v>
      </c>
      <c r="BL384" s="136" t="s">
        <v>451</v>
      </c>
      <c r="BM384" s="136" t="s">
        <v>1151</v>
      </c>
    </row>
    <row r="385" spans="2:65" s="205" customFormat="1" x14ac:dyDescent="0.25">
      <c r="B385" s="210"/>
      <c r="D385" s="204" t="s">
        <v>396</v>
      </c>
      <c r="E385" s="206" t="s">
        <v>15</v>
      </c>
      <c r="F385" s="212" t="s">
        <v>1150</v>
      </c>
      <c r="H385" s="206" t="s">
        <v>15</v>
      </c>
      <c r="I385" s="211"/>
      <c r="L385" s="210"/>
      <c r="M385" s="209"/>
      <c r="N385" s="208"/>
      <c r="O385" s="208"/>
      <c r="P385" s="208"/>
      <c r="Q385" s="208"/>
      <c r="R385" s="208"/>
      <c r="S385" s="208"/>
      <c r="T385" s="207"/>
      <c r="AT385" s="206" t="s">
        <v>396</v>
      </c>
      <c r="AU385" s="206" t="s">
        <v>293</v>
      </c>
      <c r="AV385" s="205" t="s">
        <v>297</v>
      </c>
      <c r="AW385" s="205" t="s">
        <v>358</v>
      </c>
      <c r="AX385" s="205" t="s">
        <v>313</v>
      </c>
      <c r="AY385" s="206" t="s">
        <v>385</v>
      </c>
    </row>
    <row r="386" spans="2:65" s="205" customFormat="1" x14ac:dyDescent="0.25">
      <c r="B386" s="210"/>
      <c r="D386" s="204" t="s">
        <v>396</v>
      </c>
      <c r="E386" s="206" t="s">
        <v>15</v>
      </c>
      <c r="F386" s="212" t="s">
        <v>1149</v>
      </c>
      <c r="H386" s="206" t="s">
        <v>15</v>
      </c>
      <c r="I386" s="211"/>
      <c r="L386" s="210"/>
      <c r="M386" s="209"/>
      <c r="N386" s="208"/>
      <c r="O386" s="208"/>
      <c r="P386" s="208"/>
      <c r="Q386" s="208"/>
      <c r="R386" s="208"/>
      <c r="S386" s="208"/>
      <c r="T386" s="207"/>
      <c r="AT386" s="206" t="s">
        <v>396</v>
      </c>
      <c r="AU386" s="206" t="s">
        <v>293</v>
      </c>
      <c r="AV386" s="205" t="s">
        <v>297</v>
      </c>
      <c r="AW386" s="205" t="s">
        <v>358</v>
      </c>
      <c r="AX386" s="205" t="s">
        <v>313</v>
      </c>
      <c r="AY386" s="206" t="s">
        <v>385</v>
      </c>
    </row>
    <row r="387" spans="2:65" s="205" customFormat="1" x14ac:dyDescent="0.25">
      <c r="B387" s="210"/>
      <c r="D387" s="204" t="s">
        <v>396</v>
      </c>
      <c r="E387" s="206" t="s">
        <v>15</v>
      </c>
      <c r="F387" s="212" t="s">
        <v>1148</v>
      </c>
      <c r="H387" s="206" t="s">
        <v>15</v>
      </c>
      <c r="I387" s="211"/>
      <c r="L387" s="210"/>
      <c r="M387" s="209"/>
      <c r="N387" s="208"/>
      <c r="O387" s="208"/>
      <c r="P387" s="208"/>
      <c r="Q387" s="208"/>
      <c r="R387" s="208"/>
      <c r="S387" s="208"/>
      <c r="T387" s="207"/>
      <c r="AT387" s="206" t="s">
        <v>396</v>
      </c>
      <c r="AU387" s="206" t="s">
        <v>293</v>
      </c>
      <c r="AV387" s="205" t="s">
        <v>297</v>
      </c>
      <c r="AW387" s="205" t="s">
        <v>358</v>
      </c>
      <c r="AX387" s="205" t="s">
        <v>313</v>
      </c>
      <c r="AY387" s="206" t="s">
        <v>385</v>
      </c>
    </row>
    <row r="388" spans="2:65" s="205" customFormat="1" x14ac:dyDescent="0.25">
      <c r="B388" s="210"/>
      <c r="D388" s="204" t="s">
        <v>396</v>
      </c>
      <c r="E388" s="206" t="s">
        <v>15</v>
      </c>
      <c r="F388" s="212" t="s">
        <v>1147</v>
      </c>
      <c r="H388" s="206" t="s">
        <v>15</v>
      </c>
      <c r="I388" s="211"/>
      <c r="L388" s="210"/>
      <c r="M388" s="209"/>
      <c r="N388" s="208"/>
      <c r="O388" s="208"/>
      <c r="P388" s="208"/>
      <c r="Q388" s="208"/>
      <c r="R388" s="208"/>
      <c r="S388" s="208"/>
      <c r="T388" s="207"/>
      <c r="AT388" s="206" t="s">
        <v>396</v>
      </c>
      <c r="AU388" s="206" t="s">
        <v>293</v>
      </c>
      <c r="AV388" s="205" t="s">
        <v>297</v>
      </c>
      <c r="AW388" s="205" t="s">
        <v>358</v>
      </c>
      <c r="AX388" s="205" t="s">
        <v>313</v>
      </c>
      <c r="AY388" s="206" t="s">
        <v>385</v>
      </c>
    </row>
    <row r="389" spans="2:65" s="205" customFormat="1" x14ac:dyDescent="0.25">
      <c r="B389" s="210"/>
      <c r="D389" s="204" t="s">
        <v>396</v>
      </c>
      <c r="E389" s="206" t="s">
        <v>15</v>
      </c>
      <c r="F389" s="212" t="s">
        <v>1146</v>
      </c>
      <c r="H389" s="206" t="s">
        <v>15</v>
      </c>
      <c r="I389" s="211"/>
      <c r="L389" s="210"/>
      <c r="M389" s="209"/>
      <c r="N389" s="208"/>
      <c r="O389" s="208"/>
      <c r="P389" s="208"/>
      <c r="Q389" s="208"/>
      <c r="R389" s="208"/>
      <c r="S389" s="208"/>
      <c r="T389" s="207"/>
      <c r="AT389" s="206" t="s">
        <v>396</v>
      </c>
      <c r="AU389" s="206" t="s">
        <v>293</v>
      </c>
      <c r="AV389" s="205" t="s">
        <v>297</v>
      </c>
      <c r="AW389" s="205" t="s">
        <v>358</v>
      </c>
      <c r="AX389" s="205" t="s">
        <v>313</v>
      </c>
      <c r="AY389" s="206" t="s">
        <v>385</v>
      </c>
    </row>
    <row r="390" spans="2:65" s="205" customFormat="1" x14ac:dyDescent="0.25">
      <c r="B390" s="210"/>
      <c r="D390" s="204" t="s">
        <v>396</v>
      </c>
      <c r="E390" s="206" t="s">
        <v>15</v>
      </c>
      <c r="F390" s="212" t="s">
        <v>1145</v>
      </c>
      <c r="H390" s="206" t="s">
        <v>15</v>
      </c>
      <c r="I390" s="211"/>
      <c r="L390" s="210"/>
      <c r="M390" s="209"/>
      <c r="N390" s="208"/>
      <c r="O390" s="208"/>
      <c r="P390" s="208"/>
      <c r="Q390" s="208"/>
      <c r="R390" s="208"/>
      <c r="S390" s="208"/>
      <c r="T390" s="207"/>
      <c r="AT390" s="206" t="s">
        <v>396</v>
      </c>
      <c r="AU390" s="206" t="s">
        <v>293</v>
      </c>
      <c r="AV390" s="205" t="s">
        <v>297</v>
      </c>
      <c r="AW390" s="205" t="s">
        <v>358</v>
      </c>
      <c r="AX390" s="205" t="s">
        <v>313</v>
      </c>
      <c r="AY390" s="206" t="s">
        <v>385</v>
      </c>
    </row>
    <row r="391" spans="2:65" s="205" customFormat="1" x14ac:dyDescent="0.25">
      <c r="B391" s="210"/>
      <c r="D391" s="204" t="s">
        <v>396</v>
      </c>
      <c r="E391" s="206" t="s">
        <v>15</v>
      </c>
      <c r="F391" s="212" t="s">
        <v>1144</v>
      </c>
      <c r="H391" s="206" t="s">
        <v>15</v>
      </c>
      <c r="I391" s="211"/>
      <c r="L391" s="210"/>
      <c r="M391" s="209"/>
      <c r="N391" s="208"/>
      <c r="O391" s="208"/>
      <c r="P391" s="208"/>
      <c r="Q391" s="208"/>
      <c r="R391" s="208"/>
      <c r="S391" s="208"/>
      <c r="T391" s="207"/>
      <c r="AT391" s="206" t="s">
        <v>396</v>
      </c>
      <c r="AU391" s="206" t="s">
        <v>293</v>
      </c>
      <c r="AV391" s="205" t="s">
        <v>297</v>
      </c>
      <c r="AW391" s="205" t="s">
        <v>358</v>
      </c>
      <c r="AX391" s="205" t="s">
        <v>313</v>
      </c>
      <c r="AY391" s="206" t="s">
        <v>385</v>
      </c>
    </row>
    <row r="392" spans="2:65" s="195" customFormat="1" x14ac:dyDescent="0.25">
      <c r="B392" s="200"/>
      <c r="D392" s="219" t="s">
        <v>396</v>
      </c>
      <c r="E392" s="218" t="s">
        <v>15</v>
      </c>
      <c r="F392" s="217" t="s">
        <v>297</v>
      </c>
      <c r="H392" s="216">
        <v>1</v>
      </c>
      <c r="I392" s="201"/>
      <c r="L392" s="200"/>
      <c r="M392" s="199"/>
      <c r="N392" s="198"/>
      <c r="O392" s="198"/>
      <c r="P392" s="198"/>
      <c r="Q392" s="198"/>
      <c r="R392" s="198"/>
      <c r="S392" s="198"/>
      <c r="T392" s="197"/>
      <c r="AT392" s="196" t="s">
        <v>396</v>
      </c>
      <c r="AU392" s="196" t="s">
        <v>293</v>
      </c>
      <c r="AV392" s="195" t="s">
        <v>293</v>
      </c>
      <c r="AW392" s="195" t="s">
        <v>358</v>
      </c>
      <c r="AX392" s="195" t="s">
        <v>297</v>
      </c>
      <c r="AY392" s="196" t="s">
        <v>385</v>
      </c>
    </row>
    <row r="393" spans="2:65" s="41" customFormat="1" ht="22.5" customHeight="1" x14ac:dyDescent="0.25">
      <c r="B393" s="179"/>
      <c r="C393" s="178" t="s">
        <v>1143</v>
      </c>
      <c r="D393" s="178" t="s">
        <v>386</v>
      </c>
      <c r="E393" s="177" t="s">
        <v>1142</v>
      </c>
      <c r="F393" s="172" t="s">
        <v>1141</v>
      </c>
      <c r="G393" s="176" t="s">
        <v>420</v>
      </c>
      <c r="H393" s="175">
        <v>1</v>
      </c>
      <c r="I393" s="174"/>
      <c r="J393" s="173">
        <f>ROUND(I393*H393,2)</f>
        <v>0</v>
      </c>
      <c r="K393" s="172" t="s">
        <v>15</v>
      </c>
      <c r="L393" s="42"/>
      <c r="M393" s="171" t="s">
        <v>15</v>
      </c>
      <c r="N393" s="215" t="s">
        <v>349</v>
      </c>
      <c r="O393" s="89"/>
      <c r="P393" s="214">
        <f>O393*H393</f>
        <v>0</v>
      </c>
      <c r="Q393" s="214">
        <v>0</v>
      </c>
      <c r="R393" s="214">
        <f>Q393*H393</f>
        <v>0</v>
      </c>
      <c r="S393" s="214">
        <v>0</v>
      </c>
      <c r="T393" s="213">
        <f>S393*H393</f>
        <v>0</v>
      </c>
      <c r="AR393" s="136" t="s">
        <v>451</v>
      </c>
      <c r="AT393" s="136" t="s">
        <v>386</v>
      </c>
      <c r="AU393" s="136" t="s">
        <v>293</v>
      </c>
      <c r="AY393" s="136" t="s">
        <v>385</v>
      </c>
      <c r="BE393" s="166">
        <f>IF(N393="základní",J393,0)</f>
        <v>0</v>
      </c>
      <c r="BF393" s="166">
        <f>IF(N393="snížená",J393,0)</f>
        <v>0</v>
      </c>
      <c r="BG393" s="166">
        <f>IF(N393="zákl. přenesená",J393,0)</f>
        <v>0</v>
      </c>
      <c r="BH393" s="166">
        <f>IF(N393="sníž. přenesená",J393,0)</f>
        <v>0</v>
      </c>
      <c r="BI393" s="166">
        <f>IF(N393="nulová",J393,0)</f>
        <v>0</v>
      </c>
      <c r="BJ393" s="136" t="s">
        <v>297</v>
      </c>
      <c r="BK393" s="166">
        <f>ROUND(I393*H393,2)</f>
        <v>0</v>
      </c>
      <c r="BL393" s="136" t="s">
        <v>451</v>
      </c>
      <c r="BM393" s="136" t="s">
        <v>1140</v>
      </c>
    </row>
    <row r="394" spans="2:65" s="205" customFormat="1" x14ac:dyDescent="0.25">
      <c r="B394" s="210"/>
      <c r="D394" s="204" t="s">
        <v>396</v>
      </c>
      <c r="E394" s="206" t="s">
        <v>15</v>
      </c>
      <c r="F394" s="212" t="s">
        <v>1139</v>
      </c>
      <c r="H394" s="206" t="s">
        <v>15</v>
      </c>
      <c r="I394" s="211"/>
      <c r="L394" s="210"/>
      <c r="M394" s="209"/>
      <c r="N394" s="208"/>
      <c r="O394" s="208"/>
      <c r="P394" s="208"/>
      <c r="Q394" s="208"/>
      <c r="R394" s="208"/>
      <c r="S394" s="208"/>
      <c r="T394" s="207"/>
      <c r="AT394" s="206" t="s">
        <v>396</v>
      </c>
      <c r="AU394" s="206" t="s">
        <v>293</v>
      </c>
      <c r="AV394" s="205" t="s">
        <v>297</v>
      </c>
      <c r="AW394" s="205" t="s">
        <v>358</v>
      </c>
      <c r="AX394" s="205" t="s">
        <v>313</v>
      </c>
      <c r="AY394" s="206" t="s">
        <v>385</v>
      </c>
    </row>
    <row r="395" spans="2:65" s="195" customFormat="1" x14ac:dyDescent="0.25">
      <c r="B395" s="200"/>
      <c r="D395" s="204" t="s">
        <v>396</v>
      </c>
      <c r="E395" s="196" t="s">
        <v>15</v>
      </c>
      <c r="F395" s="203" t="s">
        <v>297</v>
      </c>
      <c r="H395" s="202">
        <v>1</v>
      </c>
      <c r="I395" s="201"/>
      <c r="L395" s="200"/>
      <c r="M395" s="199"/>
      <c r="N395" s="198"/>
      <c r="O395" s="198"/>
      <c r="P395" s="198"/>
      <c r="Q395" s="198"/>
      <c r="R395" s="198"/>
      <c r="S395" s="198"/>
      <c r="T395" s="197"/>
      <c r="AT395" s="196" t="s">
        <v>396</v>
      </c>
      <c r="AU395" s="196" t="s">
        <v>293</v>
      </c>
      <c r="AV395" s="195" t="s">
        <v>293</v>
      </c>
      <c r="AW395" s="195" t="s">
        <v>358</v>
      </c>
      <c r="AX395" s="195" t="s">
        <v>313</v>
      </c>
      <c r="AY395" s="196" t="s">
        <v>385</v>
      </c>
    </row>
    <row r="396" spans="2:65" s="232" customFormat="1" x14ac:dyDescent="0.25">
      <c r="B396" s="237"/>
      <c r="D396" s="219" t="s">
        <v>396</v>
      </c>
      <c r="E396" s="241" t="s">
        <v>15</v>
      </c>
      <c r="F396" s="240" t="s">
        <v>456</v>
      </c>
      <c r="H396" s="239">
        <v>1</v>
      </c>
      <c r="I396" s="238"/>
      <c r="L396" s="237"/>
      <c r="M396" s="236"/>
      <c r="N396" s="235"/>
      <c r="O396" s="235"/>
      <c r="P396" s="235"/>
      <c r="Q396" s="235"/>
      <c r="R396" s="235"/>
      <c r="S396" s="235"/>
      <c r="T396" s="234"/>
      <c r="AT396" s="233" t="s">
        <v>396</v>
      </c>
      <c r="AU396" s="233" t="s">
        <v>293</v>
      </c>
      <c r="AV396" s="232" t="s">
        <v>384</v>
      </c>
      <c r="AW396" s="232" t="s">
        <v>358</v>
      </c>
      <c r="AX396" s="232" t="s">
        <v>297</v>
      </c>
      <c r="AY396" s="233" t="s">
        <v>385</v>
      </c>
    </row>
    <row r="397" spans="2:65" s="41" customFormat="1" ht="22.5" customHeight="1" x14ac:dyDescent="0.25">
      <c r="B397" s="179"/>
      <c r="C397" s="178" t="s">
        <v>1138</v>
      </c>
      <c r="D397" s="178" t="s">
        <v>386</v>
      </c>
      <c r="E397" s="177" t="s">
        <v>1137</v>
      </c>
      <c r="F397" s="172" t="s">
        <v>1136</v>
      </c>
      <c r="G397" s="176" t="s">
        <v>420</v>
      </c>
      <c r="H397" s="175">
        <v>1</v>
      </c>
      <c r="I397" s="174"/>
      <c r="J397" s="173">
        <f>ROUND(I397*H397,2)</f>
        <v>0</v>
      </c>
      <c r="K397" s="172" t="s">
        <v>15</v>
      </c>
      <c r="L397" s="42"/>
      <c r="M397" s="171" t="s">
        <v>15</v>
      </c>
      <c r="N397" s="215" t="s">
        <v>349</v>
      </c>
      <c r="O397" s="89"/>
      <c r="P397" s="214">
        <f>O397*H397</f>
        <v>0</v>
      </c>
      <c r="Q397" s="214">
        <v>0</v>
      </c>
      <c r="R397" s="214">
        <f>Q397*H397</f>
        <v>0</v>
      </c>
      <c r="S397" s="214">
        <v>0</v>
      </c>
      <c r="T397" s="213">
        <f>S397*H397</f>
        <v>0</v>
      </c>
      <c r="AR397" s="136" t="s">
        <v>451</v>
      </c>
      <c r="AT397" s="136" t="s">
        <v>386</v>
      </c>
      <c r="AU397" s="136" t="s">
        <v>293</v>
      </c>
      <c r="AY397" s="136" t="s">
        <v>385</v>
      </c>
      <c r="BE397" s="166">
        <f>IF(N397="základní",J397,0)</f>
        <v>0</v>
      </c>
      <c r="BF397" s="166">
        <f>IF(N397="snížená",J397,0)</f>
        <v>0</v>
      </c>
      <c r="BG397" s="166">
        <f>IF(N397="zákl. přenesená",J397,0)</f>
        <v>0</v>
      </c>
      <c r="BH397" s="166">
        <f>IF(N397="sníž. přenesená",J397,0)</f>
        <v>0</v>
      </c>
      <c r="BI397" s="166">
        <f>IF(N397="nulová",J397,0)</f>
        <v>0</v>
      </c>
      <c r="BJ397" s="136" t="s">
        <v>297</v>
      </c>
      <c r="BK397" s="166">
        <f>ROUND(I397*H397,2)</f>
        <v>0</v>
      </c>
      <c r="BL397" s="136" t="s">
        <v>451</v>
      </c>
      <c r="BM397" s="136" t="s">
        <v>1135</v>
      </c>
    </row>
    <row r="398" spans="2:65" s="205" customFormat="1" x14ac:dyDescent="0.25">
      <c r="B398" s="210"/>
      <c r="D398" s="204" t="s">
        <v>396</v>
      </c>
      <c r="E398" s="206" t="s">
        <v>15</v>
      </c>
      <c r="F398" s="212" t="s">
        <v>1134</v>
      </c>
      <c r="H398" s="206" t="s">
        <v>15</v>
      </c>
      <c r="I398" s="211"/>
      <c r="L398" s="210"/>
      <c r="M398" s="209"/>
      <c r="N398" s="208"/>
      <c r="O398" s="208"/>
      <c r="P398" s="208"/>
      <c r="Q398" s="208"/>
      <c r="R398" s="208"/>
      <c r="S398" s="208"/>
      <c r="T398" s="207"/>
      <c r="AT398" s="206" t="s">
        <v>396</v>
      </c>
      <c r="AU398" s="206" t="s">
        <v>293</v>
      </c>
      <c r="AV398" s="205" t="s">
        <v>297</v>
      </c>
      <c r="AW398" s="205" t="s">
        <v>358</v>
      </c>
      <c r="AX398" s="205" t="s">
        <v>313</v>
      </c>
      <c r="AY398" s="206" t="s">
        <v>385</v>
      </c>
    </row>
    <row r="399" spans="2:65" s="205" customFormat="1" x14ac:dyDescent="0.25">
      <c r="B399" s="210"/>
      <c r="D399" s="204" t="s">
        <v>396</v>
      </c>
      <c r="E399" s="206" t="s">
        <v>15</v>
      </c>
      <c r="F399" s="212" t="s">
        <v>1133</v>
      </c>
      <c r="H399" s="206" t="s">
        <v>15</v>
      </c>
      <c r="I399" s="211"/>
      <c r="L399" s="210"/>
      <c r="M399" s="209"/>
      <c r="N399" s="208"/>
      <c r="O399" s="208"/>
      <c r="P399" s="208"/>
      <c r="Q399" s="208"/>
      <c r="R399" s="208"/>
      <c r="S399" s="208"/>
      <c r="T399" s="207"/>
      <c r="AT399" s="206" t="s">
        <v>396</v>
      </c>
      <c r="AU399" s="206" t="s">
        <v>293</v>
      </c>
      <c r="AV399" s="205" t="s">
        <v>297</v>
      </c>
      <c r="AW399" s="205" t="s">
        <v>358</v>
      </c>
      <c r="AX399" s="205" t="s">
        <v>313</v>
      </c>
      <c r="AY399" s="206" t="s">
        <v>385</v>
      </c>
    </row>
    <row r="400" spans="2:65" s="205" customFormat="1" x14ac:dyDescent="0.25">
      <c r="B400" s="210"/>
      <c r="D400" s="204" t="s">
        <v>396</v>
      </c>
      <c r="E400" s="206" t="s">
        <v>15</v>
      </c>
      <c r="F400" s="212" t="s">
        <v>1132</v>
      </c>
      <c r="H400" s="206" t="s">
        <v>15</v>
      </c>
      <c r="I400" s="211"/>
      <c r="L400" s="210"/>
      <c r="M400" s="209"/>
      <c r="N400" s="208"/>
      <c r="O400" s="208"/>
      <c r="P400" s="208"/>
      <c r="Q400" s="208"/>
      <c r="R400" s="208"/>
      <c r="S400" s="208"/>
      <c r="T400" s="207"/>
      <c r="AT400" s="206" t="s">
        <v>396</v>
      </c>
      <c r="AU400" s="206" t="s">
        <v>293</v>
      </c>
      <c r="AV400" s="205" t="s">
        <v>297</v>
      </c>
      <c r="AW400" s="205" t="s">
        <v>358</v>
      </c>
      <c r="AX400" s="205" t="s">
        <v>313</v>
      </c>
      <c r="AY400" s="206" t="s">
        <v>385</v>
      </c>
    </row>
    <row r="401" spans="2:65" s="205" customFormat="1" x14ac:dyDescent="0.25">
      <c r="B401" s="210"/>
      <c r="D401" s="204" t="s">
        <v>396</v>
      </c>
      <c r="E401" s="206" t="s">
        <v>15</v>
      </c>
      <c r="F401" s="212" t="s">
        <v>1131</v>
      </c>
      <c r="H401" s="206" t="s">
        <v>15</v>
      </c>
      <c r="I401" s="211"/>
      <c r="L401" s="210"/>
      <c r="M401" s="209"/>
      <c r="N401" s="208"/>
      <c r="O401" s="208"/>
      <c r="P401" s="208"/>
      <c r="Q401" s="208"/>
      <c r="R401" s="208"/>
      <c r="S401" s="208"/>
      <c r="T401" s="207"/>
      <c r="AT401" s="206" t="s">
        <v>396</v>
      </c>
      <c r="AU401" s="206" t="s">
        <v>293</v>
      </c>
      <c r="AV401" s="205" t="s">
        <v>297</v>
      </c>
      <c r="AW401" s="205" t="s">
        <v>358</v>
      </c>
      <c r="AX401" s="205" t="s">
        <v>313</v>
      </c>
      <c r="AY401" s="206" t="s">
        <v>385</v>
      </c>
    </row>
    <row r="402" spans="2:65" s="205" customFormat="1" x14ac:dyDescent="0.25">
      <c r="B402" s="210"/>
      <c r="D402" s="204" t="s">
        <v>396</v>
      </c>
      <c r="E402" s="206" t="s">
        <v>15</v>
      </c>
      <c r="F402" s="212" t="s">
        <v>1130</v>
      </c>
      <c r="H402" s="206" t="s">
        <v>15</v>
      </c>
      <c r="I402" s="211"/>
      <c r="L402" s="210"/>
      <c r="M402" s="209"/>
      <c r="N402" s="208"/>
      <c r="O402" s="208"/>
      <c r="P402" s="208"/>
      <c r="Q402" s="208"/>
      <c r="R402" s="208"/>
      <c r="S402" s="208"/>
      <c r="T402" s="207"/>
      <c r="AT402" s="206" t="s">
        <v>396</v>
      </c>
      <c r="AU402" s="206" t="s">
        <v>293</v>
      </c>
      <c r="AV402" s="205" t="s">
        <v>297</v>
      </c>
      <c r="AW402" s="205" t="s">
        <v>358</v>
      </c>
      <c r="AX402" s="205" t="s">
        <v>313</v>
      </c>
      <c r="AY402" s="206" t="s">
        <v>385</v>
      </c>
    </row>
    <row r="403" spans="2:65" s="205" customFormat="1" x14ac:dyDescent="0.25">
      <c r="B403" s="210"/>
      <c r="D403" s="204" t="s">
        <v>396</v>
      </c>
      <c r="E403" s="206" t="s">
        <v>15</v>
      </c>
      <c r="F403" s="212" t="s">
        <v>1129</v>
      </c>
      <c r="H403" s="206" t="s">
        <v>15</v>
      </c>
      <c r="I403" s="211"/>
      <c r="L403" s="210"/>
      <c r="M403" s="209"/>
      <c r="N403" s="208"/>
      <c r="O403" s="208"/>
      <c r="P403" s="208"/>
      <c r="Q403" s="208"/>
      <c r="R403" s="208"/>
      <c r="S403" s="208"/>
      <c r="T403" s="207"/>
      <c r="AT403" s="206" t="s">
        <v>396</v>
      </c>
      <c r="AU403" s="206" t="s">
        <v>293</v>
      </c>
      <c r="AV403" s="205" t="s">
        <v>297</v>
      </c>
      <c r="AW403" s="205" t="s">
        <v>358</v>
      </c>
      <c r="AX403" s="205" t="s">
        <v>313</v>
      </c>
      <c r="AY403" s="206" t="s">
        <v>385</v>
      </c>
    </row>
    <row r="404" spans="2:65" s="205" customFormat="1" x14ac:dyDescent="0.25">
      <c r="B404" s="210"/>
      <c r="D404" s="204" t="s">
        <v>396</v>
      </c>
      <c r="E404" s="206" t="s">
        <v>15</v>
      </c>
      <c r="F404" s="212" t="s">
        <v>1128</v>
      </c>
      <c r="H404" s="206" t="s">
        <v>15</v>
      </c>
      <c r="I404" s="211"/>
      <c r="L404" s="210"/>
      <c r="M404" s="209"/>
      <c r="N404" s="208"/>
      <c r="O404" s="208"/>
      <c r="P404" s="208"/>
      <c r="Q404" s="208"/>
      <c r="R404" s="208"/>
      <c r="S404" s="208"/>
      <c r="T404" s="207"/>
      <c r="AT404" s="206" t="s">
        <v>396</v>
      </c>
      <c r="AU404" s="206" t="s">
        <v>293</v>
      </c>
      <c r="AV404" s="205" t="s">
        <v>297</v>
      </c>
      <c r="AW404" s="205" t="s">
        <v>358</v>
      </c>
      <c r="AX404" s="205" t="s">
        <v>313</v>
      </c>
      <c r="AY404" s="206" t="s">
        <v>385</v>
      </c>
    </row>
    <row r="405" spans="2:65" s="205" customFormat="1" x14ac:dyDescent="0.25">
      <c r="B405" s="210"/>
      <c r="D405" s="204" t="s">
        <v>396</v>
      </c>
      <c r="E405" s="206" t="s">
        <v>15</v>
      </c>
      <c r="F405" s="212" t="s">
        <v>1127</v>
      </c>
      <c r="H405" s="206" t="s">
        <v>15</v>
      </c>
      <c r="I405" s="211"/>
      <c r="L405" s="210"/>
      <c r="M405" s="209"/>
      <c r="N405" s="208"/>
      <c r="O405" s="208"/>
      <c r="P405" s="208"/>
      <c r="Q405" s="208"/>
      <c r="R405" s="208"/>
      <c r="S405" s="208"/>
      <c r="T405" s="207"/>
      <c r="AT405" s="206" t="s">
        <v>396</v>
      </c>
      <c r="AU405" s="206" t="s">
        <v>293</v>
      </c>
      <c r="AV405" s="205" t="s">
        <v>297</v>
      </c>
      <c r="AW405" s="205" t="s">
        <v>358</v>
      </c>
      <c r="AX405" s="205" t="s">
        <v>313</v>
      </c>
      <c r="AY405" s="206" t="s">
        <v>385</v>
      </c>
    </row>
    <row r="406" spans="2:65" s="195" customFormat="1" x14ac:dyDescent="0.25">
      <c r="B406" s="200"/>
      <c r="D406" s="219" t="s">
        <v>396</v>
      </c>
      <c r="E406" s="218" t="s">
        <v>15</v>
      </c>
      <c r="F406" s="217" t="s">
        <v>297</v>
      </c>
      <c r="H406" s="216">
        <v>1</v>
      </c>
      <c r="I406" s="201"/>
      <c r="L406" s="200"/>
      <c r="M406" s="199"/>
      <c r="N406" s="198"/>
      <c r="O406" s="198"/>
      <c r="P406" s="198"/>
      <c r="Q406" s="198"/>
      <c r="R406" s="198"/>
      <c r="S406" s="198"/>
      <c r="T406" s="197"/>
      <c r="AT406" s="196" t="s">
        <v>396</v>
      </c>
      <c r="AU406" s="196" t="s">
        <v>293</v>
      </c>
      <c r="AV406" s="195" t="s">
        <v>293</v>
      </c>
      <c r="AW406" s="195" t="s">
        <v>358</v>
      </c>
      <c r="AX406" s="195" t="s">
        <v>297</v>
      </c>
      <c r="AY406" s="196" t="s">
        <v>385</v>
      </c>
    </row>
    <row r="407" spans="2:65" s="41" customFormat="1" ht="22.5" customHeight="1" x14ac:dyDescent="0.25">
      <c r="B407" s="179"/>
      <c r="C407" s="178" t="s">
        <v>1126</v>
      </c>
      <c r="D407" s="178" t="s">
        <v>386</v>
      </c>
      <c r="E407" s="177" t="s">
        <v>1125</v>
      </c>
      <c r="F407" s="172" t="s">
        <v>1124</v>
      </c>
      <c r="G407" s="176" t="s">
        <v>420</v>
      </c>
      <c r="H407" s="175">
        <v>1</v>
      </c>
      <c r="I407" s="174"/>
      <c r="J407" s="173">
        <f>ROUND(I407*H407,2)</f>
        <v>0</v>
      </c>
      <c r="K407" s="172" t="s">
        <v>15</v>
      </c>
      <c r="L407" s="42"/>
      <c r="M407" s="171" t="s">
        <v>15</v>
      </c>
      <c r="N407" s="215" t="s">
        <v>349</v>
      </c>
      <c r="O407" s="89"/>
      <c r="P407" s="214">
        <f>O407*H407</f>
        <v>0</v>
      </c>
      <c r="Q407" s="214">
        <v>0</v>
      </c>
      <c r="R407" s="214">
        <f>Q407*H407</f>
        <v>0</v>
      </c>
      <c r="S407" s="214">
        <v>0</v>
      </c>
      <c r="T407" s="213">
        <f>S407*H407</f>
        <v>0</v>
      </c>
      <c r="AR407" s="136" t="s">
        <v>451</v>
      </c>
      <c r="AT407" s="136" t="s">
        <v>386</v>
      </c>
      <c r="AU407" s="136" t="s">
        <v>293</v>
      </c>
      <c r="AY407" s="136" t="s">
        <v>385</v>
      </c>
      <c r="BE407" s="166">
        <f>IF(N407="základní",J407,0)</f>
        <v>0</v>
      </c>
      <c r="BF407" s="166">
        <f>IF(N407="snížená",J407,0)</f>
        <v>0</v>
      </c>
      <c r="BG407" s="166">
        <f>IF(N407="zákl. přenesená",J407,0)</f>
        <v>0</v>
      </c>
      <c r="BH407" s="166">
        <f>IF(N407="sníž. přenesená",J407,0)</f>
        <v>0</v>
      </c>
      <c r="BI407" s="166">
        <f>IF(N407="nulová",J407,0)</f>
        <v>0</v>
      </c>
      <c r="BJ407" s="136" t="s">
        <v>297</v>
      </c>
      <c r="BK407" s="166">
        <f>ROUND(I407*H407,2)</f>
        <v>0</v>
      </c>
      <c r="BL407" s="136" t="s">
        <v>451</v>
      </c>
      <c r="BM407" s="136" t="s">
        <v>1123</v>
      </c>
    </row>
    <row r="408" spans="2:65" s="205" customFormat="1" x14ac:dyDescent="0.25">
      <c r="B408" s="210"/>
      <c r="D408" s="204" t="s">
        <v>396</v>
      </c>
      <c r="E408" s="206" t="s">
        <v>15</v>
      </c>
      <c r="F408" s="212" t="s">
        <v>1122</v>
      </c>
      <c r="H408" s="206" t="s">
        <v>15</v>
      </c>
      <c r="I408" s="211"/>
      <c r="L408" s="210"/>
      <c r="M408" s="209"/>
      <c r="N408" s="208"/>
      <c r="O408" s="208"/>
      <c r="P408" s="208"/>
      <c r="Q408" s="208"/>
      <c r="R408" s="208"/>
      <c r="S408" s="208"/>
      <c r="T408" s="207"/>
      <c r="AT408" s="206" t="s">
        <v>396</v>
      </c>
      <c r="AU408" s="206" t="s">
        <v>293</v>
      </c>
      <c r="AV408" s="205" t="s">
        <v>297</v>
      </c>
      <c r="AW408" s="205" t="s">
        <v>358</v>
      </c>
      <c r="AX408" s="205" t="s">
        <v>313</v>
      </c>
      <c r="AY408" s="206" t="s">
        <v>385</v>
      </c>
    </row>
    <row r="409" spans="2:65" s="205" customFormat="1" x14ac:dyDescent="0.25">
      <c r="B409" s="210"/>
      <c r="D409" s="204" t="s">
        <v>396</v>
      </c>
      <c r="E409" s="206" t="s">
        <v>15</v>
      </c>
      <c r="F409" s="212" t="s">
        <v>1121</v>
      </c>
      <c r="H409" s="206" t="s">
        <v>15</v>
      </c>
      <c r="I409" s="211"/>
      <c r="L409" s="210"/>
      <c r="M409" s="209"/>
      <c r="N409" s="208"/>
      <c r="O409" s="208"/>
      <c r="P409" s="208"/>
      <c r="Q409" s="208"/>
      <c r="R409" s="208"/>
      <c r="S409" s="208"/>
      <c r="T409" s="207"/>
      <c r="AT409" s="206" t="s">
        <v>396</v>
      </c>
      <c r="AU409" s="206" t="s">
        <v>293</v>
      </c>
      <c r="AV409" s="205" t="s">
        <v>297</v>
      </c>
      <c r="AW409" s="205" t="s">
        <v>358</v>
      </c>
      <c r="AX409" s="205" t="s">
        <v>313</v>
      </c>
      <c r="AY409" s="206" t="s">
        <v>385</v>
      </c>
    </row>
    <row r="410" spans="2:65" s="205" customFormat="1" x14ac:dyDescent="0.25">
      <c r="B410" s="210"/>
      <c r="D410" s="204" t="s">
        <v>396</v>
      </c>
      <c r="E410" s="206" t="s">
        <v>15</v>
      </c>
      <c r="F410" s="212" t="s">
        <v>1120</v>
      </c>
      <c r="H410" s="206" t="s">
        <v>15</v>
      </c>
      <c r="I410" s="211"/>
      <c r="L410" s="210"/>
      <c r="M410" s="209"/>
      <c r="N410" s="208"/>
      <c r="O410" s="208"/>
      <c r="P410" s="208"/>
      <c r="Q410" s="208"/>
      <c r="R410" s="208"/>
      <c r="S410" s="208"/>
      <c r="T410" s="207"/>
      <c r="AT410" s="206" t="s">
        <v>396</v>
      </c>
      <c r="AU410" s="206" t="s">
        <v>293</v>
      </c>
      <c r="AV410" s="205" t="s">
        <v>297</v>
      </c>
      <c r="AW410" s="205" t="s">
        <v>358</v>
      </c>
      <c r="AX410" s="205" t="s">
        <v>313</v>
      </c>
      <c r="AY410" s="206" t="s">
        <v>385</v>
      </c>
    </row>
    <row r="411" spans="2:65" s="205" customFormat="1" x14ac:dyDescent="0.25">
      <c r="B411" s="210"/>
      <c r="D411" s="204" t="s">
        <v>396</v>
      </c>
      <c r="E411" s="206" t="s">
        <v>15</v>
      </c>
      <c r="F411" s="212" t="s">
        <v>1119</v>
      </c>
      <c r="H411" s="206" t="s">
        <v>15</v>
      </c>
      <c r="I411" s="211"/>
      <c r="L411" s="210"/>
      <c r="M411" s="209"/>
      <c r="N411" s="208"/>
      <c r="O411" s="208"/>
      <c r="P411" s="208"/>
      <c r="Q411" s="208"/>
      <c r="R411" s="208"/>
      <c r="S411" s="208"/>
      <c r="T411" s="207"/>
      <c r="AT411" s="206" t="s">
        <v>396</v>
      </c>
      <c r="AU411" s="206" t="s">
        <v>293</v>
      </c>
      <c r="AV411" s="205" t="s">
        <v>297</v>
      </c>
      <c r="AW411" s="205" t="s">
        <v>358</v>
      </c>
      <c r="AX411" s="205" t="s">
        <v>313</v>
      </c>
      <c r="AY411" s="206" t="s">
        <v>385</v>
      </c>
    </row>
    <row r="412" spans="2:65" s="205" customFormat="1" x14ac:dyDescent="0.25">
      <c r="B412" s="210"/>
      <c r="D412" s="204" t="s">
        <v>396</v>
      </c>
      <c r="E412" s="206" t="s">
        <v>15</v>
      </c>
      <c r="F412" s="212" t="s">
        <v>1118</v>
      </c>
      <c r="H412" s="206" t="s">
        <v>15</v>
      </c>
      <c r="I412" s="211"/>
      <c r="L412" s="210"/>
      <c r="M412" s="209"/>
      <c r="N412" s="208"/>
      <c r="O412" s="208"/>
      <c r="P412" s="208"/>
      <c r="Q412" s="208"/>
      <c r="R412" s="208"/>
      <c r="S412" s="208"/>
      <c r="T412" s="207"/>
      <c r="AT412" s="206" t="s">
        <v>396</v>
      </c>
      <c r="AU412" s="206" t="s">
        <v>293</v>
      </c>
      <c r="AV412" s="205" t="s">
        <v>297</v>
      </c>
      <c r="AW412" s="205" t="s">
        <v>358</v>
      </c>
      <c r="AX412" s="205" t="s">
        <v>313</v>
      </c>
      <c r="AY412" s="206" t="s">
        <v>385</v>
      </c>
    </row>
    <row r="413" spans="2:65" s="205" customFormat="1" x14ac:dyDescent="0.25">
      <c r="B413" s="210"/>
      <c r="D413" s="204" t="s">
        <v>396</v>
      </c>
      <c r="E413" s="206" t="s">
        <v>15</v>
      </c>
      <c r="F413" s="212" t="s">
        <v>1117</v>
      </c>
      <c r="H413" s="206" t="s">
        <v>15</v>
      </c>
      <c r="I413" s="211"/>
      <c r="L413" s="210"/>
      <c r="M413" s="209"/>
      <c r="N413" s="208"/>
      <c r="O413" s="208"/>
      <c r="P413" s="208"/>
      <c r="Q413" s="208"/>
      <c r="R413" s="208"/>
      <c r="S413" s="208"/>
      <c r="T413" s="207"/>
      <c r="AT413" s="206" t="s">
        <v>396</v>
      </c>
      <c r="AU413" s="206" t="s">
        <v>293</v>
      </c>
      <c r="AV413" s="205" t="s">
        <v>297</v>
      </c>
      <c r="AW413" s="205" t="s">
        <v>358</v>
      </c>
      <c r="AX413" s="205" t="s">
        <v>313</v>
      </c>
      <c r="AY413" s="206" t="s">
        <v>385</v>
      </c>
    </row>
    <row r="414" spans="2:65" s="205" customFormat="1" x14ac:dyDescent="0.25">
      <c r="B414" s="210"/>
      <c r="D414" s="204" t="s">
        <v>396</v>
      </c>
      <c r="E414" s="206" t="s">
        <v>15</v>
      </c>
      <c r="F414" s="212" t="s">
        <v>1116</v>
      </c>
      <c r="H414" s="206" t="s">
        <v>15</v>
      </c>
      <c r="I414" s="211"/>
      <c r="L414" s="210"/>
      <c r="M414" s="209"/>
      <c r="N414" s="208"/>
      <c r="O414" s="208"/>
      <c r="P414" s="208"/>
      <c r="Q414" s="208"/>
      <c r="R414" s="208"/>
      <c r="S414" s="208"/>
      <c r="T414" s="207"/>
      <c r="AT414" s="206" t="s">
        <v>396</v>
      </c>
      <c r="AU414" s="206" t="s">
        <v>293</v>
      </c>
      <c r="AV414" s="205" t="s">
        <v>297</v>
      </c>
      <c r="AW414" s="205" t="s">
        <v>358</v>
      </c>
      <c r="AX414" s="205" t="s">
        <v>313</v>
      </c>
      <c r="AY414" s="206" t="s">
        <v>385</v>
      </c>
    </row>
    <row r="415" spans="2:65" s="205" customFormat="1" x14ac:dyDescent="0.25">
      <c r="B415" s="210"/>
      <c r="D415" s="204" t="s">
        <v>396</v>
      </c>
      <c r="E415" s="206" t="s">
        <v>15</v>
      </c>
      <c r="F415" s="212" t="s">
        <v>1115</v>
      </c>
      <c r="H415" s="206" t="s">
        <v>15</v>
      </c>
      <c r="I415" s="211"/>
      <c r="L415" s="210"/>
      <c r="M415" s="209"/>
      <c r="N415" s="208"/>
      <c r="O415" s="208"/>
      <c r="P415" s="208"/>
      <c r="Q415" s="208"/>
      <c r="R415" s="208"/>
      <c r="S415" s="208"/>
      <c r="T415" s="207"/>
      <c r="AT415" s="206" t="s">
        <v>396</v>
      </c>
      <c r="AU415" s="206" t="s">
        <v>293</v>
      </c>
      <c r="AV415" s="205" t="s">
        <v>297</v>
      </c>
      <c r="AW415" s="205" t="s">
        <v>358</v>
      </c>
      <c r="AX415" s="205" t="s">
        <v>313</v>
      </c>
      <c r="AY415" s="206" t="s">
        <v>385</v>
      </c>
    </row>
    <row r="416" spans="2:65" s="205" customFormat="1" x14ac:dyDescent="0.25">
      <c r="B416" s="210"/>
      <c r="D416" s="204" t="s">
        <v>396</v>
      </c>
      <c r="E416" s="206" t="s">
        <v>15</v>
      </c>
      <c r="F416" s="212" t="s">
        <v>1114</v>
      </c>
      <c r="H416" s="206" t="s">
        <v>15</v>
      </c>
      <c r="I416" s="211"/>
      <c r="L416" s="210"/>
      <c r="M416" s="209"/>
      <c r="N416" s="208"/>
      <c r="O416" s="208"/>
      <c r="P416" s="208"/>
      <c r="Q416" s="208"/>
      <c r="R416" s="208"/>
      <c r="S416" s="208"/>
      <c r="T416" s="207"/>
      <c r="AT416" s="206" t="s">
        <v>396</v>
      </c>
      <c r="AU416" s="206" t="s">
        <v>293</v>
      </c>
      <c r="AV416" s="205" t="s">
        <v>297</v>
      </c>
      <c r="AW416" s="205" t="s">
        <v>358</v>
      </c>
      <c r="AX416" s="205" t="s">
        <v>313</v>
      </c>
      <c r="AY416" s="206" t="s">
        <v>385</v>
      </c>
    </row>
    <row r="417" spans="2:65" s="195" customFormat="1" x14ac:dyDescent="0.25">
      <c r="B417" s="200"/>
      <c r="D417" s="219" t="s">
        <v>396</v>
      </c>
      <c r="E417" s="218" t="s">
        <v>15</v>
      </c>
      <c r="F417" s="217" t="s">
        <v>297</v>
      </c>
      <c r="H417" s="216">
        <v>1</v>
      </c>
      <c r="I417" s="201"/>
      <c r="L417" s="200"/>
      <c r="M417" s="199"/>
      <c r="N417" s="198"/>
      <c r="O417" s="198"/>
      <c r="P417" s="198"/>
      <c r="Q417" s="198"/>
      <c r="R417" s="198"/>
      <c r="S417" s="198"/>
      <c r="T417" s="197"/>
      <c r="AT417" s="196" t="s">
        <v>396</v>
      </c>
      <c r="AU417" s="196" t="s">
        <v>293</v>
      </c>
      <c r="AV417" s="195" t="s">
        <v>293</v>
      </c>
      <c r="AW417" s="195" t="s">
        <v>358</v>
      </c>
      <c r="AX417" s="195" t="s">
        <v>297</v>
      </c>
      <c r="AY417" s="196" t="s">
        <v>385</v>
      </c>
    </row>
    <row r="418" spans="2:65" s="41" customFormat="1" ht="22.5" customHeight="1" x14ac:dyDescent="0.25">
      <c r="B418" s="179"/>
      <c r="C418" s="178" t="s">
        <v>1113</v>
      </c>
      <c r="D418" s="178" t="s">
        <v>386</v>
      </c>
      <c r="E418" s="177" t="s">
        <v>1112</v>
      </c>
      <c r="F418" s="172" t="s">
        <v>1111</v>
      </c>
      <c r="G418" s="176" t="s">
        <v>420</v>
      </c>
      <c r="H418" s="175">
        <v>1</v>
      </c>
      <c r="I418" s="174"/>
      <c r="J418" s="173">
        <f>ROUND(I418*H418,2)</f>
        <v>0</v>
      </c>
      <c r="K418" s="172" t="s">
        <v>15</v>
      </c>
      <c r="L418" s="42"/>
      <c r="M418" s="171" t="s">
        <v>15</v>
      </c>
      <c r="N418" s="215" t="s">
        <v>349</v>
      </c>
      <c r="O418" s="89"/>
      <c r="P418" s="214">
        <f>O418*H418</f>
        <v>0</v>
      </c>
      <c r="Q418" s="214">
        <v>0</v>
      </c>
      <c r="R418" s="214">
        <f>Q418*H418</f>
        <v>0</v>
      </c>
      <c r="S418" s="214">
        <v>0</v>
      </c>
      <c r="T418" s="213">
        <f>S418*H418</f>
        <v>0</v>
      </c>
      <c r="AR418" s="136" t="s">
        <v>451</v>
      </c>
      <c r="AT418" s="136" t="s">
        <v>386</v>
      </c>
      <c r="AU418" s="136" t="s">
        <v>293</v>
      </c>
      <c r="AY418" s="136" t="s">
        <v>385</v>
      </c>
      <c r="BE418" s="166">
        <f>IF(N418="základní",J418,0)</f>
        <v>0</v>
      </c>
      <c r="BF418" s="166">
        <f>IF(N418="snížená",J418,0)</f>
        <v>0</v>
      </c>
      <c r="BG418" s="166">
        <f>IF(N418="zákl. přenesená",J418,0)</f>
        <v>0</v>
      </c>
      <c r="BH418" s="166">
        <f>IF(N418="sníž. přenesená",J418,0)</f>
        <v>0</v>
      </c>
      <c r="BI418" s="166">
        <f>IF(N418="nulová",J418,0)</f>
        <v>0</v>
      </c>
      <c r="BJ418" s="136" t="s">
        <v>297</v>
      </c>
      <c r="BK418" s="166">
        <f>ROUND(I418*H418,2)</f>
        <v>0</v>
      </c>
      <c r="BL418" s="136" t="s">
        <v>451</v>
      </c>
      <c r="BM418" s="136" t="s">
        <v>1110</v>
      </c>
    </row>
    <row r="419" spans="2:65" s="205" customFormat="1" x14ac:dyDescent="0.25">
      <c r="B419" s="210"/>
      <c r="D419" s="204" t="s">
        <v>396</v>
      </c>
      <c r="E419" s="206" t="s">
        <v>15</v>
      </c>
      <c r="F419" s="212" t="s">
        <v>1109</v>
      </c>
      <c r="H419" s="206" t="s">
        <v>15</v>
      </c>
      <c r="I419" s="211"/>
      <c r="L419" s="210"/>
      <c r="M419" s="209"/>
      <c r="N419" s="208"/>
      <c r="O419" s="208"/>
      <c r="P419" s="208"/>
      <c r="Q419" s="208"/>
      <c r="R419" s="208"/>
      <c r="S419" s="208"/>
      <c r="T419" s="207"/>
      <c r="AT419" s="206" t="s">
        <v>396</v>
      </c>
      <c r="AU419" s="206" t="s">
        <v>293</v>
      </c>
      <c r="AV419" s="205" t="s">
        <v>297</v>
      </c>
      <c r="AW419" s="205" t="s">
        <v>358</v>
      </c>
      <c r="AX419" s="205" t="s">
        <v>313</v>
      </c>
      <c r="AY419" s="206" t="s">
        <v>385</v>
      </c>
    </row>
    <row r="420" spans="2:65" s="205" customFormat="1" x14ac:dyDescent="0.25">
      <c r="B420" s="210"/>
      <c r="D420" s="204" t="s">
        <v>396</v>
      </c>
      <c r="E420" s="206" t="s">
        <v>15</v>
      </c>
      <c r="F420" s="212" t="s">
        <v>1108</v>
      </c>
      <c r="H420" s="206" t="s">
        <v>15</v>
      </c>
      <c r="I420" s="211"/>
      <c r="L420" s="210"/>
      <c r="M420" s="209"/>
      <c r="N420" s="208"/>
      <c r="O420" s="208"/>
      <c r="P420" s="208"/>
      <c r="Q420" s="208"/>
      <c r="R420" s="208"/>
      <c r="S420" s="208"/>
      <c r="T420" s="207"/>
      <c r="AT420" s="206" t="s">
        <v>396</v>
      </c>
      <c r="AU420" s="206" t="s">
        <v>293</v>
      </c>
      <c r="AV420" s="205" t="s">
        <v>297</v>
      </c>
      <c r="AW420" s="205" t="s">
        <v>358</v>
      </c>
      <c r="AX420" s="205" t="s">
        <v>313</v>
      </c>
      <c r="AY420" s="206" t="s">
        <v>385</v>
      </c>
    </row>
    <row r="421" spans="2:65" s="205" customFormat="1" x14ac:dyDescent="0.25">
      <c r="B421" s="210"/>
      <c r="D421" s="204" t="s">
        <v>396</v>
      </c>
      <c r="E421" s="206" t="s">
        <v>15</v>
      </c>
      <c r="F421" s="212" t="s">
        <v>1107</v>
      </c>
      <c r="H421" s="206" t="s">
        <v>15</v>
      </c>
      <c r="I421" s="211"/>
      <c r="L421" s="210"/>
      <c r="M421" s="209"/>
      <c r="N421" s="208"/>
      <c r="O421" s="208"/>
      <c r="P421" s="208"/>
      <c r="Q421" s="208"/>
      <c r="R421" s="208"/>
      <c r="S421" s="208"/>
      <c r="T421" s="207"/>
      <c r="AT421" s="206" t="s">
        <v>396</v>
      </c>
      <c r="AU421" s="206" t="s">
        <v>293</v>
      </c>
      <c r="AV421" s="205" t="s">
        <v>297</v>
      </c>
      <c r="AW421" s="205" t="s">
        <v>358</v>
      </c>
      <c r="AX421" s="205" t="s">
        <v>313</v>
      </c>
      <c r="AY421" s="206" t="s">
        <v>385</v>
      </c>
    </row>
    <row r="422" spans="2:65" s="205" customFormat="1" x14ac:dyDescent="0.25">
      <c r="B422" s="210"/>
      <c r="D422" s="204" t="s">
        <v>396</v>
      </c>
      <c r="E422" s="206" t="s">
        <v>15</v>
      </c>
      <c r="F422" s="212" t="s">
        <v>1106</v>
      </c>
      <c r="H422" s="206" t="s">
        <v>15</v>
      </c>
      <c r="I422" s="211"/>
      <c r="L422" s="210"/>
      <c r="M422" s="209"/>
      <c r="N422" s="208"/>
      <c r="O422" s="208"/>
      <c r="P422" s="208"/>
      <c r="Q422" s="208"/>
      <c r="R422" s="208"/>
      <c r="S422" s="208"/>
      <c r="T422" s="207"/>
      <c r="AT422" s="206" t="s">
        <v>396</v>
      </c>
      <c r="AU422" s="206" t="s">
        <v>293</v>
      </c>
      <c r="AV422" s="205" t="s">
        <v>297</v>
      </c>
      <c r="AW422" s="205" t="s">
        <v>358</v>
      </c>
      <c r="AX422" s="205" t="s">
        <v>313</v>
      </c>
      <c r="AY422" s="206" t="s">
        <v>385</v>
      </c>
    </row>
    <row r="423" spans="2:65" s="205" customFormat="1" x14ac:dyDescent="0.25">
      <c r="B423" s="210"/>
      <c r="D423" s="204" t="s">
        <v>396</v>
      </c>
      <c r="E423" s="206" t="s">
        <v>15</v>
      </c>
      <c r="F423" s="212" t="s">
        <v>1105</v>
      </c>
      <c r="H423" s="206" t="s">
        <v>15</v>
      </c>
      <c r="I423" s="211"/>
      <c r="L423" s="210"/>
      <c r="M423" s="209"/>
      <c r="N423" s="208"/>
      <c r="O423" s="208"/>
      <c r="P423" s="208"/>
      <c r="Q423" s="208"/>
      <c r="R423" s="208"/>
      <c r="S423" s="208"/>
      <c r="T423" s="207"/>
      <c r="AT423" s="206" t="s">
        <v>396</v>
      </c>
      <c r="AU423" s="206" t="s">
        <v>293</v>
      </c>
      <c r="AV423" s="205" t="s">
        <v>297</v>
      </c>
      <c r="AW423" s="205" t="s">
        <v>358</v>
      </c>
      <c r="AX423" s="205" t="s">
        <v>313</v>
      </c>
      <c r="AY423" s="206" t="s">
        <v>385</v>
      </c>
    </row>
    <row r="424" spans="2:65" s="205" customFormat="1" x14ac:dyDescent="0.25">
      <c r="B424" s="210"/>
      <c r="D424" s="204" t="s">
        <v>396</v>
      </c>
      <c r="E424" s="206" t="s">
        <v>15</v>
      </c>
      <c r="F424" s="212" t="s">
        <v>1104</v>
      </c>
      <c r="H424" s="206" t="s">
        <v>15</v>
      </c>
      <c r="I424" s="211"/>
      <c r="L424" s="210"/>
      <c r="M424" s="209"/>
      <c r="N424" s="208"/>
      <c r="O424" s="208"/>
      <c r="P424" s="208"/>
      <c r="Q424" s="208"/>
      <c r="R424" s="208"/>
      <c r="S424" s="208"/>
      <c r="T424" s="207"/>
      <c r="AT424" s="206" t="s">
        <v>396</v>
      </c>
      <c r="AU424" s="206" t="s">
        <v>293</v>
      </c>
      <c r="AV424" s="205" t="s">
        <v>297</v>
      </c>
      <c r="AW424" s="205" t="s">
        <v>358</v>
      </c>
      <c r="AX424" s="205" t="s">
        <v>313</v>
      </c>
      <c r="AY424" s="206" t="s">
        <v>385</v>
      </c>
    </row>
    <row r="425" spans="2:65" s="195" customFormat="1" x14ac:dyDescent="0.25">
      <c r="B425" s="200"/>
      <c r="D425" s="219" t="s">
        <v>396</v>
      </c>
      <c r="E425" s="218" t="s">
        <v>15</v>
      </c>
      <c r="F425" s="217" t="s">
        <v>297</v>
      </c>
      <c r="H425" s="216">
        <v>1</v>
      </c>
      <c r="I425" s="201"/>
      <c r="L425" s="200"/>
      <c r="M425" s="199"/>
      <c r="N425" s="198"/>
      <c r="O425" s="198"/>
      <c r="P425" s="198"/>
      <c r="Q425" s="198"/>
      <c r="R425" s="198"/>
      <c r="S425" s="198"/>
      <c r="T425" s="197"/>
      <c r="AT425" s="196" t="s">
        <v>396</v>
      </c>
      <c r="AU425" s="196" t="s">
        <v>293</v>
      </c>
      <c r="AV425" s="195" t="s">
        <v>293</v>
      </c>
      <c r="AW425" s="195" t="s">
        <v>358</v>
      </c>
      <c r="AX425" s="195" t="s">
        <v>297</v>
      </c>
      <c r="AY425" s="196" t="s">
        <v>385</v>
      </c>
    </row>
    <row r="426" spans="2:65" s="41" customFormat="1" ht="22.5" customHeight="1" x14ac:dyDescent="0.25">
      <c r="B426" s="179"/>
      <c r="C426" s="178" t="s">
        <v>1103</v>
      </c>
      <c r="D426" s="178" t="s">
        <v>386</v>
      </c>
      <c r="E426" s="177" t="s">
        <v>1102</v>
      </c>
      <c r="F426" s="172" t="s">
        <v>1101</v>
      </c>
      <c r="G426" s="176" t="s">
        <v>420</v>
      </c>
      <c r="H426" s="175">
        <v>1</v>
      </c>
      <c r="I426" s="174"/>
      <c r="J426" s="173">
        <f>ROUND(I426*H426,2)</f>
        <v>0</v>
      </c>
      <c r="K426" s="172" t="s">
        <v>15</v>
      </c>
      <c r="L426" s="42"/>
      <c r="M426" s="171" t="s">
        <v>15</v>
      </c>
      <c r="N426" s="215" t="s">
        <v>349</v>
      </c>
      <c r="O426" s="89"/>
      <c r="P426" s="214">
        <f>O426*H426</f>
        <v>0</v>
      </c>
      <c r="Q426" s="214">
        <v>0</v>
      </c>
      <c r="R426" s="214">
        <f>Q426*H426</f>
        <v>0</v>
      </c>
      <c r="S426" s="214">
        <v>0</v>
      </c>
      <c r="T426" s="213">
        <f>S426*H426</f>
        <v>0</v>
      </c>
      <c r="AR426" s="136" t="s">
        <v>451</v>
      </c>
      <c r="AT426" s="136" t="s">
        <v>386</v>
      </c>
      <c r="AU426" s="136" t="s">
        <v>293</v>
      </c>
      <c r="AY426" s="136" t="s">
        <v>385</v>
      </c>
      <c r="BE426" s="166">
        <f>IF(N426="základní",J426,0)</f>
        <v>0</v>
      </c>
      <c r="BF426" s="166">
        <f>IF(N426="snížená",J426,0)</f>
        <v>0</v>
      </c>
      <c r="BG426" s="166">
        <f>IF(N426="zákl. přenesená",J426,0)</f>
        <v>0</v>
      </c>
      <c r="BH426" s="166">
        <f>IF(N426="sníž. přenesená",J426,0)</f>
        <v>0</v>
      </c>
      <c r="BI426" s="166">
        <f>IF(N426="nulová",J426,0)</f>
        <v>0</v>
      </c>
      <c r="BJ426" s="136" t="s">
        <v>297</v>
      </c>
      <c r="BK426" s="166">
        <f>ROUND(I426*H426,2)</f>
        <v>0</v>
      </c>
      <c r="BL426" s="136" t="s">
        <v>451</v>
      </c>
      <c r="BM426" s="136" t="s">
        <v>1100</v>
      </c>
    </row>
    <row r="427" spans="2:65" s="205" customFormat="1" x14ac:dyDescent="0.25">
      <c r="B427" s="210"/>
      <c r="D427" s="204" t="s">
        <v>396</v>
      </c>
      <c r="E427" s="206" t="s">
        <v>15</v>
      </c>
      <c r="F427" s="212" t="s">
        <v>1099</v>
      </c>
      <c r="H427" s="206" t="s">
        <v>15</v>
      </c>
      <c r="I427" s="211"/>
      <c r="L427" s="210"/>
      <c r="M427" s="209"/>
      <c r="N427" s="208"/>
      <c r="O427" s="208"/>
      <c r="P427" s="208"/>
      <c r="Q427" s="208"/>
      <c r="R427" s="208"/>
      <c r="S427" s="208"/>
      <c r="T427" s="207"/>
      <c r="AT427" s="206" t="s">
        <v>396</v>
      </c>
      <c r="AU427" s="206" t="s">
        <v>293</v>
      </c>
      <c r="AV427" s="205" t="s">
        <v>297</v>
      </c>
      <c r="AW427" s="205" t="s">
        <v>358</v>
      </c>
      <c r="AX427" s="205" t="s">
        <v>313</v>
      </c>
      <c r="AY427" s="206" t="s">
        <v>385</v>
      </c>
    </row>
    <row r="428" spans="2:65" s="205" customFormat="1" x14ac:dyDescent="0.25">
      <c r="B428" s="210"/>
      <c r="D428" s="204" t="s">
        <v>396</v>
      </c>
      <c r="E428" s="206" t="s">
        <v>15</v>
      </c>
      <c r="F428" s="212" t="s">
        <v>1098</v>
      </c>
      <c r="H428" s="206" t="s">
        <v>15</v>
      </c>
      <c r="I428" s="211"/>
      <c r="L428" s="210"/>
      <c r="M428" s="209"/>
      <c r="N428" s="208"/>
      <c r="O428" s="208"/>
      <c r="P428" s="208"/>
      <c r="Q428" s="208"/>
      <c r="R428" s="208"/>
      <c r="S428" s="208"/>
      <c r="T428" s="207"/>
      <c r="AT428" s="206" t="s">
        <v>396</v>
      </c>
      <c r="AU428" s="206" t="s">
        <v>293</v>
      </c>
      <c r="AV428" s="205" t="s">
        <v>297</v>
      </c>
      <c r="AW428" s="205" t="s">
        <v>358</v>
      </c>
      <c r="AX428" s="205" t="s">
        <v>313</v>
      </c>
      <c r="AY428" s="206" t="s">
        <v>385</v>
      </c>
    </row>
    <row r="429" spans="2:65" s="205" customFormat="1" x14ac:dyDescent="0.25">
      <c r="B429" s="210"/>
      <c r="D429" s="204" t="s">
        <v>396</v>
      </c>
      <c r="E429" s="206" t="s">
        <v>15</v>
      </c>
      <c r="F429" s="212" t="s">
        <v>1097</v>
      </c>
      <c r="H429" s="206" t="s">
        <v>15</v>
      </c>
      <c r="I429" s="211"/>
      <c r="L429" s="210"/>
      <c r="M429" s="209"/>
      <c r="N429" s="208"/>
      <c r="O429" s="208"/>
      <c r="P429" s="208"/>
      <c r="Q429" s="208"/>
      <c r="R429" s="208"/>
      <c r="S429" s="208"/>
      <c r="T429" s="207"/>
      <c r="AT429" s="206" t="s">
        <v>396</v>
      </c>
      <c r="AU429" s="206" t="s">
        <v>293</v>
      </c>
      <c r="AV429" s="205" t="s">
        <v>297</v>
      </c>
      <c r="AW429" s="205" t="s">
        <v>358</v>
      </c>
      <c r="AX429" s="205" t="s">
        <v>313</v>
      </c>
      <c r="AY429" s="206" t="s">
        <v>385</v>
      </c>
    </row>
    <row r="430" spans="2:65" s="205" customFormat="1" x14ac:dyDescent="0.25">
      <c r="B430" s="210"/>
      <c r="D430" s="204" t="s">
        <v>396</v>
      </c>
      <c r="E430" s="206" t="s">
        <v>15</v>
      </c>
      <c r="F430" s="212" t="s">
        <v>1096</v>
      </c>
      <c r="H430" s="206" t="s">
        <v>15</v>
      </c>
      <c r="I430" s="211"/>
      <c r="L430" s="210"/>
      <c r="M430" s="209"/>
      <c r="N430" s="208"/>
      <c r="O430" s="208"/>
      <c r="P430" s="208"/>
      <c r="Q430" s="208"/>
      <c r="R430" s="208"/>
      <c r="S430" s="208"/>
      <c r="T430" s="207"/>
      <c r="AT430" s="206" t="s">
        <v>396</v>
      </c>
      <c r="AU430" s="206" t="s">
        <v>293</v>
      </c>
      <c r="AV430" s="205" t="s">
        <v>297</v>
      </c>
      <c r="AW430" s="205" t="s">
        <v>358</v>
      </c>
      <c r="AX430" s="205" t="s">
        <v>313</v>
      </c>
      <c r="AY430" s="206" t="s">
        <v>385</v>
      </c>
    </row>
    <row r="431" spans="2:65" s="205" customFormat="1" x14ac:dyDescent="0.25">
      <c r="B431" s="210"/>
      <c r="D431" s="204" t="s">
        <v>396</v>
      </c>
      <c r="E431" s="206" t="s">
        <v>15</v>
      </c>
      <c r="F431" s="212" t="s">
        <v>1095</v>
      </c>
      <c r="H431" s="206" t="s">
        <v>15</v>
      </c>
      <c r="I431" s="211"/>
      <c r="L431" s="210"/>
      <c r="M431" s="209"/>
      <c r="N431" s="208"/>
      <c r="O431" s="208"/>
      <c r="P431" s="208"/>
      <c r="Q431" s="208"/>
      <c r="R431" s="208"/>
      <c r="S431" s="208"/>
      <c r="T431" s="207"/>
      <c r="AT431" s="206" t="s">
        <v>396</v>
      </c>
      <c r="AU431" s="206" t="s">
        <v>293</v>
      </c>
      <c r="AV431" s="205" t="s">
        <v>297</v>
      </c>
      <c r="AW431" s="205" t="s">
        <v>358</v>
      </c>
      <c r="AX431" s="205" t="s">
        <v>313</v>
      </c>
      <c r="AY431" s="206" t="s">
        <v>385</v>
      </c>
    </row>
    <row r="432" spans="2:65" s="205" customFormat="1" x14ac:dyDescent="0.25">
      <c r="B432" s="210"/>
      <c r="D432" s="204" t="s">
        <v>396</v>
      </c>
      <c r="E432" s="206" t="s">
        <v>15</v>
      </c>
      <c r="F432" s="212" t="s">
        <v>1094</v>
      </c>
      <c r="H432" s="206" t="s">
        <v>15</v>
      </c>
      <c r="I432" s="211"/>
      <c r="L432" s="210"/>
      <c r="M432" s="209"/>
      <c r="N432" s="208"/>
      <c r="O432" s="208"/>
      <c r="P432" s="208"/>
      <c r="Q432" s="208"/>
      <c r="R432" s="208"/>
      <c r="S432" s="208"/>
      <c r="T432" s="207"/>
      <c r="AT432" s="206" t="s">
        <v>396</v>
      </c>
      <c r="AU432" s="206" t="s">
        <v>293</v>
      </c>
      <c r="AV432" s="205" t="s">
        <v>297</v>
      </c>
      <c r="AW432" s="205" t="s">
        <v>358</v>
      </c>
      <c r="AX432" s="205" t="s">
        <v>313</v>
      </c>
      <c r="AY432" s="206" t="s">
        <v>385</v>
      </c>
    </row>
    <row r="433" spans="2:65" s="205" customFormat="1" x14ac:dyDescent="0.25">
      <c r="B433" s="210"/>
      <c r="D433" s="204" t="s">
        <v>396</v>
      </c>
      <c r="E433" s="206" t="s">
        <v>15</v>
      </c>
      <c r="F433" s="212" t="s">
        <v>1093</v>
      </c>
      <c r="H433" s="206" t="s">
        <v>15</v>
      </c>
      <c r="I433" s="211"/>
      <c r="L433" s="210"/>
      <c r="M433" s="209"/>
      <c r="N433" s="208"/>
      <c r="O433" s="208"/>
      <c r="P433" s="208"/>
      <c r="Q433" s="208"/>
      <c r="R433" s="208"/>
      <c r="S433" s="208"/>
      <c r="T433" s="207"/>
      <c r="AT433" s="206" t="s">
        <v>396</v>
      </c>
      <c r="AU433" s="206" t="s">
        <v>293</v>
      </c>
      <c r="AV433" s="205" t="s">
        <v>297</v>
      </c>
      <c r="AW433" s="205" t="s">
        <v>358</v>
      </c>
      <c r="AX433" s="205" t="s">
        <v>313</v>
      </c>
      <c r="AY433" s="206" t="s">
        <v>385</v>
      </c>
    </row>
    <row r="434" spans="2:65" s="205" customFormat="1" ht="27" x14ac:dyDescent="0.25">
      <c r="B434" s="210"/>
      <c r="D434" s="204" t="s">
        <v>396</v>
      </c>
      <c r="E434" s="206" t="s">
        <v>15</v>
      </c>
      <c r="F434" s="212" t="s">
        <v>1092</v>
      </c>
      <c r="H434" s="206" t="s">
        <v>15</v>
      </c>
      <c r="I434" s="211"/>
      <c r="L434" s="210"/>
      <c r="M434" s="209"/>
      <c r="N434" s="208"/>
      <c r="O434" s="208"/>
      <c r="P434" s="208"/>
      <c r="Q434" s="208"/>
      <c r="R434" s="208"/>
      <c r="S434" s="208"/>
      <c r="T434" s="207"/>
      <c r="AT434" s="206" t="s">
        <v>396</v>
      </c>
      <c r="AU434" s="206" t="s">
        <v>293</v>
      </c>
      <c r="AV434" s="205" t="s">
        <v>297</v>
      </c>
      <c r="AW434" s="205" t="s">
        <v>358</v>
      </c>
      <c r="AX434" s="205" t="s">
        <v>313</v>
      </c>
      <c r="AY434" s="206" t="s">
        <v>385</v>
      </c>
    </row>
    <row r="435" spans="2:65" s="205" customFormat="1" x14ac:dyDescent="0.25">
      <c r="B435" s="210"/>
      <c r="D435" s="204" t="s">
        <v>396</v>
      </c>
      <c r="E435" s="206" t="s">
        <v>15</v>
      </c>
      <c r="F435" s="212" t="s">
        <v>1091</v>
      </c>
      <c r="H435" s="206" t="s">
        <v>15</v>
      </c>
      <c r="I435" s="211"/>
      <c r="L435" s="210"/>
      <c r="M435" s="209"/>
      <c r="N435" s="208"/>
      <c r="O435" s="208"/>
      <c r="P435" s="208"/>
      <c r="Q435" s="208"/>
      <c r="R435" s="208"/>
      <c r="S435" s="208"/>
      <c r="T435" s="207"/>
      <c r="AT435" s="206" t="s">
        <v>396</v>
      </c>
      <c r="AU435" s="206" t="s">
        <v>293</v>
      </c>
      <c r="AV435" s="205" t="s">
        <v>297</v>
      </c>
      <c r="AW435" s="205" t="s">
        <v>358</v>
      </c>
      <c r="AX435" s="205" t="s">
        <v>313</v>
      </c>
      <c r="AY435" s="206" t="s">
        <v>385</v>
      </c>
    </row>
    <row r="436" spans="2:65" s="205" customFormat="1" x14ac:dyDescent="0.25">
      <c r="B436" s="210"/>
      <c r="D436" s="204" t="s">
        <v>396</v>
      </c>
      <c r="E436" s="206" t="s">
        <v>15</v>
      </c>
      <c r="F436" s="212" t="s">
        <v>1090</v>
      </c>
      <c r="H436" s="206" t="s">
        <v>15</v>
      </c>
      <c r="I436" s="211"/>
      <c r="L436" s="210"/>
      <c r="M436" s="209"/>
      <c r="N436" s="208"/>
      <c r="O436" s="208"/>
      <c r="P436" s="208"/>
      <c r="Q436" s="208"/>
      <c r="R436" s="208"/>
      <c r="S436" s="208"/>
      <c r="T436" s="207"/>
      <c r="AT436" s="206" t="s">
        <v>396</v>
      </c>
      <c r="AU436" s="206" t="s">
        <v>293</v>
      </c>
      <c r="AV436" s="205" t="s">
        <v>297</v>
      </c>
      <c r="AW436" s="205" t="s">
        <v>358</v>
      </c>
      <c r="AX436" s="205" t="s">
        <v>313</v>
      </c>
      <c r="AY436" s="206" t="s">
        <v>385</v>
      </c>
    </row>
    <row r="437" spans="2:65" s="195" customFormat="1" x14ac:dyDescent="0.25">
      <c r="B437" s="200"/>
      <c r="D437" s="219" t="s">
        <v>396</v>
      </c>
      <c r="E437" s="218" t="s">
        <v>15</v>
      </c>
      <c r="F437" s="217" t="s">
        <v>297</v>
      </c>
      <c r="H437" s="216">
        <v>1</v>
      </c>
      <c r="I437" s="201"/>
      <c r="L437" s="200"/>
      <c r="M437" s="199"/>
      <c r="N437" s="198"/>
      <c r="O437" s="198"/>
      <c r="P437" s="198"/>
      <c r="Q437" s="198"/>
      <c r="R437" s="198"/>
      <c r="S437" s="198"/>
      <c r="T437" s="197"/>
      <c r="AT437" s="196" t="s">
        <v>396</v>
      </c>
      <c r="AU437" s="196" t="s">
        <v>293</v>
      </c>
      <c r="AV437" s="195" t="s">
        <v>293</v>
      </c>
      <c r="AW437" s="195" t="s">
        <v>358</v>
      </c>
      <c r="AX437" s="195" t="s">
        <v>297</v>
      </c>
      <c r="AY437" s="196" t="s">
        <v>385</v>
      </c>
    </row>
    <row r="438" spans="2:65" s="41" customFormat="1" ht="22.5" customHeight="1" x14ac:dyDescent="0.25">
      <c r="B438" s="179"/>
      <c r="C438" s="178" t="s">
        <v>364</v>
      </c>
      <c r="D438" s="178" t="s">
        <v>386</v>
      </c>
      <c r="E438" s="177" t="s">
        <v>1089</v>
      </c>
      <c r="F438" s="172" t="s">
        <v>1088</v>
      </c>
      <c r="G438" s="176" t="s">
        <v>420</v>
      </c>
      <c r="H438" s="175">
        <v>1</v>
      </c>
      <c r="I438" s="174"/>
      <c r="J438" s="173">
        <f>ROUND(I438*H438,2)</f>
        <v>0</v>
      </c>
      <c r="K438" s="172" t="s">
        <v>15</v>
      </c>
      <c r="L438" s="42"/>
      <c r="M438" s="171" t="s">
        <v>15</v>
      </c>
      <c r="N438" s="215" t="s">
        <v>349</v>
      </c>
      <c r="O438" s="89"/>
      <c r="P438" s="214">
        <f>O438*H438</f>
        <v>0</v>
      </c>
      <c r="Q438" s="214">
        <v>0</v>
      </c>
      <c r="R438" s="214">
        <f>Q438*H438</f>
        <v>0</v>
      </c>
      <c r="S438" s="214">
        <v>0</v>
      </c>
      <c r="T438" s="213">
        <f>S438*H438</f>
        <v>0</v>
      </c>
      <c r="AR438" s="136" t="s">
        <v>451</v>
      </c>
      <c r="AT438" s="136" t="s">
        <v>386</v>
      </c>
      <c r="AU438" s="136" t="s">
        <v>293</v>
      </c>
      <c r="AY438" s="136" t="s">
        <v>385</v>
      </c>
      <c r="BE438" s="166">
        <f>IF(N438="základní",J438,0)</f>
        <v>0</v>
      </c>
      <c r="BF438" s="166">
        <f>IF(N438="snížená",J438,0)</f>
        <v>0</v>
      </c>
      <c r="BG438" s="166">
        <f>IF(N438="zákl. přenesená",J438,0)</f>
        <v>0</v>
      </c>
      <c r="BH438" s="166">
        <f>IF(N438="sníž. přenesená",J438,0)</f>
        <v>0</v>
      </c>
      <c r="BI438" s="166">
        <f>IF(N438="nulová",J438,0)</f>
        <v>0</v>
      </c>
      <c r="BJ438" s="136" t="s">
        <v>297</v>
      </c>
      <c r="BK438" s="166">
        <f>ROUND(I438*H438,2)</f>
        <v>0</v>
      </c>
      <c r="BL438" s="136" t="s">
        <v>451</v>
      </c>
      <c r="BM438" s="136" t="s">
        <v>1087</v>
      </c>
    </row>
    <row r="439" spans="2:65" s="205" customFormat="1" x14ac:dyDescent="0.25">
      <c r="B439" s="210"/>
      <c r="D439" s="204" t="s">
        <v>396</v>
      </c>
      <c r="E439" s="206" t="s">
        <v>15</v>
      </c>
      <c r="F439" s="212" t="s">
        <v>1086</v>
      </c>
      <c r="H439" s="206" t="s">
        <v>15</v>
      </c>
      <c r="I439" s="211"/>
      <c r="L439" s="210"/>
      <c r="M439" s="209"/>
      <c r="N439" s="208"/>
      <c r="O439" s="208"/>
      <c r="P439" s="208"/>
      <c r="Q439" s="208"/>
      <c r="R439" s="208"/>
      <c r="S439" s="208"/>
      <c r="T439" s="207"/>
      <c r="AT439" s="206" t="s">
        <v>396</v>
      </c>
      <c r="AU439" s="206" t="s">
        <v>293</v>
      </c>
      <c r="AV439" s="205" t="s">
        <v>297</v>
      </c>
      <c r="AW439" s="205" t="s">
        <v>358</v>
      </c>
      <c r="AX439" s="205" t="s">
        <v>313</v>
      </c>
      <c r="AY439" s="206" t="s">
        <v>385</v>
      </c>
    </row>
    <row r="440" spans="2:65" s="205" customFormat="1" x14ac:dyDescent="0.25">
      <c r="B440" s="210"/>
      <c r="D440" s="204" t="s">
        <v>396</v>
      </c>
      <c r="E440" s="206" t="s">
        <v>15</v>
      </c>
      <c r="F440" s="212" t="s">
        <v>1085</v>
      </c>
      <c r="H440" s="206" t="s">
        <v>15</v>
      </c>
      <c r="I440" s="211"/>
      <c r="L440" s="210"/>
      <c r="M440" s="209"/>
      <c r="N440" s="208"/>
      <c r="O440" s="208"/>
      <c r="P440" s="208"/>
      <c r="Q440" s="208"/>
      <c r="R440" s="208"/>
      <c r="S440" s="208"/>
      <c r="T440" s="207"/>
      <c r="AT440" s="206" t="s">
        <v>396</v>
      </c>
      <c r="AU440" s="206" t="s">
        <v>293</v>
      </c>
      <c r="AV440" s="205" t="s">
        <v>297</v>
      </c>
      <c r="AW440" s="205" t="s">
        <v>358</v>
      </c>
      <c r="AX440" s="205" t="s">
        <v>313</v>
      </c>
      <c r="AY440" s="206" t="s">
        <v>385</v>
      </c>
    </row>
    <row r="441" spans="2:65" s="205" customFormat="1" x14ac:dyDescent="0.25">
      <c r="B441" s="210"/>
      <c r="D441" s="204" t="s">
        <v>396</v>
      </c>
      <c r="E441" s="206" t="s">
        <v>15</v>
      </c>
      <c r="F441" s="212" t="s">
        <v>1084</v>
      </c>
      <c r="H441" s="206" t="s">
        <v>15</v>
      </c>
      <c r="I441" s="211"/>
      <c r="L441" s="210"/>
      <c r="M441" s="209"/>
      <c r="N441" s="208"/>
      <c r="O441" s="208"/>
      <c r="P441" s="208"/>
      <c r="Q441" s="208"/>
      <c r="R441" s="208"/>
      <c r="S441" s="208"/>
      <c r="T441" s="207"/>
      <c r="AT441" s="206" t="s">
        <v>396</v>
      </c>
      <c r="AU441" s="206" t="s">
        <v>293</v>
      </c>
      <c r="AV441" s="205" t="s">
        <v>297</v>
      </c>
      <c r="AW441" s="205" t="s">
        <v>358</v>
      </c>
      <c r="AX441" s="205" t="s">
        <v>313</v>
      </c>
      <c r="AY441" s="206" t="s">
        <v>385</v>
      </c>
    </row>
    <row r="442" spans="2:65" s="205" customFormat="1" x14ac:dyDescent="0.25">
      <c r="B442" s="210"/>
      <c r="D442" s="204" t="s">
        <v>396</v>
      </c>
      <c r="E442" s="206" t="s">
        <v>15</v>
      </c>
      <c r="F442" s="212" t="s">
        <v>1083</v>
      </c>
      <c r="H442" s="206" t="s">
        <v>15</v>
      </c>
      <c r="I442" s="211"/>
      <c r="L442" s="210"/>
      <c r="M442" s="209"/>
      <c r="N442" s="208"/>
      <c r="O442" s="208"/>
      <c r="P442" s="208"/>
      <c r="Q442" s="208"/>
      <c r="R442" s="208"/>
      <c r="S442" s="208"/>
      <c r="T442" s="207"/>
      <c r="AT442" s="206" t="s">
        <v>396</v>
      </c>
      <c r="AU442" s="206" t="s">
        <v>293</v>
      </c>
      <c r="AV442" s="205" t="s">
        <v>297</v>
      </c>
      <c r="AW442" s="205" t="s">
        <v>358</v>
      </c>
      <c r="AX442" s="205" t="s">
        <v>313</v>
      </c>
      <c r="AY442" s="206" t="s">
        <v>385</v>
      </c>
    </row>
    <row r="443" spans="2:65" s="205" customFormat="1" x14ac:dyDescent="0.25">
      <c r="B443" s="210"/>
      <c r="D443" s="204" t="s">
        <v>396</v>
      </c>
      <c r="E443" s="206" t="s">
        <v>15</v>
      </c>
      <c r="F443" s="212" t="s">
        <v>1082</v>
      </c>
      <c r="H443" s="206" t="s">
        <v>15</v>
      </c>
      <c r="I443" s="211"/>
      <c r="L443" s="210"/>
      <c r="M443" s="209"/>
      <c r="N443" s="208"/>
      <c r="O443" s="208"/>
      <c r="P443" s="208"/>
      <c r="Q443" s="208"/>
      <c r="R443" s="208"/>
      <c r="S443" s="208"/>
      <c r="T443" s="207"/>
      <c r="AT443" s="206" t="s">
        <v>396</v>
      </c>
      <c r="AU443" s="206" t="s">
        <v>293</v>
      </c>
      <c r="AV443" s="205" t="s">
        <v>297</v>
      </c>
      <c r="AW443" s="205" t="s">
        <v>358</v>
      </c>
      <c r="AX443" s="205" t="s">
        <v>313</v>
      </c>
      <c r="AY443" s="206" t="s">
        <v>385</v>
      </c>
    </row>
    <row r="444" spans="2:65" s="205" customFormat="1" x14ac:dyDescent="0.25">
      <c r="B444" s="210"/>
      <c r="D444" s="204" t="s">
        <v>396</v>
      </c>
      <c r="E444" s="206" t="s">
        <v>15</v>
      </c>
      <c r="F444" s="212" t="s">
        <v>1081</v>
      </c>
      <c r="H444" s="206" t="s">
        <v>15</v>
      </c>
      <c r="I444" s="211"/>
      <c r="L444" s="210"/>
      <c r="M444" s="209"/>
      <c r="N444" s="208"/>
      <c r="O444" s="208"/>
      <c r="P444" s="208"/>
      <c r="Q444" s="208"/>
      <c r="R444" s="208"/>
      <c r="S444" s="208"/>
      <c r="T444" s="207"/>
      <c r="AT444" s="206" t="s">
        <v>396</v>
      </c>
      <c r="AU444" s="206" t="s">
        <v>293</v>
      </c>
      <c r="AV444" s="205" t="s">
        <v>297</v>
      </c>
      <c r="AW444" s="205" t="s">
        <v>358</v>
      </c>
      <c r="AX444" s="205" t="s">
        <v>313</v>
      </c>
      <c r="AY444" s="206" t="s">
        <v>385</v>
      </c>
    </row>
    <row r="445" spans="2:65" s="205" customFormat="1" x14ac:dyDescent="0.25">
      <c r="B445" s="210"/>
      <c r="D445" s="204" t="s">
        <v>396</v>
      </c>
      <c r="E445" s="206" t="s">
        <v>15</v>
      </c>
      <c r="F445" s="212" t="s">
        <v>1080</v>
      </c>
      <c r="H445" s="206" t="s">
        <v>15</v>
      </c>
      <c r="I445" s="211"/>
      <c r="L445" s="210"/>
      <c r="M445" s="209"/>
      <c r="N445" s="208"/>
      <c r="O445" s="208"/>
      <c r="P445" s="208"/>
      <c r="Q445" s="208"/>
      <c r="R445" s="208"/>
      <c r="S445" s="208"/>
      <c r="T445" s="207"/>
      <c r="AT445" s="206" t="s">
        <v>396</v>
      </c>
      <c r="AU445" s="206" t="s">
        <v>293</v>
      </c>
      <c r="AV445" s="205" t="s">
        <v>297</v>
      </c>
      <c r="AW445" s="205" t="s">
        <v>358</v>
      </c>
      <c r="AX445" s="205" t="s">
        <v>313</v>
      </c>
      <c r="AY445" s="206" t="s">
        <v>385</v>
      </c>
    </row>
    <row r="446" spans="2:65" s="205" customFormat="1" x14ac:dyDescent="0.25">
      <c r="B446" s="210"/>
      <c r="D446" s="204" t="s">
        <v>396</v>
      </c>
      <c r="E446" s="206" t="s">
        <v>15</v>
      </c>
      <c r="F446" s="212" t="s">
        <v>1079</v>
      </c>
      <c r="H446" s="206" t="s">
        <v>15</v>
      </c>
      <c r="I446" s="211"/>
      <c r="L446" s="210"/>
      <c r="M446" s="209"/>
      <c r="N446" s="208"/>
      <c r="O446" s="208"/>
      <c r="P446" s="208"/>
      <c r="Q446" s="208"/>
      <c r="R446" s="208"/>
      <c r="S446" s="208"/>
      <c r="T446" s="207"/>
      <c r="AT446" s="206" t="s">
        <v>396</v>
      </c>
      <c r="AU446" s="206" t="s">
        <v>293</v>
      </c>
      <c r="AV446" s="205" t="s">
        <v>297</v>
      </c>
      <c r="AW446" s="205" t="s">
        <v>358</v>
      </c>
      <c r="AX446" s="205" t="s">
        <v>313</v>
      </c>
      <c r="AY446" s="206" t="s">
        <v>385</v>
      </c>
    </row>
    <row r="447" spans="2:65" s="195" customFormat="1" x14ac:dyDescent="0.25">
      <c r="B447" s="200"/>
      <c r="D447" s="219" t="s">
        <v>396</v>
      </c>
      <c r="E447" s="218" t="s">
        <v>15</v>
      </c>
      <c r="F447" s="217" t="s">
        <v>297</v>
      </c>
      <c r="H447" s="216">
        <v>1</v>
      </c>
      <c r="I447" s="201"/>
      <c r="L447" s="200"/>
      <c r="M447" s="199"/>
      <c r="N447" s="198"/>
      <c r="O447" s="198"/>
      <c r="P447" s="198"/>
      <c r="Q447" s="198"/>
      <c r="R447" s="198"/>
      <c r="S447" s="198"/>
      <c r="T447" s="197"/>
      <c r="AT447" s="196" t="s">
        <v>396</v>
      </c>
      <c r="AU447" s="196" t="s">
        <v>293</v>
      </c>
      <c r="AV447" s="195" t="s">
        <v>293</v>
      </c>
      <c r="AW447" s="195" t="s">
        <v>358</v>
      </c>
      <c r="AX447" s="195" t="s">
        <v>297</v>
      </c>
      <c r="AY447" s="196" t="s">
        <v>385</v>
      </c>
    </row>
    <row r="448" spans="2:65" s="41" customFormat="1" ht="22.5" customHeight="1" x14ac:dyDescent="0.25">
      <c r="B448" s="179"/>
      <c r="C448" s="178" t="s">
        <v>1078</v>
      </c>
      <c r="D448" s="178" t="s">
        <v>386</v>
      </c>
      <c r="E448" s="177" t="s">
        <v>1077</v>
      </c>
      <c r="F448" s="172" t="s">
        <v>1076</v>
      </c>
      <c r="G448" s="176" t="s">
        <v>420</v>
      </c>
      <c r="H448" s="175">
        <v>1</v>
      </c>
      <c r="I448" s="174"/>
      <c r="J448" s="173">
        <f>ROUND(I448*H448,2)</f>
        <v>0</v>
      </c>
      <c r="K448" s="172" t="s">
        <v>15</v>
      </c>
      <c r="L448" s="42"/>
      <c r="M448" s="171" t="s">
        <v>15</v>
      </c>
      <c r="N448" s="215" t="s">
        <v>349</v>
      </c>
      <c r="O448" s="89"/>
      <c r="P448" s="214">
        <f>O448*H448</f>
        <v>0</v>
      </c>
      <c r="Q448" s="214">
        <v>0</v>
      </c>
      <c r="R448" s="214">
        <f>Q448*H448</f>
        <v>0</v>
      </c>
      <c r="S448" s="214">
        <v>0</v>
      </c>
      <c r="T448" s="213">
        <f>S448*H448</f>
        <v>0</v>
      </c>
      <c r="AR448" s="136" t="s">
        <v>451</v>
      </c>
      <c r="AT448" s="136" t="s">
        <v>386</v>
      </c>
      <c r="AU448" s="136" t="s">
        <v>293</v>
      </c>
      <c r="AY448" s="136" t="s">
        <v>385</v>
      </c>
      <c r="BE448" s="166">
        <f>IF(N448="základní",J448,0)</f>
        <v>0</v>
      </c>
      <c r="BF448" s="166">
        <f>IF(N448="snížená",J448,0)</f>
        <v>0</v>
      </c>
      <c r="BG448" s="166">
        <f>IF(N448="zákl. přenesená",J448,0)</f>
        <v>0</v>
      </c>
      <c r="BH448" s="166">
        <f>IF(N448="sníž. přenesená",J448,0)</f>
        <v>0</v>
      </c>
      <c r="BI448" s="166">
        <f>IF(N448="nulová",J448,0)</f>
        <v>0</v>
      </c>
      <c r="BJ448" s="136" t="s">
        <v>297</v>
      </c>
      <c r="BK448" s="166">
        <f>ROUND(I448*H448,2)</f>
        <v>0</v>
      </c>
      <c r="BL448" s="136" t="s">
        <v>451</v>
      </c>
      <c r="BM448" s="136" t="s">
        <v>1075</v>
      </c>
    </row>
    <row r="449" spans="2:65" s="205" customFormat="1" x14ac:dyDescent="0.25">
      <c r="B449" s="210"/>
      <c r="D449" s="204" t="s">
        <v>396</v>
      </c>
      <c r="E449" s="206" t="s">
        <v>15</v>
      </c>
      <c r="F449" s="212" t="s">
        <v>1074</v>
      </c>
      <c r="H449" s="206" t="s">
        <v>15</v>
      </c>
      <c r="I449" s="211"/>
      <c r="L449" s="210"/>
      <c r="M449" s="209"/>
      <c r="N449" s="208"/>
      <c r="O449" s="208"/>
      <c r="P449" s="208"/>
      <c r="Q449" s="208"/>
      <c r="R449" s="208"/>
      <c r="S449" s="208"/>
      <c r="T449" s="207"/>
      <c r="AT449" s="206" t="s">
        <v>396</v>
      </c>
      <c r="AU449" s="206" t="s">
        <v>293</v>
      </c>
      <c r="AV449" s="205" t="s">
        <v>297</v>
      </c>
      <c r="AW449" s="205" t="s">
        <v>358</v>
      </c>
      <c r="AX449" s="205" t="s">
        <v>313</v>
      </c>
      <c r="AY449" s="206" t="s">
        <v>385</v>
      </c>
    </row>
    <row r="450" spans="2:65" s="205" customFormat="1" x14ac:dyDescent="0.25">
      <c r="B450" s="210"/>
      <c r="D450" s="204" t="s">
        <v>396</v>
      </c>
      <c r="E450" s="206" t="s">
        <v>15</v>
      </c>
      <c r="F450" s="212" t="s">
        <v>1073</v>
      </c>
      <c r="H450" s="206" t="s">
        <v>15</v>
      </c>
      <c r="I450" s="211"/>
      <c r="L450" s="210"/>
      <c r="M450" s="209"/>
      <c r="N450" s="208"/>
      <c r="O450" s="208"/>
      <c r="P450" s="208"/>
      <c r="Q450" s="208"/>
      <c r="R450" s="208"/>
      <c r="S450" s="208"/>
      <c r="T450" s="207"/>
      <c r="AT450" s="206" t="s">
        <v>396</v>
      </c>
      <c r="AU450" s="206" t="s">
        <v>293</v>
      </c>
      <c r="AV450" s="205" t="s">
        <v>297</v>
      </c>
      <c r="AW450" s="205" t="s">
        <v>358</v>
      </c>
      <c r="AX450" s="205" t="s">
        <v>313</v>
      </c>
      <c r="AY450" s="206" t="s">
        <v>385</v>
      </c>
    </row>
    <row r="451" spans="2:65" s="205" customFormat="1" x14ac:dyDescent="0.25">
      <c r="B451" s="210"/>
      <c r="D451" s="204" t="s">
        <v>396</v>
      </c>
      <c r="E451" s="206" t="s">
        <v>15</v>
      </c>
      <c r="F451" s="212" t="s">
        <v>1072</v>
      </c>
      <c r="H451" s="206" t="s">
        <v>15</v>
      </c>
      <c r="I451" s="211"/>
      <c r="L451" s="210"/>
      <c r="M451" s="209"/>
      <c r="N451" s="208"/>
      <c r="O451" s="208"/>
      <c r="P451" s="208"/>
      <c r="Q451" s="208"/>
      <c r="R451" s="208"/>
      <c r="S451" s="208"/>
      <c r="T451" s="207"/>
      <c r="AT451" s="206" t="s">
        <v>396</v>
      </c>
      <c r="AU451" s="206" t="s">
        <v>293</v>
      </c>
      <c r="AV451" s="205" t="s">
        <v>297</v>
      </c>
      <c r="AW451" s="205" t="s">
        <v>358</v>
      </c>
      <c r="AX451" s="205" t="s">
        <v>313</v>
      </c>
      <c r="AY451" s="206" t="s">
        <v>385</v>
      </c>
    </row>
    <row r="452" spans="2:65" s="195" customFormat="1" x14ac:dyDescent="0.25">
      <c r="B452" s="200"/>
      <c r="D452" s="219" t="s">
        <v>396</v>
      </c>
      <c r="E452" s="218" t="s">
        <v>15</v>
      </c>
      <c r="F452" s="217" t="s">
        <v>297</v>
      </c>
      <c r="H452" s="216">
        <v>1</v>
      </c>
      <c r="I452" s="201"/>
      <c r="L452" s="200"/>
      <c r="M452" s="199"/>
      <c r="N452" s="198"/>
      <c r="O452" s="198"/>
      <c r="P452" s="198"/>
      <c r="Q452" s="198"/>
      <c r="R452" s="198"/>
      <c r="S452" s="198"/>
      <c r="T452" s="197"/>
      <c r="AT452" s="196" t="s">
        <v>396</v>
      </c>
      <c r="AU452" s="196" t="s">
        <v>293</v>
      </c>
      <c r="AV452" s="195" t="s">
        <v>293</v>
      </c>
      <c r="AW452" s="195" t="s">
        <v>358</v>
      </c>
      <c r="AX452" s="195" t="s">
        <v>297</v>
      </c>
      <c r="AY452" s="196" t="s">
        <v>385</v>
      </c>
    </row>
    <row r="453" spans="2:65" s="41" customFormat="1" ht="22.5" customHeight="1" x14ac:dyDescent="0.25">
      <c r="B453" s="179"/>
      <c r="C453" s="178" t="s">
        <v>1071</v>
      </c>
      <c r="D453" s="178" t="s">
        <v>386</v>
      </c>
      <c r="E453" s="177" t="s">
        <v>1070</v>
      </c>
      <c r="F453" s="172" t="s">
        <v>1068</v>
      </c>
      <c r="G453" s="176" t="s">
        <v>420</v>
      </c>
      <c r="H453" s="175">
        <v>2</v>
      </c>
      <c r="I453" s="174"/>
      <c r="J453" s="173">
        <f>ROUND(I453*H453,2)</f>
        <v>0</v>
      </c>
      <c r="K453" s="172" t="s">
        <v>512</v>
      </c>
      <c r="L453" s="42"/>
      <c r="M453" s="171" t="s">
        <v>15</v>
      </c>
      <c r="N453" s="215" t="s">
        <v>349</v>
      </c>
      <c r="O453" s="89"/>
      <c r="P453" s="214">
        <f>O453*H453</f>
        <v>0</v>
      </c>
      <c r="Q453" s="214">
        <v>2.7999999999999998E-4</v>
      </c>
      <c r="R453" s="214">
        <f>Q453*H453</f>
        <v>5.5999999999999995E-4</v>
      </c>
      <c r="S453" s="214">
        <v>0</v>
      </c>
      <c r="T453" s="213">
        <f>S453*H453</f>
        <v>0</v>
      </c>
      <c r="AR453" s="136" t="s">
        <v>451</v>
      </c>
      <c r="AT453" s="136" t="s">
        <v>386</v>
      </c>
      <c r="AU453" s="136" t="s">
        <v>293</v>
      </c>
      <c r="AY453" s="136" t="s">
        <v>385</v>
      </c>
      <c r="BE453" s="166">
        <f>IF(N453="základní",J453,0)</f>
        <v>0</v>
      </c>
      <c r="BF453" s="166">
        <f>IF(N453="snížená",J453,0)</f>
        <v>0</v>
      </c>
      <c r="BG453" s="166">
        <f>IF(N453="zákl. přenesená",J453,0)</f>
        <v>0</v>
      </c>
      <c r="BH453" s="166">
        <f>IF(N453="sníž. přenesená",J453,0)</f>
        <v>0</v>
      </c>
      <c r="BI453" s="166">
        <f>IF(N453="nulová",J453,0)</f>
        <v>0</v>
      </c>
      <c r="BJ453" s="136" t="s">
        <v>297</v>
      </c>
      <c r="BK453" s="166">
        <f>ROUND(I453*H453,2)</f>
        <v>0</v>
      </c>
      <c r="BL453" s="136" t="s">
        <v>451</v>
      </c>
      <c r="BM453" s="136" t="s">
        <v>1069</v>
      </c>
    </row>
    <row r="454" spans="2:65" s="41" customFormat="1" x14ac:dyDescent="0.25">
      <c r="B454" s="42"/>
      <c r="D454" s="219" t="s">
        <v>461</v>
      </c>
      <c r="F454" s="247" t="s">
        <v>1068</v>
      </c>
      <c r="I454" s="243"/>
      <c r="L454" s="42"/>
      <c r="M454" s="242"/>
      <c r="N454" s="89"/>
      <c r="O454" s="89"/>
      <c r="P454" s="89"/>
      <c r="Q454" s="89"/>
      <c r="R454" s="89"/>
      <c r="S454" s="89"/>
      <c r="T454" s="88"/>
      <c r="AT454" s="136" t="s">
        <v>461</v>
      </c>
      <c r="AU454" s="136" t="s">
        <v>293</v>
      </c>
    </row>
    <row r="455" spans="2:65" s="41" customFormat="1" ht="22.5" customHeight="1" x14ac:dyDescent="0.25">
      <c r="B455" s="179"/>
      <c r="C455" s="229" t="s">
        <v>1067</v>
      </c>
      <c r="D455" s="229" t="s">
        <v>429</v>
      </c>
      <c r="E455" s="228" t="s">
        <v>1066</v>
      </c>
      <c r="F455" s="223" t="s">
        <v>1065</v>
      </c>
      <c r="G455" s="227" t="s">
        <v>420</v>
      </c>
      <c r="H455" s="226">
        <v>2</v>
      </c>
      <c r="I455" s="225"/>
      <c r="J455" s="224">
        <f>ROUND(I455*H455,2)</f>
        <v>0</v>
      </c>
      <c r="K455" s="223" t="s">
        <v>15</v>
      </c>
      <c r="L455" s="222"/>
      <c r="M455" s="221" t="s">
        <v>15</v>
      </c>
      <c r="N455" s="220" t="s">
        <v>349</v>
      </c>
      <c r="O455" s="89"/>
      <c r="P455" s="214">
        <f>O455*H455</f>
        <v>0</v>
      </c>
      <c r="Q455" s="214">
        <v>0</v>
      </c>
      <c r="R455" s="214">
        <f>Q455*H455</f>
        <v>0</v>
      </c>
      <c r="S455" s="214">
        <v>0</v>
      </c>
      <c r="T455" s="213">
        <f>S455*H455</f>
        <v>0</v>
      </c>
      <c r="AR455" s="136" t="s">
        <v>452</v>
      </c>
      <c r="AT455" s="136" t="s">
        <v>429</v>
      </c>
      <c r="AU455" s="136" t="s">
        <v>293</v>
      </c>
      <c r="AY455" s="136" t="s">
        <v>385</v>
      </c>
      <c r="BE455" s="166">
        <f>IF(N455="základní",J455,0)</f>
        <v>0</v>
      </c>
      <c r="BF455" s="166">
        <f>IF(N455="snížená",J455,0)</f>
        <v>0</v>
      </c>
      <c r="BG455" s="166">
        <f>IF(N455="zákl. přenesená",J455,0)</f>
        <v>0</v>
      </c>
      <c r="BH455" s="166">
        <f>IF(N455="sníž. přenesená",J455,0)</f>
        <v>0</v>
      </c>
      <c r="BI455" s="166">
        <f>IF(N455="nulová",J455,0)</f>
        <v>0</v>
      </c>
      <c r="BJ455" s="136" t="s">
        <v>297</v>
      </c>
      <c r="BK455" s="166">
        <f>ROUND(I455*H455,2)</f>
        <v>0</v>
      </c>
      <c r="BL455" s="136" t="s">
        <v>451</v>
      </c>
      <c r="BM455" s="136" t="s">
        <v>1064</v>
      </c>
    </row>
    <row r="456" spans="2:65" s="180" customFormat="1" ht="29.85" customHeight="1" x14ac:dyDescent="0.3">
      <c r="B456" s="188"/>
      <c r="D456" s="192" t="s">
        <v>314</v>
      </c>
      <c r="E456" s="191" t="s">
        <v>1063</v>
      </c>
      <c r="F456" s="191" t="s">
        <v>1062</v>
      </c>
      <c r="I456" s="190"/>
      <c r="J456" s="189">
        <f>BK456</f>
        <v>0</v>
      </c>
      <c r="L456" s="188"/>
      <c r="M456" s="187"/>
      <c r="N456" s="185"/>
      <c r="O456" s="185"/>
      <c r="P456" s="186">
        <f>SUM(P457:P458)</f>
        <v>0</v>
      </c>
      <c r="Q456" s="185"/>
      <c r="R456" s="186">
        <f>SUM(R457:R458)</f>
        <v>0</v>
      </c>
      <c r="S456" s="185"/>
      <c r="T456" s="184">
        <f>SUM(T457:T458)</f>
        <v>0</v>
      </c>
      <c r="AR456" s="182" t="s">
        <v>293</v>
      </c>
      <c r="AT456" s="183" t="s">
        <v>314</v>
      </c>
      <c r="AU456" s="183" t="s">
        <v>297</v>
      </c>
      <c r="AY456" s="182" t="s">
        <v>385</v>
      </c>
      <c r="BK456" s="181">
        <f>SUM(BK457:BK458)</f>
        <v>0</v>
      </c>
    </row>
    <row r="457" spans="2:65" s="41" customFormat="1" ht="22.5" customHeight="1" x14ac:dyDescent="0.25">
      <c r="B457" s="179"/>
      <c r="C457" s="178" t="s">
        <v>1061</v>
      </c>
      <c r="D457" s="178" t="s">
        <v>386</v>
      </c>
      <c r="E457" s="177" t="s">
        <v>1060</v>
      </c>
      <c r="F457" s="172" t="s">
        <v>1059</v>
      </c>
      <c r="G457" s="176" t="s">
        <v>420</v>
      </c>
      <c r="H457" s="175">
        <v>5</v>
      </c>
      <c r="I457" s="174"/>
      <c r="J457" s="173">
        <f>ROUND(I457*H457,2)</f>
        <v>0</v>
      </c>
      <c r="K457" s="172" t="s">
        <v>15</v>
      </c>
      <c r="L457" s="42"/>
      <c r="M457" s="171" t="s">
        <v>15</v>
      </c>
      <c r="N457" s="215" t="s">
        <v>349</v>
      </c>
      <c r="O457" s="89"/>
      <c r="P457" s="214">
        <f>O457*H457</f>
        <v>0</v>
      </c>
      <c r="Q457" s="214">
        <v>0</v>
      </c>
      <c r="R457" s="214">
        <f>Q457*H457</f>
        <v>0</v>
      </c>
      <c r="S457" s="214">
        <v>0</v>
      </c>
      <c r="T457" s="213">
        <f>S457*H457</f>
        <v>0</v>
      </c>
      <c r="AR457" s="136" t="s">
        <v>451</v>
      </c>
      <c r="AT457" s="136" t="s">
        <v>386</v>
      </c>
      <c r="AU457" s="136" t="s">
        <v>293</v>
      </c>
      <c r="AY457" s="136" t="s">
        <v>385</v>
      </c>
      <c r="BE457" s="166">
        <f>IF(N457="základní",J457,0)</f>
        <v>0</v>
      </c>
      <c r="BF457" s="166">
        <f>IF(N457="snížená",J457,0)</f>
        <v>0</v>
      </c>
      <c r="BG457" s="166">
        <f>IF(N457="zákl. přenesená",J457,0)</f>
        <v>0</v>
      </c>
      <c r="BH457" s="166">
        <f>IF(N457="sníž. přenesená",J457,0)</f>
        <v>0</v>
      </c>
      <c r="BI457" s="166">
        <f>IF(N457="nulová",J457,0)</f>
        <v>0</v>
      </c>
      <c r="BJ457" s="136" t="s">
        <v>297</v>
      </c>
      <c r="BK457" s="166">
        <f>ROUND(I457*H457,2)</f>
        <v>0</v>
      </c>
      <c r="BL457" s="136" t="s">
        <v>451</v>
      </c>
      <c r="BM457" s="136" t="s">
        <v>1058</v>
      </c>
    </row>
    <row r="458" spans="2:65" s="41" customFormat="1" ht="22.5" customHeight="1" x14ac:dyDescent="0.25">
      <c r="B458" s="179"/>
      <c r="C458" s="178" t="s">
        <v>1057</v>
      </c>
      <c r="D458" s="178" t="s">
        <v>386</v>
      </c>
      <c r="E458" s="177" t="s">
        <v>1056</v>
      </c>
      <c r="F458" s="172" t="s">
        <v>1055</v>
      </c>
      <c r="G458" s="176" t="s">
        <v>420</v>
      </c>
      <c r="H458" s="175">
        <v>2</v>
      </c>
      <c r="I458" s="174"/>
      <c r="J458" s="173">
        <f>ROUND(I458*H458,2)</f>
        <v>0</v>
      </c>
      <c r="K458" s="172" t="s">
        <v>15</v>
      </c>
      <c r="L458" s="42"/>
      <c r="M458" s="171" t="s">
        <v>15</v>
      </c>
      <c r="N458" s="215" t="s">
        <v>349</v>
      </c>
      <c r="O458" s="89"/>
      <c r="P458" s="214">
        <f>O458*H458</f>
        <v>0</v>
      </c>
      <c r="Q458" s="214">
        <v>0</v>
      </c>
      <c r="R458" s="214">
        <f>Q458*H458</f>
        <v>0</v>
      </c>
      <c r="S458" s="214">
        <v>0</v>
      </c>
      <c r="T458" s="213">
        <f>S458*H458</f>
        <v>0</v>
      </c>
      <c r="AR458" s="136" t="s">
        <v>451</v>
      </c>
      <c r="AT458" s="136" t="s">
        <v>386</v>
      </c>
      <c r="AU458" s="136" t="s">
        <v>293</v>
      </c>
      <c r="AY458" s="136" t="s">
        <v>385</v>
      </c>
      <c r="BE458" s="166">
        <f>IF(N458="základní",J458,0)</f>
        <v>0</v>
      </c>
      <c r="BF458" s="166">
        <f>IF(N458="snížená",J458,0)</f>
        <v>0</v>
      </c>
      <c r="BG458" s="166">
        <f>IF(N458="zákl. přenesená",J458,0)</f>
        <v>0</v>
      </c>
      <c r="BH458" s="166">
        <f>IF(N458="sníž. přenesená",J458,0)</f>
        <v>0</v>
      </c>
      <c r="BI458" s="166">
        <f>IF(N458="nulová",J458,0)</f>
        <v>0</v>
      </c>
      <c r="BJ458" s="136" t="s">
        <v>297</v>
      </c>
      <c r="BK458" s="166">
        <f>ROUND(I458*H458,2)</f>
        <v>0</v>
      </c>
      <c r="BL458" s="136" t="s">
        <v>451</v>
      </c>
      <c r="BM458" s="136" t="s">
        <v>1054</v>
      </c>
    </row>
    <row r="459" spans="2:65" s="180" customFormat="1" ht="29.85" customHeight="1" x14ac:dyDescent="0.3">
      <c r="B459" s="188"/>
      <c r="D459" s="192" t="s">
        <v>314</v>
      </c>
      <c r="E459" s="191" t="s">
        <v>1053</v>
      </c>
      <c r="F459" s="191" t="s">
        <v>1047</v>
      </c>
      <c r="I459" s="190"/>
      <c r="J459" s="189">
        <f>BK459</f>
        <v>0</v>
      </c>
      <c r="L459" s="188"/>
      <c r="M459" s="187"/>
      <c r="N459" s="185"/>
      <c r="O459" s="185"/>
      <c r="P459" s="186">
        <f>P460</f>
        <v>0</v>
      </c>
      <c r="Q459" s="185"/>
      <c r="R459" s="186">
        <f>R460</f>
        <v>0</v>
      </c>
      <c r="S459" s="185"/>
      <c r="T459" s="184">
        <f>T460</f>
        <v>0</v>
      </c>
      <c r="AR459" s="182" t="s">
        <v>293</v>
      </c>
      <c r="AT459" s="183" t="s">
        <v>314</v>
      </c>
      <c r="AU459" s="183" t="s">
        <v>297</v>
      </c>
      <c r="AY459" s="182" t="s">
        <v>385</v>
      </c>
      <c r="BK459" s="181">
        <f>BK460</f>
        <v>0</v>
      </c>
    </row>
    <row r="460" spans="2:65" s="41" customFormat="1" ht="22.5" customHeight="1" x14ac:dyDescent="0.25">
      <c r="B460" s="179"/>
      <c r="C460" s="178" t="s">
        <v>1052</v>
      </c>
      <c r="D460" s="178" t="s">
        <v>386</v>
      </c>
      <c r="E460" s="177" t="s">
        <v>1051</v>
      </c>
      <c r="F460" s="172" t="s">
        <v>1050</v>
      </c>
      <c r="G460" s="176" t="s">
        <v>156</v>
      </c>
      <c r="H460" s="175">
        <v>70</v>
      </c>
      <c r="I460" s="174"/>
      <c r="J460" s="173">
        <f>ROUND(I460*H460,2)</f>
        <v>0</v>
      </c>
      <c r="K460" s="172" t="s">
        <v>15</v>
      </c>
      <c r="L460" s="42"/>
      <c r="M460" s="171" t="s">
        <v>15</v>
      </c>
      <c r="N460" s="215" t="s">
        <v>349</v>
      </c>
      <c r="O460" s="89"/>
      <c r="P460" s="214">
        <f>O460*H460</f>
        <v>0</v>
      </c>
      <c r="Q460" s="214">
        <v>0</v>
      </c>
      <c r="R460" s="214">
        <f>Q460*H460</f>
        <v>0</v>
      </c>
      <c r="S460" s="214">
        <v>0</v>
      </c>
      <c r="T460" s="213">
        <f>S460*H460</f>
        <v>0</v>
      </c>
      <c r="AR460" s="136" t="s">
        <v>451</v>
      </c>
      <c r="AT460" s="136" t="s">
        <v>386</v>
      </c>
      <c r="AU460" s="136" t="s">
        <v>293</v>
      </c>
      <c r="AY460" s="136" t="s">
        <v>385</v>
      </c>
      <c r="BE460" s="166">
        <f>IF(N460="základní",J460,0)</f>
        <v>0</v>
      </c>
      <c r="BF460" s="166">
        <f>IF(N460="snížená",J460,0)</f>
        <v>0</v>
      </c>
      <c r="BG460" s="166">
        <f>IF(N460="zákl. přenesená",J460,0)</f>
        <v>0</v>
      </c>
      <c r="BH460" s="166">
        <f>IF(N460="sníž. přenesená",J460,0)</f>
        <v>0</v>
      </c>
      <c r="BI460" s="166">
        <f>IF(N460="nulová",J460,0)</f>
        <v>0</v>
      </c>
      <c r="BJ460" s="136" t="s">
        <v>297</v>
      </c>
      <c r="BK460" s="166">
        <f>ROUND(I460*H460,2)</f>
        <v>0</v>
      </c>
      <c r="BL460" s="136" t="s">
        <v>451</v>
      </c>
      <c r="BM460" s="136" t="s">
        <v>1049</v>
      </c>
    </row>
    <row r="461" spans="2:65" s="180" customFormat="1" ht="29.85" customHeight="1" x14ac:dyDescent="0.3">
      <c r="B461" s="188"/>
      <c r="D461" s="192" t="s">
        <v>314</v>
      </c>
      <c r="E461" s="191" t="s">
        <v>1048</v>
      </c>
      <c r="F461" s="191" t="s">
        <v>1047</v>
      </c>
      <c r="I461" s="190"/>
      <c r="J461" s="189">
        <f>BK461</f>
        <v>0</v>
      </c>
      <c r="L461" s="188"/>
      <c r="M461" s="187"/>
      <c r="N461" s="185"/>
      <c r="O461" s="185"/>
      <c r="P461" s="186">
        <f>SUM(P462:P464)</f>
        <v>0</v>
      </c>
      <c r="Q461" s="185"/>
      <c r="R461" s="186">
        <f>SUM(R462:R464)</f>
        <v>0</v>
      </c>
      <c r="S461" s="185"/>
      <c r="T461" s="184">
        <f>SUM(T462:T464)</f>
        <v>0</v>
      </c>
      <c r="AR461" s="182" t="s">
        <v>293</v>
      </c>
      <c r="AT461" s="183" t="s">
        <v>314</v>
      </c>
      <c r="AU461" s="183" t="s">
        <v>297</v>
      </c>
      <c r="AY461" s="182" t="s">
        <v>385</v>
      </c>
      <c r="BK461" s="181">
        <f>SUM(BK462:BK464)</f>
        <v>0</v>
      </c>
    </row>
    <row r="462" spans="2:65" s="41" customFormat="1" ht="22.5" customHeight="1" x14ac:dyDescent="0.25">
      <c r="B462" s="179"/>
      <c r="C462" s="178" t="s">
        <v>1046</v>
      </c>
      <c r="D462" s="178" t="s">
        <v>386</v>
      </c>
      <c r="E462" s="177" t="s">
        <v>1045</v>
      </c>
      <c r="F462" s="172" t="s">
        <v>1044</v>
      </c>
      <c r="G462" s="176" t="s">
        <v>464</v>
      </c>
      <c r="H462" s="175">
        <v>23.4</v>
      </c>
      <c r="I462" s="174"/>
      <c r="J462" s="173">
        <f>ROUND(I462*H462,2)</f>
        <v>0</v>
      </c>
      <c r="K462" s="172" t="s">
        <v>15</v>
      </c>
      <c r="L462" s="42"/>
      <c r="M462" s="171" t="s">
        <v>15</v>
      </c>
      <c r="N462" s="215" t="s">
        <v>349</v>
      </c>
      <c r="O462" s="89"/>
      <c r="P462" s="214">
        <f>O462*H462</f>
        <v>0</v>
      </c>
      <c r="Q462" s="214">
        <v>0</v>
      </c>
      <c r="R462" s="214">
        <f>Q462*H462</f>
        <v>0</v>
      </c>
      <c r="S462" s="214">
        <v>0</v>
      </c>
      <c r="T462" s="213">
        <f>S462*H462</f>
        <v>0</v>
      </c>
      <c r="AR462" s="136" t="s">
        <v>451</v>
      </c>
      <c r="AT462" s="136" t="s">
        <v>386</v>
      </c>
      <c r="AU462" s="136" t="s">
        <v>293</v>
      </c>
      <c r="AY462" s="136" t="s">
        <v>385</v>
      </c>
      <c r="BE462" s="166">
        <f>IF(N462="základní",J462,0)</f>
        <v>0</v>
      </c>
      <c r="BF462" s="166">
        <f>IF(N462="snížená",J462,0)</f>
        <v>0</v>
      </c>
      <c r="BG462" s="166">
        <f>IF(N462="zákl. přenesená",J462,0)</f>
        <v>0</v>
      </c>
      <c r="BH462" s="166">
        <f>IF(N462="sníž. přenesená",J462,0)</f>
        <v>0</v>
      </c>
      <c r="BI462" s="166">
        <f>IF(N462="nulová",J462,0)</f>
        <v>0</v>
      </c>
      <c r="BJ462" s="136" t="s">
        <v>297</v>
      </c>
      <c r="BK462" s="166">
        <f>ROUND(I462*H462,2)</f>
        <v>0</v>
      </c>
      <c r="BL462" s="136" t="s">
        <v>451</v>
      </c>
      <c r="BM462" s="136" t="s">
        <v>1043</v>
      </c>
    </row>
    <row r="463" spans="2:65" s="195" customFormat="1" x14ac:dyDescent="0.25">
      <c r="B463" s="200"/>
      <c r="D463" s="204" t="s">
        <v>396</v>
      </c>
      <c r="E463" s="196" t="s">
        <v>15</v>
      </c>
      <c r="F463" s="203" t="s">
        <v>1042</v>
      </c>
      <c r="H463" s="202">
        <v>23.4</v>
      </c>
      <c r="I463" s="201"/>
      <c r="L463" s="200"/>
      <c r="M463" s="199"/>
      <c r="N463" s="198"/>
      <c r="O463" s="198"/>
      <c r="P463" s="198"/>
      <c r="Q463" s="198"/>
      <c r="R463" s="198"/>
      <c r="S463" s="198"/>
      <c r="T463" s="197"/>
      <c r="AT463" s="196" t="s">
        <v>396</v>
      </c>
      <c r="AU463" s="196" t="s">
        <v>293</v>
      </c>
      <c r="AV463" s="195" t="s">
        <v>293</v>
      </c>
      <c r="AW463" s="195" t="s">
        <v>358</v>
      </c>
      <c r="AX463" s="195" t="s">
        <v>313</v>
      </c>
      <c r="AY463" s="196" t="s">
        <v>385</v>
      </c>
    </row>
    <row r="464" spans="2:65" s="232" customFormat="1" x14ac:dyDescent="0.25">
      <c r="B464" s="237"/>
      <c r="D464" s="204" t="s">
        <v>396</v>
      </c>
      <c r="E464" s="233" t="s">
        <v>15</v>
      </c>
      <c r="F464" s="246" t="s">
        <v>456</v>
      </c>
      <c r="H464" s="245">
        <v>23.4</v>
      </c>
      <c r="I464" s="238"/>
      <c r="L464" s="237"/>
      <c r="M464" s="236"/>
      <c r="N464" s="235"/>
      <c r="O464" s="235"/>
      <c r="P464" s="235"/>
      <c r="Q464" s="235"/>
      <c r="R464" s="235"/>
      <c r="S464" s="235"/>
      <c r="T464" s="234"/>
      <c r="AT464" s="233" t="s">
        <v>396</v>
      </c>
      <c r="AU464" s="233" t="s">
        <v>293</v>
      </c>
      <c r="AV464" s="232" t="s">
        <v>384</v>
      </c>
      <c r="AW464" s="232" t="s">
        <v>358</v>
      </c>
      <c r="AX464" s="232" t="s">
        <v>297</v>
      </c>
      <c r="AY464" s="233" t="s">
        <v>385</v>
      </c>
    </row>
    <row r="465" spans="2:65" s="180" customFormat="1" ht="29.85" customHeight="1" x14ac:dyDescent="0.3">
      <c r="B465" s="188"/>
      <c r="D465" s="192" t="s">
        <v>314</v>
      </c>
      <c r="E465" s="191" t="s">
        <v>1041</v>
      </c>
      <c r="F465" s="191" t="s">
        <v>1040</v>
      </c>
      <c r="I465" s="190"/>
      <c r="J465" s="189">
        <f>BK465</f>
        <v>0</v>
      </c>
      <c r="L465" s="188"/>
      <c r="M465" s="187"/>
      <c r="N465" s="185"/>
      <c r="O465" s="185"/>
      <c r="P465" s="186">
        <f>SUM(P466:P467)</f>
        <v>0</v>
      </c>
      <c r="Q465" s="185"/>
      <c r="R465" s="186">
        <f>SUM(R466:R467)</f>
        <v>0</v>
      </c>
      <c r="S465" s="185"/>
      <c r="T465" s="184">
        <f>SUM(T466:T467)</f>
        <v>0</v>
      </c>
      <c r="AR465" s="182" t="s">
        <v>293</v>
      </c>
      <c r="AT465" s="183" t="s">
        <v>314</v>
      </c>
      <c r="AU465" s="183" t="s">
        <v>297</v>
      </c>
      <c r="AY465" s="182" t="s">
        <v>385</v>
      </c>
      <c r="BK465" s="181">
        <f>SUM(BK466:BK467)</f>
        <v>0</v>
      </c>
    </row>
    <row r="466" spans="2:65" s="41" customFormat="1" ht="22.5" customHeight="1" x14ac:dyDescent="0.25">
      <c r="B466" s="179"/>
      <c r="C466" s="178" t="s">
        <v>1039</v>
      </c>
      <c r="D466" s="178" t="s">
        <v>386</v>
      </c>
      <c r="E466" s="177" t="s">
        <v>1038</v>
      </c>
      <c r="F466" s="172" t="s">
        <v>1037</v>
      </c>
      <c r="G466" s="176" t="s">
        <v>156</v>
      </c>
      <c r="H466" s="175">
        <v>30</v>
      </c>
      <c r="I466" s="174"/>
      <c r="J466" s="173">
        <f>ROUND(I466*H466,2)</f>
        <v>0</v>
      </c>
      <c r="K466" s="172" t="s">
        <v>15</v>
      </c>
      <c r="L466" s="42"/>
      <c r="M466" s="171" t="s">
        <v>15</v>
      </c>
      <c r="N466" s="215" t="s">
        <v>349</v>
      </c>
      <c r="O466" s="89"/>
      <c r="P466" s="214">
        <f>O466*H466</f>
        <v>0</v>
      </c>
      <c r="Q466" s="214">
        <v>0</v>
      </c>
      <c r="R466" s="214">
        <f>Q466*H466</f>
        <v>0</v>
      </c>
      <c r="S466" s="214">
        <v>0</v>
      </c>
      <c r="T466" s="213">
        <f>S466*H466</f>
        <v>0</v>
      </c>
      <c r="AR466" s="136" t="s">
        <v>451</v>
      </c>
      <c r="AT466" s="136" t="s">
        <v>386</v>
      </c>
      <c r="AU466" s="136" t="s">
        <v>293</v>
      </c>
      <c r="AY466" s="136" t="s">
        <v>385</v>
      </c>
      <c r="BE466" s="166">
        <f>IF(N466="základní",J466,0)</f>
        <v>0</v>
      </c>
      <c r="BF466" s="166">
        <f>IF(N466="snížená",J466,0)</f>
        <v>0</v>
      </c>
      <c r="BG466" s="166">
        <f>IF(N466="zákl. přenesená",J466,0)</f>
        <v>0</v>
      </c>
      <c r="BH466" s="166">
        <f>IF(N466="sníž. přenesená",J466,0)</f>
        <v>0</v>
      </c>
      <c r="BI466" s="166">
        <f>IF(N466="nulová",J466,0)</f>
        <v>0</v>
      </c>
      <c r="BJ466" s="136" t="s">
        <v>297</v>
      </c>
      <c r="BK466" s="166">
        <f>ROUND(I466*H466,2)</f>
        <v>0</v>
      </c>
      <c r="BL466" s="136" t="s">
        <v>451</v>
      </c>
      <c r="BM466" s="136" t="s">
        <v>1036</v>
      </c>
    </row>
    <row r="467" spans="2:65" s="41" customFormat="1" ht="22.5" customHeight="1" x14ac:dyDescent="0.25">
      <c r="B467" s="179"/>
      <c r="C467" s="178" t="s">
        <v>1035</v>
      </c>
      <c r="D467" s="178" t="s">
        <v>386</v>
      </c>
      <c r="E467" s="177" t="s">
        <v>1034</v>
      </c>
      <c r="F467" s="172" t="s">
        <v>1033</v>
      </c>
      <c r="G467" s="176" t="s">
        <v>420</v>
      </c>
      <c r="H467" s="175">
        <v>25</v>
      </c>
      <c r="I467" s="174"/>
      <c r="J467" s="173">
        <f>ROUND(I467*H467,2)</f>
        <v>0</v>
      </c>
      <c r="K467" s="172" t="s">
        <v>15</v>
      </c>
      <c r="L467" s="42"/>
      <c r="M467" s="171" t="s">
        <v>15</v>
      </c>
      <c r="N467" s="215" t="s">
        <v>349</v>
      </c>
      <c r="O467" s="89"/>
      <c r="P467" s="214">
        <f>O467*H467</f>
        <v>0</v>
      </c>
      <c r="Q467" s="214">
        <v>0</v>
      </c>
      <c r="R467" s="214">
        <f>Q467*H467</f>
        <v>0</v>
      </c>
      <c r="S467" s="214">
        <v>0</v>
      </c>
      <c r="T467" s="213">
        <f>S467*H467</f>
        <v>0</v>
      </c>
      <c r="AR467" s="136" t="s">
        <v>451</v>
      </c>
      <c r="AT467" s="136" t="s">
        <v>386</v>
      </c>
      <c r="AU467" s="136" t="s">
        <v>293</v>
      </c>
      <c r="AY467" s="136" t="s">
        <v>385</v>
      </c>
      <c r="BE467" s="166">
        <f>IF(N467="základní",J467,0)</f>
        <v>0</v>
      </c>
      <c r="BF467" s="166">
        <f>IF(N467="snížená",J467,0)</f>
        <v>0</v>
      </c>
      <c r="BG467" s="166">
        <f>IF(N467="zákl. přenesená",J467,0)</f>
        <v>0</v>
      </c>
      <c r="BH467" s="166">
        <f>IF(N467="sníž. přenesená",J467,0)</f>
        <v>0</v>
      </c>
      <c r="BI467" s="166">
        <f>IF(N467="nulová",J467,0)</f>
        <v>0</v>
      </c>
      <c r="BJ467" s="136" t="s">
        <v>297</v>
      </c>
      <c r="BK467" s="166">
        <f>ROUND(I467*H467,2)</f>
        <v>0</v>
      </c>
      <c r="BL467" s="136" t="s">
        <v>451</v>
      </c>
      <c r="BM467" s="136" t="s">
        <v>1032</v>
      </c>
    </row>
    <row r="468" spans="2:65" s="180" customFormat="1" ht="29.85" customHeight="1" x14ac:dyDescent="0.3">
      <c r="B468" s="188"/>
      <c r="D468" s="192" t="s">
        <v>314</v>
      </c>
      <c r="E468" s="191" t="s">
        <v>1031</v>
      </c>
      <c r="F468" s="191" t="s">
        <v>1030</v>
      </c>
      <c r="I468" s="190"/>
      <c r="J468" s="189">
        <f>BK468</f>
        <v>0</v>
      </c>
      <c r="L468" s="188"/>
      <c r="M468" s="187"/>
      <c r="N468" s="185"/>
      <c r="O468" s="185"/>
      <c r="P468" s="186">
        <f>P469</f>
        <v>0</v>
      </c>
      <c r="Q468" s="185"/>
      <c r="R468" s="186">
        <f>R469</f>
        <v>0</v>
      </c>
      <c r="S468" s="185"/>
      <c r="T468" s="184">
        <f>T469</f>
        <v>0</v>
      </c>
      <c r="AR468" s="182" t="s">
        <v>293</v>
      </c>
      <c r="AT468" s="183" t="s">
        <v>314</v>
      </c>
      <c r="AU468" s="183" t="s">
        <v>297</v>
      </c>
      <c r="AY468" s="182" t="s">
        <v>385</v>
      </c>
      <c r="BK468" s="181">
        <f>BK469</f>
        <v>0</v>
      </c>
    </row>
    <row r="469" spans="2:65" s="41" customFormat="1" ht="22.5" customHeight="1" x14ac:dyDescent="0.25">
      <c r="B469" s="179"/>
      <c r="C469" s="178" t="s">
        <v>1029</v>
      </c>
      <c r="D469" s="178" t="s">
        <v>386</v>
      </c>
      <c r="E469" s="177" t="s">
        <v>1028</v>
      </c>
      <c r="F469" s="172" t="s">
        <v>1027</v>
      </c>
      <c r="G469" s="176" t="s">
        <v>156</v>
      </c>
      <c r="H469" s="175">
        <v>8.1999999999999993</v>
      </c>
      <c r="I469" s="174"/>
      <c r="J469" s="173">
        <f>ROUND(I469*H469,2)</f>
        <v>0</v>
      </c>
      <c r="K469" s="172" t="s">
        <v>15</v>
      </c>
      <c r="L469" s="42"/>
      <c r="M469" s="171" t="s">
        <v>15</v>
      </c>
      <c r="N469" s="215" t="s">
        <v>349</v>
      </c>
      <c r="O469" s="89"/>
      <c r="P469" s="214">
        <f>O469*H469</f>
        <v>0</v>
      </c>
      <c r="Q469" s="214">
        <v>0</v>
      </c>
      <c r="R469" s="214">
        <f>Q469*H469</f>
        <v>0</v>
      </c>
      <c r="S469" s="214">
        <v>0</v>
      </c>
      <c r="T469" s="213">
        <f>S469*H469</f>
        <v>0</v>
      </c>
      <c r="AR469" s="136" t="s">
        <v>451</v>
      </c>
      <c r="AT469" s="136" t="s">
        <v>386</v>
      </c>
      <c r="AU469" s="136" t="s">
        <v>293</v>
      </c>
      <c r="AY469" s="136" t="s">
        <v>385</v>
      </c>
      <c r="BE469" s="166">
        <f>IF(N469="základní",J469,0)</f>
        <v>0</v>
      </c>
      <c r="BF469" s="166">
        <f>IF(N469="snížená",J469,0)</f>
        <v>0</v>
      </c>
      <c r="BG469" s="166">
        <f>IF(N469="zákl. přenesená",J469,0)</f>
        <v>0</v>
      </c>
      <c r="BH469" s="166">
        <f>IF(N469="sníž. přenesená",J469,0)</f>
        <v>0</v>
      </c>
      <c r="BI469" s="166">
        <f>IF(N469="nulová",J469,0)</f>
        <v>0</v>
      </c>
      <c r="BJ469" s="136" t="s">
        <v>297</v>
      </c>
      <c r="BK469" s="166">
        <f>ROUND(I469*H469,2)</f>
        <v>0</v>
      </c>
      <c r="BL469" s="136" t="s">
        <v>451</v>
      </c>
      <c r="BM469" s="136" t="s">
        <v>1026</v>
      </c>
    </row>
    <row r="470" spans="2:65" s="180" customFormat="1" ht="29.85" customHeight="1" x14ac:dyDescent="0.3">
      <c r="B470" s="188"/>
      <c r="D470" s="192" t="s">
        <v>314</v>
      </c>
      <c r="E470" s="191" t="s">
        <v>1025</v>
      </c>
      <c r="F470" s="191" t="s">
        <v>1024</v>
      </c>
      <c r="I470" s="190"/>
      <c r="J470" s="189">
        <f>BK470</f>
        <v>0</v>
      </c>
      <c r="L470" s="188"/>
      <c r="M470" s="187"/>
      <c r="N470" s="185"/>
      <c r="O470" s="185"/>
      <c r="P470" s="186">
        <f>SUM(P471:P500)</f>
        <v>0</v>
      </c>
      <c r="Q470" s="185"/>
      <c r="R470" s="186">
        <f>SUM(R471:R500)</f>
        <v>0</v>
      </c>
      <c r="S470" s="185"/>
      <c r="T470" s="184">
        <f>SUM(T471:T500)</f>
        <v>0</v>
      </c>
      <c r="AR470" s="182" t="s">
        <v>293</v>
      </c>
      <c r="AT470" s="183" t="s">
        <v>314</v>
      </c>
      <c r="AU470" s="183" t="s">
        <v>297</v>
      </c>
      <c r="AY470" s="182" t="s">
        <v>385</v>
      </c>
      <c r="BK470" s="181">
        <f>SUM(BK471:BK500)</f>
        <v>0</v>
      </c>
    </row>
    <row r="471" spans="2:65" s="41" customFormat="1" ht="22.5" customHeight="1" x14ac:dyDescent="0.25">
      <c r="B471" s="179"/>
      <c r="C471" s="178" t="s">
        <v>1023</v>
      </c>
      <c r="D471" s="178" t="s">
        <v>386</v>
      </c>
      <c r="E471" s="177" t="s">
        <v>1022</v>
      </c>
      <c r="F471" s="172" t="s">
        <v>1021</v>
      </c>
      <c r="G471" s="176" t="s">
        <v>464</v>
      </c>
      <c r="H471" s="175">
        <v>1.76</v>
      </c>
      <c r="I471" s="174"/>
      <c r="J471" s="173">
        <f>ROUND(I471*H471,2)</f>
        <v>0</v>
      </c>
      <c r="K471" s="172" t="s">
        <v>15</v>
      </c>
      <c r="L471" s="42"/>
      <c r="M471" s="171" t="s">
        <v>15</v>
      </c>
      <c r="N471" s="215" t="s">
        <v>349</v>
      </c>
      <c r="O471" s="89"/>
      <c r="P471" s="214">
        <f>O471*H471</f>
        <v>0</v>
      </c>
      <c r="Q471" s="214">
        <v>0</v>
      </c>
      <c r="R471" s="214">
        <f>Q471*H471</f>
        <v>0</v>
      </c>
      <c r="S471" s="214">
        <v>0</v>
      </c>
      <c r="T471" s="213">
        <f>S471*H471</f>
        <v>0</v>
      </c>
      <c r="AR471" s="136" t="s">
        <v>451</v>
      </c>
      <c r="AT471" s="136" t="s">
        <v>386</v>
      </c>
      <c r="AU471" s="136" t="s">
        <v>293</v>
      </c>
      <c r="AY471" s="136" t="s">
        <v>385</v>
      </c>
      <c r="BE471" s="166">
        <f>IF(N471="základní",J471,0)</f>
        <v>0</v>
      </c>
      <c r="BF471" s="166">
        <f>IF(N471="snížená",J471,0)</f>
        <v>0</v>
      </c>
      <c r="BG471" s="166">
        <f>IF(N471="zákl. přenesená",J471,0)</f>
        <v>0</v>
      </c>
      <c r="BH471" s="166">
        <f>IF(N471="sníž. přenesená",J471,0)</f>
        <v>0</v>
      </c>
      <c r="BI471" s="166">
        <f>IF(N471="nulová",J471,0)</f>
        <v>0</v>
      </c>
      <c r="BJ471" s="136" t="s">
        <v>297</v>
      </c>
      <c r="BK471" s="166">
        <f>ROUND(I471*H471,2)</f>
        <v>0</v>
      </c>
      <c r="BL471" s="136" t="s">
        <v>451</v>
      </c>
      <c r="BM471" s="136" t="s">
        <v>1020</v>
      </c>
    </row>
    <row r="472" spans="2:65" s="41" customFormat="1" ht="22.5" customHeight="1" x14ac:dyDescent="0.25">
      <c r="B472" s="179"/>
      <c r="C472" s="229" t="s">
        <v>1019</v>
      </c>
      <c r="D472" s="229" t="s">
        <v>429</v>
      </c>
      <c r="E472" s="228" t="s">
        <v>1018</v>
      </c>
      <c r="F472" s="223" t="s">
        <v>1017</v>
      </c>
      <c r="G472" s="227" t="s">
        <v>464</v>
      </c>
      <c r="H472" s="226">
        <v>1.76</v>
      </c>
      <c r="I472" s="225"/>
      <c r="J472" s="224">
        <f>ROUND(I472*H472,2)</f>
        <v>0</v>
      </c>
      <c r="K472" s="223" t="s">
        <v>15</v>
      </c>
      <c r="L472" s="222"/>
      <c r="M472" s="221" t="s">
        <v>15</v>
      </c>
      <c r="N472" s="220" t="s">
        <v>349</v>
      </c>
      <c r="O472" s="89"/>
      <c r="P472" s="214">
        <f>O472*H472</f>
        <v>0</v>
      </c>
      <c r="Q472" s="214">
        <v>0</v>
      </c>
      <c r="R472" s="214">
        <f>Q472*H472</f>
        <v>0</v>
      </c>
      <c r="S472" s="214">
        <v>0</v>
      </c>
      <c r="T472" s="213">
        <f>S472*H472</f>
        <v>0</v>
      </c>
      <c r="AR472" s="136" t="s">
        <v>452</v>
      </c>
      <c r="AT472" s="136" t="s">
        <v>429</v>
      </c>
      <c r="AU472" s="136" t="s">
        <v>293</v>
      </c>
      <c r="AY472" s="136" t="s">
        <v>385</v>
      </c>
      <c r="BE472" s="166">
        <f>IF(N472="základní",J472,0)</f>
        <v>0</v>
      </c>
      <c r="BF472" s="166">
        <f>IF(N472="snížená",J472,0)</f>
        <v>0</v>
      </c>
      <c r="BG472" s="166">
        <f>IF(N472="zákl. přenesená",J472,0)</f>
        <v>0</v>
      </c>
      <c r="BH472" s="166">
        <f>IF(N472="sníž. přenesená",J472,0)</f>
        <v>0</v>
      </c>
      <c r="BI472" s="166">
        <f>IF(N472="nulová",J472,0)</f>
        <v>0</v>
      </c>
      <c r="BJ472" s="136" t="s">
        <v>297</v>
      </c>
      <c r="BK472" s="166">
        <f>ROUND(I472*H472,2)</f>
        <v>0</v>
      </c>
      <c r="BL472" s="136" t="s">
        <v>451</v>
      </c>
      <c r="BM472" s="136" t="s">
        <v>1016</v>
      </c>
    </row>
    <row r="473" spans="2:65" s="41" customFormat="1" ht="22.5" customHeight="1" x14ac:dyDescent="0.25">
      <c r="B473" s="179"/>
      <c r="C473" s="178" t="s">
        <v>1015</v>
      </c>
      <c r="D473" s="178" t="s">
        <v>386</v>
      </c>
      <c r="E473" s="177" t="s">
        <v>1014</v>
      </c>
      <c r="F473" s="172" t="s">
        <v>1013</v>
      </c>
      <c r="G473" s="176" t="s">
        <v>464</v>
      </c>
      <c r="H473" s="175">
        <v>198.76</v>
      </c>
      <c r="I473" s="174"/>
      <c r="J473" s="173">
        <f>ROUND(I473*H473,2)</f>
        <v>0</v>
      </c>
      <c r="K473" s="172" t="s">
        <v>15</v>
      </c>
      <c r="L473" s="42"/>
      <c r="M473" s="171" t="s">
        <v>15</v>
      </c>
      <c r="N473" s="215" t="s">
        <v>349</v>
      </c>
      <c r="O473" s="89"/>
      <c r="P473" s="214">
        <f>O473*H473</f>
        <v>0</v>
      </c>
      <c r="Q473" s="214">
        <v>0</v>
      </c>
      <c r="R473" s="214">
        <f>Q473*H473</f>
        <v>0</v>
      </c>
      <c r="S473" s="214">
        <v>0</v>
      </c>
      <c r="T473" s="213">
        <f>S473*H473</f>
        <v>0</v>
      </c>
      <c r="AR473" s="136" t="s">
        <v>451</v>
      </c>
      <c r="AT473" s="136" t="s">
        <v>386</v>
      </c>
      <c r="AU473" s="136" t="s">
        <v>293</v>
      </c>
      <c r="AY473" s="136" t="s">
        <v>385</v>
      </c>
      <c r="BE473" s="166">
        <f>IF(N473="základní",J473,0)</f>
        <v>0</v>
      </c>
      <c r="BF473" s="166">
        <f>IF(N473="snížená",J473,0)</f>
        <v>0</v>
      </c>
      <c r="BG473" s="166">
        <f>IF(N473="zákl. přenesená",J473,0)</f>
        <v>0</v>
      </c>
      <c r="BH473" s="166">
        <f>IF(N473="sníž. přenesená",J473,0)</f>
        <v>0</v>
      </c>
      <c r="BI473" s="166">
        <f>IF(N473="nulová",J473,0)</f>
        <v>0</v>
      </c>
      <c r="BJ473" s="136" t="s">
        <v>297</v>
      </c>
      <c r="BK473" s="166">
        <f>ROUND(I473*H473,2)</f>
        <v>0</v>
      </c>
      <c r="BL473" s="136" t="s">
        <v>451</v>
      </c>
      <c r="BM473" s="136" t="s">
        <v>1012</v>
      </c>
    </row>
    <row r="474" spans="2:65" s="195" customFormat="1" x14ac:dyDescent="0.25">
      <c r="B474" s="200"/>
      <c r="D474" s="204" t="s">
        <v>396</v>
      </c>
      <c r="E474" s="196" t="s">
        <v>15</v>
      </c>
      <c r="F474" s="203" t="s">
        <v>1007</v>
      </c>
      <c r="H474" s="202">
        <v>198.76</v>
      </c>
      <c r="I474" s="201"/>
      <c r="L474" s="200"/>
      <c r="M474" s="199"/>
      <c r="N474" s="198"/>
      <c r="O474" s="198"/>
      <c r="P474" s="198"/>
      <c r="Q474" s="198"/>
      <c r="R474" s="198"/>
      <c r="S474" s="198"/>
      <c r="T474" s="197"/>
      <c r="AT474" s="196" t="s">
        <v>396</v>
      </c>
      <c r="AU474" s="196" t="s">
        <v>293</v>
      </c>
      <c r="AV474" s="195" t="s">
        <v>293</v>
      </c>
      <c r="AW474" s="195" t="s">
        <v>358</v>
      </c>
      <c r="AX474" s="195" t="s">
        <v>313</v>
      </c>
      <c r="AY474" s="196" t="s">
        <v>385</v>
      </c>
    </row>
    <row r="475" spans="2:65" s="205" customFormat="1" x14ac:dyDescent="0.25">
      <c r="B475" s="210"/>
      <c r="D475" s="204" t="s">
        <v>396</v>
      </c>
      <c r="E475" s="206" t="s">
        <v>15</v>
      </c>
      <c r="F475" s="212" t="s">
        <v>986</v>
      </c>
      <c r="H475" s="206" t="s">
        <v>15</v>
      </c>
      <c r="I475" s="211"/>
      <c r="L475" s="210"/>
      <c r="M475" s="209"/>
      <c r="N475" s="208"/>
      <c r="O475" s="208"/>
      <c r="P475" s="208"/>
      <c r="Q475" s="208"/>
      <c r="R475" s="208"/>
      <c r="S475" s="208"/>
      <c r="T475" s="207"/>
      <c r="AT475" s="206" t="s">
        <v>396</v>
      </c>
      <c r="AU475" s="206" t="s">
        <v>293</v>
      </c>
      <c r="AV475" s="205" t="s">
        <v>297</v>
      </c>
      <c r="AW475" s="205" t="s">
        <v>358</v>
      </c>
      <c r="AX475" s="205" t="s">
        <v>313</v>
      </c>
      <c r="AY475" s="206" t="s">
        <v>385</v>
      </c>
    </row>
    <row r="476" spans="2:65" s="232" customFormat="1" x14ac:dyDescent="0.25">
      <c r="B476" s="237"/>
      <c r="D476" s="219" t="s">
        <v>396</v>
      </c>
      <c r="E476" s="241" t="s">
        <v>15</v>
      </c>
      <c r="F476" s="240" t="s">
        <v>456</v>
      </c>
      <c r="H476" s="239">
        <v>198.76</v>
      </c>
      <c r="I476" s="238"/>
      <c r="L476" s="237"/>
      <c r="M476" s="236"/>
      <c r="N476" s="235"/>
      <c r="O476" s="235"/>
      <c r="P476" s="235"/>
      <c r="Q476" s="235"/>
      <c r="R476" s="235"/>
      <c r="S476" s="235"/>
      <c r="T476" s="234"/>
      <c r="AT476" s="233" t="s">
        <v>396</v>
      </c>
      <c r="AU476" s="233" t="s">
        <v>293</v>
      </c>
      <c r="AV476" s="232" t="s">
        <v>384</v>
      </c>
      <c r="AW476" s="232" t="s">
        <v>358</v>
      </c>
      <c r="AX476" s="232" t="s">
        <v>297</v>
      </c>
      <c r="AY476" s="233" t="s">
        <v>385</v>
      </c>
    </row>
    <row r="477" spans="2:65" s="41" customFormat="1" ht="22.5" customHeight="1" x14ac:dyDescent="0.25">
      <c r="B477" s="179"/>
      <c r="C477" s="178" t="s">
        <v>1011</v>
      </c>
      <c r="D477" s="178" t="s">
        <v>386</v>
      </c>
      <c r="E477" s="177" t="s">
        <v>1010</v>
      </c>
      <c r="F477" s="172" t="s">
        <v>1009</v>
      </c>
      <c r="G477" s="176" t="s">
        <v>464</v>
      </c>
      <c r="H477" s="175">
        <v>198.76</v>
      </c>
      <c r="I477" s="174"/>
      <c r="J477" s="173">
        <f>ROUND(I477*H477,2)</f>
        <v>0</v>
      </c>
      <c r="K477" s="172" t="s">
        <v>15</v>
      </c>
      <c r="L477" s="42"/>
      <c r="M477" s="171" t="s">
        <v>15</v>
      </c>
      <c r="N477" s="215" t="s">
        <v>349</v>
      </c>
      <c r="O477" s="89"/>
      <c r="P477" s="214">
        <f>O477*H477</f>
        <v>0</v>
      </c>
      <c r="Q477" s="214">
        <v>0</v>
      </c>
      <c r="R477" s="214">
        <f>Q477*H477</f>
        <v>0</v>
      </c>
      <c r="S477" s="214">
        <v>0</v>
      </c>
      <c r="T477" s="213">
        <f>S477*H477</f>
        <v>0</v>
      </c>
      <c r="AR477" s="136" t="s">
        <v>451</v>
      </c>
      <c r="AT477" s="136" t="s">
        <v>386</v>
      </c>
      <c r="AU477" s="136" t="s">
        <v>293</v>
      </c>
      <c r="AY477" s="136" t="s">
        <v>385</v>
      </c>
      <c r="BE477" s="166">
        <f>IF(N477="základní",J477,0)</f>
        <v>0</v>
      </c>
      <c r="BF477" s="166">
        <f>IF(N477="snížená",J477,0)</f>
        <v>0</v>
      </c>
      <c r="BG477" s="166">
        <f>IF(N477="zákl. přenesená",J477,0)</f>
        <v>0</v>
      </c>
      <c r="BH477" s="166">
        <f>IF(N477="sníž. přenesená",J477,0)</f>
        <v>0</v>
      </c>
      <c r="BI477" s="166">
        <f>IF(N477="nulová",J477,0)</f>
        <v>0</v>
      </c>
      <c r="BJ477" s="136" t="s">
        <v>297</v>
      </c>
      <c r="BK477" s="166">
        <f>ROUND(I477*H477,2)</f>
        <v>0</v>
      </c>
      <c r="BL477" s="136" t="s">
        <v>451</v>
      </c>
      <c r="BM477" s="136" t="s">
        <v>1008</v>
      </c>
    </row>
    <row r="478" spans="2:65" s="195" customFormat="1" x14ac:dyDescent="0.25">
      <c r="B478" s="200"/>
      <c r="D478" s="204" t="s">
        <v>396</v>
      </c>
      <c r="E478" s="196" t="s">
        <v>15</v>
      </c>
      <c r="F478" s="203" t="s">
        <v>1007</v>
      </c>
      <c r="H478" s="202">
        <v>198.76</v>
      </c>
      <c r="I478" s="201"/>
      <c r="L478" s="200"/>
      <c r="M478" s="199"/>
      <c r="N478" s="198"/>
      <c r="O478" s="198"/>
      <c r="P478" s="198"/>
      <c r="Q478" s="198"/>
      <c r="R478" s="198"/>
      <c r="S478" s="198"/>
      <c r="T478" s="197"/>
      <c r="AT478" s="196" t="s">
        <v>396</v>
      </c>
      <c r="AU478" s="196" t="s">
        <v>293</v>
      </c>
      <c r="AV478" s="195" t="s">
        <v>293</v>
      </c>
      <c r="AW478" s="195" t="s">
        <v>358</v>
      </c>
      <c r="AX478" s="195" t="s">
        <v>313</v>
      </c>
      <c r="AY478" s="196" t="s">
        <v>385</v>
      </c>
    </row>
    <row r="479" spans="2:65" s="232" customFormat="1" x14ac:dyDescent="0.25">
      <c r="B479" s="237"/>
      <c r="D479" s="219" t="s">
        <v>396</v>
      </c>
      <c r="E479" s="241" t="s">
        <v>15</v>
      </c>
      <c r="F479" s="240" t="s">
        <v>456</v>
      </c>
      <c r="H479" s="239">
        <v>198.76</v>
      </c>
      <c r="I479" s="238"/>
      <c r="L479" s="237"/>
      <c r="M479" s="236"/>
      <c r="N479" s="235"/>
      <c r="O479" s="235"/>
      <c r="P479" s="235"/>
      <c r="Q479" s="235"/>
      <c r="R479" s="235"/>
      <c r="S479" s="235"/>
      <c r="T479" s="234"/>
      <c r="AT479" s="233" t="s">
        <v>396</v>
      </c>
      <c r="AU479" s="233" t="s">
        <v>293</v>
      </c>
      <c r="AV479" s="232" t="s">
        <v>384</v>
      </c>
      <c r="AW479" s="232" t="s">
        <v>358</v>
      </c>
      <c r="AX479" s="232" t="s">
        <v>297</v>
      </c>
      <c r="AY479" s="233" t="s">
        <v>385</v>
      </c>
    </row>
    <row r="480" spans="2:65" s="41" customFormat="1" ht="22.5" customHeight="1" x14ac:dyDescent="0.25">
      <c r="B480" s="179"/>
      <c r="C480" s="229" t="s">
        <v>1006</v>
      </c>
      <c r="D480" s="229" t="s">
        <v>429</v>
      </c>
      <c r="E480" s="228" t="s">
        <v>1005</v>
      </c>
      <c r="F480" s="223" t="s">
        <v>1004</v>
      </c>
      <c r="G480" s="227" t="s">
        <v>993</v>
      </c>
      <c r="H480" s="226">
        <v>5.2169999999999996</v>
      </c>
      <c r="I480" s="225"/>
      <c r="J480" s="224">
        <f>ROUND(I480*H480,2)</f>
        <v>0</v>
      </c>
      <c r="K480" s="223" t="s">
        <v>15</v>
      </c>
      <c r="L480" s="222"/>
      <c r="M480" s="221" t="s">
        <v>15</v>
      </c>
      <c r="N480" s="220" t="s">
        <v>349</v>
      </c>
      <c r="O480" s="89"/>
      <c r="P480" s="214">
        <f>O480*H480</f>
        <v>0</v>
      </c>
      <c r="Q480" s="214">
        <v>0</v>
      </c>
      <c r="R480" s="214">
        <f>Q480*H480</f>
        <v>0</v>
      </c>
      <c r="S480" s="214">
        <v>0</v>
      </c>
      <c r="T480" s="213">
        <f>S480*H480</f>
        <v>0</v>
      </c>
      <c r="AR480" s="136" t="s">
        <v>452</v>
      </c>
      <c r="AT480" s="136" t="s">
        <v>429</v>
      </c>
      <c r="AU480" s="136" t="s">
        <v>293</v>
      </c>
      <c r="AY480" s="136" t="s">
        <v>385</v>
      </c>
      <c r="BE480" s="166">
        <f>IF(N480="základní",J480,0)</f>
        <v>0</v>
      </c>
      <c r="BF480" s="166">
        <f>IF(N480="snížená",J480,0)</f>
        <v>0</v>
      </c>
      <c r="BG480" s="166">
        <f>IF(N480="zákl. přenesená",J480,0)</f>
        <v>0</v>
      </c>
      <c r="BH480" s="166">
        <f>IF(N480="sníž. přenesená",J480,0)</f>
        <v>0</v>
      </c>
      <c r="BI480" s="166">
        <f>IF(N480="nulová",J480,0)</f>
        <v>0</v>
      </c>
      <c r="BJ480" s="136" t="s">
        <v>297</v>
      </c>
      <c r="BK480" s="166">
        <f>ROUND(I480*H480,2)</f>
        <v>0</v>
      </c>
      <c r="BL480" s="136" t="s">
        <v>451</v>
      </c>
      <c r="BM480" s="136" t="s">
        <v>1003</v>
      </c>
    </row>
    <row r="481" spans="2:65" s="195" customFormat="1" x14ac:dyDescent="0.25">
      <c r="B481" s="200"/>
      <c r="D481" s="204" t="s">
        <v>396</v>
      </c>
      <c r="E481" s="196" t="s">
        <v>15</v>
      </c>
      <c r="F481" s="203" t="s">
        <v>1002</v>
      </c>
      <c r="H481" s="202">
        <v>5.2169999999999996</v>
      </c>
      <c r="I481" s="201"/>
      <c r="L481" s="200"/>
      <c r="M481" s="199"/>
      <c r="N481" s="198"/>
      <c r="O481" s="198"/>
      <c r="P481" s="198"/>
      <c r="Q481" s="198"/>
      <c r="R481" s="198"/>
      <c r="S481" s="198"/>
      <c r="T481" s="197"/>
      <c r="AT481" s="196" t="s">
        <v>396</v>
      </c>
      <c r="AU481" s="196" t="s">
        <v>293</v>
      </c>
      <c r="AV481" s="195" t="s">
        <v>293</v>
      </c>
      <c r="AW481" s="195" t="s">
        <v>358</v>
      </c>
      <c r="AX481" s="195" t="s">
        <v>313</v>
      </c>
      <c r="AY481" s="196" t="s">
        <v>385</v>
      </c>
    </row>
    <row r="482" spans="2:65" s="232" customFormat="1" x14ac:dyDescent="0.25">
      <c r="B482" s="237"/>
      <c r="D482" s="219" t="s">
        <v>396</v>
      </c>
      <c r="E482" s="241" t="s">
        <v>15</v>
      </c>
      <c r="F482" s="240" t="s">
        <v>456</v>
      </c>
      <c r="H482" s="239">
        <v>5.2169999999999996</v>
      </c>
      <c r="I482" s="238"/>
      <c r="L482" s="237"/>
      <c r="M482" s="236"/>
      <c r="N482" s="235"/>
      <c r="O482" s="235"/>
      <c r="P482" s="235"/>
      <c r="Q482" s="235"/>
      <c r="R482" s="235"/>
      <c r="S482" s="235"/>
      <c r="T482" s="234"/>
      <c r="AT482" s="233" t="s">
        <v>396</v>
      </c>
      <c r="AU482" s="233" t="s">
        <v>293</v>
      </c>
      <c r="AV482" s="232" t="s">
        <v>384</v>
      </c>
      <c r="AW482" s="232" t="s">
        <v>358</v>
      </c>
      <c r="AX482" s="232" t="s">
        <v>297</v>
      </c>
      <c r="AY482" s="233" t="s">
        <v>385</v>
      </c>
    </row>
    <row r="483" spans="2:65" s="41" customFormat="1" ht="31.5" customHeight="1" x14ac:dyDescent="0.25">
      <c r="B483" s="179"/>
      <c r="C483" s="178" t="s">
        <v>1001</v>
      </c>
      <c r="D483" s="178" t="s">
        <v>386</v>
      </c>
      <c r="E483" s="177" t="s">
        <v>1000</v>
      </c>
      <c r="F483" s="172" t="s">
        <v>999</v>
      </c>
      <c r="G483" s="176" t="s">
        <v>156</v>
      </c>
      <c r="H483" s="175">
        <v>19.7</v>
      </c>
      <c r="I483" s="174"/>
      <c r="J483" s="173">
        <f>ROUND(I483*H483,2)</f>
        <v>0</v>
      </c>
      <c r="K483" s="172" t="s">
        <v>15</v>
      </c>
      <c r="L483" s="42"/>
      <c r="M483" s="171" t="s">
        <v>15</v>
      </c>
      <c r="N483" s="215" t="s">
        <v>349</v>
      </c>
      <c r="O483" s="89"/>
      <c r="P483" s="214">
        <f>O483*H483</f>
        <v>0</v>
      </c>
      <c r="Q483" s="214">
        <v>0</v>
      </c>
      <c r="R483" s="214">
        <f>Q483*H483</f>
        <v>0</v>
      </c>
      <c r="S483" s="214">
        <v>0</v>
      </c>
      <c r="T483" s="213">
        <f>S483*H483</f>
        <v>0</v>
      </c>
      <c r="AR483" s="136" t="s">
        <v>451</v>
      </c>
      <c r="AT483" s="136" t="s">
        <v>386</v>
      </c>
      <c r="AU483" s="136" t="s">
        <v>293</v>
      </c>
      <c r="AY483" s="136" t="s">
        <v>385</v>
      </c>
      <c r="BE483" s="166">
        <f>IF(N483="základní",J483,0)</f>
        <v>0</v>
      </c>
      <c r="BF483" s="166">
        <f>IF(N483="snížená",J483,0)</f>
        <v>0</v>
      </c>
      <c r="BG483" s="166">
        <f>IF(N483="zákl. přenesená",J483,0)</f>
        <v>0</v>
      </c>
      <c r="BH483" s="166">
        <f>IF(N483="sníž. přenesená",J483,0)</f>
        <v>0</v>
      </c>
      <c r="BI483" s="166">
        <f>IF(N483="nulová",J483,0)</f>
        <v>0</v>
      </c>
      <c r="BJ483" s="136" t="s">
        <v>297</v>
      </c>
      <c r="BK483" s="166">
        <f>ROUND(I483*H483,2)</f>
        <v>0</v>
      </c>
      <c r="BL483" s="136" t="s">
        <v>451</v>
      </c>
      <c r="BM483" s="136" t="s">
        <v>998</v>
      </c>
    </row>
    <row r="484" spans="2:65" s="205" customFormat="1" x14ac:dyDescent="0.25">
      <c r="B484" s="210"/>
      <c r="D484" s="204" t="s">
        <v>396</v>
      </c>
      <c r="E484" s="206" t="s">
        <v>15</v>
      </c>
      <c r="F484" s="212" t="s">
        <v>874</v>
      </c>
      <c r="H484" s="206" t="s">
        <v>15</v>
      </c>
      <c r="I484" s="211"/>
      <c r="L484" s="210"/>
      <c r="M484" s="209"/>
      <c r="N484" s="208"/>
      <c r="O484" s="208"/>
      <c r="P484" s="208"/>
      <c r="Q484" s="208"/>
      <c r="R484" s="208"/>
      <c r="S484" s="208"/>
      <c r="T484" s="207"/>
      <c r="AT484" s="206" t="s">
        <v>396</v>
      </c>
      <c r="AU484" s="206" t="s">
        <v>293</v>
      </c>
      <c r="AV484" s="205" t="s">
        <v>297</v>
      </c>
      <c r="AW484" s="205" t="s">
        <v>358</v>
      </c>
      <c r="AX484" s="205" t="s">
        <v>313</v>
      </c>
      <c r="AY484" s="206" t="s">
        <v>385</v>
      </c>
    </row>
    <row r="485" spans="2:65" s="195" customFormat="1" x14ac:dyDescent="0.25">
      <c r="B485" s="200"/>
      <c r="D485" s="204" t="s">
        <v>396</v>
      </c>
      <c r="E485" s="196" t="s">
        <v>15</v>
      </c>
      <c r="F485" s="203" t="s">
        <v>997</v>
      </c>
      <c r="H485" s="202">
        <v>19.7</v>
      </c>
      <c r="I485" s="201"/>
      <c r="L485" s="200"/>
      <c r="M485" s="199"/>
      <c r="N485" s="198"/>
      <c r="O485" s="198"/>
      <c r="P485" s="198"/>
      <c r="Q485" s="198"/>
      <c r="R485" s="198"/>
      <c r="S485" s="198"/>
      <c r="T485" s="197"/>
      <c r="AT485" s="196" t="s">
        <v>396</v>
      </c>
      <c r="AU485" s="196" t="s">
        <v>293</v>
      </c>
      <c r="AV485" s="195" t="s">
        <v>293</v>
      </c>
      <c r="AW485" s="195" t="s">
        <v>358</v>
      </c>
      <c r="AX485" s="195" t="s">
        <v>313</v>
      </c>
      <c r="AY485" s="196" t="s">
        <v>385</v>
      </c>
    </row>
    <row r="486" spans="2:65" s="232" customFormat="1" x14ac:dyDescent="0.25">
      <c r="B486" s="237"/>
      <c r="D486" s="219" t="s">
        <v>396</v>
      </c>
      <c r="E486" s="241" t="s">
        <v>15</v>
      </c>
      <c r="F486" s="240" t="s">
        <v>456</v>
      </c>
      <c r="H486" s="239">
        <v>19.7</v>
      </c>
      <c r="I486" s="238"/>
      <c r="L486" s="237"/>
      <c r="M486" s="236"/>
      <c r="N486" s="235"/>
      <c r="O486" s="235"/>
      <c r="P486" s="235"/>
      <c r="Q486" s="235"/>
      <c r="R486" s="235"/>
      <c r="S486" s="235"/>
      <c r="T486" s="234"/>
      <c r="AT486" s="233" t="s">
        <v>396</v>
      </c>
      <c r="AU486" s="233" t="s">
        <v>293</v>
      </c>
      <c r="AV486" s="232" t="s">
        <v>384</v>
      </c>
      <c r="AW486" s="232" t="s">
        <v>358</v>
      </c>
      <c r="AX486" s="232" t="s">
        <v>297</v>
      </c>
      <c r="AY486" s="233" t="s">
        <v>385</v>
      </c>
    </row>
    <row r="487" spans="2:65" s="41" customFormat="1" ht="22.5" customHeight="1" x14ac:dyDescent="0.25">
      <c r="B487" s="179"/>
      <c r="C487" s="229" t="s">
        <v>996</v>
      </c>
      <c r="D487" s="229" t="s">
        <v>429</v>
      </c>
      <c r="E487" s="228" t="s">
        <v>995</v>
      </c>
      <c r="F487" s="223" t="s">
        <v>994</v>
      </c>
      <c r="G487" s="227" t="s">
        <v>993</v>
      </c>
      <c r="H487" s="226">
        <v>0.14699999999999999</v>
      </c>
      <c r="I487" s="225"/>
      <c r="J487" s="224">
        <f>ROUND(I487*H487,2)</f>
        <v>0</v>
      </c>
      <c r="K487" s="223" t="s">
        <v>15</v>
      </c>
      <c r="L487" s="222"/>
      <c r="M487" s="221" t="s">
        <v>15</v>
      </c>
      <c r="N487" s="220" t="s">
        <v>349</v>
      </c>
      <c r="O487" s="89"/>
      <c r="P487" s="214">
        <f>O487*H487</f>
        <v>0</v>
      </c>
      <c r="Q487" s="214">
        <v>0</v>
      </c>
      <c r="R487" s="214">
        <f>Q487*H487</f>
        <v>0</v>
      </c>
      <c r="S487" s="214">
        <v>0</v>
      </c>
      <c r="T487" s="213">
        <f>S487*H487</f>
        <v>0</v>
      </c>
      <c r="AR487" s="136" t="s">
        <v>452</v>
      </c>
      <c r="AT487" s="136" t="s">
        <v>429</v>
      </c>
      <c r="AU487" s="136" t="s">
        <v>293</v>
      </c>
      <c r="AY487" s="136" t="s">
        <v>385</v>
      </c>
      <c r="BE487" s="166">
        <f>IF(N487="základní",J487,0)</f>
        <v>0</v>
      </c>
      <c r="BF487" s="166">
        <f>IF(N487="snížená",J487,0)</f>
        <v>0</v>
      </c>
      <c r="BG487" s="166">
        <f>IF(N487="zákl. přenesená",J487,0)</f>
        <v>0</v>
      </c>
      <c r="BH487" s="166">
        <f>IF(N487="sníž. přenesená",J487,0)</f>
        <v>0</v>
      </c>
      <c r="BI487" s="166">
        <f>IF(N487="nulová",J487,0)</f>
        <v>0</v>
      </c>
      <c r="BJ487" s="136" t="s">
        <v>297</v>
      </c>
      <c r="BK487" s="166">
        <f>ROUND(I487*H487,2)</f>
        <v>0</v>
      </c>
      <c r="BL487" s="136" t="s">
        <v>451</v>
      </c>
      <c r="BM487" s="136" t="s">
        <v>992</v>
      </c>
    </row>
    <row r="488" spans="2:65" s="195" customFormat="1" x14ac:dyDescent="0.25">
      <c r="B488" s="200"/>
      <c r="D488" s="204" t="s">
        <v>396</v>
      </c>
      <c r="E488" s="196" t="s">
        <v>15</v>
      </c>
      <c r="F488" s="203" t="s">
        <v>991</v>
      </c>
      <c r="H488" s="202">
        <v>3.2000000000000001E-2</v>
      </c>
      <c r="I488" s="201"/>
      <c r="L488" s="200"/>
      <c r="M488" s="199"/>
      <c r="N488" s="198"/>
      <c r="O488" s="198"/>
      <c r="P488" s="198"/>
      <c r="Q488" s="198"/>
      <c r="R488" s="198"/>
      <c r="S488" s="198"/>
      <c r="T488" s="197"/>
      <c r="AT488" s="196" t="s">
        <v>396</v>
      </c>
      <c r="AU488" s="196" t="s">
        <v>293</v>
      </c>
      <c r="AV488" s="195" t="s">
        <v>293</v>
      </c>
      <c r="AW488" s="195" t="s">
        <v>358</v>
      </c>
      <c r="AX488" s="195" t="s">
        <v>313</v>
      </c>
      <c r="AY488" s="196" t="s">
        <v>385</v>
      </c>
    </row>
    <row r="489" spans="2:65" s="195" customFormat="1" x14ac:dyDescent="0.25">
      <c r="B489" s="200"/>
      <c r="D489" s="204" t="s">
        <v>396</v>
      </c>
      <c r="E489" s="196" t="s">
        <v>15</v>
      </c>
      <c r="F489" s="203" t="s">
        <v>990</v>
      </c>
      <c r="H489" s="202">
        <v>2.1000000000000001E-2</v>
      </c>
      <c r="I489" s="201"/>
      <c r="L489" s="200"/>
      <c r="M489" s="199"/>
      <c r="N489" s="198"/>
      <c r="O489" s="198"/>
      <c r="P489" s="198"/>
      <c r="Q489" s="198"/>
      <c r="R489" s="198"/>
      <c r="S489" s="198"/>
      <c r="T489" s="197"/>
      <c r="AT489" s="196" t="s">
        <v>396</v>
      </c>
      <c r="AU489" s="196" t="s">
        <v>293</v>
      </c>
      <c r="AV489" s="195" t="s">
        <v>293</v>
      </c>
      <c r="AW489" s="195" t="s">
        <v>358</v>
      </c>
      <c r="AX489" s="195" t="s">
        <v>313</v>
      </c>
      <c r="AY489" s="196" t="s">
        <v>385</v>
      </c>
    </row>
    <row r="490" spans="2:65" s="195" customFormat="1" x14ac:dyDescent="0.25">
      <c r="B490" s="200"/>
      <c r="D490" s="204" t="s">
        <v>396</v>
      </c>
      <c r="E490" s="196" t="s">
        <v>15</v>
      </c>
      <c r="F490" s="203" t="s">
        <v>989</v>
      </c>
      <c r="H490" s="202">
        <v>1.2E-2</v>
      </c>
      <c r="I490" s="201"/>
      <c r="L490" s="200"/>
      <c r="M490" s="199"/>
      <c r="N490" s="198"/>
      <c r="O490" s="198"/>
      <c r="P490" s="198"/>
      <c r="Q490" s="198"/>
      <c r="R490" s="198"/>
      <c r="S490" s="198"/>
      <c r="T490" s="197"/>
      <c r="AT490" s="196" t="s">
        <v>396</v>
      </c>
      <c r="AU490" s="196" t="s">
        <v>293</v>
      </c>
      <c r="AV490" s="195" t="s">
        <v>293</v>
      </c>
      <c r="AW490" s="195" t="s">
        <v>358</v>
      </c>
      <c r="AX490" s="195" t="s">
        <v>313</v>
      </c>
      <c r="AY490" s="196" t="s">
        <v>385</v>
      </c>
    </row>
    <row r="491" spans="2:65" s="195" customFormat="1" x14ac:dyDescent="0.25">
      <c r="B491" s="200"/>
      <c r="D491" s="204" t="s">
        <v>396</v>
      </c>
      <c r="E491" s="196" t="s">
        <v>15</v>
      </c>
      <c r="F491" s="203" t="s">
        <v>988</v>
      </c>
      <c r="H491" s="202">
        <v>5.8999999999999997E-2</v>
      </c>
      <c r="I491" s="201"/>
      <c r="L491" s="200"/>
      <c r="M491" s="199"/>
      <c r="N491" s="198"/>
      <c r="O491" s="198"/>
      <c r="P491" s="198"/>
      <c r="Q491" s="198"/>
      <c r="R491" s="198"/>
      <c r="S491" s="198"/>
      <c r="T491" s="197"/>
      <c r="AT491" s="196" t="s">
        <v>396</v>
      </c>
      <c r="AU491" s="196" t="s">
        <v>293</v>
      </c>
      <c r="AV491" s="195" t="s">
        <v>293</v>
      </c>
      <c r="AW491" s="195" t="s">
        <v>358</v>
      </c>
      <c r="AX491" s="195" t="s">
        <v>313</v>
      </c>
      <c r="AY491" s="196" t="s">
        <v>385</v>
      </c>
    </row>
    <row r="492" spans="2:65" s="195" customFormat="1" x14ac:dyDescent="0.25">
      <c r="B492" s="200"/>
      <c r="D492" s="204" t="s">
        <v>396</v>
      </c>
      <c r="E492" s="196" t="s">
        <v>15</v>
      </c>
      <c r="F492" s="203" t="s">
        <v>987</v>
      </c>
      <c r="H492" s="202">
        <v>2.3E-2</v>
      </c>
      <c r="I492" s="201"/>
      <c r="L492" s="200"/>
      <c r="M492" s="199"/>
      <c r="N492" s="198"/>
      <c r="O492" s="198"/>
      <c r="P492" s="198"/>
      <c r="Q492" s="198"/>
      <c r="R492" s="198"/>
      <c r="S492" s="198"/>
      <c r="T492" s="197"/>
      <c r="AT492" s="196" t="s">
        <v>396</v>
      </c>
      <c r="AU492" s="196" t="s">
        <v>293</v>
      </c>
      <c r="AV492" s="195" t="s">
        <v>293</v>
      </c>
      <c r="AW492" s="195" t="s">
        <v>358</v>
      </c>
      <c r="AX492" s="195" t="s">
        <v>313</v>
      </c>
      <c r="AY492" s="196" t="s">
        <v>385</v>
      </c>
    </row>
    <row r="493" spans="2:65" s="205" customFormat="1" x14ac:dyDescent="0.25">
      <c r="B493" s="210"/>
      <c r="D493" s="204" t="s">
        <v>396</v>
      </c>
      <c r="E493" s="206" t="s">
        <v>15</v>
      </c>
      <c r="F493" s="212" t="s">
        <v>986</v>
      </c>
      <c r="H493" s="206" t="s">
        <v>15</v>
      </c>
      <c r="I493" s="211"/>
      <c r="L493" s="210"/>
      <c r="M493" s="209"/>
      <c r="N493" s="208"/>
      <c r="O493" s="208"/>
      <c r="P493" s="208"/>
      <c r="Q493" s="208"/>
      <c r="R493" s="208"/>
      <c r="S493" s="208"/>
      <c r="T493" s="207"/>
      <c r="AT493" s="206" t="s">
        <v>396</v>
      </c>
      <c r="AU493" s="206" t="s">
        <v>293</v>
      </c>
      <c r="AV493" s="205" t="s">
        <v>297</v>
      </c>
      <c r="AW493" s="205" t="s">
        <v>358</v>
      </c>
      <c r="AX493" s="205" t="s">
        <v>313</v>
      </c>
      <c r="AY493" s="206" t="s">
        <v>385</v>
      </c>
    </row>
    <row r="494" spans="2:65" s="232" customFormat="1" x14ac:dyDescent="0.25">
      <c r="B494" s="237"/>
      <c r="D494" s="219" t="s">
        <v>396</v>
      </c>
      <c r="E494" s="241" t="s">
        <v>15</v>
      </c>
      <c r="F494" s="240" t="s">
        <v>456</v>
      </c>
      <c r="H494" s="239">
        <v>0.14699999999999999</v>
      </c>
      <c r="I494" s="238"/>
      <c r="L494" s="237"/>
      <c r="M494" s="236"/>
      <c r="N494" s="235"/>
      <c r="O494" s="235"/>
      <c r="P494" s="235"/>
      <c r="Q494" s="235"/>
      <c r="R494" s="235"/>
      <c r="S494" s="235"/>
      <c r="T494" s="234"/>
      <c r="AT494" s="233" t="s">
        <v>396</v>
      </c>
      <c r="AU494" s="233" t="s">
        <v>293</v>
      </c>
      <c r="AV494" s="232" t="s">
        <v>384</v>
      </c>
      <c r="AW494" s="232" t="s">
        <v>358</v>
      </c>
      <c r="AX494" s="232" t="s">
        <v>297</v>
      </c>
      <c r="AY494" s="233" t="s">
        <v>385</v>
      </c>
    </row>
    <row r="495" spans="2:65" s="41" customFormat="1" ht="22.5" customHeight="1" x14ac:dyDescent="0.25">
      <c r="B495" s="179"/>
      <c r="C495" s="178" t="s">
        <v>985</v>
      </c>
      <c r="D495" s="178" t="s">
        <v>386</v>
      </c>
      <c r="E495" s="177" t="s">
        <v>984</v>
      </c>
      <c r="F495" s="172" t="s">
        <v>983</v>
      </c>
      <c r="G495" s="176" t="s">
        <v>156</v>
      </c>
      <c r="H495" s="175">
        <v>95</v>
      </c>
      <c r="I495" s="174"/>
      <c r="J495" s="173">
        <f>ROUND(I495*H495,2)</f>
        <v>0</v>
      </c>
      <c r="K495" s="172" t="s">
        <v>15</v>
      </c>
      <c r="L495" s="42"/>
      <c r="M495" s="171" t="s">
        <v>15</v>
      </c>
      <c r="N495" s="215" t="s">
        <v>349</v>
      </c>
      <c r="O495" s="89"/>
      <c r="P495" s="214">
        <f>O495*H495</f>
        <v>0</v>
      </c>
      <c r="Q495" s="214">
        <v>0</v>
      </c>
      <c r="R495" s="214">
        <f>Q495*H495</f>
        <v>0</v>
      </c>
      <c r="S495" s="214">
        <v>0</v>
      </c>
      <c r="T495" s="213">
        <f>S495*H495</f>
        <v>0</v>
      </c>
      <c r="AR495" s="136" t="s">
        <v>451</v>
      </c>
      <c r="AT495" s="136" t="s">
        <v>386</v>
      </c>
      <c r="AU495" s="136" t="s">
        <v>293</v>
      </c>
      <c r="AY495" s="136" t="s">
        <v>385</v>
      </c>
      <c r="BE495" s="166">
        <f>IF(N495="základní",J495,0)</f>
        <v>0</v>
      </c>
      <c r="BF495" s="166">
        <f>IF(N495="snížená",J495,0)</f>
        <v>0</v>
      </c>
      <c r="BG495" s="166">
        <f>IF(N495="zákl. přenesená",J495,0)</f>
        <v>0</v>
      </c>
      <c r="BH495" s="166">
        <f>IF(N495="sníž. přenesená",J495,0)</f>
        <v>0</v>
      </c>
      <c r="BI495" s="166">
        <f>IF(N495="nulová",J495,0)</f>
        <v>0</v>
      </c>
      <c r="BJ495" s="136" t="s">
        <v>297</v>
      </c>
      <c r="BK495" s="166">
        <f>ROUND(I495*H495,2)</f>
        <v>0</v>
      </c>
      <c r="BL495" s="136" t="s">
        <v>451</v>
      </c>
      <c r="BM495" s="136" t="s">
        <v>982</v>
      </c>
    </row>
    <row r="496" spans="2:65" s="41" customFormat="1" ht="22.5" customHeight="1" x14ac:dyDescent="0.25">
      <c r="B496" s="179"/>
      <c r="C496" s="178" t="s">
        <v>981</v>
      </c>
      <c r="D496" s="178" t="s">
        <v>386</v>
      </c>
      <c r="E496" s="177" t="s">
        <v>980</v>
      </c>
      <c r="F496" s="172" t="s">
        <v>979</v>
      </c>
      <c r="G496" s="176" t="s">
        <v>156</v>
      </c>
      <c r="H496" s="175">
        <v>95</v>
      </c>
      <c r="I496" s="174"/>
      <c r="J496" s="173">
        <f>ROUND(I496*H496,2)</f>
        <v>0</v>
      </c>
      <c r="K496" s="172" t="s">
        <v>15</v>
      </c>
      <c r="L496" s="42"/>
      <c r="M496" s="171" t="s">
        <v>15</v>
      </c>
      <c r="N496" s="215" t="s">
        <v>349</v>
      </c>
      <c r="O496" s="89"/>
      <c r="P496" s="214">
        <f>O496*H496</f>
        <v>0</v>
      </c>
      <c r="Q496" s="214">
        <v>0</v>
      </c>
      <c r="R496" s="214">
        <f>Q496*H496</f>
        <v>0</v>
      </c>
      <c r="S496" s="214">
        <v>0</v>
      </c>
      <c r="T496" s="213">
        <f>S496*H496</f>
        <v>0</v>
      </c>
      <c r="AR496" s="136" t="s">
        <v>451</v>
      </c>
      <c r="AT496" s="136" t="s">
        <v>386</v>
      </c>
      <c r="AU496" s="136" t="s">
        <v>293</v>
      </c>
      <c r="AY496" s="136" t="s">
        <v>385</v>
      </c>
      <c r="BE496" s="166">
        <f>IF(N496="základní",J496,0)</f>
        <v>0</v>
      </c>
      <c r="BF496" s="166">
        <f>IF(N496="snížená",J496,0)</f>
        <v>0</v>
      </c>
      <c r="BG496" s="166">
        <f>IF(N496="zákl. přenesená",J496,0)</f>
        <v>0</v>
      </c>
      <c r="BH496" s="166">
        <f>IF(N496="sníž. přenesená",J496,0)</f>
        <v>0</v>
      </c>
      <c r="BI496" s="166">
        <f>IF(N496="nulová",J496,0)</f>
        <v>0</v>
      </c>
      <c r="BJ496" s="136" t="s">
        <v>297</v>
      </c>
      <c r="BK496" s="166">
        <f>ROUND(I496*H496,2)</f>
        <v>0</v>
      </c>
      <c r="BL496" s="136" t="s">
        <v>451</v>
      </c>
      <c r="BM496" s="136" t="s">
        <v>978</v>
      </c>
    </row>
    <row r="497" spans="2:65" s="41" customFormat="1" ht="22.5" customHeight="1" x14ac:dyDescent="0.25">
      <c r="B497" s="179"/>
      <c r="C497" s="178" t="s">
        <v>977</v>
      </c>
      <c r="D497" s="178" t="s">
        <v>386</v>
      </c>
      <c r="E497" s="177" t="s">
        <v>976</v>
      </c>
      <c r="F497" s="172" t="s">
        <v>975</v>
      </c>
      <c r="G497" s="176" t="s">
        <v>513</v>
      </c>
      <c r="H497" s="175">
        <v>5.3049999999999997</v>
      </c>
      <c r="I497" s="174"/>
      <c r="J497" s="173">
        <f>ROUND(I497*H497,2)</f>
        <v>0</v>
      </c>
      <c r="K497" s="172" t="s">
        <v>512</v>
      </c>
      <c r="L497" s="42"/>
      <c r="M497" s="171" t="s">
        <v>15</v>
      </c>
      <c r="N497" s="215" t="s">
        <v>349</v>
      </c>
      <c r="O497" s="89"/>
      <c r="P497" s="214">
        <f>O497*H497</f>
        <v>0</v>
      </c>
      <c r="Q497" s="214">
        <v>0</v>
      </c>
      <c r="R497" s="214">
        <f>Q497*H497</f>
        <v>0</v>
      </c>
      <c r="S497" s="214">
        <v>0</v>
      </c>
      <c r="T497" s="213">
        <f>S497*H497</f>
        <v>0</v>
      </c>
      <c r="AR497" s="136" t="s">
        <v>451</v>
      </c>
      <c r="AT497" s="136" t="s">
        <v>386</v>
      </c>
      <c r="AU497" s="136" t="s">
        <v>293</v>
      </c>
      <c r="AY497" s="136" t="s">
        <v>385</v>
      </c>
      <c r="BE497" s="166">
        <f>IF(N497="základní",J497,0)</f>
        <v>0</v>
      </c>
      <c r="BF497" s="166">
        <f>IF(N497="snížená",J497,0)</f>
        <v>0</v>
      </c>
      <c r="BG497" s="166">
        <f>IF(N497="zákl. přenesená",J497,0)</f>
        <v>0</v>
      </c>
      <c r="BH497" s="166">
        <f>IF(N497="sníž. přenesená",J497,0)</f>
        <v>0</v>
      </c>
      <c r="BI497" s="166">
        <f>IF(N497="nulová",J497,0)</f>
        <v>0</v>
      </c>
      <c r="BJ497" s="136" t="s">
        <v>297</v>
      </c>
      <c r="BK497" s="166">
        <f>ROUND(I497*H497,2)</f>
        <v>0</v>
      </c>
      <c r="BL497" s="136" t="s">
        <v>451</v>
      </c>
      <c r="BM497" s="136" t="s">
        <v>974</v>
      </c>
    </row>
    <row r="498" spans="2:65" s="41" customFormat="1" ht="27" x14ac:dyDescent="0.25">
      <c r="B498" s="42"/>
      <c r="D498" s="219" t="s">
        <v>461</v>
      </c>
      <c r="F498" s="247" t="s">
        <v>973</v>
      </c>
      <c r="I498" s="243"/>
      <c r="L498" s="42"/>
      <c r="M498" s="242"/>
      <c r="N498" s="89"/>
      <c r="O498" s="89"/>
      <c r="P498" s="89"/>
      <c r="Q498" s="89"/>
      <c r="R498" s="89"/>
      <c r="S498" s="89"/>
      <c r="T498" s="88"/>
      <c r="AT498" s="136" t="s">
        <v>461</v>
      </c>
      <c r="AU498" s="136" t="s">
        <v>293</v>
      </c>
    </row>
    <row r="499" spans="2:65" s="41" customFormat="1" ht="22.5" customHeight="1" x14ac:dyDescent="0.25">
      <c r="B499" s="179"/>
      <c r="C499" s="178" t="s">
        <v>972</v>
      </c>
      <c r="D499" s="178" t="s">
        <v>386</v>
      </c>
      <c r="E499" s="177" t="s">
        <v>971</v>
      </c>
      <c r="F499" s="172" t="s">
        <v>970</v>
      </c>
      <c r="G499" s="176" t="s">
        <v>513</v>
      </c>
      <c r="H499" s="175">
        <v>5.3049999999999997</v>
      </c>
      <c r="I499" s="174"/>
      <c r="J499" s="173">
        <f>ROUND(I499*H499,2)</f>
        <v>0</v>
      </c>
      <c r="K499" s="172" t="s">
        <v>512</v>
      </c>
      <c r="L499" s="42"/>
      <c r="M499" s="171" t="s">
        <v>15</v>
      </c>
      <c r="N499" s="215" t="s">
        <v>349</v>
      </c>
      <c r="O499" s="89"/>
      <c r="P499" s="214">
        <f>O499*H499</f>
        <v>0</v>
      </c>
      <c r="Q499" s="214">
        <v>0</v>
      </c>
      <c r="R499" s="214">
        <f>Q499*H499</f>
        <v>0</v>
      </c>
      <c r="S499" s="214">
        <v>0</v>
      </c>
      <c r="T499" s="213">
        <f>S499*H499</f>
        <v>0</v>
      </c>
      <c r="AR499" s="136" t="s">
        <v>451</v>
      </c>
      <c r="AT499" s="136" t="s">
        <v>386</v>
      </c>
      <c r="AU499" s="136" t="s">
        <v>293</v>
      </c>
      <c r="AY499" s="136" t="s">
        <v>385</v>
      </c>
      <c r="BE499" s="166">
        <f>IF(N499="základní",J499,0)</f>
        <v>0</v>
      </c>
      <c r="BF499" s="166">
        <f>IF(N499="snížená",J499,0)</f>
        <v>0</v>
      </c>
      <c r="BG499" s="166">
        <f>IF(N499="zákl. přenesená",J499,0)</f>
        <v>0</v>
      </c>
      <c r="BH499" s="166">
        <f>IF(N499="sníž. přenesená",J499,0)</f>
        <v>0</v>
      </c>
      <c r="BI499" s="166">
        <f>IF(N499="nulová",J499,0)</f>
        <v>0</v>
      </c>
      <c r="BJ499" s="136" t="s">
        <v>297</v>
      </c>
      <c r="BK499" s="166">
        <f>ROUND(I499*H499,2)</f>
        <v>0</v>
      </c>
      <c r="BL499" s="136" t="s">
        <v>451</v>
      </c>
      <c r="BM499" s="136" t="s">
        <v>969</v>
      </c>
    </row>
    <row r="500" spans="2:65" s="41" customFormat="1" ht="27" x14ac:dyDescent="0.25">
      <c r="B500" s="42"/>
      <c r="D500" s="204" t="s">
        <v>461</v>
      </c>
      <c r="F500" s="244" t="s">
        <v>968</v>
      </c>
      <c r="I500" s="243"/>
      <c r="L500" s="42"/>
      <c r="M500" s="242"/>
      <c r="N500" s="89"/>
      <c r="O500" s="89"/>
      <c r="P500" s="89"/>
      <c r="Q500" s="89"/>
      <c r="R500" s="89"/>
      <c r="S500" s="89"/>
      <c r="T500" s="88"/>
      <c r="AT500" s="136" t="s">
        <v>461</v>
      </c>
      <c r="AU500" s="136" t="s">
        <v>293</v>
      </c>
    </row>
    <row r="501" spans="2:65" s="180" customFormat="1" ht="29.85" customHeight="1" x14ac:dyDescent="0.3">
      <c r="B501" s="188"/>
      <c r="D501" s="192" t="s">
        <v>314</v>
      </c>
      <c r="E501" s="191" t="s">
        <v>967</v>
      </c>
      <c r="F501" s="191" t="s">
        <v>966</v>
      </c>
      <c r="I501" s="190"/>
      <c r="J501" s="189">
        <f>BK501</f>
        <v>0</v>
      </c>
      <c r="L501" s="188"/>
      <c r="M501" s="187"/>
      <c r="N501" s="185"/>
      <c r="O501" s="185"/>
      <c r="P501" s="186">
        <f>SUM(P502:P535)</f>
        <v>0</v>
      </c>
      <c r="Q501" s="185"/>
      <c r="R501" s="186">
        <f>SUM(R502:R535)</f>
        <v>0</v>
      </c>
      <c r="S501" s="185"/>
      <c r="T501" s="184">
        <f>SUM(T502:T535)</f>
        <v>0</v>
      </c>
      <c r="AR501" s="182" t="s">
        <v>293</v>
      </c>
      <c r="AT501" s="183" t="s">
        <v>314</v>
      </c>
      <c r="AU501" s="183" t="s">
        <v>297</v>
      </c>
      <c r="AY501" s="182" t="s">
        <v>385</v>
      </c>
      <c r="BK501" s="181">
        <f>SUM(BK502:BK535)</f>
        <v>0</v>
      </c>
    </row>
    <row r="502" spans="2:65" s="41" customFormat="1" ht="22.5" customHeight="1" x14ac:dyDescent="0.25">
      <c r="B502" s="179"/>
      <c r="C502" s="178" t="s">
        <v>965</v>
      </c>
      <c r="D502" s="178" t="s">
        <v>386</v>
      </c>
      <c r="E502" s="177" t="s">
        <v>964</v>
      </c>
      <c r="F502" s="172" t="s">
        <v>963</v>
      </c>
      <c r="G502" s="176" t="s">
        <v>464</v>
      </c>
      <c r="H502" s="175">
        <v>45.52</v>
      </c>
      <c r="I502" s="174"/>
      <c r="J502" s="173">
        <f>ROUND(I502*H502,2)</f>
        <v>0</v>
      </c>
      <c r="K502" s="172" t="s">
        <v>15</v>
      </c>
      <c r="L502" s="42"/>
      <c r="M502" s="171" t="s">
        <v>15</v>
      </c>
      <c r="N502" s="215" t="s">
        <v>349</v>
      </c>
      <c r="O502" s="89"/>
      <c r="P502" s="214">
        <f>O502*H502</f>
        <v>0</v>
      </c>
      <c r="Q502" s="214">
        <v>0</v>
      </c>
      <c r="R502" s="214">
        <f>Q502*H502</f>
        <v>0</v>
      </c>
      <c r="S502" s="214">
        <v>0</v>
      </c>
      <c r="T502" s="213">
        <f>S502*H502</f>
        <v>0</v>
      </c>
      <c r="AR502" s="136" t="s">
        <v>451</v>
      </c>
      <c r="AT502" s="136" t="s">
        <v>386</v>
      </c>
      <c r="AU502" s="136" t="s">
        <v>293</v>
      </c>
      <c r="AY502" s="136" t="s">
        <v>385</v>
      </c>
      <c r="BE502" s="166">
        <f>IF(N502="základní",J502,0)</f>
        <v>0</v>
      </c>
      <c r="BF502" s="166">
        <f>IF(N502="snížená",J502,0)</f>
        <v>0</v>
      </c>
      <c r="BG502" s="166">
        <f>IF(N502="zákl. přenesená",J502,0)</f>
        <v>0</v>
      </c>
      <c r="BH502" s="166">
        <f>IF(N502="sníž. přenesená",J502,0)</f>
        <v>0</v>
      </c>
      <c r="BI502" s="166">
        <f>IF(N502="nulová",J502,0)</f>
        <v>0</v>
      </c>
      <c r="BJ502" s="136" t="s">
        <v>297</v>
      </c>
      <c r="BK502" s="166">
        <f>ROUND(I502*H502,2)</f>
        <v>0</v>
      </c>
      <c r="BL502" s="136" t="s">
        <v>451</v>
      </c>
      <c r="BM502" s="136" t="s">
        <v>962</v>
      </c>
    </row>
    <row r="503" spans="2:65" s="195" customFormat="1" x14ac:dyDescent="0.25">
      <c r="B503" s="200"/>
      <c r="D503" s="204" t="s">
        <v>396</v>
      </c>
      <c r="E503" s="196" t="s">
        <v>15</v>
      </c>
      <c r="F503" s="203" t="s">
        <v>961</v>
      </c>
      <c r="H503" s="202">
        <v>51.036000000000001</v>
      </c>
      <c r="I503" s="201"/>
      <c r="L503" s="200"/>
      <c r="M503" s="199"/>
      <c r="N503" s="198"/>
      <c r="O503" s="198"/>
      <c r="P503" s="198"/>
      <c r="Q503" s="198"/>
      <c r="R503" s="198"/>
      <c r="S503" s="198"/>
      <c r="T503" s="197"/>
      <c r="AT503" s="196" t="s">
        <v>396</v>
      </c>
      <c r="AU503" s="196" t="s">
        <v>293</v>
      </c>
      <c r="AV503" s="195" t="s">
        <v>293</v>
      </c>
      <c r="AW503" s="195" t="s">
        <v>358</v>
      </c>
      <c r="AX503" s="195" t="s">
        <v>313</v>
      </c>
      <c r="AY503" s="196" t="s">
        <v>385</v>
      </c>
    </row>
    <row r="504" spans="2:65" s="195" customFormat="1" x14ac:dyDescent="0.25">
      <c r="B504" s="200"/>
      <c r="D504" s="204" t="s">
        <v>396</v>
      </c>
      <c r="E504" s="196" t="s">
        <v>15</v>
      </c>
      <c r="F504" s="203" t="s">
        <v>960</v>
      </c>
      <c r="H504" s="202">
        <v>-5.516</v>
      </c>
      <c r="I504" s="201"/>
      <c r="L504" s="200"/>
      <c r="M504" s="199"/>
      <c r="N504" s="198"/>
      <c r="O504" s="198"/>
      <c r="P504" s="198"/>
      <c r="Q504" s="198"/>
      <c r="R504" s="198"/>
      <c r="S504" s="198"/>
      <c r="T504" s="197"/>
      <c r="AT504" s="196" t="s">
        <v>396</v>
      </c>
      <c r="AU504" s="196" t="s">
        <v>293</v>
      </c>
      <c r="AV504" s="195" t="s">
        <v>293</v>
      </c>
      <c r="AW504" s="195" t="s">
        <v>358</v>
      </c>
      <c r="AX504" s="195" t="s">
        <v>313</v>
      </c>
      <c r="AY504" s="196" t="s">
        <v>385</v>
      </c>
    </row>
    <row r="505" spans="2:65" s="232" customFormat="1" x14ac:dyDescent="0.25">
      <c r="B505" s="237"/>
      <c r="D505" s="219" t="s">
        <v>396</v>
      </c>
      <c r="E505" s="241" t="s">
        <v>15</v>
      </c>
      <c r="F505" s="240" t="s">
        <v>456</v>
      </c>
      <c r="H505" s="239">
        <v>45.52</v>
      </c>
      <c r="I505" s="238"/>
      <c r="L505" s="237"/>
      <c r="M505" s="236"/>
      <c r="N505" s="235"/>
      <c r="O505" s="235"/>
      <c r="P505" s="235"/>
      <c r="Q505" s="235"/>
      <c r="R505" s="235"/>
      <c r="S505" s="235"/>
      <c r="T505" s="234"/>
      <c r="AT505" s="233" t="s">
        <v>396</v>
      </c>
      <c r="AU505" s="233" t="s">
        <v>293</v>
      </c>
      <c r="AV505" s="232" t="s">
        <v>384</v>
      </c>
      <c r="AW505" s="232" t="s">
        <v>358</v>
      </c>
      <c r="AX505" s="232" t="s">
        <v>297</v>
      </c>
      <c r="AY505" s="233" t="s">
        <v>385</v>
      </c>
    </row>
    <row r="506" spans="2:65" s="41" customFormat="1" ht="22.5" customHeight="1" x14ac:dyDescent="0.25">
      <c r="B506" s="179"/>
      <c r="C506" s="178" t="s">
        <v>959</v>
      </c>
      <c r="D506" s="178" t="s">
        <v>386</v>
      </c>
      <c r="E506" s="177" t="s">
        <v>958</v>
      </c>
      <c r="F506" s="172" t="s">
        <v>957</v>
      </c>
      <c r="G506" s="176" t="s">
        <v>464</v>
      </c>
      <c r="H506" s="175">
        <v>91.04</v>
      </c>
      <c r="I506" s="174"/>
      <c r="J506" s="173">
        <f>ROUND(I506*H506,2)</f>
        <v>0</v>
      </c>
      <c r="K506" s="172" t="s">
        <v>15</v>
      </c>
      <c r="L506" s="42"/>
      <c r="M506" s="171" t="s">
        <v>15</v>
      </c>
      <c r="N506" s="215" t="s">
        <v>349</v>
      </c>
      <c r="O506" s="89"/>
      <c r="P506" s="214">
        <f>O506*H506</f>
        <v>0</v>
      </c>
      <c r="Q506" s="214">
        <v>0</v>
      </c>
      <c r="R506" s="214">
        <f>Q506*H506</f>
        <v>0</v>
      </c>
      <c r="S506" s="214">
        <v>0</v>
      </c>
      <c r="T506" s="213">
        <f>S506*H506</f>
        <v>0</v>
      </c>
      <c r="AR506" s="136" t="s">
        <v>451</v>
      </c>
      <c r="AT506" s="136" t="s">
        <v>386</v>
      </c>
      <c r="AU506" s="136" t="s">
        <v>293</v>
      </c>
      <c r="AY506" s="136" t="s">
        <v>385</v>
      </c>
      <c r="BE506" s="166">
        <f>IF(N506="základní",J506,0)</f>
        <v>0</v>
      </c>
      <c r="BF506" s="166">
        <f>IF(N506="snížená",J506,0)</f>
        <v>0</v>
      </c>
      <c r="BG506" s="166">
        <f>IF(N506="zákl. přenesená",J506,0)</f>
        <v>0</v>
      </c>
      <c r="BH506" s="166">
        <f>IF(N506="sníž. přenesená",J506,0)</f>
        <v>0</v>
      </c>
      <c r="BI506" s="166">
        <f>IF(N506="nulová",J506,0)</f>
        <v>0</v>
      </c>
      <c r="BJ506" s="136" t="s">
        <v>297</v>
      </c>
      <c r="BK506" s="166">
        <f>ROUND(I506*H506,2)</f>
        <v>0</v>
      </c>
      <c r="BL506" s="136" t="s">
        <v>451</v>
      </c>
      <c r="BM506" s="136" t="s">
        <v>956</v>
      </c>
    </row>
    <row r="507" spans="2:65" s="41" customFormat="1" ht="22.5" customHeight="1" x14ac:dyDescent="0.25">
      <c r="B507" s="179"/>
      <c r="C507" s="178" t="s">
        <v>955</v>
      </c>
      <c r="D507" s="178" t="s">
        <v>386</v>
      </c>
      <c r="E507" s="177" t="s">
        <v>954</v>
      </c>
      <c r="F507" s="172" t="s">
        <v>953</v>
      </c>
      <c r="G507" s="176" t="s">
        <v>156</v>
      </c>
      <c r="H507" s="175">
        <v>8.4</v>
      </c>
      <c r="I507" s="174"/>
      <c r="J507" s="173">
        <f>ROUND(I507*H507,2)</f>
        <v>0</v>
      </c>
      <c r="K507" s="172" t="s">
        <v>15</v>
      </c>
      <c r="L507" s="42"/>
      <c r="M507" s="171" t="s">
        <v>15</v>
      </c>
      <c r="N507" s="215" t="s">
        <v>349</v>
      </c>
      <c r="O507" s="89"/>
      <c r="P507" s="214">
        <f>O507*H507</f>
        <v>0</v>
      </c>
      <c r="Q507" s="214">
        <v>0</v>
      </c>
      <c r="R507" s="214">
        <f>Q507*H507</f>
        <v>0</v>
      </c>
      <c r="S507" s="214">
        <v>0</v>
      </c>
      <c r="T507" s="213">
        <f>S507*H507</f>
        <v>0</v>
      </c>
      <c r="AR507" s="136" t="s">
        <v>451</v>
      </c>
      <c r="AT507" s="136" t="s">
        <v>386</v>
      </c>
      <c r="AU507" s="136" t="s">
        <v>293</v>
      </c>
      <c r="AY507" s="136" t="s">
        <v>385</v>
      </c>
      <c r="BE507" s="166">
        <f>IF(N507="základní",J507,0)</f>
        <v>0</v>
      </c>
      <c r="BF507" s="166">
        <f>IF(N507="snížená",J507,0)</f>
        <v>0</v>
      </c>
      <c r="BG507" s="166">
        <f>IF(N507="zákl. přenesená",J507,0)</f>
        <v>0</v>
      </c>
      <c r="BH507" s="166">
        <f>IF(N507="sníž. přenesená",J507,0)</f>
        <v>0</v>
      </c>
      <c r="BI507" s="166">
        <f>IF(N507="nulová",J507,0)</f>
        <v>0</v>
      </c>
      <c r="BJ507" s="136" t="s">
        <v>297</v>
      </c>
      <c r="BK507" s="166">
        <f>ROUND(I507*H507,2)</f>
        <v>0</v>
      </c>
      <c r="BL507" s="136" t="s">
        <v>451</v>
      </c>
      <c r="BM507" s="136" t="s">
        <v>952</v>
      </c>
    </row>
    <row r="508" spans="2:65" s="195" customFormat="1" x14ac:dyDescent="0.25">
      <c r="B508" s="200"/>
      <c r="D508" s="204" t="s">
        <v>396</v>
      </c>
      <c r="E508" s="196" t="s">
        <v>15</v>
      </c>
      <c r="F508" s="203" t="s">
        <v>951</v>
      </c>
      <c r="H508" s="202">
        <v>8.4</v>
      </c>
      <c r="I508" s="201"/>
      <c r="L508" s="200"/>
      <c r="M508" s="199"/>
      <c r="N508" s="198"/>
      <c r="O508" s="198"/>
      <c r="P508" s="198"/>
      <c r="Q508" s="198"/>
      <c r="R508" s="198"/>
      <c r="S508" s="198"/>
      <c r="T508" s="197"/>
      <c r="AT508" s="196" t="s">
        <v>396</v>
      </c>
      <c r="AU508" s="196" t="s">
        <v>293</v>
      </c>
      <c r="AV508" s="195" t="s">
        <v>293</v>
      </c>
      <c r="AW508" s="195" t="s">
        <v>358</v>
      </c>
      <c r="AX508" s="195" t="s">
        <v>313</v>
      </c>
      <c r="AY508" s="196" t="s">
        <v>385</v>
      </c>
    </row>
    <row r="509" spans="2:65" s="232" customFormat="1" x14ac:dyDescent="0.25">
      <c r="B509" s="237"/>
      <c r="D509" s="219" t="s">
        <v>396</v>
      </c>
      <c r="E509" s="241" t="s">
        <v>15</v>
      </c>
      <c r="F509" s="240" t="s">
        <v>456</v>
      </c>
      <c r="H509" s="239">
        <v>8.4</v>
      </c>
      <c r="I509" s="238"/>
      <c r="L509" s="237"/>
      <c r="M509" s="236"/>
      <c r="N509" s="235"/>
      <c r="O509" s="235"/>
      <c r="P509" s="235"/>
      <c r="Q509" s="235"/>
      <c r="R509" s="235"/>
      <c r="S509" s="235"/>
      <c r="T509" s="234"/>
      <c r="AT509" s="233" t="s">
        <v>396</v>
      </c>
      <c r="AU509" s="233" t="s">
        <v>293</v>
      </c>
      <c r="AV509" s="232" t="s">
        <v>384</v>
      </c>
      <c r="AW509" s="232" t="s">
        <v>358</v>
      </c>
      <c r="AX509" s="232" t="s">
        <v>297</v>
      </c>
      <c r="AY509" s="233" t="s">
        <v>385</v>
      </c>
    </row>
    <row r="510" spans="2:65" s="41" customFormat="1" ht="22.5" customHeight="1" x14ac:dyDescent="0.25">
      <c r="B510" s="179"/>
      <c r="C510" s="178" t="s">
        <v>950</v>
      </c>
      <c r="D510" s="178" t="s">
        <v>386</v>
      </c>
      <c r="E510" s="177" t="s">
        <v>949</v>
      </c>
      <c r="F510" s="172" t="s">
        <v>948</v>
      </c>
      <c r="G510" s="176" t="s">
        <v>464</v>
      </c>
      <c r="H510" s="175">
        <v>19.812999999999999</v>
      </c>
      <c r="I510" s="174"/>
      <c r="J510" s="173">
        <f>ROUND(I510*H510,2)</f>
        <v>0</v>
      </c>
      <c r="K510" s="172" t="s">
        <v>15</v>
      </c>
      <c r="L510" s="42"/>
      <c r="M510" s="171" t="s">
        <v>15</v>
      </c>
      <c r="N510" s="215" t="s">
        <v>349</v>
      </c>
      <c r="O510" s="89"/>
      <c r="P510" s="214">
        <f>O510*H510</f>
        <v>0</v>
      </c>
      <c r="Q510" s="214">
        <v>0</v>
      </c>
      <c r="R510" s="214">
        <f>Q510*H510</f>
        <v>0</v>
      </c>
      <c r="S510" s="214">
        <v>0</v>
      </c>
      <c r="T510" s="213">
        <f>S510*H510</f>
        <v>0</v>
      </c>
      <c r="AR510" s="136" t="s">
        <v>451</v>
      </c>
      <c r="AT510" s="136" t="s">
        <v>386</v>
      </c>
      <c r="AU510" s="136" t="s">
        <v>293</v>
      </c>
      <c r="AY510" s="136" t="s">
        <v>385</v>
      </c>
      <c r="BE510" s="166">
        <f>IF(N510="základní",J510,0)</f>
        <v>0</v>
      </c>
      <c r="BF510" s="166">
        <f>IF(N510="snížená",J510,0)</f>
        <v>0</v>
      </c>
      <c r="BG510" s="166">
        <f>IF(N510="zákl. přenesená",J510,0)</f>
        <v>0</v>
      </c>
      <c r="BH510" s="166">
        <f>IF(N510="sníž. přenesená",J510,0)</f>
        <v>0</v>
      </c>
      <c r="BI510" s="166">
        <f>IF(N510="nulová",J510,0)</f>
        <v>0</v>
      </c>
      <c r="BJ510" s="136" t="s">
        <v>297</v>
      </c>
      <c r="BK510" s="166">
        <f>ROUND(I510*H510,2)</f>
        <v>0</v>
      </c>
      <c r="BL510" s="136" t="s">
        <v>451</v>
      </c>
      <c r="BM510" s="136" t="s">
        <v>947</v>
      </c>
    </row>
    <row r="511" spans="2:65" s="195" customFormat="1" x14ac:dyDescent="0.25">
      <c r="B511" s="200"/>
      <c r="D511" s="204" t="s">
        <v>396</v>
      </c>
      <c r="E511" s="196" t="s">
        <v>15</v>
      </c>
      <c r="F511" s="203" t="s">
        <v>946</v>
      </c>
      <c r="H511" s="202">
        <v>9.9629999999999992</v>
      </c>
      <c r="I511" s="201"/>
      <c r="L511" s="200"/>
      <c r="M511" s="199"/>
      <c r="N511" s="198"/>
      <c r="O511" s="198"/>
      <c r="P511" s="198"/>
      <c r="Q511" s="198"/>
      <c r="R511" s="198"/>
      <c r="S511" s="198"/>
      <c r="T511" s="197"/>
      <c r="AT511" s="196" t="s">
        <v>396</v>
      </c>
      <c r="AU511" s="196" t="s">
        <v>293</v>
      </c>
      <c r="AV511" s="195" t="s">
        <v>293</v>
      </c>
      <c r="AW511" s="195" t="s">
        <v>358</v>
      </c>
      <c r="AX511" s="195" t="s">
        <v>313</v>
      </c>
      <c r="AY511" s="196" t="s">
        <v>385</v>
      </c>
    </row>
    <row r="512" spans="2:65" s="195" customFormat="1" x14ac:dyDescent="0.25">
      <c r="B512" s="200"/>
      <c r="D512" s="204" t="s">
        <v>396</v>
      </c>
      <c r="E512" s="196" t="s">
        <v>15</v>
      </c>
      <c r="F512" s="203" t="s">
        <v>945</v>
      </c>
      <c r="H512" s="202">
        <v>5.85</v>
      </c>
      <c r="I512" s="201"/>
      <c r="L512" s="200"/>
      <c r="M512" s="199"/>
      <c r="N512" s="198"/>
      <c r="O512" s="198"/>
      <c r="P512" s="198"/>
      <c r="Q512" s="198"/>
      <c r="R512" s="198"/>
      <c r="S512" s="198"/>
      <c r="T512" s="197"/>
      <c r="AT512" s="196" t="s">
        <v>396</v>
      </c>
      <c r="AU512" s="196" t="s">
        <v>293</v>
      </c>
      <c r="AV512" s="195" t="s">
        <v>293</v>
      </c>
      <c r="AW512" s="195" t="s">
        <v>358</v>
      </c>
      <c r="AX512" s="195" t="s">
        <v>313</v>
      </c>
      <c r="AY512" s="196" t="s">
        <v>385</v>
      </c>
    </row>
    <row r="513" spans="2:65" s="195" customFormat="1" x14ac:dyDescent="0.25">
      <c r="B513" s="200"/>
      <c r="D513" s="204" t="s">
        <v>396</v>
      </c>
      <c r="E513" s="196" t="s">
        <v>15</v>
      </c>
      <c r="F513" s="203" t="s">
        <v>384</v>
      </c>
      <c r="H513" s="202">
        <v>4</v>
      </c>
      <c r="I513" s="201"/>
      <c r="L513" s="200"/>
      <c r="M513" s="199"/>
      <c r="N513" s="198"/>
      <c r="O513" s="198"/>
      <c r="P513" s="198"/>
      <c r="Q513" s="198"/>
      <c r="R513" s="198"/>
      <c r="S513" s="198"/>
      <c r="T513" s="197"/>
      <c r="AT513" s="196" t="s">
        <v>396</v>
      </c>
      <c r="AU513" s="196" t="s">
        <v>293</v>
      </c>
      <c r="AV513" s="195" t="s">
        <v>293</v>
      </c>
      <c r="AW513" s="195" t="s">
        <v>358</v>
      </c>
      <c r="AX513" s="195" t="s">
        <v>313</v>
      </c>
      <c r="AY513" s="196" t="s">
        <v>385</v>
      </c>
    </row>
    <row r="514" spans="2:65" s="232" customFormat="1" x14ac:dyDescent="0.25">
      <c r="B514" s="237"/>
      <c r="D514" s="219" t="s">
        <v>396</v>
      </c>
      <c r="E514" s="241" t="s">
        <v>15</v>
      </c>
      <c r="F514" s="240" t="s">
        <v>456</v>
      </c>
      <c r="H514" s="239">
        <v>19.812999999999999</v>
      </c>
      <c r="I514" s="238"/>
      <c r="L514" s="237"/>
      <c r="M514" s="236"/>
      <c r="N514" s="235"/>
      <c r="O514" s="235"/>
      <c r="P514" s="235"/>
      <c r="Q514" s="235"/>
      <c r="R514" s="235"/>
      <c r="S514" s="235"/>
      <c r="T514" s="234"/>
      <c r="AT514" s="233" t="s">
        <v>396</v>
      </c>
      <c r="AU514" s="233" t="s">
        <v>293</v>
      </c>
      <c r="AV514" s="232" t="s">
        <v>384</v>
      </c>
      <c r="AW514" s="232" t="s">
        <v>358</v>
      </c>
      <c r="AX514" s="232" t="s">
        <v>297</v>
      </c>
      <c r="AY514" s="233" t="s">
        <v>385</v>
      </c>
    </row>
    <row r="515" spans="2:65" s="41" customFormat="1" ht="22.5" customHeight="1" x14ac:dyDescent="0.25">
      <c r="B515" s="179"/>
      <c r="C515" s="178" t="s">
        <v>944</v>
      </c>
      <c r="D515" s="178" t="s">
        <v>386</v>
      </c>
      <c r="E515" s="177" t="s">
        <v>943</v>
      </c>
      <c r="F515" s="172" t="s">
        <v>942</v>
      </c>
      <c r="G515" s="176" t="s">
        <v>156</v>
      </c>
      <c r="H515" s="175">
        <v>8.9</v>
      </c>
      <c r="I515" s="174"/>
      <c r="J515" s="173">
        <f>ROUND(I515*H515,2)</f>
        <v>0</v>
      </c>
      <c r="K515" s="172" t="s">
        <v>15</v>
      </c>
      <c r="L515" s="42"/>
      <c r="M515" s="171" t="s">
        <v>15</v>
      </c>
      <c r="N515" s="215" t="s">
        <v>349</v>
      </c>
      <c r="O515" s="89"/>
      <c r="P515" s="214">
        <f>O515*H515</f>
        <v>0</v>
      </c>
      <c r="Q515" s="214">
        <v>0</v>
      </c>
      <c r="R515" s="214">
        <f>Q515*H515</f>
        <v>0</v>
      </c>
      <c r="S515" s="214">
        <v>0</v>
      </c>
      <c r="T515" s="213">
        <f>S515*H515</f>
        <v>0</v>
      </c>
      <c r="AR515" s="136" t="s">
        <v>451</v>
      </c>
      <c r="AT515" s="136" t="s">
        <v>386</v>
      </c>
      <c r="AU515" s="136" t="s">
        <v>293</v>
      </c>
      <c r="AY515" s="136" t="s">
        <v>385</v>
      </c>
      <c r="BE515" s="166">
        <f>IF(N515="základní",J515,0)</f>
        <v>0</v>
      </c>
      <c r="BF515" s="166">
        <f>IF(N515="snížená",J515,0)</f>
        <v>0</v>
      </c>
      <c r="BG515" s="166">
        <f>IF(N515="zákl. přenesená",J515,0)</f>
        <v>0</v>
      </c>
      <c r="BH515" s="166">
        <f>IF(N515="sníž. přenesená",J515,0)</f>
        <v>0</v>
      </c>
      <c r="BI515" s="166">
        <f>IF(N515="nulová",J515,0)</f>
        <v>0</v>
      </c>
      <c r="BJ515" s="136" t="s">
        <v>297</v>
      </c>
      <c r="BK515" s="166">
        <f>ROUND(I515*H515,2)</f>
        <v>0</v>
      </c>
      <c r="BL515" s="136" t="s">
        <v>451</v>
      </c>
      <c r="BM515" s="136" t="s">
        <v>941</v>
      </c>
    </row>
    <row r="516" spans="2:65" s="41" customFormat="1" ht="22.5" customHeight="1" x14ac:dyDescent="0.25">
      <c r="B516" s="179"/>
      <c r="C516" s="178" t="s">
        <v>940</v>
      </c>
      <c r="D516" s="178" t="s">
        <v>386</v>
      </c>
      <c r="E516" s="177" t="s">
        <v>939</v>
      </c>
      <c r="F516" s="172" t="s">
        <v>938</v>
      </c>
      <c r="G516" s="176" t="s">
        <v>464</v>
      </c>
      <c r="H516" s="175">
        <v>19.3</v>
      </c>
      <c r="I516" s="174"/>
      <c r="J516" s="173">
        <f>ROUND(I516*H516,2)</f>
        <v>0</v>
      </c>
      <c r="K516" s="172" t="s">
        <v>15</v>
      </c>
      <c r="L516" s="42"/>
      <c r="M516" s="171" t="s">
        <v>15</v>
      </c>
      <c r="N516" s="215" t="s">
        <v>349</v>
      </c>
      <c r="O516" s="89"/>
      <c r="P516" s="214">
        <f>O516*H516</f>
        <v>0</v>
      </c>
      <c r="Q516" s="214">
        <v>0</v>
      </c>
      <c r="R516" s="214">
        <f>Q516*H516</f>
        <v>0</v>
      </c>
      <c r="S516" s="214">
        <v>0</v>
      </c>
      <c r="T516" s="213">
        <f>S516*H516</f>
        <v>0</v>
      </c>
      <c r="AR516" s="136" t="s">
        <v>451</v>
      </c>
      <c r="AT516" s="136" t="s">
        <v>386</v>
      </c>
      <c r="AU516" s="136" t="s">
        <v>293</v>
      </c>
      <c r="AY516" s="136" t="s">
        <v>385</v>
      </c>
      <c r="BE516" s="166">
        <f>IF(N516="základní",J516,0)</f>
        <v>0</v>
      </c>
      <c r="BF516" s="166">
        <f>IF(N516="snížená",J516,0)</f>
        <v>0</v>
      </c>
      <c r="BG516" s="166">
        <f>IF(N516="zákl. přenesená",J516,0)</f>
        <v>0</v>
      </c>
      <c r="BH516" s="166">
        <f>IF(N516="sníž. přenesená",J516,0)</f>
        <v>0</v>
      </c>
      <c r="BI516" s="166">
        <f>IF(N516="nulová",J516,0)</f>
        <v>0</v>
      </c>
      <c r="BJ516" s="136" t="s">
        <v>297</v>
      </c>
      <c r="BK516" s="166">
        <f>ROUND(I516*H516,2)</f>
        <v>0</v>
      </c>
      <c r="BL516" s="136" t="s">
        <v>451</v>
      </c>
      <c r="BM516" s="136" t="s">
        <v>937</v>
      </c>
    </row>
    <row r="517" spans="2:65" s="41" customFormat="1" ht="22.5" customHeight="1" x14ac:dyDescent="0.25">
      <c r="B517" s="179"/>
      <c r="C517" s="178" t="s">
        <v>936</v>
      </c>
      <c r="D517" s="178" t="s">
        <v>386</v>
      </c>
      <c r="E517" s="177" t="s">
        <v>935</v>
      </c>
      <c r="F517" s="172" t="s">
        <v>934</v>
      </c>
      <c r="G517" s="176" t="s">
        <v>464</v>
      </c>
      <c r="H517" s="175">
        <v>208.67</v>
      </c>
      <c r="I517" s="174"/>
      <c r="J517" s="173">
        <f>ROUND(I517*H517,2)</f>
        <v>0</v>
      </c>
      <c r="K517" s="172" t="s">
        <v>15</v>
      </c>
      <c r="L517" s="42"/>
      <c r="M517" s="171" t="s">
        <v>15</v>
      </c>
      <c r="N517" s="215" t="s">
        <v>349</v>
      </c>
      <c r="O517" s="89"/>
      <c r="P517" s="214">
        <f>O517*H517</f>
        <v>0</v>
      </c>
      <c r="Q517" s="214">
        <v>0</v>
      </c>
      <c r="R517" s="214">
        <f>Q517*H517</f>
        <v>0</v>
      </c>
      <c r="S517" s="214">
        <v>0</v>
      </c>
      <c r="T517" s="213">
        <f>S517*H517</f>
        <v>0</v>
      </c>
      <c r="AR517" s="136" t="s">
        <v>451</v>
      </c>
      <c r="AT517" s="136" t="s">
        <v>386</v>
      </c>
      <c r="AU517" s="136" t="s">
        <v>293</v>
      </c>
      <c r="AY517" s="136" t="s">
        <v>385</v>
      </c>
      <c r="BE517" s="166">
        <f>IF(N517="základní",J517,0)</f>
        <v>0</v>
      </c>
      <c r="BF517" s="166">
        <f>IF(N517="snížená",J517,0)</f>
        <v>0</v>
      </c>
      <c r="BG517" s="166">
        <f>IF(N517="zákl. přenesená",J517,0)</f>
        <v>0</v>
      </c>
      <c r="BH517" s="166">
        <f>IF(N517="sníž. přenesená",J517,0)</f>
        <v>0</v>
      </c>
      <c r="BI517" s="166">
        <f>IF(N517="nulová",J517,0)</f>
        <v>0</v>
      </c>
      <c r="BJ517" s="136" t="s">
        <v>297</v>
      </c>
      <c r="BK517" s="166">
        <f>ROUND(I517*H517,2)</f>
        <v>0</v>
      </c>
      <c r="BL517" s="136" t="s">
        <v>451</v>
      </c>
      <c r="BM517" s="136" t="s">
        <v>933</v>
      </c>
    </row>
    <row r="518" spans="2:65" s="195" customFormat="1" x14ac:dyDescent="0.25">
      <c r="B518" s="200"/>
      <c r="D518" s="204" t="s">
        <v>396</v>
      </c>
      <c r="E518" s="196" t="s">
        <v>15</v>
      </c>
      <c r="F518" s="203" t="s">
        <v>932</v>
      </c>
      <c r="H518" s="202">
        <v>208.67</v>
      </c>
      <c r="I518" s="201"/>
      <c r="L518" s="200"/>
      <c r="M518" s="199"/>
      <c r="N518" s="198"/>
      <c r="O518" s="198"/>
      <c r="P518" s="198"/>
      <c r="Q518" s="198"/>
      <c r="R518" s="198"/>
      <c r="S518" s="198"/>
      <c r="T518" s="197"/>
      <c r="AT518" s="196" t="s">
        <v>396</v>
      </c>
      <c r="AU518" s="196" t="s">
        <v>293</v>
      </c>
      <c r="AV518" s="195" t="s">
        <v>293</v>
      </c>
      <c r="AW518" s="195" t="s">
        <v>358</v>
      </c>
      <c r="AX518" s="195" t="s">
        <v>313</v>
      </c>
      <c r="AY518" s="196" t="s">
        <v>385</v>
      </c>
    </row>
    <row r="519" spans="2:65" s="232" customFormat="1" x14ac:dyDescent="0.25">
      <c r="B519" s="237"/>
      <c r="D519" s="219" t="s">
        <v>396</v>
      </c>
      <c r="E519" s="241" t="s">
        <v>15</v>
      </c>
      <c r="F519" s="240" t="s">
        <v>456</v>
      </c>
      <c r="H519" s="239">
        <v>208.67</v>
      </c>
      <c r="I519" s="238"/>
      <c r="L519" s="237"/>
      <c r="M519" s="236"/>
      <c r="N519" s="235"/>
      <c r="O519" s="235"/>
      <c r="P519" s="235"/>
      <c r="Q519" s="235"/>
      <c r="R519" s="235"/>
      <c r="S519" s="235"/>
      <c r="T519" s="234"/>
      <c r="AT519" s="233" t="s">
        <v>396</v>
      </c>
      <c r="AU519" s="233" t="s">
        <v>293</v>
      </c>
      <c r="AV519" s="232" t="s">
        <v>384</v>
      </c>
      <c r="AW519" s="232" t="s">
        <v>358</v>
      </c>
      <c r="AX519" s="232" t="s">
        <v>297</v>
      </c>
      <c r="AY519" s="233" t="s">
        <v>385</v>
      </c>
    </row>
    <row r="520" spans="2:65" s="41" customFormat="1" ht="22.5" customHeight="1" x14ac:dyDescent="0.25">
      <c r="B520" s="179"/>
      <c r="C520" s="178" t="s">
        <v>931</v>
      </c>
      <c r="D520" s="178" t="s">
        <v>386</v>
      </c>
      <c r="E520" s="177" t="s">
        <v>930</v>
      </c>
      <c r="F520" s="172" t="s">
        <v>929</v>
      </c>
      <c r="G520" s="176" t="s">
        <v>464</v>
      </c>
      <c r="H520" s="175">
        <v>27</v>
      </c>
      <c r="I520" s="174"/>
      <c r="J520" s="173">
        <f>ROUND(I520*H520,2)</f>
        <v>0</v>
      </c>
      <c r="K520" s="172" t="s">
        <v>15</v>
      </c>
      <c r="L520" s="42"/>
      <c r="M520" s="171" t="s">
        <v>15</v>
      </c>
      <c r="N520" s="215" t="s">
        <v>349</v>
      </c>
      <c r="O520" s="89"/>
      <c r="P520" s="214">
        <f>O520*H520</f>
        <v>0</v>
      </c>
      <c r="Q520" s="214">
        <v>0</v>
      </c>
      <c r="R520" s="214">
        <f>Q520*H520</f>
        <v>0</v>
      </c>
      <c r="S520" s="214">
        <v>0</v>
      </c>
      <c r="T520" s="213">
        <f>S520*H520</f>
        <v>0</v>
      </c>
      <c r="AR520" s="136" t="s">
        <v>451</v>
      </c>
      <c r="AT520" s="136" t="s">
        <v>386</v>
      </c>
      <c r="AU520" s="136" t="s">
        <v>293</v>
      </c>
      <c r="AY520" s="136" t="s">
        <v>385</v>
      </c>
      <c r="BE520" s="166">
        <f>IF(N520="základní",J520,0)</f>
        <v>0</v>
      </c>
      <c r="BF520" s="166">
        <f>IF(N520="snížená",J520,0)</f>
        <v>0</v>
      </c>
      <c r="BG520" s="166">
        <f>IF(N520="zákl. přenesená",J520,0)</f>
        <v>0</v>
      </c>
      <c r="BH520" s="166">
        <f>IF(N520="sníž. přenesená",J520,0)</f>
        <v>0</v>
      </c>
      <c r="BI520" s="166">
        <f>IF(N520="nulová",J520,0)</f>
        <v>0</v>
      </c>
      <c r="BJ520" s="136" t="s">
        <v>297</v>
      </c>
      <c r="BK520" s="166">
        <f>ROUND(I520*H520,2)</f>
        <v>0</v>
      </c>
      <c r="BL520" s="136" t="s">
        <v>451</v>
      </c>
      <c r="BM520" s="136" t="s">
        <v>928</v>
      </c>
    </row>
    <row r="521" spans="2:65" s="41" customFormat="1" ht="22.5" customHeight="1" x14ac:dyDescent="0.25">
      <c r="B521" s="179"/>
      <c r="C521" s="178" t="s">
        <v>927</v>
      </c>
      <c r="D521" s="178" t="s">
        <v>386</v>
      </c>
      <c r="E521" s="177" t="s">
        <v>926</v>
      </c>
      <c r="F521" s="172" t="s">
        <v>925</v>
      </c>
      <c r="G521" s="176" t="s">
        <v>464</v>
      </c>
      <c r="H521" s="175">
        <v>37.6</v>
      </c>
      <c r="I521" s="174"/>
      <c r="J521" s="173">
        <f>ROUND(I521*H521,2)</f>
        <v>0</v>
      </c>
      <c r="K521" s="172" t="s">
        <v>15</v>
      </c>
      <c r="L521" s="42"/>
      <c r="M521" s="171" t="s">
        <v>15</v>
      </c>
      <c r="N521" s="215" t="s">
        <v>349</v>
      </c>
      <c r="O521" s="89"/>
      <c r="P521" s="214">
        <f>O521*H521</f>
        <v>0</v>
      </c>
      <c r="Q521" s="214">
        <v>0</v>
      </c>
      <c r="R521" s="214">
        <f>Q521*H521</f>
        <v>0</v>
      </c>
      <c r="S521" s="214">
        <v>0</v>
      </c>
      <c r="T521" s="213">
        <f>S521*H521</f>
        <v>0</v>
      </c>
      <c r="AR521" s="136" t="s">
        <v>451</v>
      </c>
      <c r="AT521" s="136" t="s">
        <v>386</v>
      </c>
      <c r="AU521" s="136" t="s">
        <v>293</v>
      </c>
      <c r="AY521" s="136" t="s">
        <v>385</v>
      </c>
      <c r="BE521" s="166">
        <f>IF(N521="základní",J521,0)</f>
        <v>0</v>
      </c>
      <c r="BF521" s="166">
        <f>IF(N521="snížená",J521,0)</f>
        <v>0</v>
      </c>
      <c r="BG521" s="166">
        <f>IF(N521="zákl. přenesená",J521,0)</f>
        <v>0</v>
      </c>
      <c r="BH521" s="166">
        <f>IF(N521="sníž. přenesená",J521,0)</f>
        <v>0</v>
      </c>
      <c r="BI521" s="166">
        <f>IF(N521="nulová",J521,0)</f>
        <v>0</v>
      </c>
      <c r="BJ521" s="136" t="s">
        <v>297</v>
      </c>
      <c r="BK521" s="166">
        <f>ROUND(I521*H521,2)</f>
        <v>0</v>
      </c>
      <c r="BL521" s="136" t="s">
        <v>451</v>
      </c>
      <c r="BM521" s="136" t="s">
        <v>924</v>
      </c>
    </row>
    <row r="522" spans="2:65" s="41" customFormat="1" ht="22.5" customHeight="1" x14ac:dyDescent="0.25">
      <c r="B522" s="179"/>
      <c r="C522" s="178" t="s">
        <v>923</v>
      </c>
      <c r="D522" s="178" t="s">
        <v>386</v>
      </c>
      <c r="E522" s="177" t="s">
        <v>922</v>
      </c>
      <c r="F522" s="172" t="s">
        <v>921</v>
      </c>
      <c r="G522" s="176" t="s">
        <v>464</v>
      </c>
      <c r="H522" s="175">
        <v>416.42</v>
      </c>
      <c r="I522" s="174"/>
      <c r="J522" s="173">
        <f>ROUND(I522*H522,2)</f>
        <v>0</v>
      </c>
      <c r="K522" s="172" t="s">
        <v>15</v>
      </c>
      <c r="L522" s="42"/>
      <c r="M522" s="171" t="s">
        <v>15</v>
      </c>
      <c r="N522" s="215" t="s">
        <v>349</v>
      </c>
      <c r="O522" s="89"/>
      <c r="P522" s="214">
        <f>O522*H522</f>
        <v>0</v>
      </c>
      <c r="Q522" s="214">
        <v>0</v>
      </c>
      <c r="R522" s="214">
        <f>Q522*H522</f>
        <v>0</v>
      </c>
      <c r="S522" s="214">
        <v>0</v>
      </c>
      <c r="T522" s="213">
        <f>S522*H522</f>
        <v>0</v>
      </c>
      <c r="AR522" s="136" t="s">
        <v>451</v>
      </c>
      <c r="AT522" s="136" t="s">
        <v>386</v>
      </c>
      <c r="AU522" s="136" t="s">
        <v>293</v>
      </c>
      <c r="AY522" s="136" t="s">
        <v>385</v>
      </c>
      <c r="BE522" s="166">
        <f>IF(N522="základní",J522,0)</f>
        <v>0</v>
      </c>
      <c r="BF522" s="166">
        <f>IF(N522="snížená",J522,0)</f>
        <v>0</v>
      </c>
      <c r="BG522" s="166">
        <f>IF(N522="zákl. přenesená",J522,0)</f>
        <v>0</v>
      </c>
      <c r="BH522" s="166">
        <f>IF(N522="sníž. přenesená",J522,0)</f>
        <v>0</v>
      </c>
      <c r="BI522" s="166">
        <f>IF(N522="nulová",J522,0)</f>
        <v>0</v>
      </c>
      <c r="BJ522" s="136" t="s">
        <v>297</v>
      </c>
      <c r="BK522" s="166">
        <f>ROUND(I522*H522,2)</f>
        <v>0</v>
      </c>
      <c r="BL522" s="136" t="s">
        <v>451</v>
      </c>
      <c r="BM522" s="136" t="s">
        <v>920</v>
      </c>
    </row>
    <row r="523" spans="2:65" s="41" customFormat="1" ht="22.5" customHeight="1" x14ac:dyDescent="0.25">
      <c r="B523" s="179"/>
      <c r="C523" s="178" t="s">
        <v>919</v>
      </c>
      <c r="D523" s="178" t="s">
        <v>386</v>
      </c>
      <c r="E523" s="177" t="s">
        <v>918</v>
      </c>
      <c r="F523" s="172" t="s">
        <v>917</v>
      </c>
      <c r="G523" s="176" t="s">
        <v>464</v>
      </c>
      <c r="H523" s="175">
        <v>96</v>
      </c>
      <c r="I523" s="174"/>
      <c r="J523" s="173">
        <f>ROUND(I523*H523,2)</f>
        <v>0</v>
      </c>
      <c r="K523" s="172" t="s">
        <v>15</v>
      </c>
      <c r="L523" s="42"/>
      <c r="M523" s="171" t="s">
        <v>15</v>
      </c>
      <c r="N523" s="215" t="s">
        <v>349</v>
      </c>
      <c r="O523" s="89"/>
      <c r="P523" s="214">
        <f>O523*H523</f>
        <v>0</v>
      </c>
      <c r="Q523" s="214">
        <v>0</v>
      </c>
      <c r="R523" s="214">
        <f>Q523*H523</f>
        <v>0</v>
      </c>
      <c r="S523" s="214">
        <v>0</v>
      </c>
      <c r="T523" s="213">
        <f>S523*H523</f>
        <v>0</v>
      </c>
      <c r="AR523" s="136" t="s">
        <v>451</v>
      </c>
      <c r="AT523" s="136" t="s">
        <v>386</v>
      </c>
      <c r="AU523" s="136" t="s">
        <v>293</v>
      </c>
      <c r="AY523" s="136" t="s">
        <v>385</v>
      </c>
      <c r="BE523" s="166">
        <f>IF(N523="základní",J523,0)</f>
        <v>0</v>
      </c>
      <c r="BF523" s="166">
        <f>IF(N523="snížená",J523,0)</f>
        <v>0</v>
      </c>
      <c r="BG523" s="166">
        <f>IF(N523="zákl. přenesená",J523,0)</f>
        <v>0</v>
      </c>
      <c r="BH523" s="166">
        <f>IF(N523="sníž. přenesená",J523,0)</f>
        <v>0</v>
      </c>
      <c r="BI523" s="166">
        <f>IF(N523="nulová",J523,0)</f>
        <v>0</v>
      </c>
      <c r="BJ523" s="136" t="s">
        <v>297</v>
      </c>
      <c r="BK523" s="166">
        <f>ROUND(I523*H523,2)</f>
        <v>0</v>
      </c>
      <c r="BL523" s="136" t="s">
        <v>451</v>
      </c>
      <c r="BM523" s="136" t="s">
        <v>916</v>
      </c>
    </row>
    <row r="524" spans="2:65" s="41" customFormat="1" ht="22.5" customHeight="1" x14ac:dyDescent="0.25">
      <c r="B524" s="179"/>
      <c r="C524" s="178" t="s">
        <v>915</v>
      </c>
      <c r="D524" s="178" t="s">
        <v>386</v>
      </c>
      <c r="E524" s="177" t="s">
        <v>914</v>
      </c>
      <c r="F524" s="172" t="s">
        <v>913</v>
      </c>
      <c r="G524" s="176" t="s">
        <v>464</v>
      </c>
      <c r="H524" s="175">
        <v>96</v>
      </c>
      <c r="I524" s="174"/>
      <c r="J524" s="173">
        <f>ROUND(I524*H524,2)</f>
        <v>0</v>
      </c>
      <c r="K524" s="172" t="s">
        <v>15</v>
      </c>
      <c r="L524" s="42"/>
      <c r="M524" s="171" t="s">
        <v>15</v>
      </c>
      <c r="N524" s="215" t="s">
        <v>349</v>
      </c>
      <c r="O524" s="89"/>
      <c r="P524" s="214">
        <f>O524*H524</f>
        <v>0</v>
      </c>
      <c r="Q524" s="214">
        <v>0</v>
      </c>
      <c r="R524" s="214">
        <f>Q524*H524</f>
        <v>0</v>
      </c>
      <c r="S524" s="214">
        <v>0</v>
      </c>
      <c r="T524" s="213">
        <f>S524*H524</f>
        <v>0</v>
      </c>
      <c r="AR524" s="136" t="s">
        <v>451</v>
      </c>
      <c r="AT524" s="136" t="s">
        <v>386</v>
      </c>
      <c r="AU524" s="136" t="s">
        <v>293</v>
      </c>
      <c r="AY524" s="136" t="s">
        <v>385</v>
      </c>
      <c r="BE524" s="166">
        <f>IF(N524="základní",J524,0)</f>
        <v>0</v>
      </c>
      <c r="BF524" s="166">
        <f>IF(N524="snížená",J524,0)</f>
        <v>0</v>
      </c>
      <c r="BG524" s="166">
        <f>IF(N524="zákl. přenesená",J524,0)</f>
        <v>0</v>
      </c>
      <c r="BH524" s="166">
        <f>IF(N524="sníž. přenesená",J524,0)</f>
        <v>0</v>
      </c>
      <c r="BI524" s="166">
        <f>IF(N524="nulová",J524,0)</f>
        <v>0</v>
      </c>
      <c r="BJ524" s="136" t="s">
        <v>297</v>
      </c>
      <c r="BK524" s="166">
        <f>ROUND(I524*H524,2)</f>
        <v>0</v>
      </c>
      <c r="BL524" s="136" t="s">
        <v>451</v>
      </c>
      <c r="BM524" s="136" t="s">
        <v>912</v>
      </c>
    </row>
    <row r="525" spans="2:65" s="41" customFormat="1" ht="22.5" customHeight="1" x14ac:dyDescent="0.25">
      <c r="B525" s="179"/>
      <c r="C525" s="178" t="s">
        <v>911</v>
      </c>
      <c r="D525" s="178" t="s">
        <v>386</v>
      </c>
      <c r="E525" s="177" t="s">
        <v>910</v>
      </c>
      <c r="F525" s="172" t="s">
        <v>909</v>
      </c>
      <c r="G525" s="176" t="s">
        <v>156</v>
      </c>
      <c r="H525" s="175">
        <v>5.6</v>
      </c>
      <c r="I525" s="174"/>
      <c r="J525" s="173">
        <f>ROUND(I525*H525,2)</f>
        <v>0</v>
      </c>
      <c r="K525" s="172" t="s">
        <v>15</v>
      </c>
      <c r="L525" s="42"/>
      <c r="M525" s="171" t="s">
        <v>15</v>
      </c>
      <c r="N525" s="215" t="s">
        <v>349</v>
      </c>
      <c r="O525" s="89"/>
      <c r="P525" s="214">
        <f>O525*H525</f>
        <v>0</v>
      </c>
      <c r="Q525" s="214">
        <v>0</v>
      </c>
      <c r="R525" s="214">
        <f>Q525*H525</f>
        <v>0</v>
      </c>
      <c r="S525" s="214">
        <v>0</v>
      </c>
      <c r="T525" s="213">
        <f>S525*H525</f>
        <v>0</v>
      </c>
      <c r="AR525" s="136" t="s">
        <v>451</v>
      </c>
      <c r="AT525" s="136" t="s">
        <v>386</v>
      </c>
      <c r="AU525" s="136" t="s">
        <v>293</v>
      </c>
      <c r="AY525" s="136" t="s">
        <v>385</v>
      </c>
      <c r="BE525" s="166">
        <f>IF(N525="základní",J525,0)</f>
        <v>0</v>
      </c>
      <c r="BF525" s="166">
        <f>IF(N525="snížená",J525,0)</f>
        <v>0</v>
      </c>
      <c r="BG525" s="166">
        <f>IF(N525="zákl. přenesená",J525,0)</f>
        <v>0</v>
      </c>
      <c r="BH525" s="166">
        <f>IF(N525="sníž. přenesená",J525,0)</f>
        <v>0</v>
      </c>
      <c r="BI525" s="166">
        <f>IF(N525="nulová",J525,0)</f>
        <v>0</v>
      </c>
      <c r="BJ525" s="136" t="s">
        <v>297</v>
      </c>
      <c r="BK525" s="166">
        <f>ROUND(I525*H525,2)</f>
        <v>0</v>
      </c>
      <c r="BL525" s="136" t="s">
        <v>451</v>
      </c>
      <c r="BM525" s="136" t="s">
        <v>908</v>
      </c>
    </row>
    <row r="526" spans="2:65" s="195" customFormat="1" x14ac:dyDescent="0.25">
      <c r="B526" s="200"/>
      <c r="D526" s="204" t="s">
        <v>396</v>
      </c>
      <c r="E526" s="196" t="s">
        <v>15</v>
      </c>
      <c r="F526" s="203" t="s">
        <v>907</v>
      </c>
      <c r="H526" s="202">
        <v>5.6</v>
      </c>
      <c r="I526" s="201"/>
      <c r="L526" s="200"/>
      <c r="M526" s="199"/>
      <c r="N526" s="198"/>
      <c r="O526" s="198"/>
      <c r="P526" s="198"/>
      <c r="Q526" s="198"/>
      <c r="R526" s="198"/>
      <c r="S526" s="198"/>
      <c r="T526" s="197"/>
      <c r="AT526" s="196" t="s">
        <v>396</v>
      </c>
      <c r="AU526" s="196" t="s">
        <v>293</v>
      </c>
      <c r="AV526" s="195" t="s">
        <v>293</v>
      </c>
      <c r="AW526" s="195" t="s">
        <v>358</v>
      </c>
      <c r="AX526" s="195" t="s">
        <v>313</v>
      </c>
      <c r="AY526" s="196" t="s">
        <v>385</v>
      </c>
    </row>
    <row r="527" spans="2:65" s="232" customFormat="1" x14ac:dyDescent="0.25">
      <c r="B527" s="237"/>
      <c r="D527" s="219" t="s">
        <v>396</v>
      </c>
      <c r="E527" s="241" t="s">
        <v>15</v>
      </c>
      <c r="F527" s="240" t="s">
        <v>456</v>
      </c>
      <c r="H527" s="239">
        <v>5.6</v>
      </c>
      <c r="I527" s="238"/>
      <c r="L527" s="237"/>
      <c r="M527" s="236"/>
      <c r="N527" s="235"/>
      <c r="O527" s="235"/>
      <c r="P527" s="235"/>
      <c r="Q527" s="235"/>
      <c r="R527" s="235"/>
      <c r="S527" s="235"/>
      <c r="T527" s="234"/>
      <c r="AT527" s="233" t="s">
        <v>396</v>
      </c>
      <c r="AU527" s="233" t="s">
        <v>293</v>
      </c>
      <c r="AV527" s="232" t="s">
        <v>384</v>
      </c>
      <c r="AW527" s="232" t="s">
        <v>358</v>
      </c>
      <c r="AX527" s="232" t="s">
        <v>297</v>
      </c>
      <c r="AY527" s="233" t="s">
        <v>385</v>
      </c>
    </row>
    <row r="528" spans="2:65" s="41" customFormat="1" ht="22.5" customHeight="1" x14ac:dyDescent="0.25">
      <c r="B528" s="179"/>
      <c r="C528" s="178" t="s">
        <v>906</v>
      </c>
      <c r="D528" s="178" t="s">
        <v>386</v>
      </c>
      <c r="E528" s="177" t="s">
        <v>905</v>
      </c>
      <c r="F528" s="172" t="s">
        <v>904</v>
      </c>
      <c r="G528" s="176" t="s">
        <v>420</v>
      </c>
      <c r="H528" s="175">
        <v>7</v>
      </c>
      <c r="I528" s="174"/>
      <c r="J528" s="173">
        <f>ROUND(I528*H528,2)</f>
        <v>0</v>
      </c>
      <c r="K528" s="172" t="s">
        <v>15</v>
      </c>
      <c r="L528" s="42"/>
      <c r="M528" s="171" t="s">
        <v>15</v>
      </c>
      <c r="N528" s="215" t="s">
        <v>349</v>
      </c>
      <c r="O528" s="89"/>
      <c r="P528" s="214">
        <f>O528*H528</f>
        <v>0</v>
      </c>
      <c r="Q528" s="214">
        <v>0</v>
      </c>
      <c r="R528" s="214">
        <f>Q528*H528</f>
        <v>0</v>
      </c>
      <c r="S528" s="214">
        <v>0</v>
      </c>
      <c r="T528" s="213">
        <f>S528*H528</f>
        <v>0</v>
      </c>
      <c r="AR528" s="136" t="s">
        <v>451</v>
      </c>
      <c r="AT528" s="136" t="s">
        <v>386</v>
      </c>
      <c r="AU528" s="136" t="s">
        <v>293</v>
      </c>
      <c r="AY528" s="136" t="s">
        <v>385</v>
      </c>
      <c r="BE528" s="166">
        <f>IF(N528="základní",J528,0)</f>
        <v>0</v>
      </c>
      <c r="BF528" s="166">
        <f>IF(N528="snížená",J528,0)</f>
        <v>0</v>
      </c>
      <c r="BG528" s="166">
        <f>IF(N528="zákl. přenesená",J528,0)</f>
        <v>0</v>
      </c>
      <c r="BH528" s="166">
        <f>IF(N528="sníž. přenesená",J528,0)</f>
        <v>0</v>
      </c>
      <c r="BI528" s="166">
        <f>IF(N528="nulová",J528,0)</f>
        <v>0</v>
      </c>
      <c r="BJ528" s="136" t="s">
        <v>297</v>
      </c>
      <c r="BK528" s="166">
        <f>ROUND(I528*H528,2)</f>
        <v>0</v>
      </c>
      <c r="BL528" s="136" t="s">
        <v>451</v>
      </c>
      <c r="BM528" s="136" t="s">
        <v>903</v>
      </c>
    </row>
    <row r="529" spans="2:65" s="41" customFormat="1" ht="22.5" customHeight="1" x14ac:dyDescent="0.25">
      <c r="B529" s="179"/>
      <c r="C529" s="178" t="s">
        <v>902</v>
      </c>
      <c r="D529" s="178" t="s">
        <v>386</v>
      </c>
      <c r="E529" s="177" t="s">
        <v>901</v>
      </c>
      <c r="F529" s="172" t="s">
        <v>900</v>
      </c>
      <c r="G529" s="176" t="s">
        <v>420</v>
      </c>
      <c r="H529" s="175">
        <v>7</v>
      </c>
      <c r="I529" s="174"/>
      <c r="J529" s="173">
        <f>ROUND(I529*H529,2)</f>
        <v>0</v>
      </c>
      <c r="K529" s="172" t="s">
        <v>15</v>
      </c>
      <c r="L529" s="42"/>
      <c r="M529" s="171" t="s">
        <v>15</v>
      </c>
      <c r="N529" s="215" t="s">
        <v>349</v>
      </c>
      <c r="O529" s="89"/>
      <c r="P529" s="214">
        <f>O529*H529</f>
        <v>0</v>
      </c>
      <c r="Q529" s="214">
        <v>0</v>
      </c>
      <c r="R529" s="214">
        <f>Q529*H529</f>
        <v>0</v>
      </c>
      <c r="S529" s="214">
        <v>0</v>
      </c>
      <c r="T529" s="213">
        <f>S529*H529</f>
        <v>0</v>
      </c>
      <c r="AR529" s="136" t="s">
        <v>451</v>
      </c>
      <c r="AT529" s="136" t="s">
        <v>386</v>
      </c>
      <c r="AU529" s="136" t="s">
        <v>293</v>
      </c>
      <c r="AY529" s="136" t="s">
        <v>385</v>
      </c>
      <c r="BE529" s="166">
        <f>IF(N529="základní",J529,0)</f>
        <v>0</v>
      </c>
      <c r="BF529" s="166">
        <f>IF(N529="snížená",J529,0)</f>
        <v>0</v>
      </c>
      <c r="BG529" s="166">
        <f>IF(N529="zákl. přenesená",J529,0)</f>
        <v>0</v>
      </c>
      <c r="BH529" s="166">
        <f>IF(N529="sníž. přenesená",J529,0)</f>
        <v>0</v>
      </c>
      <c r="BI529" s="166">
        <f>IF(N529="nulová",J529,0)</f>
        <v>0</v>
      </c>
      <c r="BJ529" s="136" t="s">
        <v>297</v>
      </c>
      <c r="BK529" s="166">
        <f>ROUND(I529*H529,2)</f>
        <v>0</v>
      </c>
      <c r="BL529" s="136" t="s">
        <v>451</v>
      </c>
      <c r="BM529" s="136" t="s">
        <v>899</v>
      </c>
    </row>
    <row r="530" spans="2:65" s="41" customFormat="1" ht="22.5" customHeight="1" x14ac:dyDescent="0.25">
      <c r="B530" s="179"/>
      <c r="C530" s="178" t="s">
        <v>898</v>
      </c>
      <c r="D530" s="178" t="s">
        <v>386</v>
      </c>
      <c r="E530" s="177" t="s">
        <v>897</v>
      </c>
      <c r="F530" s="172" t="s">
        <v>896</v>
      </c>
      <c r="G530" s="176" t="s">
        <v>156</v>
      </c>
      <c r="H530" s="175">
        <v>21</v>
      </c>
      <c r="I530" s="174"/>
      <c r="J530" s="173">
        <f>ROUND(I530*H530,2)</f>
        <v>0</v>
      </c>
      <c r="K530" s="172" t="s">
        <v>15</v>
      </c>
      <c r="L530" s="42"/>
      <c r="M530" s="171" t="s">
        <v>15</v>
      </c>
      <c r="N530" s="215" t="s">
        <v>349</v>
      </c>
      <c r="O530" s="89"/>
      <c r="P530" s="214">
        <f>O530*H530</f>
        <v>0</v>
      </c>
      <c r="Q530" s="214">
        <v>0</v>
      </c>
      <c r="R530" s="214">
        <f>Q530*H530</f>
        <v>0</v>
      </c>
      <c r="S530" s="214">
        <v>0</v>
      </c>
      <c r="T530" s="213">
        <f>S530*H530</f>
        <v>0</v>
      </c>
      <c r="AR530" s="136" t="s">
        <v>451</v>
      </c>
      <c r="AT530" s="136" t="s">
        <v>386</v>
      </c>
      <c r="AU530" s="136" t="s">
        <v>293</v>
      </c>
      <c r="AY530" s="136" t="s">
        <v>385</v>
      </c>
      <c r="BE530" s="166">
        <f>IF(N530="základní",J530,0)</f>
        <v>0</v>
      </c>
      <c r="BF530" s="166">
        <f>IF(N530="snížená",J530,0)</f>
        <v>0</v>
      </c>
      <c r="BG530" s="166">
        <f>IF(N530="zákl. přenesená",J530,0)</f>
        <v>0</v>
      </c>
      <c r="BH530" s="166">
        <f>IF(N530="sníž. přenesená",J530,0)</f>
        <v>0</v>
      </c>
      <c r="BI530" s="166">
        <f>IF(N530="nulová",J530,0)</f>
        <v>0</v>
      </c>
      <c r="BJ530" s="136" t="s">
        <v>297</v>
      </c>
      <c r="BK530" s="166">
        <f>ROUND(I530*H530,2)</f>
        <v>0</v>
      </c>
      <c r="BL530" s="136" t="s">
        <v>451</v>
      </c>
      <c r="BM530" s="136" t="s">
        <v>895</v>
      </c>
    </row>
    <row r="531" spans="2:65" s="41" customFormat="1" ht="22.5" customHeight="1" x14ac:dyDescent="0.25">
      <c r="B531" s="179"/>
      <c r="C531" s="178" t="s">
        <v>894</v>
      </c>
      <c r="D531" s="178" t="s">
        <v>386</v>
      </c>
      <c r="E531" s="177" t="s">
        <v>893</v>
      </c>
      <c r="F531" s="172" t="s">
        <v>892</v>
      </c>
      <c r="G531" s="176" t="s">
        <v>464</v>
      </c>
      <c r="H531" s="175">
        <v>47.15</v>
      </c>
      <c r="I531" s="174"/>
      <c r="J531" s="173">
        <f>ROUND(I531*H531,2)</f>
        <v>0</v>
      </c>
      <c r="K531" s="172" t="s">
        <v>15</v>
      </c>
      <c r="L531" s="42"/>
      <c r="M531" s="171" t="s">
        <v>15</v>
      </c>
      <c r="N531" s="215" t="s">
        <v>349</v>
      </c>
      <c r="O531" s="89"/>
      <c r="P531" s="214">
        <f>O531*H531</f>
        <v>0</v>
      </c>
      <c r="Q531" s="214">
        <v>0</v>
      </c>
      <c r="R531" s="214">
        <f>Q531*H531</f>
        <v>0</v>
      </c>
      <c r="S531" s="214">
        <v>0</v>
      </c>
      <c r="T531" s="213">
        <f>S531*H531</f>
        <v>0</v>
      </c>
      <c r="AR531" s="136" t="s">
        <v>451</v>
      </c>
      <c r="AT531" s="136" t="s">
        <v>386</v>
      </c>
      <c r="AU531" s="136" t="s">
        <v>293</v>
      </c>
      <c r="AY531" s="136" t="s">
        <v>385</v>
      </c>
      <c r="BE531" s="166">
        <f>IF(N531="základní",J531,0)</f>
        <v>0</v>
      </c>
      <c r="BF531" s="166">
        <f>IF(N531="snížená",J531,0)</f>
        <v>0</v>
      </c>
      <c r="BG531" s="166">
        <f>IF(N531="zákl. přenesená",J531,0)</f>
        <v>0</v>
      </c>
      <c r="BH531" s="166">
        <f>IF(N531="sníž. přenesená",J531,0)</f>
        <v>0</v>
      </c>
      <c r="BI531" s="166">
        <f>IF(N531="nulová",J531,0)</f>
        <v>0</v>
      </c>
      <c r="BJ531" s="136" t="s">
        <v>297</v>
      </c>
      <c r="BK531" s="166">
        <f>ROUND(I531*H531,2)</f>
        <v>0</v>
      </c>
      <c r="BL531" s="136" t="s">
        <v>451</v>
      </c>
      <c r="BM531" s="136" t="s">
        <v>891</v>
      </c>
    </row>
    <row r="532" spans="2:65" s="41" customFormat="1" ht="22.5" customHeight="1" x14ac:dyDescent="0.25">
      <c r="B532" s="179"/>
      <c r="C532" s="178" t="s">
        <v>890</v>
      </c>
      <c r="D532" s="178" t="s">
        <v>386</v>
      </c>
      <c r="E532" s="177" t="s">
        <v>889</v>
      </c>
      <c r="F532" s="172" t="s">
        <v>888</v>
      </c>
      <c r="G532" s="176" t="s">
        <v>513</v>
      </c>
      <c r="H532" s="175">
        <v>10.871</v>
      </c>
      <c r="I532" s="174"/>
      <c r="J532" s="173">
        <f>ROUND(I532*H532,2)</f>
        <v>0</v>
      </c>
      <c r="K532" s="172" t="s">
        <v>512</v>
      </c>
      <c r="L532" s="42"/>
      <c r="M532" s="171" t="s">
        <v>15</v>
      </c>
      <c r="N532" s="215" t="s">
        <v>349</v>
      </c>
      <c r="O532" s="89"/>
      <c r="P532" s="214">
        <f>O532*H532</f>
        <v>0</v>
      </c>
      <c r="Q532" s="214">
        <v>0</v>
      </c>
      <c r="R532" s="214">
        <f>Q532*H532</f>
        <v>0</v>
      </c>
      <c r="S532" s="214">
        <v>0</v>
      </c>
      <c r="T532" s="213">
        <f>S532*H532</f>
        <v>0</v>
      </c>
      <c r="AR532" s="136" t="s">
        <v>451</v>
      </c>
      <c r="AT532" s="136" t="s">
        <v>386</v>
      </c>
      <c r="AU532" s="136" t="s">
        <v>293</v>
      </c>
      <c r="AY532" s="136" t="s">
        <v>385</v>
      </c>
      <c r="BE532" s="166">
        <f>IF(N532="základní",J532,0)</f>
        <v>0</v>
      </c>
      <c r="BF532" s="166">
        <f>IF(N532="snížená",J532,0)</f>
        <v>0</v>
      </c>
      <c r="BG532" s="166">
        <f>IF(N532="zákl. přenesená",J532,0)</f>
        <v>0</v>
      </c>
      <c r="BH532" s="166">
        <f>IF(N532="sníž. přenesená",J532,0)</f>
        <v>0</v>
      </c>
      <c r="BI532" s="166">
        <f>IF(N532="nulová",J532,0)</f>
        <v>0</v>
      </c>
      <c r="BJ532" s="136" t="s">
        <v>297</v>
      </c>
      <c r="BK532" s="166">
        <f>ROUND(I532*H532,2)</f>
        <v>0</v>
      </c>
      <c r="BL532" s="136" t="s">
        <v>451</v>
      </c>
      <c r="BM532" s="136" t="s">
        <v>887</v>
      </c>
    </row>
    <row r="533" spans="2:65" s="41" customFormat="1" ht="40.5" x14ac:dyDescent="0.25">
      <c r="B533" s="42"/>
      <c r="D533" s="219" t="s">
        <v>461</v>
      </c>
      <c r="F533" s="247" t="s">
        <v>886</v>
      </c>
      <c r="I533" s="243"/>
      <c r="L533" s="42"/>
      <c r="M533" s="242"/>
      <c r="N533" s="89"/>
      <c r="O533" s="89"/>
      <c r="P533" s="89"/>
      <c r="Q533" s="89"/>
      <c r="R533" s="89"/>
      <c r="S533" s="89"/>
      <c r="T533" s="88"/>
      <c r="AT533" s="136" t="s">
        <v>461</v>
      </c>
      <c r="AU533" s="136" t="s">
        <v>293</v>
      </c>
    </row>
    <row r="534" spans="2:65" s="41" customFormat="1" ht="22.5" customHeight="1" x14ac:dyDescent="0.25">
      <c r="B534" s="179"/>
      <c r="C534" s="178" t="s">
        <v>885</v>
      </c>
      <c r="D534" s="178" t="s">
        <v>386</v>
      </c>
      <c r="E534" s="177" t="s">
        <v>884</v>
      </c>
      <c r="F534" s="172" t="s">
        <v>883</v>
      </c>
      <c r="G534" s="176" t="s">
        <v>513</v>
      </c>
      <c r="H534" s="175">
        <v>10.871</v>
      </c>
      <c r="I534" s="174"/>
      <c r="J534" s="173">
        <f>ROUND(I534*H534,2)</f>
        <v>0</v>
      </c>
      <c r="K534" s="172" t="s">
        <v>512</v>
      </c>
      <c r="L534" s="42"/>
      <c r="M534" s="171" t="s">
        <v>15</v>
      </c>
      <c r="N534" s="215" t="s">
        <v>349</v>
      </c>
      <c r="O534" s="89"/>
      <c r="P534" s="214">
        <f>O534*H534</f>
        <v>0</v>
      </c>
      <c r="Q534" s="214">
        <v>0</v>
      </c>
      <c r="R534" s="214">
        <f>Q534*H534</f>
        <v>0</v>
      </c>
      <c r="S534" s="214">
        <v>0</v>
      </c>
      <c r="T534" s="213">
        <f>S534*H534</f>
        <v>0</v>
      </c>
      <c r="AR534" s="136" t="s">
        <v>451</v>
      </c>
      <c r="AT534" s="136" t="s">
        <v>386</v>
      </c>
      <c r="AU534" s="136" t="s">
        <v>293</v>
      </c>
      <c r="AY534" s="136" t="s">
        <v>385</v>
      </c>
      <c r="BE534" s="166">
        <f>IF(N534="základní",J534,0)</f>
        <v>0</v>
      </c>
      <c r="BF534" s="166">
        <f>IF(N534="snížená",J534,0)</f>
        <v>0</v>
      </c>
      <c r="BG534" s="166">
        <f>IF(N534="zákl. přenesená",J534,0)</f>
        <v>0</v>
      </c>
      <c r="BH534" s="166">
        <f>IF(N534="sníž. přenesená",J534,0)</f>
        <v>0</v>
      </c>
      <c r="BI534" s="166">
        <f>IF(N534="nulová",J534,0)</f>
        <v>0</v>
      </c>
      <c r="BJ534" s="136" t="s">
        <v>297</v>
      </c>
      <c r="BK534" s="166">
        <f>ROUND(I534*H534,2)</f>
        <v>0</v>
      </c>
      <c r="BL534" s="136" t="s">
        <v>451</v>
      </c>
      <c r="BM534" s="136" t="s">
        <v>882</v>
      </c>
    </row>
    <row r="535" spans="2:65" s="41" customFormat="1" ht="40.5" x14ac:dyDescent="0.25">
      <c r="B535" s="42"/>
      <c r="D535" s="204" t="s">
        <v>461</v>
      </c>
      <c r="F535" s="244" t="s">
        <v>881</v>
      </c>
      <c r="I535" s="243"/>
      <c r="L535" s="42"/>
      <c r="M535" s="242"/>
      <c r="N535" s="89"/>
      <c r="O535" s="89"/>
      <c r="P535" s="89"/>
      <c r="Q535" s="89"/>
      <c r="R535" s="89"/>
      <c r="S535" s="89"/>
      <c r="T535" s="88"/>
      <c r="AT535" s="136" t="s">
        <v>461</v>
      </c>
      <c r="AU535" s="136" t="s">
        <v>293</v>
      </c>
    </row>
    <row r="536" spans="2:65" s="180" customFormat="1" ht="29.85" customHeight="1" x14ac:dyDescent="0.3">
      <c r="B536" s="188"/>
      <c r="D536" s="192" t="s">
        <v>314</v>
      </c>
      <c r="E536" s="191" t="s">
        <v>880</v>
      </c>
      <c r="F536" s="191" t="s">
        <v>879</v>
      </c>
      <c r="I536" s="190"/>
      <c r="J536" s="189">
        <f>BK536</f>
        <v>0</v>
      </c>
      <c r="L536" s="188"/>
      <c r="M536" s="187"/>
      <c r="N536" s="185"/>
      <c r="O536" s="185"/>
      <c r="P536" s="186">
        <f>SUM(P537:P540)</f>
        <v>0</v>
      </c>
      <c r="Q536" s="185"/>
      <c r="R536" s="186">
        <f>SUM(R537:R540)</f>
        <v>0</v>
      </c>
      <c r="S536" s="185"/>
      <c r="T536" s="184">
        <f>SUM(T537:T540)</f>
        <v>0</v>
      </c>
      <c r="AR536" s="182" t="s">
        <v>293</v>
      </c>
      <c r="AT536" s="183" t="s">
        <v>314</v>
      </c>
      <c r="AU536" s="183" t="s">
        <v>297</v>
      </c>
      <c r="AY536" s="182" t="s">
        <v>385</v>
      </c>
      <c r="BK536" s="181">
        <f>SUM(BK537:BK540)</f>
        <v>0</v>
      </c>
    </row>
    <row r="537" spans="2:65" s="41" customFormat="1" ht="57" customHeight="1" x14ac:dyDescent="0.25">
      <c r="B537" s="179"/>
      <c r="C537" s="178" t="s">
        <v>878</v>
      </c>
      <c r="D537" s="178" t="s">
        <v>386</v>
      </c>
      <c r="E537" s="177" t="s">
        <v>877</v>
      </c>
      <c r="F537" s="172" t="s">
        <v>876</v>
      </c>
      <c r="G537" s="176" t="s">
        <v>464</v>
      </c>
      <c r="H537" s="175">
        <v>1.76</v>
      </c>
      <c r="I537" s="174"/>
      <c r="J537" s="173">
        <f>ROUND(I537*H537,2)</f>
        <v>0</v>
      </c>
      <c r="K537" s="172" t="s">
        <v>15</v>
      </c>
      <c r="L537" s="42"/>
      <c r="M537" s="171" t="s">
        <v>15</v>
      </c>
      <c r="N537" s="215" t="s">
        <v>349</v>
      </c>
      <c r="O537" s="89"/>
      <c r="P537" s="214">
        <f>O537*H537</f>
        <v>0</v>
      </c>
      <c r="Q537" s="214">
        <v>0</v>
      </c>
      <c r="R537" s="214">
        <f>Q537*H537</f>
        <v>0</v>
      </c>
      <c r="S537" s="214">
        <v>0</v>
      </c>
      <c r="T537" s="213">
        <f>S537*H537</f>
        <v>0</v>
      </c>
      <c r="AR537" s="136" t="s">
        <v>451</v>
      </c>
      <c r="AT537" s="136" t="s">
        <v>386</v>
      </c>
      <c r="AU537" s="136" t="s">
        <v>293</v>
      </c>
      <c r="AY537" s="136" t="s">
        <v>385</v>
      </c>
      <c r="BE537" s="166">
        <f>IF(N537="základní",J537,0)</f>
        <v>0</v>
      </c>
      <c r="BF537" s="166">
        <f>IF(N537="snížená",J537,0)</f>
        <v>0</v>
      </c>
      <c r="BG537" s="166">
        <f>IF(N537="zákl. přenesená",J537,0)</f>
        <v>0</v>
      </c>
      <c r="BH537" s="166">
        <f>IF(N537="sníž. přenesená",J537,0)</f>
        <v>0</v>
      </c>
      <c r="BI537" s="166">
        <f>IF(N537="nulová",J537,0)</f>
        <v>0</v>
      </c>
      <c r="BJ537" s="136" t="s">
        <v>297</v>
      </c>
      <c r="BK537" s="166">
        <f>ROUND(I537*H537,2)</f>
        <v>0</v>
      </c>
      <c r="BL537" s="136" t="s">
        <v>451</v>
      </c>
      <c r="BM537" s="136" t="s">
        <v>875</v>
      </c>
    </row>
    <row r="538" spans="2:65" s="205" customFormat="1" x14ac:dyDescent="0.25">
      <c r="B538" s="210"/>
      <c r="D538" s="204" t="s">
        <v>396</v>
      </c>
      <c r="E538" s="206" t="s">
        <v>15</v>
      </c>
      <c r="F538" s="212" t="s">
        <v>874</v>
      </c>
      <c r="H538" s="206" t="s">
        <v>15</v>
      </c>
      <c r="I538" s="211"/>
      <c r="L538" s="210"/>
      <c r="M538" s="209"/>
      <c r="N538" s="208"/>
      <c r="O538" s="208"/>
      <c r="P538" s="208"/>
      <c r="Q538" s="208"/>
      <c r="R538" s="208"/>
      <c r="S538" s="208"/>
      <c r="T538" s="207"/>
      <c r="AT538" s="206" t="s">
        <v>396</v>
      </c>
      <c r="AU538" s="206" t="s">
        <v>293</v>
      </c>
      <c r="AV538" s="205" t="s">
        <v>297</v>
      </c>
      <c r="AW538" s="205" t="s">
        <v>358</v>
      </c>
      <c r="AX538" s="205" t="s">
        <v>313</v>
      </c>
      <c r="AY538" s="206" t="s">
        <v>385</v>
      </c>
    </row>
    <row r="539" spans="2:65" s="195" customFormat="1" x14ac:dyDescent="0.25">
      <c r="B539" s="200"/>
      <c r="D539" s="204" t="s">
        <v>396</v>
      </c>
      <c r="E539" s="196" t="s">
        <v>15</v>
      </c>
      <c r="F539" s="203" t="s">
        <v>873</v>
      </c>
      <c r="H539" s="202">
        <v>1.76</v>
      </c>
      <c r="I539" s="201"/>
      <c r="L539" s="200"/>
      <c r="M539" s="199"/>
      <c r="N539" s="198"/>
      <c r="O539" s="198"/>
      <c r="P539" s="198"/>
      <c r="Q539" s="198"/>
      <c r="R539" s="198"/>
      <c r="S539" s="198"/>
      <c r="T539" s="197"/>
      <c r="AT539" s="196" t="s">
        <v>396</v>
      </c>
      <c r="AU539" s="196" t="s">
        <v>293</v>
      </c>
      <c r="AV539" s="195" t="s">
        <v>293</v>
      </c>
      <c r="AW539" s="195" t="s">
        <v>358</v>
      </c>
      <c r="AX539" s="195" t="s">
        <v>313</v>
      </c>
      <c r="AY539" s="196" t="s">
        <v>385</v>
      </c>
    </row>
    <row r="540" spans="2:65" s="232" customFormat="1" x14ac:dyDescent="0.25">
      <c r="B540" s="237"/>
      <c r="D540" s="204" t="s">
        <v>396</v>
      </c>
      <c r="E540" s="233" t="s">
        <v>15</v>
      </c>
      <c r="F540" s="246" t="s">
        <v>456</v>
      </c>
      <c r="H540" s="245">
        <v>1.76</v>
      </c>
      <c r="I540" s="238"/>
      <c r="L540" s="237"/>
      <c r="M540" s="236"/>
      <c r="N540" s="235"/>
      <c r="O540" s="235"/>
      <c r="P540" s="235"/>
      <c r="Q540" s="235"/>
      <c r="R540" s="235"/>
      <c r="S540" s="235"/>
      <c r="T540" s="234"/>
      <c r="AT540" s="233" t="s">
        <v>396</v>
      </c>
      <c r="AU540" s="233" t="s">
        <v>293</v>
      </c>
      <c r="AV540" s="232" t="s">
        <v>384</v>
      </c>
      <c r="AW540" s="232" t="s">
        <v>358</v>
      </c>
      <c r="AX540" s="232" t="s">
        <v>297</v>
      </c>
      <c r="AY540" s="233" t="s">
        <v>385</v>
      </c>
    </row>
    <row r="541" spans="2:65" s="180" customFormat="1" ht="29.85" customHeight="1" x14ac:dyDescent="0.3">
      <c r="B541" s="188"/>
      <c r="D541" s="192" t="s">
        <v>314</v>
      </c>
      <c r="E541" s="191" t="s">
        <v>872</v>
      </c>
      <c r="F541" s="191" t="s">
        <v>871</v>
      </c>
      <c r="I541" s="190"/>
      <c r="J541" s="189">
        <f>BK541</f>
        <v>0</v>
      </c>
      <c r="L541" s="188"/>
      <c r="M541" s="187"/>
      <c r="N541" s="185"/>
      <c r="O541" s="185"/>
      <c r="P541" s="186">
        <f>SUM(P542:P702)</f>
        <v>0</v>
      </c>
      <c r="Q541" s="185"/>
      <c r="R541" s="186">
        <f>SUM(R542:R702)</f>
        <v>0</v>
      </c>
      <c r="S541" s="185"/>
      <c r="T541" s="184">
        <f>SUM(T542:T702)</f>
        <v>0</v>
      </c>
      <c r="AR541" s="182" t="s">
        <v>293</v>
      </c>
      <c r="AT541" s="183" t="s">
        <v>314</v>
      </c>
      <c r="AU541" s="183" t="s">
        <v>297</v>
      </c>
      <c r="AY541" s="182" t="s">
        <v>385</v>
      </c>
      <c r="BK541" s="181">
        <f>SUM(BK542:BK702)</f>
        <v>0</v>
      </c>
    </row>
    <row r="542" spans="2:65" s="41" customFormat="1" ht="22.5" customHeight="1" x14ac:dyDescent="0.25">
      <c r="B542" s="179"/>
      <c r="C542" s="178" t="s">
        <v>870</v>
      </c>
      <c r="D542" s="178" t="s">
        <v>386</v>
      </c>
      <c r="E542" s="177" t="s">
        <v>869</v>
      </c>
      <c r="F542" s="172" t="s">
        <v>868</v>
      </c>
      <c r="G542" s="176" t="s">
        <v>464</v>
      </c>
      <c r="H542" s="175">
        <v>13.65</v>
      </c>
      <c r="I542" s="174"/>
      <c r="J542" s="173">
        <f>ROUND(I542*H542,2)</f>
        <v>0</v>
      </c>
      <c r="K542" s="172" t="s">
        <v>15</v>
      </c>
      <c r="L542" s="42"/>
      <c r="M542" s="171" t="s">
        <v>15</v>
      </c>
      <c r="N542" s="215" t="s">
        <v>349</v>
      </c>
      <c r="O542" s="89"/>
      <c r="P542" s="214">
        <f>O542*H542</f>
        <v>0</v>
      </c>
      <c r="Q542" s="214">
        <v>0</v>
      </c>
      <c r="R542" s="214">
        <f>Q542*H542</f>
        <v>0</v>
      </c>
      <c r="S542" s="214">
        <v>0</v>
      </c>
      <c r="T542" s="213">
        <f>S542*H542</f>
        <v>0</v>
      </c>
      <c r="AR542" s="136" t="s">
        <v>451</v>
      </c>
      <c r="AT542" s="136" t="s">
        <v>386</v>
      </c>
      <c r="AU542" s="136" t="s">
        <v>293</v>
      </c>
      <c r="AY542" s="136" t="s">
        <v>385</v>
      </c>
      <c r="BE542" s="166">
        <f>IF(N542="základní",J542,0)</f>
        <v>0</v>
      </c>
      <c r="BF542" s="166">
        <f>IF(N542="snížená",J542,0)</f>
        <v>0</v>
      </c>
      <c r="BG542" s="166">
        <f>IF(N542="zákl. přenesená",J542,0)</f>
        <v>0</v>
      </c>
      <c r="BH542" s="166">
        <f>IF(N542="sníž. přenesená",J542,0)</f>
        <v>0</v>
      </c>
      <c r="BI542" s="166">
        <f>IF(N542="nulová",J542,0)</f>
        <v>0</v>
      </c>
      <c r="BJ542" s="136" t="s">
        <v>297</v>
      </c>
      <c r="BK542" s="166">
        <f>ROUND(I542*H542,2)</f>
        <v>0</v>
      </c>
      <c r="BL542" s="136" t="s">
        <v>451</v>
      </c>
      <c r="BM542" s="136" t="s">
        <v>867</v>
      </c>
    </row>
    <row r="543" spans="2:65" s="195" customFormat="1" x14ac:dyDescent="0.25">
      <c r="B543" s="200"/>
      <c r="D543" s="204" t="s">
        <v>396</v>
      </c>
      <c r="E543" s="196" t="s">
        <v>15</v>
      </c>
      <c r="F543" s="203" t="s">
        <v>866</v>
      </c>
      <c r="H543" s="202">
        <v>13.65</v>
      </c>
      <c r="I543" s="201"/>
      <c r="L543" s="200"/>
      <c r="M543" s="199"/>
      <c r="N543" s="198"/>
      <c r="O543" s="198"/>
      <c r="P543" s="198"/>
      <c r="Q543" s="198"/>
      <c r="R543" s="198"/>
      <c r="S543" s="198"/>
      <c r="T543" s="197"/>
      <c r="AT543" s="196" t="s">
        <v>396</v>
      </c>
      <c r="AU543" s="196" t="s">
        <v>293</v>
      </c>
      <c r="AV543" s="195" t="s">
        <v>293</v>
      </c>
      <c r="AW543" s="195" t="s">
        <v>358</v>
      </c>
      <c r="AX543" s="195" t="s">
        <v>313</v>
      </c>
      <c r="AY543" s="196" t="s">
        <v>385</v>
      </c>
    </row>
    <row r="544" spans="2:65" s="232" customFormat="1" x14ac:dyDescent="0.25">
      <c r="B544" s="237"/>
      <c r="D544" s="219" t="s">
        <v>396</v>
      </c>
      <c r="E544" s="241" t="s">
        <v>15</v>
      </c>
      <c r="F544" s="240" t="s">
        <v>456</v>
      </c>
      <c r="H544" s="239">
        <v>13.65</v>
      </c>
      <c r="I544" s="238"/>
      <c r="L544" s="237"/>
      <c r="M544" s="236"/>
      <c r="N544" s="235"/>
      <c r="O544" s="235"/>
      <c r="P544" s="235"/>
      <c r="Q544" s="235"/>
      <c r="R544" s="235"/>
      <c r="S544" s="235"/>
      <c r="T544" s="234"/>
      <c r="AT544" s="233" t="s">
        <v>396</v>
      </c>
      <c r="AU544" s="233" t="s">
        <v>293</v>
      </c>
      <c r="AV544" s="232" t="s">
        <v>384</v>
      </c>
      <c r="AW544" s="232" t="s">
        <v>358</v>
      </c>
      <c r="AX544" s="232" t="s">
        <v>297</v>
      </c>
      <c r="AY544" s="233" t="s">
        <v>385</v>
      </c>
    </row>
    <row r="545" spans="2:65" s="41" customFormat="1" ht="22.5" customHeight="1" x14ac:dyDescent="0.25">
      <c r="B545" s="179"/>
      <c r="C545" s="178" t="s">
        <v>865</v>
      </c>
      <c r="D545" s="178" t="s">
        <v>386</v>
      </c>
      <c r="E545" s="177" t="s">
        <v>864</v>
      </c>
      <c r="F545" s="172" t="s">
        <v>863</v>
      </c>
      <c r="G545" s="176" t="s">
        <v>420</v>
      </c>
      <c r="H545" s="175">
        <v>13</v>
      </c>
      <c r="I545" s="174"/>
      <c r="J545" s="173">
        <f>ROUND(I545*H545,2)</f>
        <v>0</v>
      </c>
      <c r="K545" s="172" t="s">
        <v>15</v>
      </c>
      <c r="L545" s="42"/>
      <c r="M545" s="171" t="s">
        <v>15</v>
      </c>
      <c r="N545" s="215" t="s">
        <v>349</v>
      </c>
      <c r="O545" s="89"/>
      <c r="P545" s="214">
        <f>O545*H545</f>
        <v>0</v>
      </c>
      <c r="Q545" s="214">
        <v>0</v>
      </c>
      <c r="R545" s="214">
        <f>Q545*H545</f>
        <v>0</v>
      </c>
      <c r="S545" s="214">
        <v>0</v>
      </c>
      <c r="T545" s="213">
        <f>S545*H545</f>
        <v>0</v>
      </c>
      <c r="AR545" s="136" t="s">
        <v>451</v>
      </c>
      <c r="AT545" s="136" t="s">
        <v>386</v>
      </c>
      <c r="AU545" s="136" t="s">
        <v>293</v>
      </c>
      <c r="AY545" s="136" t="s">
        <v>385</v>
      </c>
      <c r="BE545" s="166">
        <f>IF(N545="základní",J545,0)</f>
        <v>0</v>
      </c>
      <c r="BF545" s="166">
        <f>IF(N545="snížená",J545,0)</f>
        <v>0</v>
      </c>
      <c r="BG545" s="166">
        <f>IF(N545="zákl. přenesená",J545,0)</f>
        <v>0</v>
      </c>
      <c r="BH545" s="166">
        <f>IF(N545="sníž. přenesená",J545,0)</f>
        <v>0</v>
      </c>
      <c r="BI545" s="166">
        <f>IF(N545="nulová",J545,0)</f>
        <v>0</v>
      </c>
      <c r="BJ545" s="136" t="s">
        <v>297</v>
      </c>
      <c r="BK545" s="166">
        <f>ROUND(I545*H545,2)</f>
        <v>0</v>
      </c>
      <c r="BL545" s="136" t="s">
        <v>451</v>
      </c>
      <c r="BM545" s="136" t="s">
        <v>862</v>
      </c>
    </row>
    <row r="546" spans="2:65" s="41" customFormat="1" ht="31.5" customHeight="1" x14ac:dyDescent="0.25">
      <c r="B546" s="179"/>
      <c r="C546" s="178" t="s">
        <v>861</v>
      </c>
      <c r="D546" s="178" t="s">
        <v>386</v>
      </c>
      <c r="E546" s="177" t="s">
        <v>860</v>
      </c>
      <c r="F546" s="172" t="s">
        <v>859</v>
      </c>
      <c r="G546" s="176" t="s">
        <v>420</v>
      </c>
      <c r="H546" s="175">
        <v>9</v>
      </c>
      <c r="I546" s="174"/>
      <c r="J546" s="173">
        <f>ROUND(I546*H546,2)</f>
        <v>0</v>
      </c>
      <c r="K546" s="172" t="s">
        <v>15</v>
      </c>
      <c r="L546" s="42"/>
      <c r="M546" s="171" t="s">
        <v>15</v>
      </c>
      <c r="N546" s="215" t="s">
        <v>349</v>
      </c>
      <c r="O546" s="89"/>
      <c r="P546" s="214">
        <f>O546*H546</f>
        <v>0</v>
      </c>
      <c r="Q546" s="214">
        <v>0</v>
      </c>
      <c r="R546" s="214">
        <f>Q546*H546</f>
        <v>0</v>
      </c>
      <c r="S546" s="214">
        <v>0</v>
      </c>
      <c r="T546" s="213">
        <f>S546*H546</f>
        <v>0</v>
      </c>
      <c r="AR546" s="136" t="s">
        <v>451</v>
      </c>
      <c r="AT546" s="136" t="s">
        <v>386</v>
      </c>
      <c r="AU546" s="136" t="s">
        <v>293</v>
      </c>
      <c r="AY546" s="136" t="s">
        <v>385</v>
      </c>
      <c r="BE546" s="166">
        <f>IF(N546="základní",J546,0)</f>
        <v>0</v>
      </c>
      <c r="BF546" s="166">
        <f>IF(N546="snížená",J546,0)</f>
        <v>0</v>
      </c>
      <c r="BG546" s="166">
        <f>IF(N546="zákl. přenesená",J546,0)</f>
        <v>0</v>
      </c>
      <c r="BH546" s="166">
        <f>IF(N546="sníž. přenesená",J546,0)</f>
        <v>0</v>
      </c>
      <c r="BI546" s="166">
        <f>IF(N546="nulová",J546,0)</f>
        <v>0</v>
      </c>
      <c r="BJ546" s="136" t="s">
        <v>297</v>
      </c>
      <c r="BK546" s="166">
        <f>ROUND(I546*H546,2)</f>
        <v>0</v>
      </c>
      <c r="BL546" s="136" t="s">
        <v>451</v>
      </c>
      <c r="BM546" s="136" t="s">
        <v>858</v>
      </c>
    </row>
    <row r="547" spans="2:65" s="41" customFormat="1" ht="22.5" customHeight="1" x14ac:dyDescent="0.25">
      <c r="B547" s="179"/>
      <c r="C547" s="178" t="s">
        <v>857</v>
      </c>
      <c r="D547" s="178" t="s">
        <v>386</v>
      </c>
      <c r="E547" s="177" t="s">
        <v>856</v>
      </c>
      <c r="F547" s="172" t="s">
        <v>855</v>
      </c>
      <c r="G547" s="176" t="s">
        <v>420</v>
      </c>
      <c r="H547" s="175">
        <v>14</v>
      </c>
      <c r="I547" s="174"/>
      <c r="J547" s="173">
        <f>ROUND(I547*H547,2)</f>
        <v>0</v>
      </c>
      <c r="K547" s="172" t="s">
        <v>15</v>
      </c>
      <c r="L547" s="42"/>
      <c r="M547" s="171" t="s">
        <v>15</v>
      </c>
      <c r="N547" s="215" t="s">
        <v>349</v>
      </c>
      <c r="O547" s="89"/>
      <c r="P547" s="214">
        <f>O547*H547</f>
        <v>0</v>
      </c>
      <c r="Q547" s="214">
        <v>0</v>
      </c>
      <c r="R547" s="214">
        <f>Q547*H547</f>
        <v>0</v>
      </c>
      <c r="S547" s="214">
        <v>0</v>
      </c>
      <c r="T547" s="213">
        <f>S547*H547</f>
        <v>0</v>
      </c>
      <c r="AR547" s="136" t="s">
        <v>451</v>
      </c>
      <c r="AT547" s="136" t="s">
        <v>386</v>
      </c>
      <c r="AU547" s="136" t="s">
        <v>293</v>
      </c>
      <c r="AY547" s="136" t="s">
        <v>385</v>
      </c>
      <c r="BE547" s="166">
        <f>IF(N547="základní",J547,0)</f>
        <v>0</v>
      </c>
      <c r="BF547" s="166">
        <f>IF(N547="snížená",J547,0)</f>
        <v>0</v>
      </c>
      <c r="BG547" s="166">
        <f>IF(N547="zákl. přenesená",J547,0)</f>
        <v>0</v>
      </c>
      <c r="BH547" s="166">
        <f>IF(N547="sníž. přenesená",J547,0)</f>
        <v>0</v>
      </c>
      <c r="BI547" s="166">
        <f>IF(N547="nulová",J547,0)</f>
        <v>0</v>
      </c>
      <c r="BJ547" s="136" t="s">
        <v>297</v>
      </c>
      <c r="BK547" s="166">
        <f>ROUND(I547*H547,2)</f>
        <v>0</v>
      </c>
      <c r="BL547" s="136" t="s">
        <v>451</v>
      </c>
      <c r="BM547" s="136" t="s">
        <v>854</v>
      </c>
    </row>
    <row r="548" spans="2:65" s="41" customFormat="1" ht="22.5" customHeight="1" x14ac:dyDescent="0.25">
      <c r="B548" s="179"/>
      <c r="C548" s="178" t="s">
        <v>853</v>
      </c>
      <c r="D548" s="178" t="s">
        <v>386</v>
      </c>
      <c r="E548" s="177" t="s">
        <v>852</v>
      </c>
      <c r="F548" s="172" t="s">
        <v>851</v>
      </c>
      <c r="G548" s="176" t="s">
        <v>420</v>
      </c>
      <c r="H548" s="175">
        <v>2</v>
      </c>
      <c r="I548" s="174"/>
      <c r="J548" s="173">
        <f>ROUND(I548*H548,2)</f>
        <v>0</v>
      </c>
      <c r="K548" s="172" t="s">
        <v>15</v>
      </c>
      <c r="L548" s="42"/>
      <c r="M548" s="171" t="s">
        <v>15</v>
      </c>
      <c r="N548" s="215" t="s">
        <v>349</v>
      </c>
      <c r="O548" s="89"/>
      <c r="P548" s="214">
        <f>O548*H548</f>
        <v>0</v>
      </c>
      <c r="Q548" s="214">
        <v>0</v>
      </c>
      <c r="R548" s="214">
        <f>Q548*H548</f>
        <v>0</v>
      </c>
      <c r="S548" s="214">
        <v>0</v>
      </c>
      <c r="T548" s="213">
        <f>S548*H548</f>
        <v>0</v>
      </c>
      <c r="AR548" s="136" t="s">
        <v>451</v>
      </c>
      <c r="AT548" s="136" t="s">
        <v>386</v>
      </c>
      <c r="AU548" s="136" t="s">
        <v>293</v>
      </c>
      <c r="AY548" s="136" t="s">
        <v>385</v>
      </c>
      <c r="BE548" s="166">
        <f>IF(N548="základní",J548,0)</f>
        <v>0</v>
      </c>
      <c r="BF548" s="166">
        <f>IF(N548="snížená",J548,0)</f>
        <v>0</v>
      </c>
      <c r="BG548" s="166">
        <f>IF(N548="zákl. přenesená",J548,0)</f>
        <v>0</v>
      </c>
      <c r="BH548" s="166">
        <f>IF(N548="sníž. přenesená",J548,0)</f>
        <v>0</v>
      </c>
      <c r="BI548" s="166">
        <f>IF(N548="nulová",J548,0)</f>
        <v>0</v>
      </c>
      <c r="BJ548" s="136" t="s">
        <v>297</v>
      </c>
      <c r="BK548" s="166">
        <f>ROUND(I548*H548,2)</f>
        <v>0</v>
      </c>
      <c r="BL548" s="136" t="s">
        <v>451</v>
      </c>
      <c r="BM548" s="136" t="s">
        <v>850</v>
      </c>
    </row>
    <row r="549" spans="2:65" s="41" customFormat="1" ht="22.5" customHeight="1" x14ac:dyDescent="0.25">
      <c r="B549" s="179"/>
      <c r="C549" s="178" t="s">
        <v>849</v>
      </c>
      <c r="D549" s="178" t="s">
        <v>386</v>
      </c>
      <c r="E549" s="177" t="s">
        <v>848</v>
      </c>
      <c r="F549" s="172" t="s">
        <v>847</v>
      </c>
      <c r="G549" s="176" t="s">
        <v>420</v>
      </c>
      <c r="H549" s="175">
        <v>7</v>
      </c>
      <c r="I549" s="174"/>
      <c r="J549" s="173">
        <f>ROUND(I549*H549,2)</f>
        <v>0</v>
      </c>
      <c r="K549" s="172" t="s">
        <v>15</v>
      </c>
      <c r="L549" s="42"/>
      <c r="M549" s="171" t="s">
        <v>15</v>
      </c>
      <c r="N549" s="215" t="s">
        <v>349</v>
      </c>
      <c r="O549" s="89"/>
      <c r="P549" s="214">
        <f>O549*H549</f>
        <v>0</v>
      </c>
      <c r="Q549" s="214">
        <v>0</v>
      </c>
      <c r="R549" s="214">
        <f>Q549*H549</f>
        <v>0</v>
      </c>
      <c r="S549" s="214">
        <v>0</v>
      </c>
      <c r="T549" s="213">
        <f>S549*H549</f>
        <v>0</v>
      </c>
      <c r="AR549" s="136" t="s">
        <v>451</v>
      </c>
      <c r="AT549" s="136" t="s">
        <v>386</v>
      </c>
      <c r="AU549" s="136" t="s">
        <v>293</v>
      </c>
      <c r="AY549" s="136" t="s">
        <v>385</v>
      </c>
      <c r="BE549" s="166">
        <f>IF(N549="základní",J549,0)</f>
        <v>0</v>
      </c>
      <c r="BF549" s="166">
        <f>IF(N549="snížená",J549,0)</f>
        <v>0</v>
      </c>
      <c r="BG549" s="166">
        <f>IF(N549="zákl. přenesená",J549,0)</f>
        <v>0</v>
      </c>
      <c r="BH549" s="166">
        <f>IF(N549="sníž. přenesená",J549,0)</f>
        <v>0</v>
      </c>
      <c r="BI549" s="166">
        <f>IF(N549="nulová",J549,0)</f>
        <v>0</v>
      </c>
      <c r="BJ549" s="136" t="s">
        <v>297</v>
      </c>
      <c r="BK549" s="166">
        <f>ROUND(I549*H549,2)</f>
        <v>0</v>
      </c>
      <c r="BL549" s="136" t="s">
        <v>451</v>
      </c>
      <c r="BM549" s="136" t="s">
        <v>846</v>
      </c>
    </row>
    <row r="550" spans="2:65" s="41" customFormat="1" ht="22.5" customHeight="1" x14ac:dyDescent="0.25">
      <c r="B550" s="179"/>
      <c r="C550" s="178" t="s">
        <v>845</v>
      </c>
      <c r="D550" s="178" t="s">
        <v>386</v>
      </c>
      <c r="E550" s="177" t="s">
        <v>844</v>
      </c>
      <c r="F550" s="172" t="s">
        <v>843</v>
      </c>
      <c r="G550" s="176" t="s">
        <v>420</v>
      </c>
      <c r="H550" s="175">
        <v>3</v>
      </c>
      <c r="I550" s="174"/>
      <c r="J550" s="173">
        <f>ROUND(I550*H550,2)</f>
        <v>0</v>
      </c>
      <c r="K550" s="172" t="s">
        <v>15</v>
      </c>
      <c r="L550" s="42"/>
      <c r="M550" s="171" t="s">
        <v>15</v>
      </c>
      <c r="N550" s="215" t="s">
        <v>349</v>
      </c>
      <c r="O550" s="89"/>
      <c r="P550" s="214">
        <f>O550*H550</f>
        <v>0</v>
      </c>
      <c r="Q550" s="214">
        <v>0</v>
      </c>
      <c r="R550" s="214">
        <f>Q550*H550</f>
        <v>0</v>
      </c>
      <c r="S550" s="214">
        <v>0</v>
      </c>
      <c r="T550" s="213">
        <f>S550*H550</f>
        <v>0</v>
      </c>
      <c r="AR550" s="136" t="s">
        <v>451</v>
      </c>
      <c r="AT550" s="136" t="s">
        <v>386</v>
      </c>
      <c r="AU550" s="136" t="s">
        <v>293</v>
      </c>
      <c r="AY550" s="136" t="s">
        <v>385</v>
      </c>
      <c r="BE550" s="166">
        <f>IF(N550="základní",J550,0)</f>
        <v>0</v>
      </c>
      <c r="BF550" s="166">
        <f>IF(N550="snížená",J550,0)</f>
        <v>0</v>
      </c>
      <c r="BG550" s="166">
        <f>IF(N550="zákl. přenesená",J550,0)</f>
        <v>0</v>
      </c>
      <c r="BH550" s="166">
        <f>IF(N550="sníž. přenesená",J550,0)</f>
        <v>0</v>
      </c>
      <c r="BI550" s="166">
        <f>IF(N550="nulová",J550,0)</f>
        <v>0</v>
      </c>
      <c r="BJ550" s="136" t="s">
        <v>297</v>
      </c>
      <c r="BK550" s="166">
        <f>ROUND(I550*H550,2)</f>
        <v>0</v>
      </c>
      <c r="BL550" s="136" t="s">
        <v>451</v>
      </c>
      <c r="BM550" s="136" t="s">
        <v>842</v>
      </c>
    </row>
    <row r="551" spans="2:65" s="41" customFormat="1" ht="22.5" customHeight="1" x14ac:dyDescent="0.25">
      <c r="B551" s="179"/>
      <c r="C551" s="178" t="s">
        <v>841</v>
      </c>
      <c r="D551" s="178" t="s">
        <v>386</v>
      </c>
      <c r="E551" s="177" t="s">
        <v>840</v>
      </c>
      <c r="F551" s="172" t="s">
        <v>839</v>
      </c>
      <c r="G551" s="176" t="s">
        <v>420</v>
      </c>
      <c r="H551" s="175">
        <v>2</v>
      </c>
      <c r="I551" s="174"/>
      <c r="J551" s="173">
        <f>ROUND(I551*H551,2)</f>
        <v>0</v>
      </c>
      <c r="K551" s="172" t="s">
        <v>15</v>
      </c>
      <c r="L551" s="42"/>
      <c r="M551" s="171" t="s">
        <v>15</v>
      </c>
      <c r="N551" s="215" t="s">
        <v>349</v>
      </c>
      <c r="O551" s="89"/>
      <c r="P551" s="214">
        <f>O551*H551</f>
        <v>0</v>
      </c>
      <c r="Q551" s="214">
        <v>0</v>
      </c>
      <c r="R551" s="214">
        <f>Q551*H551</f>
        <v>0</v>
      </c>
      <c r="S551" s="214">
        <v>0</v>
      </c>
      <c r="T551" s="213">
        <f>S551*H551</f>
        <v>0</v>
      </c>
      <c r="AR551" s="136" t="s">
        <v>451</v>
      </c>
      <c r="AT551" s="136" t="s">
        <v>386</v>
      </c>
      <c r="AU551" s="136" t="s">
        <v>293</v>
      </c>
      <c r="AY551" s="136" t="s">
        <v>385</v>
      </c>
      <c r="BE551" s="166">
        <f>IF(N551="základní",J551,0)</f>
        <v>0</v>
      </c>
      <c r="BF551" s="166">
        <f>IF(N551="snížená",J551,0)</f>
        <v>0</v>
      </c>
      <c r="BG551" s="166">
        <f>IF(N551="zákl. přenesená",J551,0)</f>
        <v>0</v>
      </c>
      <c r="BH551" s="166">
        <f>IF(N551="sníž. přenesená",J551,0)</f>
        <v>0</v>
      </c>
      <c r="BI551" s="166">
        <f>IF(N551="nulová",J551,0)</f>
        <v>0</v>
      </c>
      <c r="BJ551" s="136" t="s">
        <v>297</v>
      </c>
      <c r="BK551" s="166">
        <f>ROUND(I551*H551,2)</f>
        <v>0</v>
      </c>
      <c r="BL551" s="136" t="s">
        <v>451</v>
      </c>
      <c r="BM551" s="136" t="s">
        <v>838</v>
      </c>
    </row>
    <row r="552" spans="2:65" s="41" customFormat="1" ht="22.5" customHeight="1" x14ac:dyDescent="0.25">
      <c r="B552" s="179"/>
      <c r="C552" s="178" t="s">
        <v>837</v>
      </c>
      <c r="D552" s="178" t="s">
        <v>386</v>
      </c>
      <c r="E552" s="177" t="s">
        <v>836</v>
      </c>
      <c r="F552" s="172" t="s">
        <v>835</v>
      </c>
      <c r="G552" s="176" t="s">
        <v>513</v>
      </c>
      <c r="H552" s="175">
        <v>2.5070000000000001</v>
      </c>
      <c r="I552" s="174"/>
      <c r="J552" s="173">
        <f>ROUND(I552*H552,2)</f>
        <v>0</v>
      </c>
      <c r="K552" s="172" t="s">
        <v>512</v>
      </c>
      <c r="L552" s="42"/>
      <c r="M552" s="171" t="s">
        <v>15</v>
      </c>
      <c r="N552" s="215" t="s">
        <v>349</v>
      </c>
      <c r="O552" s="89"/>
      <c r="P552" s="214">
        <f>O552*H552</f>
        <v>0</v>
      </c>
      <c r="Q552" s="214">
        <v>0</v>
      </c>
      <c r="R552" s="214">
        <f>Q552*H552</f>
        <v>0</v>
      </c>
      <c r="S552" s="214">
        <v>0</v>
      </c>
      <c r="T552" s="213">
        <f>S552*H552</f>
        <v>0</v>
      </c>
      <c r="AR552" s="136" t="s">
        <v>451</v>
      </c>
      <c r="AT552" s="136" t="s">
        <v>386</v>
      </c>
      <c r="AU552" s="136" t="s">
        <v>293</v>
      </c>
      <c r="AY552" s="136" t="s">
        <v>385</v>
      </c>
      <c r="BE552" s="166">
        <f>IF(N552="základní",J552,0)</f>
        <v>0</v>
      </c>
      <c r="BF552" s="166">
        <f>IF(N552="snížená",J552,0)</f>
        <v>0</v>
      </c>
      <c r="BG552" s="166">
        <f>IF(N552="zákl. přenesená",J552,0)</f>
        <v>0</v>
      </c>
      <c r="BH552" s="166">
        <f>IF(N552="sníž. přenesená",J552,0)</f>
        <v>0</v>
      </c>
      <c r="BI552" s="166">
        <f>IF(N552="nulová",J552,0)</f>
        <v>0</v>
      </c>
      <c r="BJ552" s="136" t="s">
        <v>297</v>
      </c>
      <c r="BK552" s="166">
        <f>ROUND(I552*H552,2)</f>
        <v>0</v>
      </c>
      <c r="BL552" s="136" t="s">
        <v>451</v>
      </c>
      <c r="BM552" s="136" t="s">
        <v>834</v>
      </c>
    </row>
    <row r="553" spans="2:65" s="41" customFormat="1" ht="27" x14ac:dyDescent="0.25">
      <c r="B553" s="42"/>
      <c r="D553" s="219" t="s">
        <v>461</v>
      </c>
      <c r="F553" s="247" t="s">
        <v>833</v>
      </c>
      <c r="I553" s="243"/>
      <c r="L553" s="42"/>
      <c r="M553" s="242"/>
      <c r="N553" s="89"/>
      <c r="O553" s="89"/>
      <c r="P553" s="89"/>
      <c r="Q553" s="89"/>
      <c r="R553" s="89"/>
      <c r="S553" s="89"/>
      <c r="T553" s="88"/>
      <c r="AT553" s="136" t="s">
        <v>461</v>
      </c>
      <c r="AU553" s="136" t="s">
        <v>293</v>
      </c>
    </row>
    <row r="554" spans="2:65" s="41" customFormat="1" ht="22.5" customHeight="1" x14ac:dyDescent="0.25">
      <c r="B554" s="179"/>
      <c r="C554" s="178" t="s">
        <v>832</v>
      </c>
      <c r="D554" s="178" t="s">
        <v>386</v>
      </c>
      <c r="E554" s="177" t="s">
        <v>831</v>
      </c>
      <c r="F554" s="172" t="s">
        <v>830</v>
      </c>
      <c r="G554" s="176" t="s">
        <v>513</v>
      </c>
      <c r="H554" s="175">
        <v>2.5070000000000001</v>
      </c>
      <c r="I554" s="174"/>
      <c r="J554" s="173">
        <f>ROUND(I554*H554,2)</f>
        <v>0</v>
      </c>
      <c r="K554" s="172" t="s">
        <v>512</v>
      </c>
      <c r="L554" s="42"/>
      <c r="M554" s="171" t="s">
        <v>15</v>
      </c>
      <c r="N554" s="215" t="s">
        <v>349</v>
      </c>
      <c r="O554" s="89"/>
      <c r="P554" s="214">
        <f>O554*H554</f>
        <v>0</v>
      </c>
      <c r="Q554" s="214">
        <v>0</v>
      </c>
      <c r="R554" s="214">
        <f>Q554*H554</f>
        <v>0</v>
      </c>
      <c r="S554" s="214">
        <v>0</v>
      </c>
      <c r="T554" s="213">
        <f>S554*H554</f>
        <v>0</v>
      </c>
      <c r="AR554" s="136" t="s">
        <v>451</v>
      </c>
      <c r="AT554" s="136" t="s">
        <v>386</v>
      </c>
      <c r="AU554" s="136" t="s">
        <v>293</v>
      </c>
      <c r="AY554" s="136" t="s">
        <v>385</v>
      </c>
      <c r="BE554" s="166">
        <f>IF(N554="základní",J554,0)</f>
        <v>0</v>
      </c>
      <c r="BF554" s="166">
        <f>IF(N554="snížená",J554,0)</f>
        <v>0</v>
      </c>
      <c r="BG554" s="166">
        <f>IF(N554="zákl. přenesená",J554,0)</f>
        <v>0</v>
      </c>
      <c r="BH554" s="166">
        <f>IF(N554="sníž. přenesená",J554,0)</f>
        <v>0</v>
      </c>
      <c r="BI554" s="166">
        <f>IF(N554="nulová",J554,0)</f>
        <v>0</v>
      </c>
      <c r="BJ554" s="136" t="s">
        <v>297</v>
      </c>
      <c r="BK554" s="166">
        <f>ROUND(I554*H554,2)</f>
        <v>0</v>
      </c>
      <c r="BL554" s="136" t="s">
        <v>451</v>
      </c>
      <c r="BM554" s="136" t="s">
        <v>829</v>
      </c>
    </row>
    <row r="555" spans="2:65" s="41" customFormat="1" ht="27" x14ac:dyDescent="0.25">
      <c r="B555" s="42"/>
      <c r="D555" s="219" t="s">
        <v>461</v>
      </c>
      <c r="F555" s="247" t="s">
        <v>828</v>
      </c>
      <c r="I555" s="243"/>
      <c r="L555" s="42"/>
      <c r="M555" s="242"/>
      <c r="N555" s="89"/>
      <c r="O555" s="89"/>
      <c r="P555" s="89"/>
      <c r="Q555" s="89"/>
      <c r="R555" s="89"/>
      <c r="S555" s="89"/>
      <c r="T555" s="88"/>
      <c r="AT555" s="136" t="s">
        <v>461</v>
      </c>
      <c r="AU555" s="136" t="s">
        <v>293</v>
      </c>
    </row>
    <row r="556" spans="2:65" s="41" customFormat="1" ht="22.5" customHeight="1" x14ac:dyDescent="0.25">
      <c r="B556" s="179"/>
      <c r="C556" s="178" t="s">
        <v>827</v>
      </c>
      <c r="D556" s="178" t="s">
        <v>386</v>
      </c>
      <c r="E556" s="177" t="s">
        <v>826</v>
      </c>
      <c r="F556" s="172" t="s">
        <v>825</v>
      </c>
      <c r="G556" s="176" t="s">
        <v>420</v>
      </c>
      <c r="H556" s="175">
        <v>1</v>
      </c>
      <c r="I556" s="174"/>
      <c r="J556" s="173">
        <f>ROUND(I556*H556,2)</f>
        <v>0</v>
      </c>
      <c r="K556" s="172" t="s">
        <v>15</v>
      </c>
      <c r="L556" s="42"/>
      <c r="M556" s="171" t="s">
        <v>15</v>
      </c>
      <c r="N556" s="215" t="s">
        <v>349</v>
      </c>
      <c r="O556" s="89"/>
      <c r="P556" s="214">
        <f>O556*H556</f>
        <v>0</v>
      </c>
      <c r="Q556" s="214">
        <v>0</v>
      </c>
      <c r="R556" s="214">
        <f>Q556*H556</f>
        <v>0</v>
      </c>
      <c r="S556" s="214">
        <v>0</v>
      </c>
      <c r="T556" s="213">
        <f>S556*H556</f>
        <v>0</v>
      </c>
      <c r="AR556" s="136" t="s">
        <v>451</v>
      </c>
      <c r="AT556" s="136" t="s">
        <v>386</v>
      </c>
      <c r="AU556" s="136" t="s">
        <v>293</v>
      </c>
      <c r="AY556" s="136" t="s">
        <v>385</v>
      </c>
      <c r="BE556" s="166">
        <f>IF(N556="základní",J556,0)</f>
        <v>0</v>
      </c>
      <c r="BF556" s="166">
        <f>IF(N556="snížená",J556,0)</f>
        <v>0</v>
      </c>
      <c r="BG556" s="166">
        <f>IF(N556="zákl. přenesená",J556,0)</f>
        <v>0</v>
      </c>
      <c r="BH556" s="166">
        <f>IF(N556="sníž. přenesená",J556,0)</f>
        <v>0</v>
      </c>
      <c r="BI556" s="166">
        <f>IF(N556="nulová",J556,0)</f>
        <v>0</v>
      </c>
      <c r="BJ556" s="136" t="s">
        <v>297</v>
      </c>
      <c r="BK556" s="166">
        <f>ROUND(I556*H556,2)</f>
        <v>0</v>
      </c>
      <c r="BL556" s="136" t="s">
        <v>451</v>
      </c>
      <c r="BM556" s="136" t="s">
        <v>824</v>
      </c>
    </row>
    <row r="557" spans="2:65" s="41" customFormat="1" ht="44.25" customHeight="1" x14ac:dyDescent="0.25">
      <c r="B557" s="179"/>
      <c r="C557" s="178" t="s">
        <v>823</v>
      </c>
      <c r="D557" s="178" t="s">
        <v>386</v>
      </c>
      <c r="E557" s="177" t="s">
        <v>822</v>
      </c>
      <c r="F557" s="172" t="s">
        <v>821</v>
      </c>
      <c r="G557" s="176" t="s">
        <v>420</v>
      </c>
      <c r="H557" s="175">
        <v>4</v>
      </c>
      <c r="I557" s="174"/>
      <c r="J557" s="173">
        <f>ROUND(I557*H557,2)</f>
        <v>0</v>
      </c>
      <c r="K557" s="172" t="s">
        <v>15</v>
      </c>
      <c r="L557" s="42"/>
      <c r="M557" s="171" t="s">
        <v>15</v>
      </c>
      <c r="N557" s="215" t="s">
        <v>349</v>
      </c>
      <c r="O557" s="89"/>
      <c r="P557" s="214">
        <f>O557*H557</f>
        <v>0</v>
      </c>
      <c r="Q557" s="214">
        <v>0</v>
      </c>
      <c r="R557" s="214">
        <f>Q557*H557</f>
        <v>0</v>
      </c>
      <c r="S557" s="214">
        <v>0</v>
      </c>
      <c r="T557" s="213">
        <f>S557*H557</f>
        <v>0</v>
      </c>
      <c r="AR557" s="136" t="s">
        <v>451</v>
      </c>
      <c r="AT557" s="136" t="s">
        <v>386</v>
      </c>
      <c r="AU557" s="136" t="s">
        <v>293</v>
      </c>
      <c r="AY557" s="136" t="s">
        <v>385</v>
      </c>
      <c r="BE557" s="166">
        <f>IF(N557="základní",J557,0)</f>
        <v>0</v>
      </c>
      <c r="BF557" s="166">
        <f>IF(N557="snížená",J557,0)</f>
        <v>0</v>
      </c>
      <c r="BG557" s="166">
        <f>IF(N557="zákl. přenesená",J557,0)</f>
        <v>0</v>
      </c>
      <c r="BH557" s="166">
        <f>IF(N557="sníž. přenesená",J557,0)</f>
        <v>0</v>
      </c>
      <c r="BI557" s="166">
        <f>IF(N557="nulová",J557,0)</f>
        <v>0</v>
      </c>
      <c r="BJ557" s="136" t="s">
        <v>297</v>
      </c>
      <c r="BK557" s="166">
        <f>ROUND(I557*H557,2)</f>
        <v>0</v>
      </c>
      <c r="BL557" s="136" t="s">
        <v>451</v>
      </c>
      <c r="BM557" s="136" t="s">
        <v>820</v>
      </c>
    </row>
    <row r="558" spans="2:65" s="205" customFormat="1" x14ac:dyDescent="0.25">
      <c r="B558" s="210"/>
      <c r="D558" s="204" t="s">
        <v>396</v>
      </c>
      <c r="E558" s="206" t="s">
        <v>15</v>
      </c>
      <c r="F558" s="212" t="s">
        <v>819</v>
      </c>
      <c r="H558" s="206" t="s">
        <v>15</v>
      </c>
      <c r="I558" s="211"/>
      <c r="L558" s="210"/>
      <c r="M558" s="209"/>
      <c r="N558" s="208"/>
      <c r="O558" s="208"/>
      <c r="P558" s="208"/>
      <c r="Q558" s="208"/>
      <c r="R558" s="208"/>
      <c r="S558" s="208"/>
      <c r="T558" s="207"/>
      <c r="AT558" s="206" t="s">
        <v>396</v>
      </c>
      <c r="AU558" s="206" t="s">
        <v>293</v>
      </c>
      <c r="AV558" s="205" t="s">
        <v>297</v>
      </c>
      <c r="AW558" s="205" t="s">
        <v>358</v>
      </c>
      <c r="AX558" s="205" t="s">
        <v>313</v>
      </c>
      <c r="AY558" s="206" t="s">
        <v>385</v>
      </c>
    </row>
    <row r="559" spans="2:65" s="195" customFormat="1" x14ac:dyDescent="0.25">
      <c r="B559" s="200"/>
      <c r="D559" s="204" t="s">
        <v>396</v>
      </c>
      <c r="E559" s="196" t="s">
        <v>15</v>
      </c>
      <c r="F559" s="203" t="s">
        <v>384</v>
      </c>
      <c r="H559" s="202">
        <v>4</v>
      </c>
      <c r="I559" s="201"/>
      <c r="L559" s="200"/>
      <c r="M559" s="199"/>
      <c r="N559" s="198"/>
      <c r="O559" s="198"/>
      <c r="P559" s="198"/>
      <c r="Q559" s="198"/>
      <c r="R559" s="198"/>
      <c r="S559" s="198"/>
      <c r="T559" s="197"/>
      <c r="AT559" s="196" t="s">
        <v>396</v>
      </c>
      <c r="AU559" s="196" t="s">
        <v>293</v>
      </c>
      <c r="AV559" s="195" t="s">
        <v>293</v>
      </c>
      <c r="AW559" s="195" t="s">
        <v>358</v>
      </c>
      <c r="AX559" s="195" t="s">
        <v>313</v>
      </c>
      <c r="AY559" s="196" t="s">
        <v>385</v>
      </c>
    </row>
    <row r="560" spans="2:65" s="232" customFormat="1" x14ac:dyDescent="0.25">
      <c r="B560" s="237"/>
      <c r="D560" s="219" t="s">
        <v>396</v>
      </c>
      <c r="E560" s="241" t="s">
        <v>15</v>
      </c>
      <c r="F560" s="240" t="s">
        <v>456</v>
      </c>
      <c r="H560" s="239">
        <v>4</v>
      </c>
      <c r="I560" s="238"/>
      <c r="L560" s="237"/>
      <c r="M560" s="236"/>
      <c r="N560" s="235"/>
      <c r="O560" s="235"/>
      <c r="P560" s="235"/>
      <c r="Q560" s="235"/>
      <c r="R560" s="235"/>
      <c r="S560" s="235"/>
      <c r="T560" s="234"/>
      <c r="AT560" s="233" t="s">
        <v>396</v>
      </c>
      <c r="AU560" s="233" t="s">
        <v>293</v>
      </c>
      <c r="AV560" s="232" t="s">
        <v>384</v>
      </c>
      <c r="AW560" s="232" t="s">
        <v>358</v>
      </c>
      <c r="AX560" s="232" t="s">
        <v>297</v>
      </c>
      <c r="AY560" s="233" t="s">
        <v>385</v>
      </c>
    </row>
    <row r="561" spans="2:65" s="41" customFormat="1" ht="31.5" customHeight="1" x14ac:dyDescent="0.25">
      <c r="B561" s="179"/>
      <c r="C561" s="178" t="s">
        <v>818</v>
      </c>
      <c r="D561" s="178" t="s">
        <v>386</v>
      </c>
      <c r="E561" s="177" t="s">
        <v>817</v>
      </c>
      <c r="F561" s="172" t="s">
        <v>816</v>
      </c>
      <c r="G561" s="176" t="s">
        <v>420</v>
      </c>
      <c r="H561" s="175">
        <v>1</v>
      </c>
      <c r="I561" s="174"/>
      <c r="J561" s="173">
        <f>ROUND(I561*H561,2)</f>
        <v>0</v>
      </c>
      <c r="K561" s="172" t="s">
        <v>15</v>
      </c>
      <c r="L561" s="42"/>
      <c r="M561" s="171" t="s">
        <v>15</v>
      </c>
      <c r="N561" s="215" t="s">
        <v>349</v>
      </c>
      <c r="O561" s="89"/>
      <c r="P561" s="214">
        <f>O561*H561</f>
        <v>0</v>
      </c>
      <c r="Q561" s="214">
        <v>0</v>
      </c>
      <c r="R561" s="214">
        <f>Q561*H561</f>
        <v>0</v>
      </c>
      <c r="S561" s="214">
        <v>0</v>
      </c>
      <c r="T561" s="213">
        <f>S561*H561</f>
        <v>0</v>
      </c>
      <c r="AR561" s="136" t="s">
        <v>451</v>
      </c>
      <c r="AT561" s="136" t="s">
        <v>386</v>
      </c>
      <c r="AU561" s="136" t="s">
        <v>293</v>
      </c>
      <c r="AY561" s="136" t="s">
        <v>385</v>
      </c>
      <c r="BE561" s="166">
        <f>IF(N561="základní",J561,0)</f>
        <v>0</v>
      </c>
      <c r="BF561" s="166">
        <f>IF(N561="snížená",J561,0)</f>
        <v>0</v>
      </c>
      <c r="BG561" s="166">
        <f>IF(N561="zákl. přenesená",J561,0)</f>
        <v>0</v>
      </c>
      <c r="BH561" s="166">
        <f>IF(N561="sníž. přenesená",J561,0)</f>
        <v>0</v>
      </c>
      <c r="BI561" s="166">
        <f>IF(N561="nulová",J561,0)</f>
        <v>0</v>
      </c>
      <c r="BJ561" s="136" t="s">
        <v>297</v>
      </c>
      <c r="BK561" s="166">
        <f>ROUND(I561*H561,2)</f>
        <v>0</v>
      </c>
      <c r="BL561" s="136" t="s">
        <v>451</v>
      </c>
      <c r="BM561" s="136" t="s">
        <v>815</v>
      </c>
    </row>
    <row r="562" spans="2:65" s="205" customFormat="1" x14ac:dyDescent="0.25">
      <c r="B562" s="210"/>
      <c r="D562" s="204" t="s">
        <v>396</v>
      </c>
      <c r="E562" s="206" t="s">
        <v>15</v>
      </c>
      <c r="F562" s="212" t="s">
        <v>800</v>
      </c>
      <c r="H562" s="206" t="s">
        <v>15</v>
      </c>
      <c r="I562" s="211"/>
      <c r="L562" s="210"/>
      <c r="M562" s="209"/>
      <c r="N562" s="208"/>
      <c r="O562" s="208"/>
      <c r="P562" s="208"/>
      <c r="Q562" s="208"/>
      <c r="R562" s="208"/>
      <c r="S562" s="208"/>
      <c r="T562" s="207"/>
      <c r="AT562" s="206" t="s">
        <v>396</v>
      </c>
      <c r="AU562" s="206" t="s">
        <v>293</v>
      </c>
      <c r="AV562" s="205" t="s">
        <v>297</v>
      </c>
      <c r="AW562" s="205" t="s">
        <v>358</v>
      </c>
      <c r="AX562" s="205" t="s">
        <v>313</v>
      </c>
      <c r="AY562" s="206" t="s">
        <v>385</v>
      </c>
    </row>
    <row r="563" spans="2:65" s="195" customFormat="1" x14ac:dyDescent="0.25">
      <c r="B563" s="200"/>
      <c r="D563" s="204" t="s">
        <v>396</v>
      </c>
      <c r="E563" s="196" t="s">
        <v>15</v>
      </c>
      <c r="F563" s="203" t="s">
        <v>297</v>
      </c>
      <c r="H563" s="202">
        <v>1</v>
      </c>
      <c r="I563" s="201"/>
      <c r="L563" s="200"/>
      <c r="M563" s="199"/>
      <c r="N563" s="198"/>
      <c r="O563" s="198"/>
      <c r="P563" s="198"/>
      <c r="Q563" s="198"/>
      <c r="R563" s="198"/>
      <c r="S563" s="198"/>
      <c r="T563" s="197"/>
      <c r="AT563" s="196" t="s">
        <v>396</v>
      </c>
      <c r="AU563" s="196" t="s">
        <v>293</v>
      </c>
      <c r="AV563" s="195" t="s">
        <v>293</v>
      </c>
      <c r="AW563" s="195" t="s">
        <v>358</v>
      </c>
      <c r="AX563" s="195" t="s">
        <v>313</v>
      </c>
      <c r="AY563" s="196" t="s">
        <v>385</v>
      </c>
    </row>
    <row r="564" spans="2:65" s="232" customFormat="1" x14ac:dyDescent="0.25">
      <c r="B564" s="237"/>
      <c r="D564" s="219" t="s">
        <v>396</v>
      </c>
      <c r="E564" s="241" t="s">
        <v>15</v>
      </c>
      <c r="F564" s="240" t="s">
        <v>456</v>
      </c>
      <c r="H564" s="239">
        <v>1</v>
      </c>
      <c r="I564" s="238"/>
      <c r="L564" s="237"/>
      <c r="M564" s="236"/>
      <c r="N564" s="235"/>
      <c r="O564" s="235"/>
      <c r="P564" s="235"/>
      <c r="Q564" s="235"/>
      <c r="R564" s="235"/>
      <c r="S564" s="235"/>
      <c r="T564" s="234"/>
      <c r="AT564" s="233" t="s">
        <v>396</v>
      </c>
      <c r="AU564" s="233" t="s">
        <v>293</v>
      </c>
      <c r="AV564" s="232" t="s">
        <v>384</v>
      </c>
      <c r="AW564" s="232" t="s">
        <v>358</v>
      </c>
      <c r="AX564" s="232" t="s">
        <v>297</v>
      </c>
      <c r="AY564" s="233" t="s">
        <v>385</v>
      </c>
    </row>
    <row r="565" spans="2:65" s="41" customFormat="1" ht="31.5" customHeight="1" x14ac:dyDescent="0.25">
      <c r="B565" s="179"/>
      <c r="C565" s="178" t="s">
        <v>814</v>
      </c>
      <c r="D565" s="178" t="s">
        <v>386</v>
      </c>
      <c r="E565" s="177" t="s">
        <v>813</v>
      </c>
      <c r="F565" s="172" t="s">
        <v>812</v>
      </c>
      <c r="G565" s="176" t="s">
        <v>420</v>
      </c>
      <c r="H565" s="175">
        <v>1</v>
      </c>
      <c r="I565" s="174"/>
      <c r="J565" s="173">
        <f>ROUND(I565*H565,2)</f>
        <v>0</v>
      </c>
      <c r="K565" s="172" t="s">
        <v>15</v>
      </c>
      <c r="L565" s="42"/>
      <c r="M565" s="171" t="s">
        <v>15</v>
      </c>
      <c r="N565" s="215" t="s">
        <v>349</v>
      </c>
      <c r="O565" s="89"/>
      <c r="P565" s="214">
        <f>O565*H565</f>
        <v>0</v>
      </c>
      <c r="Q565" s="214">
        <v>0</v>
      </c>
      <c r="R565" s="214">
        <f>Q565*H565</f>
        <v>0</v>
      </c>
      <c r="S565" s="214">
        <v>0</v>
      </c>
      <c r="T565" s="213">
        <f>S565*H565</f>
        <v>0</v>
      </c>
      <c r="AR565" s="136" t="s">
        <v>451</v>
      </c>
      <c r="AT565" s="136" t="s">
        <v>386</v>
      </c>
      <c r="AU565" s="136" t="s">
        <v>293</v>
      </c>
      <c r="AY565" s="136" t="s">
        <v>385</v>
      </c>
      <c r="BE565" s="166">
        <f>IF(N565="základní",J565,0)</f>
        <v>0</v>
      </c>
      <c r="BF565" s="166">
        <f>IF(N565="snížená",J565,0)</f>
        <v>0</v>
      </c>
      <c r="BG565" s="166">
        <f>IF(N565="zákl. přenesená",J565,0)</f>
        <v>0</v>
      </c>
      <c r="BH565" s="166">
        <f>IF(N565="sníž. přenesená",J565,0)</f>
        <v>0</v>
      </c>
      <c r="BI565" s="166">
        <f>IF(N565="nulová",J565,0)</f>
        <v>0</v>
      </c>
      <c r="BJ565" s="136" t="s">
        <v>297</v>
      </c>
      <c r="BK565" s="166">
        <f>ROUND(I565*H565,2)</f>
        <v>0</v>
      </c>
      <c r="BL565" s="136" t="s">
        <v>451</v>
      </c>
      <c r="BM565" s="136" t="s">
        <v>811</v>
      </c>
    </row>
    <row r="566" spans="2:65" s="205" customFormat="1" x14ac:dyDescent="0.25">
      <c r="B566" s="210"/>
      <c r="D566" s="204" t="s">
        <v>396</v>
      </c>
      <c r="E566" s="206" t="s">
        <v>15</v>
      </c>
      <c r="F566" s="212" t="s">
        <v>810</v>
      </c>
      <c r="H566" s="206" t="s">
        <v>15</v>
      </c>
      <c r="I566" s="211"/>
      <c r="L566" s="210"/>
      <c r="M566" s="209"/>
      <c r="N566" s="208"/>
      <c r="O566" s="208"/>
      <c r="P566" s="208"/>
      <c r="Q566" s="208"/>
      <c r="R566" s="208"/>
      <c r="S566" s="208"/>
      <c r="T566" s="207"/>
      <c r="AT566" s="206" t="s">
        <v>396</v>
      </c>
      <c r="AU566" s="206" t="s">
        <v>293</v>
      </c>
      <c r="AV566" s="205" t="s">
        <v>297</v>
      </c>
      <c r="AW566" s="205" t="s">
        <v>358</v>
      </c>
      <c r="AX566" s="205" t="s">
        <v>313</v>
      </c>
      <c r="AY566" s="206" t="s">
        <v>385</v>
      </c>
    </row>
    <row r="567" spans="2:65" s="195" customFormat="1" x14ac:dyDescent="0.25">
      <c r="B567" s="200"/>
      <c r="D567" s="204" t="s">
        <v>396</v>
      </c>
      <c r="E567" s="196" t="s">
        <v>15</v>
      </c>
      <c r="F567" s="203" t="s">
        <v>297</v>
      </c>
      <c r="H567" s="202">
        <v>1</v>
      </c>
      <c r="I567" s="201"/>
      <c r="L567" s="200"/>
      <c r="M567" s="199"/>
      <c r="N567" s="198"/>
      <c r="O567" s="198"/>
      <c r="P567" s="198"/>
      <c r="Q567" s="198"/>
      <c r="R567" s="198"/>
      <c r="S567" s="198"/>
      <c r="T567" s="197"/>
      <c r="AT567" s="196" t="s">
        <v>396</v>
      </c>
      <c r="AU567" s="196" t="s">
        <v>293</v>
      </c>
      <c r="AV567" s="195" t="s">
        <v>293</v>
      </c>
      <c r="AW567" s="195" t="s">
        <v>358</v>
      </c>
      <c r="AX567" s="195" t="s">
        <v>313</v>
      </c>
      <c r="AY567" s="196" t="s">
        <v>385</v>
      </c>
    </row>
    <row r="568" spans="2:65" s="232" customFormat="1" x14ac:dyDescent="0.25">
      <c r="B568" s="237"/>
      <c r="D568" s="219" t="s">
        <v>396</v>
      </c>
      <c r="E568" s="241" t="s">
        <v>15</v>
      </c>
      <c r="F568" s="240" t="s">
        <v>456</v>
      </c>
      <c r="H568" s="239">
        <v>1</v>
      </c>
      <c r="I568" s="238"/>
      <c r="L568" s="237"/>
      <c r="M568" s="236"/>
      <c r="N568" s="235"/>
      <c r="O568" s="235"/>
      <c r="P568" s="235"/>
      <c r="Q568" s="235"/>
      <c r="R568" s="235"/>
      <c r="S568" s="235"/>
      <c r="T568" s="234"/>
      <c r="AT568" s="233" t="s">
        <v>396</v>
      </c>
      <c r="AU568" s="233" t="s">
        <v>293</v>
      </c>
      <c r="AV568" s="232" t="s">
        <v>384</v>
      </c>
      <c r="AW568" s="232" t="s">
        <v>358</v>
      </c>
      <c r="AX568" s="232" t="s">
        <v>297</v>
      </c>
      <c r="AY568" s="233" t="s">
        <v>385</v>
      </c>
    </row>
    <row r="569" spans="2:65" s="41" customFormat="1" ht="44.25" customHeight="1" x14ac:dyDescent="0.25">
      <c r="B569" s="179"/>
      <c r="C569" s="178" t="s">
        <v>809</v>
      </c>
      <c r="D569" s="178" t="s">
        <v>386</v>
      </c>
      <c r="E569" s="177" t="s">
        <v>808</v>
      </c>
      <c r="F569" s="172" t="s">
        <v>807</v>
      </c>
      <c r="G569" s="176" t="s">
        <v>420</v>
      </c>
      <c r="H569" s="175">
        <v>4</v>
      </c>
      <c r="I569" s="174"/>
      <c r="J569" s="173">
        <f>ROUND(I569*H569,2)</f>
        <v>0</v>
      </c>
      <c r="K569" s="172" t="s">
        <v>15</v>
      </c>
      <c r="L569" s="42"/>
      <c r="M569" s="171" t="s">
        <v>15</v>
      </c>
      <c r="N569" s="215" t="s">
        <v>349</v>
      </c>
      <c r="O569" s="89"/>
      <c r="P569" s="214">
        <f>O569*H569</f>
        <v>0</v>
      </c>
      <c r="Q569" s="214">
        <v>0</v>
      </c>
      <c r="R569" s="214">
        <f>Q569*H569</f>
        <v>0</v>
      </c>
      <c r="S569" s="214">
        <v>0</v>
      </c>
      <c r="T569" s="213">
        <f>S569*H569</f>
        <v>0</v>
      </c>
      <c r="AR569" s="136" t="s">
        <v>451</v>
      </c>
      <c r="AT569" s="136" t="s">
        <v>386</v>
      </c>
      <c r="AU569" s="136" t="s">
        <v>293</v>
      </c>
      <c r="AY569" s="136" t="s">
        <v>385</v>
      </c>
      <c r="BE569" s="166">
        <f>IF(N569="základní",J569,0)</f>
        <v>0</v>
      </c>
      <c r="BF569" s="166">
        <f>IF(N569="snížená",J569,0)</f>
        <v>0</v>
      </c>
      <c r="BG569" s="166">
        <f>IF(N569="zákl. přenesená",J569,0)</f>
        <v>0</v>
      </c>
      <c r="BH569" s="166">
        <f>IF(N569="sníž. přenesená",J569,0)</f>
        <v>0</v>
      </c>
      <c r="BI569" s="166">
        <f>IF(N569="nulová",J569,0)</f>
        <v>0</v>
      </c>
      <c r="BJ569" s="136" t="s">
        <v>297</v>
      </c>
      <c r="BK569" s="166">
        <f>ROUND(I569*H569,2)</f>
        <v>0</v>
      </c>
      <c r="BL569" s="136" t="s">
        <v>451</v>
      </c>
      <c r="BM569" s="136" t="s">
        <v>806</v>
      </c>
    </row>
    <row r="570" spans="2:65" s="205" customFormat="1" x14ac:dyDescent="0.25">
      <c r="B570" s="210"/>
      <c r="D570" s="204" t="s">
        <v>396</v>
      </c>
      <c r="E570" s="206" t="s">
        <v>15</v>
      </c>
      <c r="F570" s="212" t="s">
        <v>805</v>
      </c>
      <c r="H570" s="206" t="s">
        <v>15</v>
      </c>
      <c r="I570" s="211"/>
      <c r="L570" s="210"/>
      <c r="M570" s="209"/>
      <c r="N570" s="208"/>
      <c r="O570" s="208"/>
      <c r="P570" s="208"/>
      <c r="Q570" s="208"/>
      <c r="R570" s="208"/>
      <c r="S570" s="208"/>
      <c r="T570" s="207"/>
      <c r="AT570" s="206" t="s">
        <v>396</v>
      </c>
      <c r="AU570" s="206" t="s">
        <v>293</v>
      </c>
      <c r="AV570" s="205" t="s">
        <v>297</v>
      </c>
      <c r="AW570" s="205" t="s">
        <v>358</v>
      </c>
      <c r="AX570" s="205" t="s">
        <v>313</v>
      </c>
      <c r="AY570" s="206" t="s">
        <v>385</v>
      </c>
    </row>
    <row r="571" spans="2:65" s="195" customFormat="1" x14ac:dyDescent="0.25">
      <c r="B571" s="200"/>
      <c r="D571" s="204" t="s">
        <v>396</v>
      </c>
      <c r="E571" s="196" t="s">
        <v>15</v>
      </c>
      <c r="F571" s="203" t="s">
        <v>384</v>
      </c>
      <c r="H571" s="202">
        <v>4</v>
      </c>
      <c r="I571" s="201"/>
      <c r="L571" s="200"/>
      <c r="M571" s="199"/>
      <c r="N571" s="198"/>
      <c r="O571" s="198"/>
      <c r="P571" s="198"/>
      <c r="Q571" s="198"/>
      <c r="R571" s="198"/>
      <c r="S571" s="198"/>
      <c r="T571" s="197"/>
      <c r="AT571" s="196" t="s">
        <v>396</v>
      </c>
      <c r="AU571" s="196" t="s">
        <v>293</v>
      </c>
      <c r="AV571" s="195" t="s">
        <v>293</v>
      </c>
      <c r="AW571" s="195" t="s">
        <v>358</v>
      </c>
      <c r="AX571" s="195" t="s">
        <v>313</v>
      </c>
      <c r="AY571" s="196" t="s">
        <v>385</v>
      </c>
    </row>
    <row r="572" spans="2:65" s="232" customFormat="1" x14ac:dyDescent="0.25">
      <c r="B572" s="237"/>
      <c r="D572" s="219" t="s">
        <v>396</v>
      </c>
      <c r="E572" s="241" t="s">
        <v>15</v>
      </c>
      <c r="F572" s="240" t="s">
        <v>456</v>
      </c>
      <c r="H572" s="239">
        <v>4</v>
      </c>
      <c r="I572" s="238"/>
      <c r="L572" s="237"/>
      <c r="M572" s="236"/>
      <c r="N572" s="235"/>
      <c r="O572" s="235"/>
      <c r="P572" s="235"/>
      <c r="Q572" s="235"/>
      <c r="R572" s="235"/>
      <c r="S572" s="235"/>
      <c r="T572" s="234"/>
      <c r="AT572" s="233" t="s">
        <v>396</v>
      </c>
      <c r="AU572" s="233" t="s">
        <v>293</v>
      </c>
      <c r="AV572" s="232" t="s">
        <v>384</v>
      </c>
      <c r="AW572" s="232" t="s">
        <v>358</v>
      </c>
      <c r="AX572" s="232" t="s">
        <v>297</v>
      </c>
      <c r="AY572" s="233" t="s">
        <v>385</v>
      </c>
    </row>
    <row r="573" spans="2:65" s="41" customFormat="1" ht="44.25" customHeight="1" x14ac:dyDescent="0.25">
      <c r="B573" s="179"/>
      <c r="C573" s="178" t="s">
        <v>804</v>
      </c>
      <c r="D573" s="178" t="s">
        <v>386</v>
      </c>
      <c r="E573" s="177" t="s">
        <v>803</v>
      </c>
      <c r="F573" s="172" t="s">
        <v>802</v>
      </c>
      <c r="G573" s="176" t="s">
        <v>420</v>
      </c>
      <c r="H573" s="175">
        <v>1</v>
      </c>
      <c r="I573" s="174"/>
      <c r="J573" s="173">
        <f>ROUND(I573*H573,2)</f>
        <v>0</v>
      </c>
      <c r="K573" s="172" t="s">
        <v>15</v>
      </c>
      <c r="L573" s="42"/>
      <c r="M573" s="171" t="s">
        <v>15</v>
      </c>
      <c r="N573" s="215" t="s">
        <v>349</v>
      </c>
      <c r="O573" s="89"/>
      <c r="P573" s="214">
        <f>O573*H573</f>
        <v>0</v>
      </c>
      <c r="Q573" s="214">
        <v>0</v>
      </c>
      <c r="R573" s="214">
        <f>Q573*H573</f>
        <v>0</v>
      </c>
      <c r="S573" s="214">
        <v>0</v>
      </c>
      <c r="T573" s="213">
        <f>S573*H573</f>
        <v>0</v>
      </c>
      <c r="AR573" s="136" t="s">
        <v>451</v>
      </c>
      <c r="AT573" s="136" t="s">
        <v>386</v>
      </c>
      <c r="AU573" s="136" t="s">
        <v>293</v>
      </c>
      <c r="AY573" s="136" t="s">
        <v>385</v>
      </c>
      <c r="BE573" s="166">
        <f>IF(N573="základní",J573,0)</f>
        <v>0</v>
      </c>
      <c r="BF573" s="166">
        <f>IF(N573="snížená",J573,0)</f>
        <v>0</v>
      </c>
      <c r="BG573" s="166">
        <f>IF(N573="zákl. přenesená",J573,0)</f>
        <v>0</v>
      </c>
      <c r="BH573" s="166">
        <f>IF(N573="sníž. přenesená",J573,0)</f>
        <v>0</v>
      </c>
      <c r="BI573" s="166">
        <f>IF(N573="nulová",J573,0)</f>
        <v>0</v>
      </c>
      <c r="BJ573" s="136" t="s">
        <v>297</v>
      </c>
      <c r="BK573" s="166">
        <f>ROUND(I573*H573,2)</f>
        <v>0</v>
      </c>
      <c r="BL573" s="136" t="s">
        <v>451</v>
      </c>
      <c r="BM573" s="136" t="s">
        <v>801</v>
      </c>
    </row>
    <row r="574" spans="2:65" s="205" customFormat="1" x14ac:dyDescent="0.25">
      <c r="B574" s="210"/>
      <c r="D574" s="204" t="s">
        <v>396</v>
      </c>
      <c r="E574" s="206" t="s">
        <v>15</v>
      </c>
      <c r="F574" s="212" t="s">
        <v>800</v>
      </c>
      <c r="H574" s="206" t="s">
        <v>15</v>
      </c>
      <c r="I574" s="211"/>
      <c r="L574" s="210"/>
      <c r="M574" s="209"/>
      <c r="N574" s="208"/>
      <c r="O574" s="208"/>
      <c r="P574" s="208"/>
      <c r="Q574" s="208"/>
      <c r="R574" s="208"/>
      <c r="S574" s="208"/>
      <c r="T574" s="207"/>
      <c r="AT574" s="206" t="s">
        <v>396</v>
      </c>
      <c r="AU574" s="206" t="s">
        <v>293</v>
      </c>
      <c r="AV574" s="205" t="s">
        <v>297</v>
      </c>
      <c r="AW574" s="205" t="s">
        <v>358</v>
      </c>
      <c r="AX574" s="205" t="s">
        <v>313</v>
      </c>
      <c r="AY574" s="206" t="s">
        <v>385</v>
      </c>
    </row>
    <row r="575" spans="2:65" s="195" customFormat="1" x14ac:dyDescent="0.25">
      <c r="B575" s="200"/>
      <c r="D575" s="204" t="s">
        <v>396</v>
      </c>
      <c r="E575" s="196" t="s">
        <v>15</v>
      </c>
      <c r="F575" s="203" t="s">
        <v>297</v>
      </c>
      <c r="H575" s="202">
        <v>1</v>
      </c>
      <c r="I575" s="201"/>
      <c r="L575" s="200"/>
      <c r="M575" s="199"/>
      <c r="N575" s="198"/>
      <c r="O575" s="198"/>
      <c r="P575" s="198"/>
      <c r="Q575" s="198"/>
      <c r="R575" s="198"/>
      <c r="S575" s="198"/>
      <c r="T575" s="197"/>
      <c r="AT575" s="196" t="s">
        <v>396</v>
      </c>
      <c r="AU575" s="196" t="s">
        <v>293</v>
      </c>
      <c r="AV575" s="195" t="s">
        <v>293</v>
      </c>
      <c r="AW575" s="195" t="s">
        <v>358</v>
      </c>
      <c r="AX575" s="195" t="s">
        <v>313</v>
      </c>
      <c r="AY575" s="196" t="s">
        <v>385</v>
      </c>
    </row>
    <row r="576" spans="2:65" s="232" customFormat="1" x14ac:dyDescent="0.25">
      <c r="B576" s="237"/>
      <c r="D576" s="219" t="s">
        <v>396</v>
      </c>
      <c r="E576" s="241" t="s">
        <v>15</v>
      </c>
      <c r="F576" s="240" t="s">
        <v>456</v>
      </c>
      <c r="H576" s="239">
        <v>1</v>
      </c>
      <c r="I576" s="238"/>
      <c r="L576" s="237"/>
      <c r="M576" s="236"/>
      <c r="N576" s="235"/>
      <c r="O576" s="235"/>
      <c r="P576" s="235"/>
      <c r="Q576" s="235"/>
      <c r="R576" s="235"/>
      <c r="S576" s="235"/>
      <c r="T576" s="234"/>
      <c r="AT576" s="233" t="s">
        <v>396</v>
      </c>
      <c r="AU576" s="233" t="s">
        <v>293</v>
      </c>
      <c r="AV576" s="232" t="s">
        <v>384</v>
      </c>
      <c r="AW576" s="232" t="s">
        <v>358</v>
      </c>
      <c r="AX576" s="232" t="s">
        <v>297</v>
      </c>
      <c r="AY576" s="233" t="s">
        <v>385</v>
      </c>
    </row>
    <row r="577" spans="2:65" s="41" customFormat="1" ht="31.5" customHeight="1" x14ac:dyDescent="0.25">
      <c r="B577" s="179"/>
      <c r="C577" s="178" t="s">
        <v>799</v>
      </c>
      <c r="D577" s="178" t="s">
        <v>386</v>
      </c>
      <c r="E577" s="177" t="s">
        <v>798</v>
      </c>
      <c r="F577" s="172" t="s">
        <v>797</v>
      </c>
      <c r="G577" s="176" t="s">
        <v>420</v>
      </c>
      <c r="H577" s="175">
        <v>2</v>
      </c>
      <c r="I577" s="174"/>
      <c r="J577" s="173">
        <f>ROUND(I577*H577,2)</f>
        <v>0</v>
      </c>
      <c r="K577" s="172" t="s">
        <v>15</v>
      </c>
      <c r="L577" s="42"/>
      <c r="M577" s="171" t="s">
        <v>15</v>
      </c>
      <c r="N577" s="215" t="s">
        <v>349</v>
      </c>
      <c r="O577" s="89"/>
      <c r="P577" s="214">
        <f>O577*H577</f>
        <v>0</v>
      </c>
      <c r="Q577" s="214">
        <v>0</v>
      </c>
      <c r="R577" s="214">
        <f>Q577*H577</f>
        <v>0</v>
      </c>
      <c r="S577" s="214">
        <v>0</v>
      </c>
      <c r="T577" s="213">
        <f>S577*H577</f>
        <v>0</v>
      </c>
      <c r="AR577" s="136" t="s">
        <v>451</v>
      </c>
      <c r="AT577" s="136" t="s">
        <v>386</v>
      </c>
      <c r="AU577" s="136" t="s">
        <v>293</v>
      </c>
      <c r="AY577" s="136" t="s">
        <v>385</v>
      </c>
      <c r="BE577" s="166">
        <f>IF(N577="základní",J577,0)</f>
        <v>0</v>
      </c>
      <c r="BF577" s="166">
        <f>IF(N577="snížená",J577,0)</f>
        <v>0</v>
      </c>
      <c r="BG577" s="166">
        <f>IF(N577="zákl. přenesená",J577,0)</f>
        <v>0</v>
      </c>
      <c r="BH577" s="166">
        <f>IF(N577="sníž. přenesená",J577,0)</f>
        <v>0</v>
      </c>
      <c r="BI577" s="166">
        <f>IF(N577="nulová",J577,0)</f>
        <v>0</v>
      </c>
      <c r="BJ577" s="136" t="s">
        <v>297</v>
      </c>
      <c r="BK577" s="166">
        <f>ROUND(I577*H577,2)</f>
        <v>0</v>
      </c>
      <c r="BL577" s="136" t="s">
        <v>451</v>
      </c>
      <c r="BM577" s="136" t="s">
        <v>796</v>
      </c>
    </row>
    <row r="578" spans="2:65" s="41" customFormat="1" ht="44.25" customHeight="1" x14ac:dyDescent="0.25">
      <c r="B578" s="179"/>
      <c r="C578" s="178" t="s">
        <v>795</v>
      </c>
      <c r="D578" s="178" t="s">
        <v>386</v>
      </c>
      <c r="E578" s="177" t="s">
        <v>794</v>
      </c>
      <c r="F578" s="172" t="s">
        <v>793</v>
      </c>
      <c r="G578" s="176" t="s">
        <v>420</v>
      </c>
      <c r="H578" s="175">
        <v>1</v>
      </c>
      <c r="I578" s="174"/>
      <c r="J578" s="173">
        <f>ROUND(I578*H578,2)</f>
        <v>0</v>
      </c>
      <c r="K578" s="172" t="s">
        <v>15</v>
      </c>
      <c r="L578" s="42"/>
      <c r="M578" s="171" t="s">
        <v>15</v>
      </c>
      <c r="N578" s="215" t="s">
        <v>349</v>
      </c>
      <c r="O578" s="89"/>
      <c r="P578" s="214">
        <f>O578*H578</f>
        <v>0</v>
      </c>
      <c r="Q578" s="214">
        <v>0</v>
      </c>
      <c r="R578" s="214">
        <f>Q578*H578</f>
        <v>0</v>
      </c>
      <c r="S578" s="214">
        <v>0</v>
      </c>
      <c r="T578" s="213">
        <f>S578*H578</f>
        <v>0</v>
      </c>
      <c r="AR578" s="136" t="s">
        <v>451</v>
      </c>
      <c r="AT578" s="136" t="s">
        <v>386</v>
      </c>
      <c r="AU578" s="136" t="s">
        <v>293</v>
      </c>
      <c r="AY578" s="136" t="s">
        <v>385</v>
      </c>
      <c r="BE578" s="166">
        <f>IF(N578="základní",J578,0)</f>
        <v>0</v>
      </c>
      <c r="BF578" s="166">
        <f>IF(N578="snížená",J578,0)</f>
        <v>0</v>
      </c>
      <c r="BG578" s="166">
        <f>IF(N578="zákl. přenesená",J578,0)</f>
        <v>0</v>
      </c>
      <c r="BH578" s="166">
        <f>IF(N578="sníž. přenesená",J578,0)</f>
        <v>0</v>
      </c>
      <c r="BI578" s="166">
        <f>IF(N578="nulová",J578,0)</f>
        <v>0</v>
      </c>
      <c r="BJ578" s="136" t="s">
        <v>297</v>
      </c>
      <c r="BK578" s="166">
        <f>ROUND(I578*H578,2)</f>
        <v>0</v>
      </c>
      <c r="BL578" s="136" t="s">
        <v>451</v>
      </c>
      <c r="BM578" s="136" t="s">
        <v>792</v>
      </c>
    </row>
    <row r="579" spans="2:65" s="41" customFormat="1" ht="22.5" customHeight="1" x14ac:dyDescent="0.25">
      <c r="B579" s="179"/>
      <c r="C579" s="178" t="s">
        <v>791</v>
      </c>
      <c r="D579" s="178" t="s">
        <v>386</v>
      </c>
      <c r="E579" s="177" t="s">
        <v>790</v>
      </c>
      <c r="F579" s="172" t="s">
        <v>789</v>
      </c>
      <c r="G579" s="176" t="s">
        <v>420</v>
      </c>
      <c r="H579" s="175">
        <v>1</v>
      </c>
      <c r="I579" s="174"/>
      <c r="J579" s="173">
        <f>ROUND(I579*H579,2)</f>
        <v>0</v>
      </c>
      <c r="K579" s="172" t="s">
        <v>15</v>
      </c>
      <c r="L579" s="42"/>
      <c r="M579" s="171" t="s">
        <v>15</v>
      </c>
      <c r="N579" s="215" t="s">
        <v>349</v>
      </c>
      <c r="O579" s="89"/>
      <c r="P579" s="214">
        <f>O579*H579</f>
        <v>0</v>
      </c>
      <c r="Q579" s="214">
        <v>0</v>
      </c>
      <c r="R579" s="214">
        <f>Q579*H579</f>
        <v>0</v>
      </c>
      <c r="S579" s="214">
        <v>0</v>
      </c>
      <c r="T579" s="213">
        <f>S579*H579</f>
        <v>0</v>
      </c>
      <c r="AR579" s="136" t="s">
        <v>451</v>
      </c>
      <c r="AT579" s="136" t="s">
        <v>386</v>
      </c>
      <c r="AU579" s="136" t="s">
        <v>293</v>
      </c>
      <c r="AY579" s="136" t="s">
        <v>385</v>
      </c>
      <c r="BE579" s="166">
        <f>IF(N579="základní",J579,0)</f>
        <v>0</v>
      </c>
      <c r="BF579" s="166">
        <f>IF(N579="snížená",J579,0)</f>
        <v>0</v>
      </c>
      <c r="BG579" s="166">
        <f>IF(N579="zákl. přenesená",J579,0)</f>
        <v>0</v>
      </c>
      <c r="BH579" s="166">
        <f>IF(N579="sníž. přenesená",J579,0)</f>
        <v>0</v>
      </c>
      <c r="BI579" s="166">
        <f>IF(N579="nulová",J579,0)</f>
        <v>0</v>
      </c>
      <c r="BJ579" s="136" t="s">
        <v>297</v>
      </c>
      <c r="BK579" s="166">
        <f>ROUND(I579*H579,2)</f>
        <v>0</v>
      </c>
      <c r="BL579" s="136" t="s">
        <v>451</v>
      </c>
      <c r="BM579" s="136" t="s">
        <v>788</v>
      </c>
    </row>
    <row r="580" spans="2:65" s="205" customFormat="1" x14ac:dyDescent="0.25">
      <c r="B580" s="210"/>
      <c r="D580" s="204" t="s">
        <v>396</v>
      </c>
      <c r="E580" s="206" t="s">
        <v>15</v>
      </c>
      <c r="F580" s="212" t="s">
        <v>787</v>
      </c>
      <c r="H580" s="206" t="s">
        <v>15</v>
      </c>
      <c r="I580" s="211"/>
      <c r="L580" s="210"/>
      <c r="M580" s="209"/>
      <c r="N580" s="208"/>
      <c r="O580" s="208"/>
      <c r="P580" s="208"/>
      <c r="Q580" s="208"/>
      <c r="R580" s="208"/>
      <c r="S580" s="208"/>
      <c r="T580" s="207"/>
      <c r="AT580" s="206" t="s">
        <v>396</v>
      </c>
      <c r="AU580" s="206" t="s">
        <v>293</v>
      </c>
      <c r="AV580" s="205" t="s">
        <v>297</v>
      </c>
      <c r="AW580" s="205" t="s">
        <v>358</v>
      </c>
      <c r="AX580" s="205" t="s">
        <v>313</v>
      </c>
      <c r="AY580" s="206" t="s">
        <v>385</v>
      </c>
    </row>
    <row r="581" spans="2:65" s="205" customFormat="1" x14ac:dyDescent="0.25">
      <c r="B581" s="210"/>
      <c r="D581" s="204" t="s">
        <v>396</v>
      </c>
      <c r="E581" s="206" t="s">
        <v>15</v>
      </c>
      <c r="F581" s="212" t="s">
        <v>786</v>
      </c>
      <c r="H581" s="206" t="s">
        <v>15</v>
      </c>
      <c r="I581" s="211"/>
      <c r="L581" s="210"/>
      <c r="M581" s="209"/>
      <c r="N581" s="208"/>
      <c r="O581" s="208"/>
      <c r="P581" s="208"/>
      <c r="Q581" s="208"/>
      <c r="R581" s="208"/>
      <c r="S581" s="208"/>
      <c r="T581" s="207"/>
      <c r="AT581" s="206" t="s">
        <v>396</v>
      </c>
      <c r="AU581" s="206" t="s">
        <v>293</v>
      </c>
      <c r="AV581" s="205" t="s">
        <v>297</v>
      </c>
      <c r="AW581" s="205" t="s">
        <v>358</v>
      </c>
      <c r="AX581" s="205" t="s">
        <v>313</v>
      </c>
      <c r="AY581" s="206" t="s">
        <v>385</v>
      </c>
    </row>
    <row r="582" spans="2:65" s="205" customFormat="1" x14ac:dyDescent="0.25">
      <c r="B582" s="210"/>
      <c r="D582" s="204" t="s">
        <v>396</v>
      </c>
      <c r="E582" s="206" t="s">
        <v>15</v>
      </c>
      <c r="F582" s="212" t="s">
        <v>785</v>
      </c>
      <c r="H582" s="206" t="s">
        <v>15</v>
      </c>
      <c r="I582" s="211"/>
      <c r="L582" s="210"/>
      <c r="M582" s="209"/>
      <c r="N582" s="208"/>
      <c r="O582" s="208"/>
      <c r="P582" s="208"/>
      <c r="Q582" s="208"/>
      <c r="R582" s="208"/>
      <c r="S582" s="208"/>
      <c r="T582" s="207"/>
      <c r="AT582" s="206" t="s">
        <v>396</v>
      </c>
      <c r="AU582" s="206" t="s">
        <v>293</v>
      </c>
      <c r="AV582" s="205" t="s">
        <v>297</v>
      </c>
      <c r="AW582" s="205" t="s">
        <v>358</v>
      </c>
      <c r="AX582" s="205" t="s">
        <v>313</v>
      </c>
      <c r="AY582" s="206" t="s">
        <v>385</v>
      </c>
    </row>
    <row r="583" spans="2:65" s="205" customFormat="1" x14ac:dyDescent="0.25">
      <c r="B583" s="210"/>
      <c r="D583" s="204" t="s">
        <v>396</v>
      </c>
      <c r="E583" s="206" t="s">
        <v>15</v>
      </c>
      <c r="F583" s="212" t="s">
        <v>784</v>
      </c>
      <c r="H583" s="206" t="s">
        <v>15</v>
      </c>
      <c r="I583" s="211"/>
      <c r="L583" s="210"/>
      <c r="M583" s="209"/>
      <c r="N583" s="208"/>
      <c r="O583" s="208"/>
      <c r="P583" s="208"/>
      <c r="Q583" s="208"/>
      <c r="R583" s="208"/>
      <c r="S583" s="208"/>
      <c r="T583" s="207"/>
      <c r="AT583" s="206" t="s">
        <v>396</v>
      </c>
      <c r="AU583" s="206" t="s">
        <v>293</v>
      </c>
      <c r="AV583" s="205" t="s">
        <v>297</v>
      </c>
      <c r="AW583" s="205" t="s">
        <v>358</v>
      </c>
      <c r="AX583" s="205" t="s">
        <v>313</v>
      </c>
      <c r="AY583" s="206" t="s">
        <v>385</v>
      </c>
    </row>
    <row r="584" spans="2:65" s="205" customFormat="1" x14ac:dyDescent="0.25">
      <c r="B584" s="210"/>
      <c r="D584" s="204" t="s">
        <v>396</v>
      </c>
      <c r="E584" s="206" t="s">
        <v>15</v>
      </c>
      <c r="F584" s="212" t="s">
        <v>783</v>
      </c>
      <c r="H584" s="206" t="s">
        <v>15</v>
      </c>
      <c r="I584" s="211"/>
      <c r="L584" s="210"/>
      <c r="M584" s="209"/>
      <c r="N584" s="208"/>
      <c r="O584" s="208"/>
      <c r="P584" s="208"/>
      <c r="Q584" s="208"/>
      <c r="R584" s="208"/>
      <c r="S584" s="208"/>
      <c r="T584" s="207"/>
      <c r="AT584" s="206" t="s">
        <v>396</v>
      </c>
      <c r="AU584" s="206" t="s">
        <v>293</v>
      </c>
      <c r="AV584" s="205" t="s">
        <v>297</v>
      </c>
      <c r="AW584" s="205" t="s">
        <v>358</v>
      </c>
      <c r="AX584" s="205" t="s">
        <v>313</v>
      </c>
      <c r="AY584" s="206" t="s">
        <v>385</v>
      </c>
    </row>
    <row r="585" spans="2:65" s="205" customFormat="1" x14ac:dyDescent="0.25">
      <c r="B585" s="210"/>
      <c r="D585" s="204" t="s">
        <v>396</v>
      </c>
      <c r="E585" s="206" t="s">
        <v>15</v>
      </c>
      <c r="F585" s="212" t="s">
        <v>782</v>
      </c>
      <c r="H585" s="206" t="s">
        <v>15</v>
      </c>
      <c r="I585" s="211"/>
      <c r="L585" s="210"/>
      <c r="M585" s="209"/>
      <c r="N585" s="208"/>
      <c r="O585" s="208"/>
      <c r="P585" s="208"/>
      <c r="Q585" s="208"/>
      <c r="R585" s="208"/>
      <c r="S585" s="208"/>
      <c r="T585" s="207"/>
      <c r="AT585" s="206" t="s">
        <v>396</v>
      </c>
      <c r="AU585" s="206" t="s">
        <v>293</v>
      </c>
      <c r="AV585" s="205" t="s">
        <v>297</v>
      </c>
      <c r="AW585" s="205" t="s">
        <v>358</v>
      </c>
      <c r="AX585" s="205" t="s">
        <v>313</v>
      </c>
      <c r="AY585" s="206" t="s">
        <v>385</v>
      </c>
    </row>
    <row r="586" spans="2:65" s="205" customFormat="1" x14ac:dyDescent="0.25">
      <c r="B586" s="210"/>
      <c r="D586" s="204" t="s">
        <v>396</v>
      </c>
      <c r="E586" s="206" t="s">
        <v>15</v>
      </c>
      <c r="F586" s="212" t="s">
        <v>723</v>
      </c>
      <c r="H586" s="206" t="s">
        <v>15</v>
      </c>
      <c r="I586" s="211"/>
      <c r="L586" s="210"/>
      <c r="M586" s="209"/>
      <c r="N586" s="208"/>
      <c r="O586" s="208"/>
      <c r="P586" s="208"/>
      <c r="Q586" s="208"/>
      <c r="R586" s="208"/>
      <c r="S586" s="208"/>
      <c r="T586" s="207"/>
      <c r="AT586" s="206" t="s">
        <v>396</v>
      </c>
      <c r="AU586" s="206" t="s">
        <v>293</v>
      </c>
      <c r="AV586" s="205" t="s">
        <v>297</v>
      </c>
      <c r="AW586" s="205" t="s">
        <v>358</v>
      </c>
      <c r="AX586" s="205" t="s">
        <v>313</v>
      </c>
      <c r="AY586" s="206" t="s">
        <v>385</v>
      </c>
    </row>
    <row r="587" spans="2:65" s="205" customFormat="1" x14ac:dyDescent="0.25">
      <c r="B587" s="210"/>
      <c r="D587" s="204" t="s">
        <v>396</v>
      </c>
      <c r="E587" s="206" t="s">
        <v>15</v>
      </c>
      <c r="F587" s="212" t="s">
        <v>781</v>
      </c>
      <c r="H587" s="206" t="s">
        <v>15</v>
      </c>
      <c r="I587" s="211"/>
      <c r="L587" s="210"/>
      <c r="M587" s="209"/>
      <c r="N587" s="208"/>
      <c r="O587" s="208"/>
      <c r="P587" s="208"/>
      <c r="Q587" s="208"/>
      <c r="R587" s="208"/>
      <c r="S587" s="208"/>
      <c r="T587" s="207"/>
      <c r="AT587" s="206" t="s">
        <v>396</v>
      </c>
      <c r="AU587" s="206" t="s">
        <v>293</v>
      </c>
      <c r="AV587" s="205" t="s">
        <v>297</v>
      </c>
      <c r="AW587" s="205" t="s">
        <v>358</v>
      </c>
      <c r="AX587" s="205" t="s">
        <v>313</v>
      </c>
      <c r="AY587" s="206" t="s">
        <v>385</v>
      </c>
    </row>
    <row r="588" spans="2:65" s="205" customFormat="1" x14ac:dyDescent="0.25">
      <c r="B588" s="210"/>
      <c r="D588" s="204" t="s">
        <v>396</v>
      </c>
      <c r="E588" s="206" t="s">
        <v>15</v>
      </c>
      <c r="F588" s="212" t="s">
        <v>780</v>
      </c>
      <c r="H588" s="206" t="s">
        <v>15</v>
      </c>
      <c r="I588" s="211"/>
      <c r="L588" s="210"/>
      <c r="M588" s="209"/>
      <c r="N588" s="208"/>
      <c r="O588" s="208"/>
      <c r="P588" s="208"/>
      <c r="Q588" s="208"/>
      <c r="R588" s="208"/>
      <c r="S588" s="208"/>
      <c r="T588" s="207"/>
      <c r="AT588" s="206" t="s">
        <v>396</v>
      </c>
      <c r="AU588" s="206" t="s">
        <v>293</v>
      </c>
      <c r="AV588" s="205" t="s">
        <v>297</v>
      </c>
      <c r="AW588" s="205" t="s">
        <v>358</v>
      </c>
      <c r="AX588" s="205" t="s">
        <v>313</v>
      </c>
      <c r="AY588" s="206" t="s">
        <v>385</v>
      </c>
    </row>
    <row r="589" spans="2:65" s="205" customFormat="1" x14ac:dyDescent="0.25">
      <c r="B589" s="210"/>
      <c r="D589" s="204" t="s">
        <v>396</v>
      </c>
      <c r="E589" s="206" t="s">
        <v>15</v>
      </c>
      <c r="F589" s="212" t="s">
        <v>779</v>
      </c>
      <c r="H589" s="206" t="s">
        <v>15</v>
      </c>
      <c r="I589" s="211"/>
      <c r="L589" s="210"/>
      <c r="M589" s="209"/>
      <c r="N589" s="208"/>
      <c r="O589" s="208"/>
      <c r="P589" s="208"/>
      <c r="Q589" s="208"/>
      <c r="R589" s="208"/>
      <c r="S589" s="208"/>
      <c r="T589" s="207"/>
      <c r="AT589" s="206" t="s">
        <v>396</v>
      </c>
      <c r="AU589" s="206" t="s">
        <v>293</v>
      </c>
      <c r="AV589" s="205" t="s">
        <v>297</v>
      </c>
      <c r="AW589" s="205" t="s">
        <v>358</v>
      </c>
      <c r="AX589" s="205" t="s">
        <v>313</v>
      </c>
      <c r="AY589" s="206" t="s">
        <v>385</v>
      </c>
    </row>
    <row r="590" spans="2:65" s="195" customFormat="1" x14ac:dyDescent="0.25">
      <c r="B590" s="200"/>
      <c r="D590" s="219" t="s">
        <v>396</v>
      </c>
      <c r="E590" s="218" t="s">
        <v>15</v>
      </c>
      <c r="F590" s="217" t="s">
        <v>297</v>
      </c>
      <c r="H590" s="216">
        <v>1</v>
      </c>
      <c r="I590" s="201"/>
      <c r="L590" s="200"/>
      <c r="M590" s="199"/>
      <c r="N590" s="198"/>
      <c r="O590" s="198"/>
      <c r="P590" s="198"/>
      <c r="Q590" s="198"/>
      <c r="R590" s="198"/>
      <c r="S590" s="198"/>
      <c r="T590" s="197"/>
      <c r="AT590" s="196" t="s">
        <v>396</v>
      </c>
      <c r="AU590" s="196" t="s">
        <v>293</v>
      </c>
      <c r="AV590" s="195" t="s">
        <v>293</v>
      </c>
      <c r="AW590" s="195" t="s">
        <v>358</v>
      </c>
      <c r="AX590" s="195" t="s">
        <v>297</v>
      </c>
      <c r="AY590" s="196" t="s">
        <v>385</v>
      </c>
    </row>
    <row r="591" spans="2:65" s="41" customFormat="1" ht="22.5" customHeight="1" x14ac:dyDescent="0.25">
      <c r="B591" s="179"/>
      <c r="C591" s="178" t="s">
        <v>778</v>
      </c>
      <c r="D591" s="178" t="s">
        <v>386</v>
      </c>
      <c r="E591" s="177" t="s">
        <v>777</v>
      </c>
      <c r="F591" s="172" t="s">
        <v>776</v>
      </c>
      <c r="G591" s="176" t="s">
        <v>420</v>
      </c>
      <c r="H591" s="175">
        <v>1</v>
      </c>
      <c r="I591" s="174"/>
      <c r="J591" s="173">
        <f>ROUND(I591*H591,2)</f>
        <v>0</v>
      </c>
      <c r="K591" s="172" t="s">
        <v>15</v>
      </c>
      <c r="L591" s="42"/>
      <c r="M591" s="171" t="s">
        <v>15</v>
      </c>
      <c r="N591" s="215" t="s">
        <v>349</v>
      </c>
      <c r="O591" s="89"/>
      <c r="P591" s="214">
        <f>O591*H591</f>
        <v>0</v>
      </c>
      <c r="Q591" s="214">
        <v>0</v>
      </c>
      <c r="R591" s="214">
        <f>Q591*H591</f>
        <v>0</v>
      </c>
      <c r="S591" s="214">
        <v>0</v>
      </c>
      <c r="T591" s="213">
        <f>S591*H591</f>
        <v>0</v>
      </c>
      <c r="AR591" s="136" t="s">
        <v>451</v>
      </c>
      <c r="AT591" s="136" t="s">
        <v>386</v>
      </c>
      <c r="AU591" s="136" t="s">
        <v>293</v>
      </c>
      <c r="AY591" s="136" t="s">
        <v>385</v>
      </c>
      <c r="BE591" s="166">
        <f>IF(N591="základní",J591,0)</f>
        <v>0</v>
      </c>
      <c r="BF591" s="166">
        <f>IF(N591="snížená",J591,0)</f>
        <v>0</v>
      </c>
      <c r="BG591" s="166">
        <f>IF(N591="zákl. přenesená",J591,0)</f>
        <v>0</v>
      </c>
      <c r="BH591" s="166">
        <f>IF(N591="sníž. přenesená",J591,0)</f>
        <v>0</v>
      </c>
      <c r="BI591" s="166">
        <f>IF(N591="nulová",J591,0)</f>
        <v>0</v>
      </c>
      <c r="BJ591" s="136" t="s">
        <v>297</v>
      </c>
      <c r="BK591" s="166">
        <f>ROUND(I591*H591,2)</f>
        <v>0</v>
      </c>
      <c r="BL591" s="136" t="s">
        <v>451</v>
      </c>
      <c r="BM591" s="136" t="s">
        <v>775</v>
      </c>
    </row>
    <row r="592" spans="2:65" s="205" customFormat="1" x14ac:dyDescent="0.25">
      <c r="B592" s="210"/>
      <c r="D592" s="204" t="s">
        <v>396</v>
      </c>
      <c r="E592" s="206" t="s">
        <v>15</v>
      </c>
      <c r="F592" s="212" t="s">
        <v>774</v>
      </c>
      <c r="H592" s="206" t="s">
        <v>15</v>
      </c>
      <c r="I592" s="211"/>
      <c r="L592" s="210"/>
      <c r="M592" s="209"/>
      <c r="N592" s="208"/>
      <c r="O592" s="208"/>
      <c r="P592" s="208"/>
      <c r="Q592" s="208"/>
      <c r="R592" s="208"/>
      <c r="S592" s="208"/>
      <c r="T592" s="207"/>
      <c r="AT592" s="206" t="s">
        <v>396</v>
      </c>
      <c r="AU592" s="206" t="s">
        <v>293</v>
      </c>
      <c r="AV592" s="205" t="s">
        <v>297</v>
      </c>
      <c r="AW592" s="205" t="s">
        <v>358</v>
      </c>
      <c r="AX592" s="205" t="s">
        <v>313</v>
      </c>
      <c r="AY592" s="206" t="s">
        <v>385</v>
      </c>
    </row>
    <row r="593" spans="2:65" s="205" customFormat="1" x14ac:dyDescent="0.25">
      <c r="B593" s="210"/>
      <c r="D593" s="204" t="s">
        <v>396</v>
      </c>
      <c r="E593" s="206" t="s">
        <v>15</v>
      </c>
      <c r="F593" s="212" t="s">
        <v>723</v>
      </c>
      <c r="H593" s="206" t="s">
        <v>15</v>
      </c>
      <c r="I593" s="211"/>
      <c r="L593" s="210"/>
      <c r="M593" s="209"/>
      <c r="N593" s="208"/>
      <c r="O593" s="208"/>
      <c r="P593" s="208"/>
      <c r="Q593" s="208"/>
      <c r="R593" s="208"/>
      <c r="S593" s="208"/>
      <c r="T593" s="207"/>
      <c r="AT593" s="206" t="s">
        <v>396</v>
      </c>
      <c r="AU593" s="206" t="s">
        <v>293</v>
      </c>
      <c r="AV593" s="205" t="s">
        <v>297</v>
      </c>
      <c r="AW593" s="205" t="s">
        <v>358</v>
      </c>
      <c r="AX593" s="205" t="s">
        <v>313</v>
      </c>
      <c r="AY593" s="206" t="s">
        <v>385</v>
      </c>
    </row>
    <row r="594" spans="2:65" s="205" customFormat="1" x14ac:dyDescent="0.25">
      <c r="B594" s="210"/>
      <c r="D594" s="204" t="s">
        <v>396</v>
      </c>
      <c r="E594" s="206" t="s">
        <v>15</v>
      </c>
      <c r="F594" s="212" t="s">
        <v>773</v>
      </c>
      <c r="H594" s="206" t="s">
        <v>15</v>
      </c>
      <c r="I594" s="211"/>
      <c r="L594" s="210"/>
      <c r="M594" s="209"/>
      <c r="N594" s="208"/>
      <c r="O594" s="208"/>
      <c r="P594" s="208"/>
      <c r="Q594" s="208"/>
      <c r="R594" s="208"/>
      <c r="S594" s="208"/>
      <c r="T594" s="207"/>
      <c r="AT594" s="206" t="s">
        <v>396</v>
      </c>
      <c r="AU594" s="206" t="s">
        <v>293</v>
      </c>
      <c r="AV594" s="205" t="s">
        <v>297</v>
      </c>
      <c r="AW594" s="205" t="s">
        <v>358</v>
      </c>
      <c r="AX594" s="205" t="s">
        <v>313</v>
      </c>
      <c r="AY594" s="206" t="s">
        <v>385</v>
      </c>
    </row>
    <row r="595" spans="2:65" s="205" customFormat="1" x14ac:dyDescent="0.25">
      <c r="B595" s="210"/>
      <c r="D595" s="204" t="s">
        <v>396</v>
      </c>
      <c r="E595" s="206" t="s">
        <v>15</v>
      </c>
      <c r="F595" s="212" t="s">
        <v>772</v>
      </c>
      <c r="H595" s="206" t="s">
        <v>15</v>
      </c>
      <c r="I595" s="211"/>
      <c r="L595" s="210"/>
      <c r="M595" s="209"/>
      <c r="N595" s="208"/>
      <c r="O595" s="208"/>
      <c r="P595" s="208"/>
      <c r="Q595" s="208"/>
      <c r="R595" s="208"/>
      <c r="S595" s="208"/>
      <c r="T595" s="207"/>
      <c r="AT595" s="206" t="s">
        <v>396</v>
      </c>
      <c r="AU595" s="206" t="s">
        <v>293</v>
      </c>
      <c r="AV595" s="205" t="s">
        <v>297</v>
      </c>
      <c r="AW595" s="205" t="s">
        <v>358</v>
      </c>
      <c r="AX595" s="205" t="s">
        <v>313</v>
      </c>
      <c r="AY595" s="206" t="s">
        <v>385</v>
      </c>
    </row>
    <row r="596" spans="2:65" s="205" customFormat="1" x14ac:dyDescent="0.25">
      <c r="B596" s="210"/>
      <c r="D596" s="204" t="s">
        <v>396</v>
      </c>
      <c r="E596" s="206" t="s">
        <v>15</v>
      </c>
      <c r="F596" s="212" t="s">
        <v>771</v>
      </c>
      <c r="H596" s="206" t="s">
        <v>15</v>
      </c>
      <c r="I596" s="211"/>
      <c r="L596" s="210"/>
      <c r="M596" s="209"/>
      <c r="N596" s="208"/>
      <c r="O596" s="208"/>
      <c r="P596" s="208"/>
      <c r="Q596" s="208"/>
      <c r="R596" s="208"/>
      <c r="S596" s="208"/>
      <c r="T596" s="207"/>
      <c r="AT596" s="206" t="s">
        <v>396</v>
      </c>
      <c r="AU596" s="206" t="s">
        <v>293</v>
      </c>
      <c r="AV596" s="205" t="s">
        <v>297</v>
      </c>
      <c r="AW596" s="205" t="s">
        <v>358</v>
      </c>
      <c r="AX596" s="205" t="s">
        <v>313</v>
      </c>
      <c r="AY596" s="206" t="s">
        <v>385</v>
      </c>
    </row>
    <row r="597" spans="2:65" s="205" customFormat="1" x14ac:dyDescent="0.25">
      <c r="B597" s="210"/>
      <c r="D597" s="204" t="s">
        <v>396</v>
      </c>
      <c r="E597" s="206" t="s">
        <v>15</v>
      </c>
      <c r="F597" s="212" t="s">
        <v>770</v>
      </c>
      <c r="H597" s="206" t="s">
        <v>15</v>
      </c>
      <c r="I597" s="211"/>
      <c r="L597" s="210"/>
      <c r="M597" s="209"/>
      <c r="N597" s="208"/>
      <c r="O597" s="208"/>
      <c r="P597" s="208"/>
      <c r="Q597" s="208"/>
      <c r="R597" s="208"/>
      <c r="S597" s="208"/>
      <c r="T597" s="207"/>
      <c r="AT597" s="206" t="s">
        <v>396</v>
      </c>
      <c r="AU597" s="206" t="s">
        <v>293</v>
      </c>
      <c r="AV597" s="205" t="s">
        <v>297</v>
      </c>
      <c r="AW597" s="205" t="s">
        <v>358</v>
      </c>
      <c r="AX597" s="205" t="s">
        <v>313</v>
      </c>
      <c r="AY597" s="206" t="s">
        <v>385</v>
      </c>
    </row>
    <row r="598" spans="2:65" s="205" customFormat="1" x14ac:dyDescent="0.25">
      <c r="B598" s="210"/>
      <c r="D598" s="204" t="s">
        <v>396</v>
      </c>
      <c r="E598" s="206" t="s">
        <v>15</v>
      </c>
      <c r="F598" s="212" t="s">
        <v>769</v>
      </c>
      <c r="H598" s="206" t="s">
        <v>15</v>
      </c>
      <c r="I598" s="211"/>
      <c r="L598" s="210"/>
      <c r="M598" s="209"/>
      <c r="N598" s="208"/>
      <c r="O598" s="208"/>
      <c r="P598" s="208"/>
      <c r="Q598" s="208"/>
      <c r="R598" s="208"/>
      <c r="S598" s="208"/>
      <c r="T598" s="207"/>
      <c r="AT598" s="206" t="s">
        <v>396</v>
      </c>
      <c r="AU598" s="206" t="s">
        <v>293</v>
      </c>
      <c r="AV598" s="205" t="s">
        <v>297</v>
      </c>
      <c r="AW598" s="205" t="s">
        <v>358</v>
      </c>
      <c r="AX598" s="205" t="s">
        <v>313</v>
      </c>
      <c r="AY598" s="206" t="s">
        <v>385</v>
      </c>
    </row>
    <row r="599" spans="2:65" s="205" customFormat="1" x14ac:dyDescent="0.25">
      <c r="B599" s="210"/>
      <c r="D599" s="204" t="s">
        <v>396</v>
      </c>
      <c r="E599" s="206" t="s">
        <v>15</v>
      </c>
      <c r="F599" s="212" t="s">
        <v>768</v>
      </c>
      <c r="H599" s="206" t="s">
        <v>15</v>
      </c>
      <c r="I599" s="211"/>
      <c r="L599" s="210"/>
      <c r="M599" s="209"/>
      <c r="N599" s="208"/>
      <c r="O599" s="208"/>
      <c r="P599" s="208"/>
      <c r="Q599" s="208"/>
      <c r="R599" s="208"/>
      <c r="S599" s="208"/>
      <c r="T599" s="207"/>
      <c r="AT599" s="206" t="s">
        <v>396</v>
      </c>
      <c r="AU599" s="206" t="s">
        <v>293</v>
      </c>
      <c r="AV599" s="205" t="s">
        <v>297</v>
      </c>
      <c r="AW599" s="205" t="s">
        <v>358</v>
      </c>
      <c r="AX599" s="205" t="s">
        <v>313</v>
      </c>
      <c r="AY599" s="206" t="s">
        <v>385</v>
      </c>
    </row>
    <row r="600" spans="2:65" s="205" customFormat="1" x14ac:dyDescent="0.25">
      <c r="B600" s="210"/>
      <c r="D600" s="204" t="s">
        <v>396</v>
      </c>
      <c r="E600" s="206" t="s">
        <v>15</v>
      </c>
      <c r="F600" s="212" t="s">
        <v>767</v>
      </c>
      <c r="H600" s="206" t="s">
        <v>15</v>
      </c>
      <c r="I600" s="211"/>
      <c r="L600" s="210"/>
      <c r="M600" s="209"/>
      <c r="N600" s="208"/>
      <c r="O600" s="208"/>
      <c r="P600" s="208"/>
      <c r="Q600" s="208"/>
      <c r="R600" s="208"/>
      <c r="S600" s="208"/>
      <c r="T600" s="207"/>
      <c r="AT600" s="206" t="s">
        <v>396</v>
      </c>
      <c r="AU600" s="206" t="s">
        <v>293</v>
      </c>
      <c r="AV600" s="205" t="s">
        <v>297</v>
      </c>
      <c r="AW600" s="205" t="s">
        <v>358</v>
      </c>
      <c r="AX600" s="205" t="s">
        <v>313</v>
      </c>
      <c r="AY600" s="206" t="s">
        <v>385</v>
      </c>
    </row>
    <row r="601" spans="2:65" s="205" customFormat="1" x14ac:dyDescent="0.25">
      <c r="B601" s="210"/>
      <c r="D601" s="204" t="s">
        <v>396</v>
      </c>
      <c r="E601" s="206" t="s">
        <v>15</v>
      </c>
      <c r="F601" s="212" t="s">
        <v>766</v>
      </c>
      <c r="H601" s="206" t="s">
        <v>15</v>
      </c>
      <c r="I601" s="211"/>
      <c r="L601" s="210"/>
      <c r="M601" s="209"/>
      <c r="N601" s="208"/>
      <c r="O601" s="208"/>
      <c r="P601" s="208"/>
      <c r="Q601" s="208"/>
      <c r="R601" s="208"/>
      <c r="S601" s="208"/>
      <c r="T601" s="207"/>
      <c r="AT601" s="206" t="s">
        <v>396</v>
      </c>
      <c r="AU601" s="206" t="s">
        <v>293</v>
      </c>
      <c r="AV601" s="205" t="s">
        <v>297</v>
      </c>
      <c r="AW601" s="205" t="s">
        <v>358</v>
      </c>
      <c r="AX601" s="205" t="s">
        <v>313</v>
      </c>
      <c r="AY601" s="206" t="s">
        <v>385</v>
      </c>
    </row>
    <row r="602" spans="2:65" s="195" customFormat="1" x14ac:dyDescent="0.25">
      <c r="B602" s="200"/>
      <c r="D602" s="219" t="s">
        <v>396</v>
      </c>
      <c r="E602" s="218" t="s">
        <v>15</v>
      </c>
      <c r="F602" s="217" t="s">
        <v>297</v>
      </c>
      <c r="H602" s="216">
        <v>1</v>
      </c>
      <c r="I602" s="201"/>
      <c r="L602" s="200"/>
      <c r="M602" s="199"/>
      <c r="N602" s="198"/>
      <c r="O602" s="198"/>
      <c r="P602" s="198"/>
      <c r="Q602" s="198"/>
      <c r="R602" s="198"/>
      <c r="S602" s="198"/>
      <c r="T602" s="197"/>
      <c r="AT602" s="196" t="s">
        <v>396</v>
      </c>
      <c r="AU602" s="196" t="s">
        <v>293</v>
      </c>
      <c r="AV602" s="195" t="s">
        <v>293</v>
      </c>
      <c r="AW602" s="195" t="s">
        <v>358</v>
      </c>
      <c r="AX602" s="195" t="s">
        <v>297</v>
      </c>
      <c r="AY602" s="196" t="s">
        <v>385</v>
      </c>
    </row>
    <row r="603" spans="2:65" s="41" customFormat="1" ht="22.5" customHeight="1" x14ac:dyDescent="0.25">
      <c r="B603" s="179"/>
      <c r="C603" s="178" t="s">
        <v>765</v>
      </c>
      <c r="D603" s="178" t="s">
        <v>386</v>
      </c>
      <c r="E603" s="177" t="s">
        <v>764</v>
      </c>
      <c r="F603" s="172" t="s">
        <v>763</v>
      </c>
      <c r="G603" s="176" t="s">
        <v>420</v>
      </c>
      <c r="H603" s="175">
        <v>2</v>
      </c>
      <c r="I603" s="174"/>
      <c r="J603" s="173">
        <f>ROUND(I603*H603,2)</f>
        <v>0</v>
      </c>
      <c r="K603" s="172" t="s">
        <v>15</v>
      </c>
      <c r="L603" s="42"/>
      <c r="M603" s="171" t="s">
        <v>15</v>
      </c>
      <c r="N603" s="215" t="s">
        <v>349</v>
      </c>
      <c r="O603" s="89"/>
      <c r="P603" s="214">
        <f>O603*H603</f>
        <v>0</v>
      </c>
      <c r="Q603" s="214">
        <v>0</v>
      </c>
      <c r="R603" s="214">
        <f>Q603*H603</f>
        <v>0</v>
      </c>
      <c r="S603" s="214">
        <v>0</v>
      </c>
      <c r="T603" s="213">
        <f>S603*H603</f>
        <v>0</v>
      </c>
      <c r="AR603" s="136" t="s">
        <v>451</v>
      </c>
      <c r="AT603" s="136" t="s">
        <v>386</v>
      </c>
      <c r="AU603" s="136" t="s">
        <v>293</v>
      </c>
      <c r="AY603" s="136" t="s">
        <v>385</v>
      </c>
      <c r="BE603" s="166">
        <f>IF(N603="základní",J603,0)</f>
        <v>0</v>
      </c>
      <c r="BF603" s="166">
        <f>IF(N603="snížená",J603,0)</f>
        <v>0</v>
      </c>
      <c r="BG603" s="166">
        <f>IF(N603="zákl. přenesená",J603,0)</f>
        <v>0</v>
      </c>
      <c r="BH603" s="166">
        <f>IF(N603="sníž. přenesená",J603,0)</f>
        <v>0</v>
      </c>
      <c r="BI603" s="166">
        <f>IF(N603="nulová",J603,0)</f>
        <v>0</v>
      </c>
      <c r="BJ603" s="136" t="s">
        <v>297</v>
      </c>
      <c r="BK603" s="166">
        <f>ROUND(I603*H603,2)</f>
        <v>0</v>
      </c>
      <c r="BL603" s="136" t="s">
        <v>451</v>
      </c>
      <c r="BM603" s="136" t="s">
        <v>762</v>
      </c>
    </row>
    <row r="604" spans="2:65" s="205" customFormat="1" x14ac:dyDescent="0.25">
      <c r="B604" s="210"/>
      <c r="D604" s="204" t="s">
        <v>396</v>
      </c>
      <c r="E604" s="206" t="s">
        <v>15</v>
      </c>
      <c r="F604" s="212" t="s">
        <v>761</v>
      </c>
      <c r="H604" s="206" t="s">
        <v>15</v>
      </c>
      <c r="I604" s="211"/>
      <c r="L604" s="210"/>
      <c r="M604" s="209"/>
      <c r="N604" s="208"/>
      <c r="O604" s="208"/>
      <c r="P604" s="208"/>
      <c r="Q604" s="208"/>
      <c r="R604" s="208"/>
      <c r="S604" s="208"/>
      <c r="T604" s="207"/>
      <c r="AT604" s="206" t="s">
        <v>396</v>
      </c>
      <c r="AU604" s="206" t="s">
        <v>293</v>
      </c>
      <c r="AV604" s="205" t="s">
        <v>297</v>
      </c>
      <c r="AW604" s="205" t="s">
        <v>358</v>
      </c>
      <c r="AX604" s="205" t="s">
        <v>313</v>
      </c>
      <c r="AY604" s="206" t="s">
        <v>385</v>
      </c>
    </row>
    <row r="605" spans="2:65" s="205" customFormat="1" x14ac:dyDescent="0.25">
      <c r="B605" s="210"/>
      <c r="D605" s="204" t="s">
        <v>396</v>
      </c>
      <c r="E605" s="206" t="s">
        <v>15</v>
      </c>
      <c r="F605" s="212" t="s">
        <v>760</v>
      </c>
      <c r="H605" s="206" t="s">
        <v>15</v>
      </c>
      <c r="I605" s="211"/>
      <c r="L605" s="210"/>
      <c r="M605" s="209"/>
      <c r="N605" s="208"/>
      <c r="O605" s="208"/>
      <c r="P605" s="208"/>
      <c r="Q605" s="208"/>
      <c r="R605" s="208"/>
      <c r="S605" s="208"/>
      <c r="T605" s="207"/>
      <c r="AT605" s="206" t="s">
        <v>396</v>
      </c>
      <c r="AU605" s="206" t="s">
        <v>293</v>
      </c>
      <c r="AV605" s="205" t="s">
        <v>297</v>
      </c>
      <c r="AW605" s="205" t="s">
        <v>358</v>
      </c>
      <c r="AX605" s="205" t="s">
        <v>313</v>
      </c>
      <c r="AY605" s="206" t="s">
        <v>385</v>
      </c>
    </row>
    <row r="606" spans="2:65" s="205" customFormat="1" x14ac:dyDescent="0.25">
      <c r="B606" s="210"/>
      <c r="D606" s="204" t="s">
        <v>396</v>
      </c>
      <c r="E606" s="206" t="s">
        <v>15</v>
      </c>
      <c r="F606" s="212" t="s">
        <v>680</v>
      </c>
      <c r="H606" s="206" t="s">
        <v>15</v>
      </c>
      <c r="I606" s="211"/>
      <c r="L606" s="210"/>
      <c r="M606" s="209"/>
      <c r="N606" s="208"/>
      <c r="O606" s="208"/>
      <c r="P606" s="208"/>
      <c r="Q606" s="208"/>
      <c r="R606" s="208"/>
      <c r="S606" s="208"/>
      <c r="T606" s="207"/>
      <c r="AT606" s="206" t="s">
        <v>396</v>
      </c>
      <c r="AU606" s="206" t="s">
        <v>293</v>
      </c>
      <c r="AV606" s="205" t="s">
        <v>297</v>
      </c>
      <c r="AW606" s="205" t="s">
        <v>358</v>
      </c>
      <c r="AX606" s="205" t="s">
        <v>313</v>
      </c>
      <c r="AY606" s="206" t="s">
        <v>385</v>
      </c>
    </row>
    <row r="607" spans="2:65" s="205" customFormat="1" x14ac:dyDescent="0.25">
      <c r="B607" s="210"/>
      <c r="D607" s="204" t="s">
        <v>396</v>
      </c>
      <c r="E607" s="206" t="s">
        <v>15</v>
      </c>
      <c r="F607" s="212" t="s">
        <v>759</v>
      </c>
      <c r="H607" s="206" t="s">
        <v>15</v>
      </c>
      <c r="I607" s="211"/>
      <c r="L607" s="210"/>
      <c r="M607" s="209"/>
      <c r="N607" s="208"/>
      <c r="O607" s="208"/>
      <c r="P607" s="208"/>
      <c r="Q607" s="208"/>
      <c r="R607" s="208"/>
      <c r="S607" s="208"/>
      <c r="T607" s="207"/>
      <c r="AT607" s="206" t="s">
        <v>396</v>
      </c>
      <c r="AU607" s="206" t="s">
        <v>293</v>
      </c>
      <c r="AV607" s="205" t="s">
        <v>297</v>
      </c>
      <c r="AW607" s="205" t="s">
        <v>358</v>
      </c>
      <c r="AX607" s="205" t="s">
        <v>313</v>
      </c>
      <c r="AY607" s="206" t="s">
        <v>385</v>
      </c>
    </row>
    <row r="608" spans="2:65" s="205" customFormat="1" x14ac:dyDescent="0.25">
      <c r="B608" s="210"/>
      <c r="D608" s="204" t="s">
        <v>396</v>
      </c>
      <c r="E608" s="206" t="s">
        <v>15</v>
      </c>
      <c r="F608" s="212" t="s">
        <v>740</v>
      </c>
      <c r="H608" s="206" t="s">
        <v>15</v>
      </c>
      <c r="I608" s="211"/>
      <c r="L608" s="210"/>
      <c r="M608" s="209"/>
      <c r="N608" s="208"/>
      <c r="O608" s="208"/>
      <c r="P608" s="208"/>
      <c r="Q608" s="208"/>
      <c r="R608" s="208"/>
      <c r="S608" s="208"/>
      <c r="T608" s="207"/>
      <c r="AT608" s="206" t="s">
        <v>396</v>
      </c>
      <c r="AU608" s="206" t="s">
        <v>293</v>
      </c>
      <c r="AV608" s="205" t="s">
        <v>297</v>
      </c>
      <c r="AW608" s="205" t="s">
        <v>358</v>
      </c>
      <c r="AX608" s="205" t="s">
        <v>313</v>
      </c>
      <c r="AY608" s="206" t="s">
        <v>385</v>
      </c>
    </row>
    <row r="609" spans="2:65" s="205" customFormat="1" x14ac:dyDescent="0.25">
      <c r="B609" s="210"/>
      <c r="D609" s="204" t="s">
        <v>396</v>
      </c>
      <c r="E609" s="206" t="s">
        <v>15</v>
      </c>
      <c r="F609" s="212" t="s">
        <v>758</v>
      </c>
      <c r="H609" s="206" t="s">
        <v>15</v>
      </c>
      <c r="I609" s="211"/>
      <c r="L609" s="210"/>
      <c r="M609" s="209"/>
      <c r="N609" s="208"/>
      <c r="O609" s="208"/>
      <c r="P609" s="208"/>
      <c r="Q609" s="208"/>
      <c r="R609" s="208"/>
      <c r="S609" s="208"/>
      <c r="T609" s="207"/>
      <c r="AT609" s="206" t="s">
        <v>396</v>
      </c>
      <c r="AU609" s="206" t="s">
        <v>293</v>
      </c>
      <c r="AV609" s="205" t="s">
        <v>297</v>
      </c>
      <c r="AW609" s="205" t="s">
        <v>358</v>
      </c>
      <c r="AX609" s="205" t="s">
        <v>313</v>
      </c>
      <c r="AY609" s="206" t="s">
        <v>385</v>
      </c>
    </row>
    <row r="610" spans="2:65" s="195" customFormat="1" x14ac:dyDescent="0.25">
      <c r="B610" s="200"/>
      <c r="D610" s="219" t="s">
        <v>396</v>
      </c>
      <c r="E610" s="218" t="s">
        <v>15</v>
      </c>
      <c r="F610" s="217" t="s">
        <v>293</v>
      </c>
      <c r="H610" s="216">
        <v>2</v>
      </c>
      <c r="I610" s="201"/>
      <c r="L610" s="200"/>
      <c r="M610" s="199"/>
      <c r="N610" s="198"/>
      <c r="O610" s="198"/>
      <c r="P610" s="198"/>
      <c r="Q610" s="198"/>
      <c r="R610" s="198"/>
      <c r="S610" s="198"/>
      <c r="T610" s="197"/>
      <c r="AT610" s="196" t="s">
        <v>396</v>
      </c>
      <c r="AU610" s="196" t="s">
        <v>293</v>
      </c>
      <c r="AV610" s="195" t="s">
        <v>293</v>
      </c>
      <c r="AW610" s="195" t="s">
        <v>358</v>
      </c>
      <c r="AX610" s="195" t="s">
        <v>297</v>
      </c>
      <c r="AY610" s="196" t="s">
        <v>385</v>
      </c>
    </row>
    <row r="611" spans="2:65" s="41" customFormat="1" ht="22.5" customHeight="1" x14ac:dyDescent="0.25">
      <c r="B611" s="179"/>
      <c r="C611" s="178" t="s">
        <v>757</v>
      </c>
      <c r="D611" s="178" t="s">
        <v>386</v>
      </c>
      <c r="E611" s="177" t="s">
        <v>756</v>
      </c>
      <c r="F611" s="172" t="s">
        <v>755</v>
      </c>
      <c r="G611" s="176" t="s">
        <v>420</v>
      </c>
      <c r="H611" s="175">
        <v>28</v>
      </c>
      <c r="I611" s="174"/>
      <c r="J611" s="173">
        <f>ROUND(I611*H611,2)</f>
        <v>0</v>
      </c>
      <c r="K611" s="172" t="s">
        <v>15</v>
      </c>
      <c r="L611" s="42"/>
      <c r="M611" s="171" t="s">
        <v>15</v>
      </c>
      <c r="N611" s="215" t="s">
        <v>349</v>
      </c>
      <c r="O611" s="89"/>
      <c r="P611" s="214">
        <f>O611*H611</f>
        <v>0</v>
      </c>
      <c r="Q611" s="214">
        <v>0</v>
      </c>
      <c r="R611" s="214">
        <f>Q611*H611</f>
        <v>0</v>
      </c>
      <c r="S611" s="214">
        <v>0</v>
      </c>
      <c r="T611" s="213">
        <f>S611*H611</f>
        <v>0</v>
      </c>
      <c r="AR611" s="136" t="s">
        <v>451</v>
      </c>
      <c r="AT611" s="136" t="s">
        <v>386</v>
      </c>
      <c r="AU611" s="136" t="s">
        <v>293</v>
      </c>
      <c r="AY611" s="136" t="s">
        <v>385</v>
      </c>
      <c r="BE611" s="166">
        <f>IF(N611="základní",J611,0)</f>
        <v>0</v>
      </c>
      <c r="BF611" s="166">
        <f>IF(N611="snížená",J611,0)</f>
        <v>0</v>
      </c>
      <c r="BG611" s="166">
        <f>IF(N611="zákl. přenesená",J611,0)</f>
        <v>0</v>
      </c>
      <c r="BH611" s="166">
        <f>IF(N611="sníž. přenesená",J611,0)</f>
        <v>0</v>
      </c>
      <c r="BI611" s="166">
        <f>IF(N611="nulová",J611,0)</f>
        <v>0</v>
      </c>
      <c r="BJ611" s="136" t="s">
        <v>297</v>
      </c>
      <c r="BK611" s="166">
        <f>ROUND(I611*H611,2)</f>
        <v>0</v>
      </c>
      <c r="BL611" s="136" t="s">
        <v>451</v>
      </c>
      <c r="BM611" s="136" t="s">
        <v>754</v>
      </c>
    </row>
    <row r="612" spans="2:65" s="205" customFormat="1" x14ac:dyDescent="0.25">
      <c r="B612" s="210"/>
      <c r="D612" s="204" t="s">
        <v>396</v>
      </c>
      <c r="E612" s="206" t="s">
        <v>15</v>
      </c>
      <c r="F612" s="212" t="s">
        <v>753</v>
      </c>
      <c r="H612" s="206" t="s">
        <v>15</v>
      </c>
      <c r="I612" s="211"/>
      <c r="L612" s="210"/>
      <c r="M612" s="209"/>
      <c r="N612" s="208"/>
      <c r="O612" s="208"/>
      <c r="P612" s="208"/>
      <c r="Q612" s="208"/>
      <c r="R612" s="208"/>
      <c r="S612" s="208"/>
      <c r="T612" s="207"/>
      <c r="AT612" s="206" t="s">
        <v>396</v>
      </c>
      <c r="AU612" s="206" t="s">
        <v>293</v>
      </c>
      <c r="AV612" s="205" t="s">
        <v>297</v>
      </c>
      <c r="AW612" s="205" t="s">
        <v>358</v>
      </c>
      <c r="AX612" s="205" t="s">
        <v>313</v>
      </c>
      <c r="AY612" s="206" t="s">
        <v>385</v>
      </c>
    </row>
    <row r="613" spans="2:65" s="205" customFormat="1" x14ac:dyDescent="0.25">
      <c r="B613" s="210"/>
      <c r="D613" s="204" t="s">
        <v>396</v>
      </c>
      <c r="E613" s="206" t="s">
        <v>15</v>
      </c>
      <c r="F613" s="212" t="s">
        <v>752</v>
      </c>
      <c r="H613" s="206" t="s">
        <v>15</v>
      </c>
      <c r="I613" s="211"/>
      <c r="L613" s="210"/>
      <c r="M613" s="209"/>
      <c r="N613" s="208"/>
      <c r="O613" s="208"/>
      <c r="P613" s="208"/>
      <c r="Q613" s="208"/>
      <c r="R613" s="208"/>
      <c r="S613" s="208"/>
      <c r="T613" s="207"/>
      <c r="AT613" s="206" t="s">
        <v>396</v>
      </c>
      <c r="AU613" s="206" t="s">
        <v>293</v>
      </c>
      <c r="AV613" s="205" t="s">
        <v>297</v>
      </c>
      <c r="AW613" s="205" t="s">
        <v>358</v>
      </c>
      <c r="AX613" s="205" t="s">
        <v>313</v>
      </c>
      <c r="AY613" s="206" t="s">
        <v>385</v>
      </c>
    </row>
    <row r="614" spans="2:65" s="205" customFormat="1" x14ac:dyDescent="0.25">
      <c r="B614" s="210"/>
      <c r="D614" s="204" t="s">
        <v>396</v>
      </c>
      <c r="E614" s="206" t="s">
        <v>15</v>
      </c>
      <c r="F614" s="212" t="s">
        <v>751</v>
      </c>
      <c r="H614" s="206" t="s">
        <v>15</v>
      </c>
      <c r="I614" s="211"/>
      <c r="L614" s="210"/>
      <c r="M614" s="209"/>
      <c r="N614" s="208"/>
      <c r="O614" s="208"/>
      <c r="P614" s="208"/>
      <c r="Q614" s="208"/>
      <c r="R614" s="208"/>
      <c r="S614" s="208"/>
      <c r="T614" s="207"/>
      <c r="AT614" s="206" t="s">
        <v>396</v>
      </c>
      <c r="AU614" s="206" t="s">
        <v>293</v>
      </c>
      <c r="AV614" s="205" t="s">
        <v>297</v>
      </c>
      <c r="AW614" s="205" t="s">
        <v>358</v>
      </c>
      <c r="AX614" s="205" t="s">
        <v>313</v>
      </c>
      <c r="AY614" s="206" t="s">
        <v>385</v>
      </c>
    </row>
    <row r="615" spans="2:65" s="205" customFormat="1" x14ac:dyDescent="0.25">
      <c r="B615" s="210"/>
      <c r="D615" s="204" t="s">
        <v>396</v>
      </c>
      <c r="E615" s="206" t="s">
        <v>15</v>
      </c>
      <c r="F615" s="212" t="s">
        <v>750</v>
      </c>
      <c r="H615" s="206" t="s">
        <v>15</v>
      </c>
      <c r="I615" s="211"/>
      <c r="L615" s="210"/>
      <c r="M615" s="209"/>
      <c r="N615" s="208"/>
      <c r="O615" s="208"/>
      <c r="P615" s="208"/>
      <c r="Q615" s="208"/>
      <c r="R615" s="208"/>
      <c r="S615" s="208"/>
      <c r="T615" s="207"/>
      <c r="AT615" s="206" t="s">
        <v>396</v>
      </c>
      <c r="AU615" s="206" t="s">
        <v>293</v>
      </c>
      <c r="AV615" s="205" t="s">
        <v>297</v>
      </c>
      <c r="AW615" s="205" t="s">
        <v>358</v>
      </c>
      <c r="AX615" s="205" t="s">
        <v>313</v>
      </c>
      <c r="AY615" s="206" t="s">
        <v>385</v>
      </c>
    </row>
    <row r="616" spans="2:65" s="205" customFormat="1" x14ac:dyDescent="0.25">
      <c r="B616" s="210"/>
      <c r="D616" s="204" t="s">
        <v>396</v>
      </c>
      <c r="E616" s="206" t="s">
        <v>15</v>
      </c>
      <c r="F616" s="212" t="s">
        <v>749</v>
      </c>
      <c r="H616" s="206" t="s">
        <v>15</v>
      </c>
      <c r="I616" s="211"/>
      <c r="L616" s="210"/>
      <c r="M616" s="209"/>
      <c r="N616" s="208"/>
      <c r="O616" s="208"/>
      <c r="P616" s="208"/>
      <c r="Q616" s="208"/>
      <c r="R616" s="208"/>
      <c r="S616" s="208"/>
      <c r="T616" s="207"/>
      <c r="AT616" s="206" t="s">
        <v>396</v>
      </c>
      <c r="AU616" s="206" t="s">
        <v>293</v>
      </c>
      <c r="AV616" s="205" t="s">
        <v>297</v>
      </c>
      <c r="AW616" s="205" t="s">
        <v>358</v>
      </c>
      <c r="AX616" s="205" t="s">
        <v>313</v>
      </c>
      <c r="AY616" s="206" t="s">
        <v>385</v>
      </c>
    </row>
    <row r="617" spans="2:65" s="195" customFormat="1" x14ac:dyDescent="0.25">
      <c r="B617" s="200"/>
      <c r="D617" s="219" t="s">
        <v>396</v>
      </c>
      <c r="E617" s="218" t="s">
        <v>15</v>
      </c>
      <c r="F617" s="217" t="s">
        <v>748</v>
      </c>
      <c r="H617" s="216">
        <v>28</v>
      </c>
      <c r="I617" s="201"/>
      <c r="L617" s="200"/>
      <c r="M617" s="199"/>
      <c r="N617" s="198"/>
      <c r="O617" s="198"/>
      <c r="P617" s="198"/>
      <c r="Q617" s="198"/>
      <c r="R617" s="198"/>
      <c r="S617" s="198"/>
      <c r="T617" s="197"/>
      <c r="AT617" s="196" t="s">
        <v>396</v>
      </c>
      <c r="AU617" s="196" t="s">
        <v>293</v>
      </c>
      <c r="AV617" s="195" t="s">
        <v>293</v>
      </c>
      <c r="AW617" s="195" t="s">
        <v>358</v>
      </c>
      <c r="AX617" s="195" t="s">
        <v>297</v>
      </c>
      <c r="AY617" s="196" t="s">
        <v>385</v>
      </c>
    </row>
    <row r="618" spans="2:65" s="41" customFormat="1" ht="22.5" customHeight="1" x14ac:dyDescent="0.25">
      <c r="B618" s="179"/>
      <c r="C618" s="178" t="s">
        <v>747</v>
      </c>
      <c r="D618" s="178" t="s">
        <v>386</v>
      </c>
      <c r="E618" s="177" t="s">
        <v>746</v>
      </c>
      <c r="F618" s="172" t="s">
        <v>745</v>
      </c>
      <c r="G618" s="176" t="s">
        <v>420</v>
      </c>
      <c r="H618" s="175">
        <v>2</v>
      </c>
      <c r="I618" s="174"/>
      <c r="J618" s="173">
        <f>ROUND(I618*H618,2)</f>
        <v>0</v>
      </c>
      <c r="K618" s="172" t="s">
        <v>15</v>
      </c>
      <c r="L618" s="42"/>
      <c r="M618" s="171" t="s">
        <v>15</v>
      </c>
      <c r="N618" s="215" t="s">
        <v>349</v>
      </c>
      <c r="O618" s="89"/>
      <c r="P618" s="214">
        <f>O618*H618</f>
        <v>0</v>
      </c>
      <c r="Q618" s="214">
        <v>0</v>
      </c>
      <c r="R618" s="214">
        <f>Q618*H618</f>
        <v>0</v>
      </c>
      <c r="S618" s="214">
        <v>0</v>
      </c>
      <c r="T618" s="213">
        <f>S618*H618</f>
        <v>0</v>
      </c>
      <c r="AR618" s="136" t="s">
        <v>451</v>
      </c>
      <c r="AT618" s="136" t="s">
        <v>386</v>
      </c>
      <c r="AU618" s="136" t="s">
        <v>293</v>
      </c>
      <c r="AY618" s="136" t="s">
        <v>385</v>
      </c>
      <c r="BE618" s="166">
        <f>IF(N618="základní",J618,0)</f>
        <v>0</v>
      </c>
      <c r="BF618" s="166">
        <f>IF(N618="snížená",J618,0)</f>
        <v>0</v>
      </c>
      <c r="BG618" s="166">
        <f>IF(N618="zákl. přenesená",J618,0)</f>
        <v>0</v>
      </c>
      <c r="BH618" s="166">
        <f>IF(N618="sníž. přenesená",J618,0)</f>
        <v>0</v>
      </c>
      <c r="BI618" s="166">
        <f>IF(N618="nulová",J618,0)</f>
        <v>0</v>
      </c>
      <c r="BJ618" s="136" t="s">
        <v>297</v>
      </c>
      <c r="BK618" s="166">
        <f>ROUND(I618*H618,2)</f>
        <v>0</v>
      </c>
      <c r="BL618" s="136" t="s">
        <v>451</v>
      </c>
      <c r="BM618" s="136" t="s">
        <v>744</v>
      </c>
    </row>
    <row r="619" spans="2:65" s="205" customFormat="1" x14ac:dyDescent="0.25">
      <c r="B619" s="210"/>
      <c r="D619" s="204" t="s">
        <v>396</v>
      </c>
      <c r="E619" s="206" t="s">
        <v>15</v>
      </c>
      <c r="F619" s="212" t="s">
        <v>743</v>
      </c>
      <c r="H619" s="206" t="s">
        <v>15</v>
      </c>
      <c r="I619" s="211"/>
      <c r="L619" s="210"/>
      <c r="M619" s="209"/>
      <c r="N619" s="208"/>
      <c r="O619" s="208"/>
      <c r="P619" s="208"/>
      <c r="Q619" s="208"/>
      <c r="R619" s="208"/>
      <c r="S619" s="208"/>
      <c r="T619" s="207"/>
      <c r="AT619" s="206" t="s">
        <v>396</v>
      </c>
      <c r="AU619" s="206" t="s">
        <v>293</v>
      </c>
      <c r="AV619" s="205" t="s">
        <v>297</v>
      </c>
      <c r="AW619" s="205" t="s">
        <v>358</v>
      </c>
      <c r="AX619" s="205" t="s">
        <v>313</v>
      </c>
      <c r="AY619" s="206" t="s">
        <v>385</v>
      </c>
    </row>
    <row r="620" spans="2:65" s="205" customFormat="1" x14ac:dyDescent="0.25">
      <c r="B620" s="210"/>
      <c r="D620" s="204" t="s">
        <v>396</v>
      </c>
      <c r="E620" s="206" t="s">
        <v>15</v>
      </c>
      <c r="F620" s="212" t="s">
        <v>742</v>
      </c>
      <c r="H620" s="206" t="s">
        <v>15</v>
      </c>
      <c r="I620" s="211"/>
      <c r="L620" s="210"/>
      <c r="M620" s="209"/>
      <c r="N620" s="208"/>
      <c r="O620" s="208"/>
      <c r="P620" s="208"/>
      <c r="Q620" s="208"/>
      <c r="R620" s="208"/>
      <c r="S620" s="208"/>
      <c r="T620" s="207"/>
      <c r="AT620" s="206" t="s">
        <v>396</v>
      </c>
      <c r="AU620" s="206" t="s">
        <v>293</v>
      </c>
      <c r="AV620" s="205" t="s">
        <v>297</v>
      </c>
      <c r="AW620" s="205" t="s">
        <v>358</v>
      </c>
      <c r="AX620" s="205" t="s">
        <v>313</v>
      </c>
      <c r="AY620" s="206" t="s">
        <v>385</v>
      </c>
    </row>
    <row r="621" spans="2:65" s="205" customFormat="1" x14ac:dyDescent="0.25">
      <c r="B621" s="210"/>
      <c r="D621" s="204" t="s">
        <v>396</v>
      </c>
      <c r="E621" s="206" t="s">
        <v>15</v>
      </c>
      <c r="F621" s="212" t="s">
        <v>680</v>
      </c>
      <c r="H621" s="206" t="s">
        <v>15</v>
      </c>
      <c r="I621" s="211"/>
      <c r="L621" s="210"/>
      <c r="M621" s="209"/>
      <c r="N621" s="208"/>
      <c r="O621" s="208"/>
      <c r="P621" s="208"/>
      <c r="Q621" s="208"/>
      <c r="R621" s="208"/>
      <c r="S621" s="208"/>
      <c r="T621" s="207"/>
      <c r="AT621" s="206" t="s">
        <v>396</v>
      </c>
      <c r="AU621" s="206" t="s">
        <v>293</v>
      </c>
      <c r="AV621" s="205" t="s">
        <v>297</v>
      </c>
      <c r="AW621" s="205" t="s">
        <v>358</v>
      </c>
      <c r="AX621" s="205" t="s">
        <v>313</v>
      </c>
      <c r="AY621" s="206" t="s">
        <v>385</v>
      </c>
    </row>
    <row r="622" spans="2:65" s="205" customFormat="1" x14ac:dyDescent="0.25">
      <c r="B622" s="210"/>
      <c r="D622" s="204" t="s">
        <v>396</v>
      </c>
      <c r="E622" s="206" t="s">
        <v>15</v>
      </c>
      <c r="F622" s="212" t="s">
        <v>741</v>
      </c>
      <c r="H622" s="206" t="s">
        <v>15</v>
      </c>
      <c r="I622" s="211"/>
      <c r="L622" s="210"/>
      <c r="M622" s="209"/>
      <c r="N622" s="208"/>
      <c r="O622" s="208"/>
      <c r="P622" s="208"/>
      <c r="Q622" s="208"/>
      <c r="R622" s="208"/>
      <c r="S622" s="208"/>
      <c r="T622" s="207"/>
      <c r="AT622" s="206" t="s">
        <v>396</v>
      </c>
      <c r="AU622" s="206" t="s">
        <v>293</v>
      </c>
      <c r="AV622" s="205" t="s">
        <v>297</v>
      </c>
      <c r="AW622" s="205" t="s">
        <v>358</v>
      </c>
      <c r="AX622" s="205" t="s">
        <v>313</v>
      </c>
      <c r="AY622" s="206" t="s">
        <v>385</v>
      </c>
    </row>
    <row r="623" spans="2:65" s="205" customFormat="1" x14ac:dyDescent="0.25">
      <c r="B623" s="210"/>
      <c r="D623" s="204" t="s">
        <v>396</v>
      </c>
      <c r="E623" s="206" t="s">
        <v>15</v>
      </c>
      <c r="F623" s="212" t="s">
        <v>740</v>
      </c>
      <c r="H623" s="206" t="s">
        <v>15</v>
      </c>
      <c r="I623" s="211"/>
      <c r="L623" s="210"/>
      <c r="M623" s="209"/>
      <c r="N623" s="208"/>
      <c r="O623" s="208"/>
      <c r="P623" s="208"/>
      <c r="Q623" s="208"/>
      <c r="R623" s="208"/>
      <c r="S623" s="208"/>
      <c r="T623" s="207"/>
      <c r="AT623" s="206" t="s">
        <v>396</v>
      </c>
      <c r="AU623" s="206" t="s">
        <v>293</v>
      </c>
      <c r="AV623" s="205" t="s">
        <v>297</v>
      </c>
      <c r="AW623" s="205" t="s">
        <v>358</v>
      </c>
      <c r="AX623" s="205" t="s">
        <v>313</v>
      </c>
      <c r="AY623" s="206" t="s">
        <v>385</v>
      </c>
    </row>
    <row r="624" spans="2:65" s="205" customFormat="1" x14ac:dyDescent="0.25">
      <c r="B624" s="210"/>
      <c r="D624" s="204" t="s">
        <v>396</v>
      </c>
      <c r="E624" s="206" t="s">
        <v>15</v>
      </c>
      <c r="F624" s="212" t="s">
        <v>739</v>
      </c>
      <c r="H624" s="206" t="s">
        <v>15</v>
      </c>
      <c r="I624" s="211"/>
      <c r="L624" s="210"/>
      <c r="M624" s="209"/>
      <c r="N624" s="208"/>
      <c r="O624" s="208"/>
      <c r="P624" s="208"/>
      <c r="Q624" s="208"/>
      <c r="R624" s="208"/>
      <c r="S624" s="208"/>
      <c r="T624" s="207"/>
      <c r="AT624" s="206" t="s">
        <v>396</v>
      </c>
      <c r="AU624" s="206" t="s">
        <v>293</v>
      </c>
      <c r="AV624" s="205" t="s">
        <v>297</v>
      </c>
      <c r="AW624" s="205" t="s">
        <v>358</v>
      </c>
      <c r="AX624" s="205" t="s">
        <v>313</v>
      </c>
      <c r="AY624" s="206" t="s">
        <v>385</v>
      </c>
    </row>
    <row r="625" spans="2:65" s="195" customFormat="1" x14ac:dyDescent="0.25">
      <c r="B625" s="200"/>
      <c r="D625" s="219" t="s">
        <v>396</v>
      </c>
      <c r="E625" s="218" t="s">
        <v>15</v>
      </c>
      <c r="F625" s="217" t="s">
        <v>293</v>
      </c>
      <c r="H625" s="216">
        <v>2</v>
      </c>
      <c r="I625" s="201"/>
      <c r="L625" s="200"/>
      <c r="M625" s="199"/>
      <c r="N625" s="198"/>
      <c r="O625" s="198"/>
      <c r="P625" s="198"/>
      <c r="Q625" s="198"/>
      <c r="R625" s="198"/>
      <c r="S625" s="198"/>
      <c r="T625" s="197"/>
      <c r="AT625" s="196" t="s">
        <v>396</v>
      </c>
      <c r="AU625" s="196" t="s">
        <v>293</v>
      </c>
      <c r="AV625" s="195" t="s">
        <v>293</v>
      </c>
      <c r="AW625" s="195" t="s">
        <v>358</v>
      </c>
      <c r="AX625" s="195" t="s">
        <v>297</v>
      </c>
      <c r="AY625" s="196" t="s">
        <v>385</v>
      </c>
    </row>
    <row r="626" spans="2:65" s="41" customFormat="1" ht="22.5" customHeight="1" x14ac:dyDescent="0.25">
      <c r="B626" s="179"/>
      <c r="C626" s="178" t="s">
        <v>738</v>
      </c>
      <c r="D626" s="178" t="s">
        <v>386</v>
      </c>
      <c r="E626" s="177" t="s">
        <v>737</v>
      </c>
      <c r="F626" s="172" t="s">
        <v>736</v>
      </c>
      <c r="G626" s="176" t="s">
        <v>407</v>
      </c>
      <c r="H626" s="175">
        <v>1</v>
      </c>
      <c r="I626" s="174"/>
      <c r="J626" s="173">
        <f>ROUND(I626*H626,2)</f>
        <v>0</v>
      </c>
      <c r="K626" s="172" t="s">
        <v>15</v>
      </c>
      <c r="L626" s="42"/>
      <c r="M626" s="171" t="s">
        <v>15</v>
      </c>
      <c r="N626" s="215" t="s">
        <v>349</v>
      </c>
      <c r="O626" s="89"/>
      <c r="P626" s="214">
        <f>O626*H626</f>
        <v>0</v>
      </c>
      <c r="Q626" s="214">
        <v>0</v>
      </c>
      <c r="R626" s="214">
        <f>Q626*H626</f>
        <v>0</v>
      </c>
      <c r="S626" s="214">
        <v>0</v>
      </c>
      <c r="T626" s="213">
        <f>S626*H626</f>
        <v>0</v>
      </c>
      <c r="AR626" s="136" t="s">
        <v>451</v>
      </c>
      <c r="AT626" s="136" t="s">
        <v>386</v>
      </c>
      <c r="AU626" s="136" t="s">
        <v>293</v>
      </c>
      <c r="AY626" s="136" t="s">
        <v>385</v>
      </c>
      <c r="BE626" s="166">
        <f>IF(N626="základní",J626,0)</f>
        <v>0</v>
      </c>
      <c r="BF626" s="166">
        <f>IF(N626="snížená",J626,0)</f>
        <v>0</v>
      </c>
      <c r="BG626" s="166">
        <f>IF(N626="zákl. přenesená",J626,0)</f>
        <v>0</v>
      </c>
      <c r="BH626" s="166">
        <f>IF(N626="sníž. přenesená",J626,0)</f>
        <v>0</v>
      </c>
      <c r="BI626" s="166">
        <f>IF(N626="nulová",J626,0)</f>
        <v>0</v>
      </c>
      <c r="BJ626" s="136" t="s">
        <v>297</v>
      </c>
      <c r="BK626" s="166">
        <f>ROUND(I626*H626,2)</f>
        <v>0</v>
      </c>
      <c r="BL626" s="136" t="s">
        <v>451</v>
      </c>
      <c r="BM626" s="136" t="s">
        <v>735</v>
      </c>
    </row>
    <row r="627" spans="2:65" s="205" customFormat="1" x14ac:dyDescent="0.25">
      <c r="B627" s="210"/>
      <c r="D627" s="204" t="s">
        <v>396</v>
      </c>
      <c r="E627" s="206" t="s">
        <v>15</v>
      </c>
      <c r="F627" s="212" t="s">
        <v>731</v>
      </c>
      <c r="H627" s="206" t="s">
        <v>15</v>
      </c>
      <c r="I627" s="211"/>
      <c r="L627" s="210"/>
      <c r="M627" s="209"/>
      <c r="N627" s="208"/>
      <c r="O627" s="208"/>
      <c r="P627" s="208"/>
      <c r="Q627" s="208"/>
      <c r="R627" s="208"/>
      <c r="S627" s="208"/>
      <c r="T627" s="207"/>
      <c r="AT627" s="206" t="s">
        <v>396</v>
      </c>
      <c r="AU627" s="206" t="s">
        <v>293</v>
      </c>
      <c r="AV627" s="205" t="s">
        <v>297</v>
      </c>
      <c r="AW627" s="205" t="s">
        <v>358</v>
      </c>
      <c r="AX627" s="205" t="s">
        <v>313</v>
      </c>
      <c r="AY627" s="206" t="s">
        <v>385</v>
      </c>
    </row>
    <row r="628" spans="2:65" s="205" customFormat="1" x14ac:dyDescent="0.25">
      <c r="B628" s="210"/>
      <c r="D628" s="204" t="s">
        <v>396</v>
      </c>
      <c r="E628" s="206" t="s">
        <v>15</v>
      </c>
      <c r="F628" s="212" t="s">
        <v>724</v>
      </c>
      <c r="H628" s="206" t="s">
        <v>15</v>
      </c>
      <c r="I628" s="211"/>
      <c r="L628" s="210"/>
      <c r="M628" s="209"/>
      <c r="N628" s="208"/>
      <c r="O628" s="208"/>
      <c r="P628" s="208"/>
      <c r="Q628" s="208"/>
      <c r="R628" s="208"/>
      <c r="S628" s="208"/>
      <c r="T628" s="207"/>
      <c r="AT628" s="206" t="s">
        <v>396</v>
      </c>
      <c r="AU628" s="206" t="s">
        <v>293</v>
      </c>
      <c r="AV628" s="205" t="s">
        <v>297</v>
      </c>
      <c r="AW628" s="205" t="s">
        <v>358</v>
      </c>
      <c r="AX628" s="205" t="s">
        <v>313</v>
      </c>
      <c r="AY628" s="206" t="s">
        <v>385</v>
      </c>
    </row>
    <row r="629" spans="2:65" s="205" customFormat="1" x14ac:dyDescent="0.25">
      <c r="B629" s="210"/>
      <c r="D629" s="204" t="s">
        <v>396</v>
      </c>
      <c r="E629" s="206" t="s">
        <v>15</v>
      </c>
      <c r="F629" s="212" t="s">
        <v>734</v>
      </c>
      <c r="H629" s="206" t="s">
        <v>15</v>
      </c>
      <c r="I629" s="211"/>
      <c r="L629" s="210"/>
      <c r="M629" s="209"/>
      <c r="N629" s="208"/>
      <c r="O629" s="208"/>
      <c r="P629" s="208"/>
      <c r="Q629" s="208"/>
      <c r="R629" s="208"/>
      <c r="S629" s="208"/>
      <c r="T629" s="207"/>
      <c r="AT629" s="206" t="s">
        <v>396</v>
      </c>
      <c r="AU629" s="206" t="s">
        <v>293</v>
      </c>
      <c r="AV629" s="205" t="s">
        <v>297</v>
      </c>
      <c r="AW629" s="205" t="s">
        <v>358</v>
      </c>
      <c r="AX629" s="205" t="s">
        <v>313</v>
      </c>
      <c r="AY629" s="206" t="s">
        <v>385</v>
      </c>
    </row>
    <row r="630" spans="2:65" s="195" customFormat="1" x14ac:dyDescent="0.25">
      <c r="B630" s="200"/>
      <c r="D630" s="204" t="s">
        <v>396</v>
      </c>
      <c r="E630" s="196" t="s">
        <v>15</v>
      </c>
      <c r="F630" s="203" t="s">
        <v>15</v>
      </c>
      <c r="H630" s="202">
        <v>0</v>
      </c>
      <c r="I630" s="201"/>
      <c r="L630" s="200"/>
      <c r="M630" s="199"/>
      <c r="N630" s="198"/>
      <c r="O630" s="198"/>
      <c r="P630" s="198"/>
      <c r="Q630" s="198"/>
      <c r="R630" s="198"/>
      <c r="S630" s="198"/>
      <c r="T630" s="197"/>
      <c r="AT630" s="196" t="s">
        <v>396</v>
      </c>
      <c r="AU630" s="196" t="s">
        <v>293</v>
      </c>
      <c r="AV630" s="195" t="s">
        <v>293</v>
      </c>
      <c r="AW630" s="195" t="s">
        <v>355</v>
      </c>
      <c r="AX630" s="195" t="s">
        <v>313</v>
      </c>
      <c r="AY630" s="196" t="s">
        <v>385</v>
      </c>
    </row>
    <row r="631" spans="2:65" s="205" customFormat="1" x14ac:dyDescent="0.25">
      <c r="B631" s="210"/>
      <c r="D631" s="204" t="s">
        <v>396</v>
      </c>
      <c r="E631" s="206" t="s">
        <v>15</v>
      </c>
      <c r="F631" s="212" t="s">
        <v>733</v>
      </c>
      <c r="H631" s="206" t="s">
        <v>15</v>
      </c>
      <c r="I631" s="211"/>
      <c r="L631" s="210"/>
      <c r="M631" s="209"/>
      <c r="N631" s="208"/>
      <c r="O631" s="208"/>
      <c r="P631" s="208"/>
      <c r="Q631" s="208"/>
      <c r="R631" s="208"/>
      <c r="S631" s="208"/>
      <c r="T631" s="207"/>
      <c r="AT631" s="206" t="s">
        <v>396</v>
      </c>
      <c r="AU631" s="206" t="s">
        <v>293</v>
      </c>
      <c r="AV631" s="205" t="s">
        <v>297</v>
      </c>
      <c r="AW631" s="205" t="s">
        <v>358</v>
      </c>
      <c r="AX631" s="205" t="s">
        <v>313</v>
      </c>
      <c r="AY631" s="206" t="s">
        <v>385</v>
      </c>
    </row>
    <row r="632" spans="2:65" s="205" customFormat="1" x14ac:dyDescent="0.25">
      <c r="B632" s="210"/>
      <c r="D632" s="204" t="s">
        <v>396</v>
      </c>
      <c r="E632" s="206" t="s">
        <v>15</v>
      </c>
      <c r="F632" s="212" t="s">
        <v>732</v>
      </c>
      <c r="H632" s="206" t="s">
        <v>15</v>
      </c>
      <c r="I632" s="211"/>
      <c r="L632" s="210"/>
      <c r="M632" s="209"/>
      <c r="N632" s="208"/>
      <c r="O632" s="208"/>
      <c r="P632" s="208"/>
      <c r="Q632" s="208"/>
      <c r="R632" s="208"/>
      <c r="S632" s="208"/>
      <c r="T632" s="207"/>
      <c r="AT632" s="206" t="s">
        <v>396</v>
      </c>
      <c r="AU632" s="206" t="s">
        <v>293</v>
      </c>
      <c r="AV632" s="205" t="s">
        <v>297</v>
      </c>
      <c r="AW632" s="205" t="s">
        <v>358</v>
      </c>
      <c r="AX632" s="205" t="s">
        <v>313</v>
      </c>
      <c r="AY632" s="206" t="s">
        <v>385</v>
      </c>
    </row>
    <row r="633" spans="2:65" s="205" customFormat="1" x14ac:dyDescent="0.25">
      <c r="B633" s="210"/>
      <c r="D633" s="204" t="s">
        <v>396</v>
      </c>
      <c r="E633" s="206" t="s">
        <v>15</v>
      </c>
      <c r="F633" s="212" t="s">
        <v>680</v>
      </c>
      <c r="H633" s="206" t="s">
        <v>15</v>
      </c>
      <c r="I633" s="211"/>
      <c r="L633" s="210"/>
      <c r="M633" s="209"/>
      <c r="N633" s="208"/>
      <c r="O633" s="208"/>
      <c r="P633" s="208"/>
      <c r="Q633" s="208"/>
      <c r="R633" s="208"/>
      <c r="S633" s="208"/>
      <c r="T633" s="207"/>
      <c r="AT633" s="206" t="s">
        <v>396</v>
      </c>
      <c r="AU633" s="206" t="s">
        <v>293</v>
      </c>
      <c r="AV633" s="205" t="s">
        <v>297</v>
      </c>
      <c r="AW633" s="205" t="s">
        <v>358</v>
      </c>
      <c r="AX633" s="205" t="s">
        <v>313</v>
      </c>
      <c r="AY633" s="206" t="s">
        <v>385</v>
      </c>
    </row>
    <row r="634" spans="2:65" s="205" customFormat="1" x14ac:dyDescent="0.25">
      <c r="B634" s="210"/>
      <c r="D634" s="204" t="s">
        <v>396</v>
      </c>
      <c r="E634" s="206" t="s">
        <v>15</v>
      </c>
      <c r="F634" s="212" t="s">
        <v>731</v>
      </c>
      <c r="H634" s="206" t="s">
        <v>15</v>
      </c>
      <c r="I634" s="211"/>
      <c r="L634" s="210"/>
      <c r="M634" s="209"/>
      <c r="N634" s="208"/>
      <c r="O634" s="208"/>
      <c r="P634" s="208"/>
      <c r="Q634" s="208"/>
      <c r="R634" s="208"/>
      <c r="S634" s="208"/>
      <c r="T634" s="207"/>
      <c r="AT634" s="206" t="s">
        <v>396</v>
      </c>
      <c r="AU634" s="206" t="s">
        <v>293</v>
      </c>
      <c r="AV634" s="205" t="s">
        <v>297</v>
      </c>
      <c r="AW634" s="205" t="s">
        <v>358</v>
      </c>
      <c r="AX634" s="205" t="s">
        <v>313</v>
      </c>
      <c r="AY634" s="206" t="s">
        <v>385</v>
      </c>
    </row>
    <row r="635" spans="2:65" s="205" customFormat="1" x14ac:dyDescent="0.25">
      <c r="B635" s="210"/>
      <c r="D635" s="204" t="s">
        <v>396</v>
      </c>
      <c r="E635" s="206" t="s">
        <v>15</v>
      </c>
      <c r="F635" s="212" t="s">
        <v>724</v>
      </c>
      <c r="H635" s="206" t="s">
        <v>15</v>
      </c>
      <c r="I635" s="211"/>
      <c r="L635" s="210"/>
      <c r="M635" s="209"/>
      <c r="N635" s="208"/>
      <c r="O635" s="208"/>
      <c r="P635" s="208"/>
      <c r="Q635" s="208"/>
      <c r="R635" s="208"/>
      <c r="S635" s="208"/>
      <c r="T635" s="207"/>
      <c r="AT635" s="206" t="s">
        <v>396</v>
      </c>
      <c r="AU635" s="206" t="s">
        <v>293</v>
      </c>
      <c r="AV635" s="205" t="s">
        <v>297</v>
      </c>
      <c r="AW635" s="205" t="s">
        <v>358</v>
      </c>
      <c r="AX635" s="205" t="s">
        <v>313</v>
      </c>
      <c r="AY635" s="206" t="s">
        <v>385</v>
      </c>
    </row>
    <row r="636" spans="2:65" s="205" customFormat="1" x14ac:dyDescent="0.25">
      <c r="B636" s="210"/>
      <c r="D636" s="204" t="s">
        <v>396</v>
      </c>
      <c r="E636" s="206" t="s">
        <v>15</v>
      </c>
      <c r="F636" s="212" t="s">
        <v>730</v>
      </c>
      <c r="H636" s="206" t="s">
        <v>15</v>
      </c>
      <c r="I636" s="211"/>
      <c r="L636" s="210"/>
      <c r="M636" s="209"/>
      <c r="N636" s="208"/>
      <c r="O636" s="208"/>
      <c r="P636" s="208"/>
      <c r="Q636" s="208"/>
      <c r="R636" s="208"/>
      <c r="S636" s="208"/>
      <c r="T636" s="207"/>
      <c r="AT636" s="206" t="s">
        <v>396</v>
      </c>
      <c r="AU636" s="206" t="s">
        <v>293</v>
      </c>
      <c r="AV636" s="205" t="s">
        <v>297</v>
      </c>
      <c r="AW636" s="205" t="s">
        <v>358</v>
      </c>
      <c r="AX636" s="205" t="s">
        <v>313</v>
      </c>
      <c r="AY636" s="206" t="s">
        <v>385</v>
      </c>
    </row>
    <row r="637" spans="2:65" s="195" customFormat="1" x14ac:dyDescent="0.25">
      <c r="B637" s="200"/>
      <c r="D637" s="219" t="s">
        <v>396</v>
      </c>
      <c r="E637" s="218" t="s">
        <v>15</v>
      </c>
      <c r="F637" s="217" t="s">
        <v>297</v>
      </c>
      <c r="H637" s="216">
        <v>1</v>
      </c>
      <c r="I637" s="201"/>
      <c r="L637" s="200"/>
      <c r="M637" s="199"/>
      <c r="N637" s="198"/>
      <c r="O637" s="198"/>
      <c r="P637" s="198"/>
      <c r="Q637" s="198"/>
      <c r="R637" s="198"/>
      <c r="S637" s="198"/>
      <c r="T637" s="197"/>
      <c r="AT637" s="196" t="s">
        <v>396</v>
      </c>
      <c r="AU637" s="196" t="s">
        <v>293</v>
      </c>
      <c r="AV637" s="195" t="s">
        <v>293</v>
      </c>
      <c r="AW637" s="195" t="s">
        <v>358</v>
      </c>
      <c r="AX637" s="195" t="s">
        <v>297</v>
      </c>
      <c r="AY637" s="196" t="s">
        <v>385</v>
      </c>
    </row>
    <row r="638" spans="2:65" s="41" customFormat="1" ht="22.5" customHeight="1" x14ac:dyDescent="0.25">
      <c r="B638" s="179"/>
      <c r="C638" s="178" t="s">
        <v>729</v>
      </c>
      <c r="D638" s="178" t="s">
        <v>386</v>
      </c>
      <c r="E638" s="177" t="s">
        <v>728</v>
      </c>
      <c r="F638" s="172" t="s">
        <v>727</v>
      </c>
      <c r="G638" s="176" t="s">
        <v>420</v>
      </c>
      <c r="H638" s="175">
        <v>1</v>
      </c>
      <c r="I638" s="174"/>
      <c r="J638" s="173">
        <f>ROUND(I638*H638,2)</f>
        <v>0</v>
      </c>
      <c r="K638" s="172" t="s">
        <v>15</v>
      </c>
      <c r="L638" s="42"/>
      <c r="M638" s="171" t="s">
        <v>15</v>
      </c>
      <c r="N638" s="215" t="s">
        <v>349</v>
      </c>
      <c r="O638" s="89"/>
      <c r="P638" s="214">
        <f>O638*H638</f>
        <v>0</v>
      </c>
      <c r="Q638" s="214">
        <v>0</v>
      </c>
      <c r="R638" s="214">
        <f>Q638*H638</f>
        <v>0</v>
      </c>
      <c r="S638" s="214">
        <v>0</v>
      </c>
      <c r="T638" s="213">
        <f>S638*H638</f>
        <v>0</v>
      </c>
      <c r="AR638" s="136" t="s">
        <v>451</v>
      </c>
      <c r="AT638" s="136" t="s">
        <v>386</v>
      </c>
      <c r="AU638" s="136" t="s">
        <v>293</v>
      </c>
      <c r="AY638" s="136" t="s">
        <v>385</v>
      </c>
      <c r="BE638" s="166">
        <f>IF(N638="základní",J638,0)</f>
        <v>0</v>
      </c>
      <c r="BF638" s="166">
        <f>IF(N638="snížená",J638,0)</f>
        <v>0</v>
      </c>
      <c r="BG638" s="166">
        <f>IF(N638="zákl. přenesená",J638,0)</f>
        <v>0</v>
      </c>
      <c r="BH638" s="166">
        <f>IF(N638="sníž. přenesená",J638,0)</f>
        <v>0</v>
      </c>
      <c r="BI638" s="166">
        <f>IF(N638="nulová",J638,0)</f>
        <v>0</v>
      </c>
      <c r="BJ638" s="136" t="s">
        <v>297</v>
      </c>
      <c r="BK638" s="166">
        <f>ROUND(I638*H638,2)</f>
        <v>0</v>
      </c>
      <c r="BL638" s="136" t="s">
        <v>451</v>
      </c>
      <c r="BM638" s="136" t="s">
        <v>726</v>
      </c>
    </row>
    <row r="639" spans="2:65" s="205" customFormat="1" x14ac:dyDescent="0.25">
      <c r="B639" s="210"/>
      <c r="D639" s="204" t="s">
        <v>396</v>
      </c>
      <c r="E639" s="206" t="s">
        <v>15</v>
      </c>
      <c r="F639" s="212" t="s">
        <v>725</v>
      </c>
      <c r="H639" s="206" t="s">
        <v>15</v>
      </c>
      <c r="I639" s="211"/>
      <c r="L639" s="210"/>
      <c r="M639" s="209"/>
      <c r="N639" s="208"/>
      <c r="O639" s="208"/>
      <c r="P639" s="208"/>
      <c r="Q639" s="208"/>
      <c r="R639" s="208"/>
      <c r="S639" s="208"/>
      <c r="T639" s="207"/>
      <c r="AT639" s="206" t="s">
        <v>396</v>
      </c>
      <c r="AU639" s="206" t="s">
        <v>293</v>
      </c>
      <c r="AV639" s="205" t="s">
        <v>297</v>
      </c>
      <c r="AW639" s="205" t="s">
        <v>358</v>
      </c>
      <c r="AX639" s="205" t="s">
        <v>313</v>
      </c>
      <c r="AY639" s="206" t="s">
        <v>385</v>
      </c>
    </row>
    <row r="640" spans="2:65" s="205" customFormat="1" x14ac:dyDescent="0.25">
      <c r="B640" s="210"/>
      <c r="D640" s="204" t="s">
        <v>396</v>
      </c>
      <c r="E640" s="206" t="s">
        <v>15</v>
      </c>
      <c r="F640" s="212" t="s">
        <v>724</v>
      </c>
      <c r="H640" s="206" t="s">
        <v>15</v>
      </c>
      <c r="I640" s="211"/>
      <c r="L640" s="210"/>
      <c r="M640" s="209"/>
      <c r="N640" s="208"/>
      <c r="O640" s="208"/>
      <c r="P640" s="208"/>
      <c r="Q640" s="208"/>
      <c r="R640" s="208"/>
      <c r="S640" s="208"/>
      <c r="T640" s="207"/>
      <c r="AT640" s="206" t="s">
        <v>396</v>
      </c>
      <c r="AU640" s="206" t="s">
        <v>293</v>
      </c>
      <c r="AV640" s="205" t="s">
        <v>297</v>
      </c>
      <c r="AW640" s="205" t="s">
        <v>358</v>
      </c>
      <c r="AX640" s="205" t="s">
        <v>313</v>
      </c>
      <c r="AY640" s="206" t="s">
        <v>385</v>
      </c>
    </row>
    <row r="641" spans="2:65" s="205" customFormat="1" x14ac:dyDescent="0.25">
      <c r="B641" s="210"/>
      <c r="D641" s="204" t="s">
        <v>396</v>
      </c>
      <c r="E641" s="206" t="s">
        <v>15</v>
      </c>
      <c r="F641" s="212" t="s">
        <v>723</v>
      </c>
      <c r="H641" s="206" t="s">
        <v>15</v>
      </c>
      <c r="I641" s="211"/>
      <c r="L641" s="210"/>
      <c r="M641" s="209"/>
      <c r="N641" s="208"/>
      <c r="O641" s="208"/>
      <c r="P641" s="208"/>
      <c r="Q641" s="208"/>
      <c r="R641" s="208"/>
      <c r="S641" s="208"/>
      <c r="T641" s="207"/>
      <c r="AT641" s="206" t="s">
        <v>396</v>
      </c>
      <c r="AU641" s="206" t="s">
        <v>293</v>
      </c>
      <c r="AV641" s="205" t="s">
        <v>297</v>
      </c>
      <c r="AW641" s="205" t="s">
        <v>358</v>
      </c>
      <c r="AX641" s="205" t="s">
        <v>313</v>
      </c>
      <c r="AY641" s="206" t="s">
        <v>385</v>
      </c>
    </row>
    <row r="642" spans="2:65" s="205" customFormat="1" x14ac:dyDescent="0.25">
      <c r="B642" s="210"/>
      <c r="D642" s="204" t="s">
        <v>396</v>
      </c>
      <c r="E642" s="206" t="s">
        <v>15</v>
      </c>
      <c r="F642" s="212" t="s">
        <v>714</v>
      </c>
      <c r="H642" s="206" t="s">
        <v>15</v>
      </c>
      <c r="I642" s="211"/>
      <c r="L642" s="210"/>
      <c r="M642" s="209"/>
      <c r="N642" s="208"/>
      <c r="O642" s="208"/>
      <c r="P642" s="208"/>
      <c r="Q642" s="208"/>
      <c r="R642" s="208"/>
      <c r="S642" s="208"/>
      <c r="T642" s="207"/>
      <c r="AT642" s="206" t="s">
        <v>396</v>
      </c>
      <c r="AU642" s="206" t="s">
        <v>293</v>
      </c>
      <c r="AV642" s="205" t="s">
        <v>297</v>
      </c>
      <c r="AW642" s="205" t="s">
        <v>358</v>
      </c>
      <c r="AX642" s="205" t="s">
        <v>313</v>
      </c>
      <c r="AY642" s="206" t="s">
        <v>385</v>
      </c>
    </row>
    <row r="643" spans="2:65" s="205" customFormat="1" x14ac:dyDescent="0.25">
      <c r="B643" s="210"/>
      <c r="D643" s="204" t="s">
        <v>396</v>
      </c>
      <c r="E643" s="206" t="s">
        <v>15</v>
      </c>
      <c r="F643" s="212" t="s">
        <v>713</v>
      </c>
      <c r="H643" s="206" t="s">
        <v>15</v>
      </c>
      <c r="I643" s="211"/>
      <c r="L643" s="210"/>
      <c r="M643" s="209"/>
      <c r="N643" s="208"/>
      <c r="O643" s="208"/>
      <c r="P643" s="208"/>
      <c r="Q643" s="208"/>
      <c r="R643" s="208"/>
      <c r="S643" s="208"/>
      <c r="T643" s="207"/>
      <c r="AT643" s="206" t="s">
        <v>396</v>
      </c>
      <c r="AU643" s="206" t="s">
        <v>293</v>
      </c>
      <c r="AV643" s="205" t="s">
        <v>297</v>
      </c>
      <c r="AW643" s="205" t="s">
        <v>358</v>
      </c>
      <c r="AX643" s="205" t="s">
        <v>313</v>
      </c>
      <c r="AY643" s="206" t="s">
        <v>385</v>
      </c>
    </row>
    <row r="644" spans="2:65" s="195" customFormat="1" x14ac:dyDescent="0.25">
      <c r="B644" s="200"/>
      <c r="D644" s="219" t="s">
        <v>396</v>
      </c>
      <c r="E644" s="218" t="s">
        <v>15</v>
      </c>
      <c r="F644" s="217" t="s">
        <v>297</v>
      </c>
      <c r="H644" s="216">
        <v>1</v>
      </c>
      <c r="I644" s="201"/>
      <c r="L644" s="200"/>
      <c r="M644" s="199"/>
      <c r="N644" s="198"/>
      <c r="O644" s="198"/>
      <c r="P644" s="198"/>
      <c r="Q644" s="198"/>
      <c r="R644" s="198"/>
      <c r="S644" s="198"/>
      <c r="T644" s="197"/>
      <c r="AT644" s="196" t="s">
        <v>396</v>
      </c>
      <c r="AU644" s="196" t="s">
        <v>293</v>
      </c>
      <c r="AV644" s="195" t="s">
        <v>293</v>
      </c>
      <c r="AW644" s="195" t="s">
        <v>358</v>
      </c>
      <c r="AX644" s="195" t="s">
        <v>297</v>
      </c>
      <c r="AY644" s="196" t="s">
        <v>385</v>
      </c>
    </row>
    <row r="645" spans="2:65" s="41" customFormat="1" ht="22.5" customHeight="1" x14ac:dyDescent="0.25">
      <c r="B645" s="179"/>
      <c r="C645" s="178" t="s">
        <v>722</v>
      </c>
      <c r="D645" s="178" t="s">
        <v>386</v>
      </c>
      <c r="E645" s="177" t="s">
        <v>721</v>
      </c>
      <c r="F645" s="172" t="s">
        <v>720</v>
      </c>
      <c r="G645" s="176" t="s">
        <v>420</v>
      </c>
      <c r="H645" s="175">
        <v>1</v>
      </c>
      <c r="I645" s="174"/>
      <c r="J645" s="173">
        <f>ROUND(I645*H645,2)</f>
        <v>0</v>
      </c>
      <c r="K645" s="172" t="s">
        <v>15</v>
      </c>
      <c r="L645" s="42"/>
      <c r="M645" s="171" t="s">
        <v>15</v>
      </c>
      <c r="N645" s="215" t="s">
        <v>349</v>
      </c>
      <c r="O645" s="89"/>
      <c r="P645" s="214">
        <f>O645*H645</f>
        <v>0</v>
      </c>
      <c r="Q645" s="214">
        <v>0</v>
      </c>
      <c r="R645" s="214">
        <f>Q645*H645</f>
        <v>0</v>
      </c>
      <c r="S645" s="214">
        <v>0</v>
      </c>
      <c r="T645" s="213">
        <f>S645*H645</f>
        <v>0</v>
      </c>
      <c r="AR645" s="136" t="s">
        <v>451</v>
      </c>
      <c r="AT645" s="136" t="s">
        <v>386</v>
      </c>
      <c r="AU645" s="136" t="s">
        <v>293</v>
      </c>
      <c r="AY645" s="136" t="s">
        <v>385</v>
      </c>
      <c r="BE645" s="166">
        <f>IF(N645="základní",J645,0)</f>
        <v>0</v>
      </c>
      <c r="BF645" s="166">
        <f>IF(N645="snížená",J645,0)</f>
        <v>0</v>
      </c>
      <c r="BG645" s="166">
        <f>IF(N645="zákl. přenesená",J645,0)</f>
        <v>0</v>
      </c>
      <c r="BH645" s="166">
        <f>IF(N645="sníž. přenesená",J645,0)</f>
        <v>0</v>
      </c>
      <c r="BI645" s="166">
        <f>IF(N645="nulová",J645,0)</f>
        <v>0</v>
      </c>
      <c r="BJ645" s="136" t="s">
        <v>297</v>
      </c>
      <c r="BK645" s="166">
        <f>ROUND(I645*H645,2)</f>
        <v>0</v>
      </c>
      <c r="BL645" s="136" t="s">
        <v>451</v>
      </c>
      <c r="BM645" s="136" t="s">
        <v>719</v>
      </c>
    </row>
    <row r="646" spans="2:65" s="205" customFormat="1" x14ac:dyDescent="0.25">
      <c r="B646" s="210"/>
      <c r="D646" s="204" t="s">
        <v>396</v>
      </c>
      <c r="E646" s="206" t="s">
        <v>15</v>
      </c>
      <c r="F646" s="212" t="s">
        <v>680</v>
      </c>
      <c r="H646" s="206" t="s">
        <v>15</v>
      </c>
      <c r="I646" s="211"/>
      <c r="L646" s="210"/>
      <c r="M646" s="209"/>
      <c r="N646" s="208"/>
      <c r="O646" s="208"/>
      <c r="P646" s="208"/>
      <c r="Q646" s="208"/>
      <c r="R646" s="208"/>
      <c r="S646" s="208"/>
      <c r="T646" s="207"/>
      <c r="AT646" s="206" t="s">
        <v>396</v>
      </c>
      <c r="AU646" s="206" t="s">
        <v>293</v>
      </c>
      <c r="AV646" s="205" t="s">
        <v>297</v>
      </c>
      <c r="AW646" s="205" t="s">
        <v>358</v>
      </c>
      <c r="AX646" s="205" t="s">
        <v>313</v>
      </c>
      <c r="AY646" s="206" t="s">
        <v>385</v>
      </c>
    </row>
    <row r="647" spans="2:65" s="205" customFormat="1" x14ac:dyDescent="0.25">
      <c r="B647" s="210"/>
      <c r="D647" s="204" t="s">
        <v>396</v>
      </c>
      <c r="E647" s="206" t="s">
        <v>15</v>
      </c>
      <c r="F647" s="212" t="s">
        <v>714</v>
      </c>
      <c r="H647" s="206" t="s">
        <v>15</v>
      </c>
      <c r="I647" s="211"/>
      <c r="L647" s="210"/>
      <c r="M647" s="209"/>
      <c r="N647" s="208"/>
      <c r="O647" s="208"/>
      <c r="P647" s="208"/>
      <c r="Q647" s="208"/>
      <c r="R647" s="208"/>
      <c r="S647" s="208"/>
      <c r="T647" s="207"/>
      <c r="AT647" s="206" t="s">
        <v>396</v>
      </c>
      <c r="AU647" s="206" t="s">
        <v>293</v>
      </c>
      <c r="AV647" s="205" t="s">
        <v>297</v>
      </c>
      <c r="AW647" s="205" t="s">
        <v>358</v>
      </c>
      <c r="AX647" s="205" t="s">
        <v>313</v>
      </c>
      <c r="AY647" s="206" t="s">
        <v>385</v>
      </c>
    </row>
    <row r="648" spans="2:65" s="205" customFormat="1" x14ac:dyDescent="0.25">
      <c r="B648" s="210"/>
      <c r="D648" s="204" t="s">
        <v>396</v>
      </c>
      <c r="E648" s="206" t="s">
        <v>15</v>
      </c>
      <c r="F648" s="212" t="s">
        <v>713</v>
      </c>
      <c r="H648" s="206" t="s">
        <v>15</v>
      </c>
      <c r="I648" s="211"/>
      <c r="L648" s="210"/>
      <c r="M648" s="209"/>
      <c r="N648" s="208"/>
      <c r="O648" s="208"/>
      <c r="P648" s="208"/>
      <c r="Q648" s="208"/>
      <c r="R648" s="208"/>
      <c r="S648" s="208"/>
      <c r="T648" s="207"/>
      <c r="AT648" s="206" t="s">
        <v>396</v>
      </c>
      <c r="AU648" s="206" t="s">
        <v>293</v>
      </c>
      <c r="AV648" s="205" t="s">
        <v>297</v>
      </c>
      <c r="AW648" s="205" t="s">
        <v>358</v>
      </c>
      <c r="AX648" s="205" t="s">
        <v>313</v>
      </c>
      <c r="AY648" s="206" t="s">
        <v>385</v>
      </c>
    </row>
    <row r="649" spans="2:65" s="195" customFormat="1" x14ac:dyDescent="0.25">
      <c r="B649" s="200"/>
      <c r="D649" s="219" t="s">
        <v>396</v>
      </c>
      <c r="E649" s="218" t="s">
        <v>15</v>
      </c>
      <c r="F649" s="217" t="s">
        <v>297</v>
      </c>
      <c r="H649" s="216">
        <v>1</v>
      </c>
      <c r="I649" s="201"/>
      <c r="L649" s="200"/>
      <c r="M649" s="199"/>
      <c r="N649" s="198"/>
      <c r="O649" s="198"/>
      <c r="P649" s="198"/>
      <c r="Q649" s="198"/>
      <c r="R649" s="198"/>
      <c r="S649" s="198"/>
      <c r="T649" s="197"/>
      <c r="AT649" s="196" t="s">
        <v>396</v>
      </c>
      <c r="AU649" s="196" t="s">
        <v>293</v>
      </c>
      <c r="AV649" s="195" t="s">
        <v>293</v>
      </c>
      <c r="AW649" s="195" t="s">
        <v>358</v>
      </c>
      <c r="AX649" s="195" t="s">
        <v>297</v>
      </c>
      <c r="AY649" s="196" t="s">
        <v>385</v>
      </c>
    </row>
    <row r="650" spans="2:65" s="41" customFormat="1" ht="22.5" customHeight="1" x14ac:dyDescent="0.25">
      <c r="B650" s="179"/>
      <c r="C650" s="178" t="s">
        <v>718</v>
      </c>
      <c r="D650" s="178" t="s">
        <v>386</v>
      </c>
      <c r="E650" s="177" t="s">
        <v>717</v>
      </c>
      <c r="F650" s="172" t="s">
        <v>716</v>
      </c>
      <c r="G650" s="176" t="s">
        <v>420</v>
      </c>
      <c r="H650" s="175">
        <v>1</v>
      </c>
      <c r="I650" s="174"/>
      <c r="J650" s="173">
        <f>ROUND(I650*H650,2)</f>
        <v>0</v>
      </c>
      <c r="K650" s="172" t="s">
        <v>15</v>
      </c>
      <c r="L650" s="42"/>
      <c r="M650" s="171" t="s">
        <v>15</v>
      </c>
      <c r="N650" s="215" t="s">
        <v>349</v>
      </c>
      <c r="O650" s="89"/>
      <c r="P650" s="214">
        <f>O650*H650</f>
        <v>0</v>
      </c>
      <c r="Q650" s="214">
        <v>0</v>
      </c>
      <c r="R650" s="214">
        <f>Q650*H650</f>
        <v>0</v>
      </c>
      <c r="S650" s="214">
        <v>0</v>
      </c>
      <c r="T650" s="213">
        <f>S650*H650</f>
        <v>0</v>
      </c>
      <c r="AR650" s="136" t="s">
        <v>451</v>
      </c>
      <c r="AT650" s="136" t="s">
        <v>386</v>
      </c>
      <c r="AU650" s="136" t="s">
        <v>293</v>
      </c>
      <c r="AY650" s="136" t="s">
        <v>385</v>
      </c>
      <c r="BE650" s="166">
        <f>IF(N650="základní",J650,0)</f>
        <v>0</v>
      </c>
      <c r="BF650" s="166">
        <f>IF(N650="snížená",J650,0)</f>
        <v>0</v>
      </c>
      <c r="BG650" s="166">
        <f>IF(N650="zákl. přenesená",J650,0)</f>
        <v>0</v>
      </c>
      <c r="BH650" s="166">
        <f>IF(N650="sníž. přenesená",J650,0)</f>
        <v>0</v>
      </c>
      <c r="BI650" s="166">
        <f>IF(N650="nulová",J650,0)</f>
        <v>0</v>
      </c>
      <c r="BJ650" s="136" t="s">
        <v>297</v>
      </c>
      <c r="BK650" s="166">
        <f>ROUND(I650*H650,2)</f>
        <v>0</v>
      </c>
      <c r="BL650" s="136" t="s">
        <v>451</v>
      </c>
      <c r="BM650" s="136" t="s">
        <v>715</v>
      </c>
    </row>
    <row r="651" spans="2:65" s="205" customFormat="1" x14ac:dyDescent="0.25">
      <c r="B651" s="210"/>
      <c r="D651" s="204" t="s">
        <v>396</v>
      </c>
      <c r="E651" s="206" t="s">
        <v>15</v>
      </c>
      <c r="F651" s="212" t="s">
        <v>680</v>
      </c>
      <c r="H651" s="206" t="s">
        <v>15</v>
      </c>
      <c r="I651" s="211"/>
      <c r="L651" s="210"/>
      <c r="M651" s="209"/>
      <c r="N651" s="208"/>
      <c r="O651" s="208"/>
      <c r="P651" s="208"/>
      <c r="Q651" s="208"/>
      <c r="R651" s="208"/>
      <c r="S651" s="208"/>
      <c r="T651" s="207"/>
      <c r="AT651" s="206" t="s">
        <v>396</v>
      </c>
      <c r="AU651" s="206" t="s">
        <v>293</v>
      </c>
      <c r="AV651" s="205" t="s">
        <v>297</v>
      </c>
      <c r="AW651" s="205" t="s">
        <v>358</v>
      </c>
      <c r="AX651" s="205" t="s">
        <v>313</v>
      </c>
      <c r="AY651" s="206" t="s">
        <v>385</v>
      </c>
    </row>
    <row r="652" spans="2:65" s="205" customFormat="1" x14ac:dyDescent="0.25">
      <c r="B652" s="210"/>
      <c r="D652" s="204" t="s">
        <v>396</v>
      </c>
      <c r="E652" s="206" t="s">
        <v>15</v>
      </c>
      <c r="F652" s="212" t="s">
        <v>714</v>
      </c>
      <c r="H652" s="206" t="s">
        <v>15</v>
      </c>
      <c r="I652" s="211"/>
      <c r="L652" s="210"/>
      <c r="M652" s="209"/>
      <c r="N652" s="208"/>
      <c r="O652" s="208"/>
      <c r="P652" s="208"/>
      <c r="Q652" s="208"/>
      <c r="R652" s="208"/>
      <c r="S652" s="208"/>
      <c r="T652" s="207"/>
      <c r="AT652" s="206" t="s">
        <v>396</v>
      </c>
      <c r="AU652" s="206" t="s">
        <v>293</v>
      </c>
      <c r="AV652" s="205" t="s">
        <v>297</v>
      </c>
      <c r="AW652" s="205" t="s">
        <v>358</v>
      </c>
      <c r="AX652" s="205" t="s">
        <v>313</v>
      </c>
      <c r="AY652" s="206" t="s">
        <v>385</v>
      </c>
    </row>
    <row r="653" spans="2:65" s="205" customFormat="1" x14ac:dyDescent="0.25">
      <c r="B653" s="210"/>
      <c r="D653" s="204" t="s">
        <v>396</v>
      </c>
      <c r="E653" s="206" t="s">
        <v>15</v>
      </c>
      <c r="F653" s="212" t="s">
        <v>713</v>
      </c>
      <c r="H653" s="206" t="s">
        <v>15</v>
      </c>
      <c r="I653" s="211"/>
      <c r="L653" s="210"/>
      <c r="M653" s="209"/>
      <c r="N653" s="208"/>
      <c r="O653" s="208"/>
      <c r="P653" s="208"/>
      <c r="Q653" s="208"/>
      <c r="R653" s="208"/>
      <c r="S653" s="208"/>
      <c r="T653" s="207"/>
      <c r="AT653" s="206" t="s">
        <v>396</v>
      </c>
      <c r="AU653" s="206" t="s">
        <v>293</v>
      </c>
      <c r="AV653" s="205" t="s">
        <v>297</v>
      </c>
      <c r="AW653" s="205" t="s">
        <v>358</v>
      </c>
      <c r="AX653" s="205" t="s">
        <v>313</v>
      </c>
      <c r="AY653" s="206" t="s">
        <v>385</v>
      </c>
    </row>
    <row r="654" spans="2:65" s="195" customFormat="1" x14ac:dyDescent="0.25">
      <c r="B654" s="200"/>
      <c r="D654" s="219" t="s">
        <v>396</v>
      </c>
      <c r="E654" s="218" t="s">
        <v>15</v>
      </c>
      <c r="F654" s="217" t="s">
        <v>297</v>
      </c>
      <c r="H654" s="216">
        <v>1</v>
      </c>
      <c r="I654" s="201"/>
      <c r="L654" s="200"/>
      <c r="M654" s="199"/>
      <c r="N654" s="198"/>
      <c r="O654" s="198"/>
      <c r="P654" s="198"/>
      <c r="Q654" s="198"/>
      <c r="R654" s="198"/>
      <c r="S654" s="198"/>
      <c r="T654" s="197"/>
      <c r="AT654" s="196" t="s">
        <v>396</v>
      </c>
      <c r="AU654" s="196" t="s">
        <v>293</v>
      </c>
      <c r="AV654" s="195" t="s">
        <v>293</v>
      </c>
      <c r="AW654" s="195" t="s">
        <v>358</v>
      </c>
      <c r="AX654" s="195" t="s">
        <v>297</v>
      </c>
      <c r="AY654" s="196" t="s">
        <v>385</v>
      </c>
    </row>
    <row r="655" spans="2:65" s="41" customFormat="1" ht="22.5" customHeight="1" x14ac:dyDescent="0.25">
      <c r="B655" s="179"/>
      <c r="C655" s="178" t="s">
        <v>712</v>
      </c>
      <c r="D655" s="178" t="s">
        <v>386</v>
      </c>
      <c r="E655" s="177" t="s">
        <v>711</v>
      </c>
      <c r="F655" s="172" t="s">
        <v>710</v>
      </c>
      <c r="G655" s="176" t="s">
        <v>420</v>
      </c>
      <c r="H655" s="175">
        <v>1</v>
      </c>
      <c r="I655" s="174"/>
      <c r="J655" s="173">
        <f>ROUND(I655*H655,2)</f>
        <v>0</v>
      </c>
      <c r="K655" s="172" t="s">
        <v>15</v>
      </c>
      <c r="L655" s="42"/>
      <c r="M655" s="171" t="s">
        <v>15</v>
      </c>
      <c r="N655" s="215" t="s">
        <v>349</v>
      </c>
      <c r="O655" s="89"/>
      <c r="P655" s="214">
        <f>O655*H655</f>
        <v>0</v>
      </c>
      <c r="Q655" s="214">
        <v>0</v>
      </c>
      <c r="R655" s="214">
        <f>Q655*H655</f>
        <v>0</v>
      </c>
      <c r="S655" s="214">
        <v>0</v>
      </c>
      <c r="T655" s="213">
        <f>S655*H655</f>
        <v>0</v>
      </c>
      <c r="AR655" s="136" t="s">
        <v>451</v>
      </c>
      <c r="AT655" s="136" t="s">
        <v>386</v>
      </c>
      <c r="AU655" s="136" t="s">
        <v>293</v>
      </c>
      <c r="AY655" s="136" t="s">
        <v>385</v>
      </c>
      <c r="BE655" s="166">
        <f>IF(N655="základní",J655,0)</f>
        <v>0</v>
      </c>
      <c r="BF655" s="166">
        <f>IF(N655="snížená",J655,0)</f>
        <v>0</v>
      </c>
      <c r="BG655" s="166">
        <f>IF(N655="zákl. přenesená",J655,0)</f>
        <v>0</v>
      </c>
      <c r="BH655" s="166">
        <f>IF(N655="sníž. přenesená",J655,0)</f>
        <v>0</v>
      </c>
      <c r="BI655" s="166">
        <f>IF(N655="nulová",J655,0)</f>
        <v>0</v>
      </c>
      <c r="BJ655" s="136" t="s">
        <v>297</v>
      </c>
      <c r="BK655" s="166">
        <f>ROUND(I655*H655,2)</f>
        <v>0</v>
      </c>
      <c r="BL655" s="136" t="s">
        <v>451</v>
      </c>
      <c r="BM655" s="136" t="s">
        <v>709</v>
      </c>
    </row>
    <row r="656" spans="2:65" s="205" customFormat="1" x14ac:dyDescent="0.25">
      <c r="B656" s="210"/>
      <c r="D656" s="204" t="s">
        <v>396</v>
      </c>
      <c r="E656" s="206" t="s">
        <v>15</v>
      </c>
      <c r="F656" s="212" t="s">
        <v>680</v>
      </c>
      <c r="H656" s="206" t="s">
        <v>15</v>
      </c>
      <c r="I656" s="211"/>
      <c r="L656" s="210"/>
      <c r="M656" s="209"/>
      <c r="N656" s="208"/>
      <c r="O656" s="208"/>
      <c r="P656" s="208"/>
      <c r="Q656" s="208"/>
      <c r="R656" s="208"/>
      <c r="S656" s="208"/>
      <c r="T656" s="207"/>
      <c r="AT656" s="206" t="s">
        <v>396</v>
      </c>
      <c r="AU656" s="206" t="s">
        <v>293</v>
      </c>
      <c r="AV656" s="205" t="s">
        <v>297</v>
      </c>
      <c r="AW656" s="205" t="s">
        <v>358</v>
      </c>
      <c r="AX656" s="205" t="s">
        <v>313</v>
      </c>
      <c r="AY656" s="206" t="s">
        <v>385</v>
      </c>
    </row>
    <row r="657" spans="2:65" s="205" customFormat="1" x14ac:dyDescent="0.25">
      <c r="B657" s="210"/>
      <c r="D657" s="204" t="s">
        <v>396</v>
      </c>
      <c r="E657" s="206" t="s">
        <v>15</v>
      </c>
      <c r="F657" s="212" t="s">
        <v>708</v>
      </c>
      <c r="H657" s="206" t="s">
        <v>15</v>
      </c>
      <c r="I657" s="211"/>
      <c r="L657" s="210"/>
      <c r="M657" s="209"/>
      <c r="N657" s="208"/>
      <c r="O657" s="208"/>
      <c r="P657" s="208"/>
      <c r="Q657" s="208"/>
      <c r="R657" s="208"/>
      <c r="S657" s="208"/>
      <c r="T657" s="207"/>
      <c r="AT657" s="206" t="s">
        <v>396</v>
      </c>
      <c r="AU657" s="206" t="s">
        <v>293</v>
      </c>
      <c r="AV657" s="205" t="s">
        <v>297</v>
      </c>
      <c r="AW657" s="205" t="s">
        <v>358</v>
      </c>
      <c r="AX657" s="205" t="s">
        <v>313</v>
      </c>
      <c r="AY657" s="206" t="s">
        <v>385</v>
      </c>
    </row>
    <row r="658" spans="2:65" s="205" customFormat="1" x14ac:dyDescent="0.25">
      <c r="B658" s="210"/>
      <c r="D658" s="204" t="s">
        <v>396</v>
      </c>
      <c r="E658" s="206" t="s">
        <v>15</v>
      </c>
      <c r="F658" s="212" t="s">
        <v>707</v>
      </c>
      <c r="H658" s="206" t="s">
        <v>15</v>
      </c>
      <c r="I658" s="211"/>
      <c r="L658" s="210"/>
      <c r="M658" s="209"/>
      <c r="N658" s="208"/>
      <c r="O658" s="208"/>
      <c r="P658" s="208"/>
      <c r="Q658" s="208"/>
      <c r="R658" s="208"/>
      <c r="S658" s="208"/>
      <c r="T658" s="207"/>
      <c r="AT658" s="206" t="s">
        <v>396</v>
      </c>
      <c r="AU658" s="206" t="s">
        <v>293</v>
      </c>
      <c r="AV658" s="205" t="s">
        <v>297</v>
      </c>
      <c r="AW658" s="205" t="s">
        <v>358</v>
      </c>
      <c r="AX658" s="205" t="s">
        <v>313</v>
      </c>
      <c r="AY658" s="206" t="s">
        <v>385</v>
      </c>
    </row>
    <row r="659" spans="2:65" s="195" customFormat="1" x14ac:dyDescent="0.25">
      <c r="B659" s="200"/>
      <c r="D659" s="219" t="s">
        <v>396</v>
      </c>
      <c r="E659" s="218" t="s">
        <v>15</v>
      </c>
      <c r="F659" s="217" t="s">
        <v>297</v>
      </c>
      <c r="H659" s="216">
        <v>1</v>
      </c>
      <c r="I659" s="201"/>
      <c r="L659" s="200"/>
      <c r="M659" s="199"/>
      <c r="N659" s="198"/>
      <c r="O659" s="198"/>
      <c r="P659" s="198"/>
      <c r="Q659" s="198"/>
      <c r="R659" s="198"/>
      <c r="S659" s="198"/>
      <c r="T659" s="197"/>
      <c r="AT659" s="196" t="s">
        <v>396</v>
      </c>
      <c r="AU659" s="196" t="s">
        <v>293</v>
      </c>
      <c r="AV659" s="195" t="s">
        <v>293</v>
      </c>
      <c r="AW659" s="195" t="s">
        <v>358</v>
      </c>
      <c r="AX659" s="195" t="s">
        <v>297</v>
      </c>
      <c r="AY659" s="196" t="s">
        <v>385</v>
      </c>
    </row>
    <row r="660" spans="2:65" s="41" customFormat="1" ht="22.5" customHeight="1" x14ac:dyDescent="0.25">
      <c r="B660" s="179"/>
      <c r="C660" s="178" t="s">
        <v>706</v>
      </c>
      <c r="D660" s="178" t="s">
        <v>386</v>
      </c>
      <c r="E660" s="177" t="s">
        <v>705</v>
      </c>
      <c r="F660" s="172" t="s">
        <v>704</v>
      </c>
      <c r="G660" s="176" t="s">
        <v>420</v>
      </c>
      <c r="H660" s="175">
        <v>1</v>
      </c>
      <c r="I660" s="174"/>
      <c r="J660" s="173">
        <f>ROUND(I660*H660,2)</f>
        <v>0</v>
      </c>
      <c r="K660" s="172" t="s">
        <v>15</v>
      </c>
      <c r="L660" s="42"/>
      <c r="M660" s="171" t="s">
        <v>15</v>
      </c>
      <c r="N660" s="215" t="s">
        <v>349</v>
      </c>
      <c r="O660" s="89"/>
      <c r="P660" s="214">
        <f>O660*H660</f>
        <v>0</v>
      </c>
      <c r="Q660" s="214">
        <v>0</v>
      </c>
      <c r="R660" s="214">
        <f>Q660*H660</f>
        <v>0</v>
      </c>
      <c r="S660" s="214">
        <v>0</v>
      </c>
      <c r="T660" s="213">
        <f>S660*H660</f>
        <v>0</v>
      </c>
      <c r="AR660" s="136" t="s">
        <v>451</v>
      </c>
      <c r="AT660" s="136" t="s">
        <v>386</v>
      </c>
      <c r="AU660" s="136" t="s">
        <v>293</v>
      </c>
      <c r="AY660" s="136" t="s">
        <v>385</v>
      </c>
      <c r="BE660" s="166">
        <f>IF(N660="základní",J660,0)</f>
        <v>0</v>
      </c>
      <c r="BF660" s="166">
        <f>IF(N660="snížená",J660,0)</f>
        <v>0</v>
      </c>
      <c r="BG660" s="166">
        <f>IF(N660="zákl. přenesená",J660,0)</f>
        <v>0</v>
      </c>
      <c r="BH660" s="166">
        <f>IF(N660="sníž. přenesená",J660,0)</f>
        <v>0</v>
      </c>
      <c r="BI660" s="166">
        <f>IF(N660="nulová",J660,0)</f>
        <v>0</v>
      </c>
      <c r="BJ660" s="136" t="s">
        <v>297</v>
      </c>
      <c r="BK660" s="166">
        <f>ROUND(I660*H660,2)</f>
        <v>0</v>
      </c>
      <c r="BL660" s="136" t="s">
        <v>451</v>
      </c>
      <c r="BM660" s="136" t="s">
        <v>703</v>
      </c>
    </row>
    <row r="661" spans="2:65" s="205" customFormat="1" x14ac:dyDescent="0.25">
      <c r="B661" s="210"/>
      <c r="D661" s="204" t="s">
        <v>396</v>
      </c>
      <c r="E661" s="206" t="s">
        <v>15</v>
      </c>
      <c r="F661" s="212" t="s">
        <v>702</v>
      </c>
      <c r="H661" s="206" t="s">
        <v>15</v>
      </c>
      <c r="I661" s="211"/>
      <c r="L661" s="210"/>
      <c r="M661" s="209"/>
      <c r="N661" s="208"/>
      <c r="O661" s="208"/>
      <c r="P661" s="208"/>
      <c r="Q661" s="208"/>
      <c r="R661" s="208"/>
      <c r="S661" s="208"/>
      <c r="T661" s="207"/>
      <c r="AT661" s="206" t="s">
        <v>396</v>
      </c>
      <c r="AU661" s="206" t="s">
        <v>293</v>
      </c>
      <c r="AV661" s="205" t="s">
        <v>297</v>
      </c>
      <c r="AW661" s="205" t="s">
        <v>358</v>
      </c>
      <c r="AX661" s="205" t="s">
        <v>313</v>
      </c>
      <c r="AY661" s="206" t="s">
        <v>385</v>
      </c>
    </row>
    <row r="662" spans="2:65" s="205" customFormat="1" x14ac:dyDescent="0.25">
      <c r="B662" s="210"/>
      <c r="D662" s="204" t="s">
        <v>396</v>
      </c>
      <c r="E662" s="206" t="s">
        <v>15</v>
      </c>
      <c r="F662" s="212" t="s">
        <v>701</v>
      </c>
      <c r="H662" s="206" t="s">
        <v>15</v>
      </c>
      <c r="I662" s="211"/>
      <c r="L662" s="210"/>
      <c r="M662" s="209"/>
      <c r="N662" s="208"/>
      <c r="O662" s="208"/>
      <c r="P662" s="208"/>
      <c r="Q662" s="208"/>
      <c r="R662" s="208"/>
      <c r="S662" s="208"/>
      <c r="T662" s="207"/>
      <c r="AT662" s="206" t="s">
        <v>396</v>
      </c>
      <c r="AU662" s="206" t="s">
        <v>293</v>
      </c>
      <c r="AV662" s="205" t="s">
        <v>297</v>
      </c>
      <c r="AW662" s="205" t="s">
        <v>358</v>
      </c>
      <c r="AX662" s="205" t="s">
        <v>313</v>
      </c>
      <c r="AY662" s="206" t="s">
        <v>385</v>
      </c>
    </row>
    <row r="663" spans="2:65" s="205" customFormat="1" x14ac:dyDescent="0.25">
      <c r="B663" s="210"/>
      <c r="D663" s="204" t="s">
        <v>396</v>
      </c>
      <c r="E663" s="206" t="s">
        <v>15</v>
      </c>
      <c r="F663" s="212" t="s">
        <v>700</v>
      </c>
      <c r="H663" s="206" t="s">
        <v>15</v>
      </c>
      <c r="I663" s="211"/>
      <c r="L663" s="210"/>
      <c r="M663" s="209"/>
      <c r="N663" s="208"/>
      <c r="O663" s="208"/>
      <c r="P663" s="208"/>
      <c r="Q663" s="208"/>
      <c r="R663" s="208"/>
      <c r="S663" s="208"/>
      <c r="T663" s="207"/>
      <c r="AT663" s="206" t="s">
        <v>396</v>
      </c>
      <c r="AU663" s="206" t="s">
        <v>293</v>
      </c>
      <c r="AV663" s="205" t="s">
        <v>297</v>
      </c>
      <c r="AW663" s="205" t="s">
        <v>358</v>
      </c>
      <c r="AX663" s="205" t="s">
        <v>313</v>
      </c>
      <c r="AY663" s="206" t="s">
        <v>385</v>
      </c>
    </row>
    <row r="664" spans="2:65" s="205" customFormat="1" x14ac:dyDescent="0.25">
      <c r="B664" s="210"/>
      <c r="D664" s="204" t="s">
        <v>396</v>
      </c>
      <c r="E664" s="206" t="s">
        <v>15</v>
      </c>
      <c r="F664" s="212" t="s">
        <v>699</v>
      </c>
      <c r="H664" s="206" t="s">
        <v>15</v>
      </c>
      <c r="I664" s="211"/>
      <c r="L664" s="210"/>
      <c r="M664" s="209"/>
      <c r="N664" s="208"/>
      <c r="O664" s="208"/>
      <c r="P664" s="208"/>
      <c r="Q664" s="208"/>
      <c r="R664" s="208"/>
      <c r="S664" s="208"/>
      <c r="T664" s="207"/>
      <c r="AT664" s="206" t="s">
        <v>396</v>
      </c>
      <c r="AU664" s="206" t="s">
        <v>293</v>
      </c>
      <c r="AV664" s="205" t="s">
        <v>297</v>
      </c>
      <c r="AW664" s="205" t="s">
        <v>358</v>
      </c>
      <c r="AX664" s="205" t="s">
        <v>313</v>
      </c>
      <c r="AY664" s="206" t="s">
        <v>385</v>
      </c>
    </row>
    <row r="665" spans="2:65" s="205" customFormat="1" x14ac:dyDescent="0.25">
      <c r="B665" s="210"/>
      <c r="D665" s="204" t="s">
        <v>396</v>
      </c>
      <c r="E665" s="206" t="s">
        <v>15</v>
      </c>
      <c r="F665" s="212" t="s">
        <v>680</v>
      </c>
      <c r="H665" s="206" t="s">
        <v>15</v>
      </c>
      <c r="I665" s="211"/>
      <c r="L665" s="210"/>
      <c r="M665" s="209"/>
      <c r="N665" s="208"/>
      <c r="O665" s="208"/>
      <c r="P665" s="208"/>
      <c r="Q665" s="208"/>
      <c r="R665" s="208"/>
      <c r="S665" s="208"/>
      <c r="T665" s="207"/>
      <c r="AT665" s="206" t="s">
        <v>396</v>
      </c>
      <c r="AU665" s="206" t="s">
        <v>293</v>
      </c>
      <c r="AV665" s="205" t="s">
        <v>297</v>
      </c>
      <c r="AW665" s="205" t="s">
        <v>358</v>
      </c>
      <c r="AX665" s="205" t="s">
        <v>313</v>
      </c>
      <c r="AY665" s="206" t="s">
        <v>385</v>
      </c>
    </row>
    <row r="666" spans="2:65" s="205" customFormat="1" x14ac:dyDescent="0.25">
      <c r="B666" s="210"/>
      <c r="D666" s="204" t="s">
        <v>396</v>
      </c>
      <c r="E666" s="206" t="s">
        <v>15</v>
      </c>
      <c r="F666" s="212" t="s">
        <v>698</v>
      </c>
      <c r="H666" s="206" t="s">
        <v>15</v>
      </c>
      <c r="I666" s="211"/>
      <c r="L666" s="210"/>
      <c r="M666" s="209"/>
      <c r="N666" s="208"/>
      <c r="O666" s="208"/>
      <c r="P666" s="208"/>
      <c r="Q666" s="208"/>
      <c r="R666" s="208"/>
      <c r="S666" s="208"/>
      <c r="T666" s="207"/>
      <c r="AT666" s="206" t="s">
        <v>396</v>
      </c>
      <c r="AU666" s="206" t="s">
        <v>293</v>
      </c>
      <c r="AV666" s="205" t="s">
        <v>297</v>
      </c>
      <c r="AW666" s="205" t="s">
        <v>358</v>
      </c>
      <c r="AX666" s="205" t="s">
        <v>313</v>
      </c>
      <c r="AY666" s="206" t="s">
        <v>385</v>
      </c>
    </row>
    <row r="667" spans="2:65" s="195" customFormat="1" x14ac:dyDescent="0.25">
      <c r="B667" s="200"/>
      <c r="D667" s="219" t="s">
        <v>396</v>
      </c>
      <c r="E667" s="218" t="s">
        <v>15</v>
      </c>
      <c r="F667" s="217" t="s">
        <v>297</v>
      </c>
      <c r="H667" s="216">
        <v>1</v>
      </c>
      <c r="I667" s="201"/>
      <c r="L667" s="200"/>
      <c r="M667" s="199"/>
      <c r="N667" s="198"/>
      <c r="O667" s="198"/>
      <c r="P667" s="198"/>
      <c r="Q667" s="198"/>
      <c r="R667" s="198"/>
      <c r="S667" s="198"/>
      <c r="T667" s="197"/>
      <c r="AT667" s="196" t="s">
        <v>396</v>
      </c>
      <c r="AU667" s="196" t="s">
        <v>293</v>
      </c>
      <c r="AV667" s="195" t="s">
        <v>293</v>
      </c>
      <c r="AW667" s="195" t="s">
        <v>358</v>
      </c>
      <c r="AX667" s="195" t="s">
        <v>297</v>
      </c>
      <c r="AY667" s="196" t="s">
        <v>385</v>
      </c>
    </row>
    <row r="668" spans="2:65" s="41" customFormat="1" ht="22.5" customHeight="1" x14ac:dyDescent="0.25">
      <c r="B668" s="179"/>
      <c r="C668" s="178" t="s">
        <v>697</v>
      </c>
      <c r="D668" s="178" t="s">
        <v>386</v>
      </c>
      <c r="E668" s="177" t="s">
        <v>696</v>
      </c>
      <c r="F668" s="172" t="s">
        <v>695</v>
      </c>
      <c r="G668" s="176" t="s">
        <v>420</v>
      </c>
      <c r="H668" s="175">
        <v>2</v>
      </c>
      <c r="I668" s="174"/>
      <c r="J668" s="173">
        <f>ROUND(I668*H668,2)</f>
        <v>0</v>
      </c>
      <c r="K668" s="172" t="s">
        <v>15</v>
      </c>
      <c r="L668" s="42"/>
      <c r="M668" s="171" t="s">
        <v>15</v>
      </c>
      <c r="N668" s="215" t="s">
        <v>349</v>
      </c>
      <c r="O668" s="89"/>
      <c r="P668" s="214">
        <f>O668*H668</f>
        <v>0</v>
      </c>
      <c r="Q668" s="214">
        <v>0</v>
      </c>
      <c r="R668" s="214">
        <f>Q668*H668</f>
        <v>0</v>
      </c>
      <c r="S668" s="214">
        <v>0</v>
      </c>
      <c r="T668" s="213">
        <f>S668*H668</f>
        <v>0</v>
      </c>
      <c r="AR668" s="136" t="s">
        <v>451</v>
      </c>
      <c r="AT668" s="136" t="s">
        <v>386</v>
      </c>
      <c r="AU668" s="136" t="s">
        <v>293</v>
      </c>
      <c r="AY668" s="136" t="s">
        <v>385</v>
      </c>
      <c r="BE668" s="166">
        <f>IF(N668="základní",J668,0)</f>
        <v>0</v>
      </c>
      <c r="BF668" s="166">
        <f>IF(N668="snížená",J668,0)</f>
        <v>0</v>
      </c>
      <c r="BG668" s="166">
        <f>IF(N668="zákl. přenesená",J668,0)</f>
        <v>0</v>
      </c>
      <c r="BH668" s="166">
        <f>IF(N668="sníž. přenesená",J668,0)</f>
        <v>0</v>
      </c>
      <c r="BI668" s="166">
        <f>IF(N668="nulová",J668,0)</f>
        <v>0</v>
      </c>
      <c r="BJ668" s="136" t="s">
        <v>297</v>
      </c>
      <c r="BK668" s="166">
        <f>ROUND(I668*H668,2)</f>
        <v>0</v>
      </c>
      <c r="BL668" s="136" t="s">
        <v>451</v>
      </c>
      <c r="BM668" s="136" t="s">
        <v>694</v>
      </c>
    </row>
    <row r="669" spans="2:65" s="205" customFormat="1" x14ac:dyDescent="0.25">
      <c r="B669" s="210"/>
      <c r="D669" s="204" t="s">
        <v>396</v>
      </c>
      <c r="E669" s="206" t="s">
        <v>15</v>
      </c>
      <c r="F669" s="212" t="s">
        <v>693</v>
      </c>
      <c r="H669" s="206" t="s">
        <v>15</v>
      </c>
      <c r="I669" s="211"/>
      <c r="L669" s="210"/>
      <c r="M669" s="209"/>
      <c r="N669" s="208"/>
      <c r="O669" s="208"/>
      <c r="P669" s="208"/>
      <c r="Q669" s="208"/>
      <c r="R669" s="208"/>
      <c r="S669" s="208"/>
      <c r="T669" s="207"/>
      <c r="AT669" s="206" t="s">
        <v>396</v>
      </c>
      <c r="AU669" s="206" t="s">
        <v>293</v>
      </c>
      <c r="AV669" s="205" t="s">
        <v>297</v>
      </c>
      <c r="AW669" s="205" t="s">
        <v>358</v>
      </c>
      <c r="AX669" s="205" t="s">
        <v>313</v>
      </c>
      <c r="AY669" s="206" t="s">
        <v>385</v>
      </c>
    </row>
    <row r="670" spans="2:65" s="205" customFormat="1" x14ac:dyDescent="0.25">
      <c r="B670" s="210"/>
      <c r="D670" s="204" t="s">
        <v>396</v>
      </c>
      <c r="E670" s="206" t="s">
        <v>15</v>
      </c>
      <c r="F670" s="212" t="s">
        <v>680</v>
      </c>
      <c r="H670" s="206" t="s">
        <v>15</v>
      </c>
      <c r="I670" s="211"/>
      <c r="L670" s="210"/>
      <c r="M670" s="209"/>
      <c r="N670" s="208"/>
      <c r="O670" s="208"/>
      <c r="P670" s="208"/>
      <c r="Q670" s="208"/>
      <c r="R670" s="208"/>
      <c r="S670" s="208"/>
      <c r="T670" s="207"/>
      <c r="AT670" s="206" t="s">
        <v>396</v>
      </c>
      <c r="AU670" s="206" t="s">
        <v>293</v>
      </c>
      <c r="AV670" s="205" t="s">
        <v>297</v>
      </c>
      <c r="AW670" s="205" t="s">
        <v>358</v>
      </c>
      <c r="AX670" s="205" t="s">
        <v>313</v>
      </c>
      <c r="AY670" s="206" t="s">
        <v>385</v>
      </c>
    </row>
    <row r="671" spans="2:65" s="205" customFormat="1" x14ac:dyDescent="0.25">
      <c r="B671" s="210"/>
      <c r="D671" s="204" t="s">
        <v>396</v>
      </c>
      <c r="E671" s="206" t="s">
        <v>15</v>
      </c>
      <c r="F671" s="212" t="s">
        <v>679</v>
      </c>
      <c r="H671" s="206" t="s">
        <v>15</v>
      </c>
      <c r="I671" s="211"/>
      <c r="L671" s="210"/>
      <c r="M671" s="209"/>
      <c r="N671" s="208"/>
      <c r="O671" s="208"/>
      <c r="P671" s="208"/>
      <c r="Q671" s="208"/>
      <c r="R671" s="208"/>
      <c r="S671" s="208"/>
      <c r="T671" s="207"/>
      <c r="AT671" s="206" t="s">
        <v>396</v>
      </c>
      <c r="AU671" s="206" t="s">
        <v>293</v>
      </c>
      <c r="AV671" s="205" t="s">
        <v>297</v>
      </c>
      <c r="AW671" s="205" t="s">
        <v>358</v>
      </c>
      <c r="AX671" s="205" t="s">
        <v>313</v>
      </c>
      <c r="AY671" s="206" t="s">
        <v>385</v>
      </c>
    </row>
    <row r="672" spans="2:65" s="205" customFormat="1" x14ac:dyDescent="0.25">
      <c r="B672" s="210"/>
      <c r="D672" s="204" t="s">
        <v>396</v>
      </c>
      <c r="E672" s="206" t="s">
        <v>15</v>
      </c>
      <c r="F672" s="212" t="s">
        <v>692</v>
      </c>
      <c r="H672" s="206" t="s">
        <v>15</v>
      </c>
      <c r="I672" s="211"/>
      <c r="L672" s="210"/>
      <c r="M672" s="209"/>
      <c r="N672" s="208"/>
      <c r="O672" s="208"/>
      <c r="P672" s="208"/>
      <c r="Q672" s="208"/>
      <c r="R672" s="208"/>
      <c r="S672" s="208"/>
      <c r="T672" s="207"/>
      <c r="AT672" s="206" t="s">
        <v>396</v>
      </c>
      <c r="AU672" s="206" t="s">
        <v>293</v>
      </c>
      <c r="AV672" s="205" t="s">
        <v>297</v>
      </c>
      <c r="AW672" s="205" t="s">
        <v>358</v>
      </c>
      <c r="AX672" s="205" t="s">
        <v>313</v>
      </c>
      <c r="AY672" s="206" t="s">
        <v>385</v>
      </c>
    </row>
    <row r="673" spans="2:65" s="195" customFormat="1" x14ac:dyDescent="0.25">
      <c r="B673" s="200"/>
      <c r="D673" s="204" t="s">
        <v>396</v>
      </c>
      <c r="E673" s="196" t="s">
        <v>15</v>
      </c>
      <c r="F673" s="203" t="s">
        <v>293</v>
      </c>
      <c r="H673" s="202">
        <v>2</v>
      </c>
      <c r="I673" s="201"/>
      <c r="L673" s="200"/>
      <c r="M673" s="199"/>
      <c r="N673" s="198"/>
      <c r="O673" s="198"/>
      <c r="P673" s="198"/>
      <c r="Q673" s="198"/>
      <c r="R673" s="198"/>
      <c r="S673" s="198"/>
      <c r="T673" s="197"/>
      <c r="AT673" s="196" t="s">
        <v>396</v>
      </c>
      <c r="AU673" s="196" t="s">
        <v>293</v>
      </c>
      <c r="AV673" s="195" t="s">
        <v>293</v>
      </c>
      <c r="AW673" s="195" t="s">
        <v>358</v>
      </c>
      <c r="AX673" s="195" t="s">
        <v>313</v>
      </c>
      <c r="AY673" s="196" t="s">
        <v>385</v>
      </c>
    </row>
    <row r="674" spans="2:65" s="232" customFormat="1" x14ac:dyDescent="0.25">
      <c r="B674" s="237"/>
      <c r="D674" s="219" t="s">
        <v>396</v>
      </c>
      <c r="E674" s="241" t="s">
        <v>15</v>
      </c>
      <c r="F674" s="240" t="s">
        <v>456</v>
      </c>
      <c r="H674" s="239">
        <v>2</v>
      </c>
      <c r="I674" s="238"/>
      <c r="L674" s="237"/>
      <c r="M674" s="236"/>
      <c r="N674" s="235"/>
      <c r="O674" s="235"/>
      <c r="P674" s="235"/>
      <c r="Q674" s="235"/>
      <c r="R674" s="235"/>
      <c r="S674" s="235"/>
      <c r="T674" s="234"/>
      <c r="AT674" s="233" t="s">
        <v>396</v>
      </c>
      <c r="AU674" s="233" t="s">
        <v>293</v>
      </c>
      <c r="AV674" s="232" t="s">
        <v>384</v>
      </c>
      <c r="AW674" s="232" t="s">
        <v>358</v>
      </c>
      <c r="AX674" s="232" t="s">
        <v>297</v>
      </c>
      <c r="AY674" s="233" t="s">
        <v>385</v>
      </c>
    </row>
    <row r="675" spans="2:65" s="41" customFormat="1" ht="22.5" customHeight="1" x14ac:dyDescent="0.25">
      <c r="B675" s="179"/>
      <c r="C675" s="178" t="s">
        <v>691</v>
      </c>
      <c r="D675" s="178" t="s">
        <v>386</v>
      </c>
      <c r="E675" s="177" t="s">
        <v>690</v>
      </c>
      <c r="F675" s="172" t="s">
        <v>689</v>
      </c>
      <c r="G675" s="176" t="s">
        <v>420</v>
      </c>
      <c r="H675" s="175">
        <v>1</v>
      </c>
      <c r="I675" s="174"/>
      <c r="J675" s="173">
        <f>ROUND(I675*H675,2)</f>
        <v>0</v>
      </c>
      <c r="K675" s="172" t="s">
        <v>15</v>
      </c>
      <c r="L675" s="42"/>
      <c r="M675" s="171" t="s">
        <v>15</v>
      </c>
      <c r="N675" s="215" t="s">
        <v>349</v>
      </c>
      <c r="O675" s="89"/>
      <c r="P675" s="214">
        <f>O675*H675</f>
        <v>0</v>
      </c>
      <c r="Q675" s="214">
        <v>0</v>
      </c>
      <c r="R675" s="214">
        <f>Q675*H675</f>
        <v>0</v>
      </c>
      <c r="S675" s="214">
        <v>0</v>
      </c>
      <c r="T675" s="213">
        <f>S675*H675</f>
        <v>0</v>
      </c>
      <c r="AR675" s="136" t="s">
        <v>451</v>
      </c>
      <c r="AT675" s="136" t="s">
        <v>386</v>
      </c>
      <c r="AU675" s="136" t="s">
        <v>293</v>
      </c>
      <c r="AY675" s="136" t="s">
        <v>385</v>
      </c>
      <c r="BE675" s="166">
        <f>IF(N675="základní",J675,0)</f>
        <v>0</v>
      </c>
      <c r="BF675" s="166">
        <f>IF(N675="snížená",J675,0)</f>
        <v>0</v>
      </c>
      <c r="BG675" s="166">
        <f>IF(N675="zákl. přenesená",J675,0)</f>
        <v>0</v>
      </c>
      <c r="BH675" s="166">
        <f>IF(N675="sníž. přenesená",J675,0)</f>
        <v>0</v>
      </c>
      <c r="BI675" s="166">
        <f>IF(N675="nulová",J675,0)</f>
        <v>0</v>
      </c>
      <c r="BJ675" s="136" t="s">
        <v>297</v>
      </c>
      <c r="BK675" s="166">
        <f>ROUND(I675*H675,2)</f>
        <v>0</v>
      </c>
      <c r="BL675" s="136" t="s">
        <v>451</v>
      </c>
      <c r="BM675" s="136" t="s">
        <v>688</v>
      </c>
    </row>
    <row r="676" spans="2:65" s="205" customFormat="1" x14ac:dyDescent="0.25">
      <c r="B676" s="210"/>
      <c r="D676" s="204" t="s">
        <v>396</v>
      </c>
      <c r="E676" s="206" t="s">
        <v>15</v>
      </c>
      <c r="F676" s="212" t="s">
        <v>680</v>
      </c>
      <c r="H676" s="206" t="s">
        <v>15</v>
      </c>
      <c r="I676" s="211"/>
      <c r="L676" s="210"/>
      <c r="M676" s="209"/>
      <c r="N676" s="208"/>
      <c r="O676" s="208"/>
      <c r="P676" s="208"/>
      <c r="Q676" s="208"/>
      <c r="R676" s="208"/>
      <c r="S676" s="208"/>
      <c r="T676" s="207"/>
      <c r="AT676" s="206" t="s">
        <v>396</v>
      </c>
      <c r="AU676" s="206" t="s">
        <v>293</v>
      </c>
      <c r="AV676" s="205" t="s">
        <v>297</v>
      </c>
      <c r="AW676" s="205" t="s">
        <v>358</v>
      </c>
      <c r="AX676" s="205" t="s">
        <v>313</v>
      </c>
      <c r="AY676" s="206" t="s">
        <v>385</v>
      </c>
    </row>
    <row r="677" spans="2:65" s="205" customFormat="1" x14ac:dyDescent="0.25">
      <c r="B677" s="210"/>
      <c r="D677" s="204" t="s">
        <v>396</v>
      </c>
      <c r="E677" s="206" t="s">
        <v>15</v>
      </c>
      <c r="F677" s="212" t="s">
        <v>687</v>
      </c>
      <c r="H677" s="206" t="s">
        <v>15</v>
      </c>
      <c r="I677" s="211"/>
      <c r="L677" s="210"/>
      <c r="M677" s="209"/>
      <c r="N677" s="208"/>
      <c r="O677" s="208"/>
      <c r="P677" s="208"/>
      <c r="Q677" s="208"/>
      <c r="R677" s="208"/>
      <c r="S677" s="208"/>
      <c r="T677" s="207"/>
      <c r="AT677" s="206" t="s">
        <v>396</v>
      </c>
      <c r="AU677" s="206" t="s">
        <v>293</v>
      </c>
      <c r="AV677" s="205" t="s">
        <v>297</v>
      </c>
      <c r="AW677" s="205" t="s">
        <v>358</v>
      </c>
      <c r="AX677" s="205" t="s">
        <v>313</v>
      </c>
      <c r="AY677" s="206" t="s">
        <v>385</v>
      </c>
    </row>
    <row r="678" spans="2:65" s="205" customFormat="1" x14ac:dyDescent="0.25">
      <c r="B678" s="210"/>
      <c r="D678" s="204" t="s">
        <v>396</v>
      </c>
      <c r="E678" s="206" t="s">
        <v>15</v>
      </c>
      <c r="F678" s="212" t="s">
        <v>686</v>
      </c>
      <c r="H678" s="206" t="s">
        <v>15</v>
      </c>
      <c r="I678" s="211"/>
      <c r="L678" s="210"/>
      <c r="M678" s="209"/>
      <c r="N678" s="208"/>
      <c r="O678" s="208"/>
      <c r="P678" s="208"/>
      <c r="Q678" s="208"/>
      <c r="R678" s="208"/>
      <c r="S678" s="208"/>
      <c r="T678" s="207"/>
      <c r="AT678" s="206" t="s">
        <v>396</v>
      </c>
      <c r="AU678" s="206" t="s">
        <v>293</v>
      </c>
      <c r="AV678" s="205" t="s">
        <v>297</v>
      </c>
      <c r="AW678" s="205" t="s">
        <v>358</v>
      </c>
      <c r="AX678" s="205" t="s">
        <v>313</v>
      </c>
      <c r="AY678" s="206" t="s">
        <v>385</v>
      </c>
    </row>
    <row r="679" spans="2:65" s="195" customFormat="1" x14ac:dyDescent="0.25">
      <c r="B679" s="200"/>
      <c r="D679" s="219" t="s">
        <v>396</v>
      </c>
      <c r="E679" s="218" t="s">
        <v>15</v>
      </c>
      <c r="F679" s="217" t="s">
        <v>297</v>
      </c>
      <c r="H679" s="216">
        <v>1</v>
      </c>
      <c r="I679" s="201"/>
      <c r="L679" s="200"/>
      <c r="M679" s="199"/>
      <c r="N679" s="198"/>
      <c r="O679" s="198"/>
      <c r="P679" s="198"/>
      <c r="Q679" s="198"/>
      <c r="R679" s="198"/>
      <c r="S679" s="198"/>
      <c r="T679" s="197"/>
      <c r="AT679" s="196" t="s">
        <v>396</v>
      </c>
      <c r="AU679" s="196" t="s">
        <v>293</v>
      </c>
      <c r="AV679" s="195" t="s">
        <v>293</v>
      </c>
      <c r="AW679" s="195" t="s">
        <v>358</v>
      </c>
      <c r="AX679" s="195" t="s">
        <v>297</v>
      </c>
      <c r="AY679" s="196" t="s">
        <v>385</v>
      </c>
    </row>
    <row r="680" spans="2:65" s="41" customFormat="1" ht="22.5" customHeight="1" x14ac:dyDescent="0.25">
      <c r="B680" s="179"/>
      <c r="C680" s="178" t="s">
        <v>685</v>
      </c>
      <c r="D680" s="178" t="s">
        <v>386</v>
      </c>
      <c r="E680" s="177" t="s">
        <v>684</v>
      </c>
      <c r="F680" s="172" t="s">
        <v>683</v>
      </c>
      <c r="G680" s="176" t="s">
        <v>420</v>
      </c>
      <c r="H680" s="175">
        <v>1</v>
      </c>
      <c r="I680" s="174"/>
      <c r="J680" s="173">
        <f>ROUND(I680*H680,2)</f>
        <v>0</v>
      </c>
      <c r="K680" s="172" t="s">
        <v>15</v>
      </c>
      <c r="L680" s="42"/>
      <c r="M680" s="171" t="s">
        <v>15</v>
      </c>
      <c r="N680" s="215" t="s">
        <v>349</v>
      </c>
      <c r="O680" s="89"/>
      <c r="P680" s="214">
        <f>O680*H680</f>
        <v>0</v>
      </c>
      <c r="Q680" s="214">
        <v>0</v>
      </c>
      <c r="R680" s="214">
        <f>Q680*H680</f>
        <v>0</v>
      </c>
      <c r="S680" s="214">
        <v>0</v>
      </c>
      <c r="T680" s="213">
        <f>S680*H680</f>
        <v>0</v>
      </c>
      <c r="AR680" s="136" t="s">
        <v>451</v>
      </c>
      <c r="AT680" s="136" t="s">
        <v>386</v>
      </c>
      <c r="AU680" s="136" t="s">
        <v>293</v>
      </c>
      <c r="AY680" s="136" t="s">
        <v>385</v>
      </c>
      <c r="BE680" s="166">
        <f>IF(N680="základní",J680,0)</f>
        <v>0</v>
      </c>
      <c r="BF680" s="166">
        <f>IF(N680="snížená",J680,0)</f>
        <v>0</v>
      </c>
      <c r="BG680" s="166">
        <f>IF(N680="zákl. přenesená",J680,0)</f>
        <v>0</v>
      </c>
      <c r="BH680" s="166">
        <f>IF(N680="sníž. přenesená",J680,0)</f>
        <v>0</v>
      </c>
      <c r="BI680" s="166">
        <f>IF(N680="nulová",J680,0)</f>
        <v>0</v>
      </c>
      <c r="BJ680" s="136" t="s">
        <v>297</v>
      </c>
      <c r="BK680" s="166">
        <f>ROUND(I680*H680,2)</f>
        <v>0</v>
      </c>
      <c r="BL680" s="136" t="s">
        <v>451</v>
      </c>
      <c r="BM680" s="136" t="s">
        <v>682</v>
      </c>
    </row>
    <row r="681" spans="2:65" s="205" customFormat="1" x14ac:dyDescent="0.25">
      <c r="B681" s="210"/>
      <c r="D681" s="204" t="s">
        <v>396</v>
      </c>
      <c r="E681" s="206" t="s">
        <v>15</v>
      </c>
      <c r="F681" s="212" t="s">
        <v>681</v>
      </c>
      <c r="H681" s="206" t="s">
        <v>15</v>
      </c>
      <c r="I681" s="211"/>
      <c r="L681" s="210"/>
      <c r="M681" s="209"/>
      <c r="N681" s="208"/>
      <c r="O681" s="208"/>
      <c r="P681" s="208"/>
      <c r="Q681" s="208"/>
      <c r="R681" s="208"/>
      <c r="S681" s="208"/>
      <c r="T681" s="207"/>
      <c r="AT681" s="206" t="s">
        <v>396</v>
      </c>
      <c r="AU681" s="206" t="s">
        <v>293</v>
      </c>
      <c r="AV681" s="205" t="s">
        <v>297</v>
      </c>
      <c r="AW681" s="205" t="s">
        <v>358</v>
      </c>
      <c r="AX681" s="205" t="s">
        <v>313</v>
      </c>
      <c r="AY681" s="206" t="s">
        <v>385</v>
      </c>
    </row>
    <row r="682" spans="2:65" s="205" customFormat="1" x14ac:dyDescent="0.25">
      <c r="B682" s="210"/>
      <c r="D682" s="204" t="s">
        <v>396</v>
      </c>
      <c r="E682" s="206" t="s">
        <v>15</v>
      </c>
      <c r="F682" s="212" t="s">
        <v>680</v>
      </c>
      <c r="H682" s="206" t="s">
        <v>15</v>
      </c>
      <c r="I682" s="211"/>
      <c r="L682" s="210"/>
      <c r="M682" s="209"/>
      <c r="N682" s="208"/>
      <c r="O682" s="208"/>
      <c r="P682" s="208"/>
      <c r="Q682" s="208"/>
      <c r="R682" s="208"/>
      <c r="S682" s="208"/>
      <c r="T682" s="207"/>
      <c r="AT682" s="206" t="s">
        <v>396</v>
      </c>
      <c r="AU682" s="206" t="s">
        <v>293</v>
      </c>
      <c r="AV682" s="205" t="s">
        <v>297</v>
      </c>
      <c r="AW682" s="205" t="s">
        <v>358</v>
      </c>
      <c r="AX682" s="205" t="s">
        <v>313</v>
      </c>
      <c r="AY682" s="206" t="s">
        <v>385</v>
      </c>
    </row>
    <row r="683" spans="2:65" s="205" customFormat="1" x14ac:dyDescent="0.25">
      <c r="B683" s="210"/>
      <c r="D683" s="204" t="s">
        <v>396</v>
      </c>
      <c r="E683" s="206" t="s">
        <v>15</v>
      </c>
      <c r="F683" s="212" t="s">
        <v>679</v>
      </c>
      <c r="H683" s="206" t="s">
        <v>15</v>
      </c>
      <c r="I683" s="211"/>
      <c r="L683" s="210"/>
      <c r="M683" s="209"/>
      <c r="N683" s="208"/>
      <c r="O683" s="208"/>
      <c r="P683" s="208"/>
      <c r="Q683" s="208"/>
      <c r="R683" s="208"/>
      <c r="S683" s="208"/>
      <c r="T683" s="207"/>
      <c r="AT683" s="206" t="s">
        <v>396</v>
      </c>
      <c r="AU683" s="206" t="s">
        <v>293</v>
      </c>
      <c r="AV683" s="205" t="s">
        <v>297</v>
      </c>
      <c r="AW683" s="205" t="s">
        <v>358</v>
      </c>
      <c r="AX683" s="205" t="s">
        <v>313</v>
      </c>
      <c r="AY683" s="206" t="s">
        <v>385</v>
      </c>
    </row>
    <row r="684" spans="2:65" s="205" customFormat="1" x14ac:dyDescent="0.25">
      <c r="B684" s="210"/>
      <c r="D684" s="204" t="s">
        <v>396</v>
      </c>
      <c r="E684" s="206" t="s">
        <v>15</v>
      </c>
      <c r="F684" s="212" t="s">
        <v>678</v>
      </c>
      <c r="H684" s="206" t="s">
        <v>15</v>
      </c>
      <c r="I684" s="211"/>
      <c r="L684" s="210"/>
      <c r="M684" s="209"/>
      <c r="N684" s="208"/>
      <c r="O684" s="208"/>
      <c r="P684" s="208"/>
      <c r="Q684" s="208"/>
      <c r="R684" s="208"/>
      <c r="S684" s="208"/>
      <c r="T684" s="207"/>
      <c r="AT684" s="206" t="s">
        <v>396</v>
      </c>
      <c r="AU684" s="206" t="s">
        <v>293</v>
      </c>
      <c r="AV684" s="205" t="s">
        <v>297</v>
      </c>
      <c r="AW684" s="205" t="s">
        <v>358</v>
      </c>
      <c r="AX684" s="205" t="s">
        <v>313</v>
      </c>
      <c r="AY684" s="206" t="s">
        <v>385</v>
      </c>
    </row>
    <row r="685" spans="2:65" s="195" customFormat="1" x14ac:dyDescent="0.25">
      <c r="B685" s="200"/>
      <c r="D685" s="219" t="s">
        <v>396</v>
      </c>
      <c r="E685" s="218" t="s">
        <v>15</v>
      </c>
      <c r="F685" s="217" t="s">
        <v>297</v>
      </c>
      <c r="H685" s="216">
        <v>1</v>
      </c>
      <c r="I685" s="201"/>
      <c r="L685" s="200"/>
      <c r="M685" s="199"/>
      <c r="N685" s="198"/>
      <c r="O685" s="198"/>
      <c r="P685" s="198"/>
      <c r="Q685" s="198"/>
      <c r="R685" s="198"/>
      <c r="S685" s="198"/>
      <c r="T685" s="197"/>
      <c r="AT685" s="196" t="s">
        <v>396</v>
      </c>
      <c r="AU685" s="196" t="s">
        <v>293</v>
      </c>
      <c r="AV685" s="195" t="s">
        <v>293</v>
      </c>
      <c r="AW685" s="195" t="s">
        <v>358</v>
      </c>
      <c r="AX685" s="195" t="s">
        <v>297</v>
      </c>
      <c r="AY685" s="196" t="s">
        <v>385</v>
      </c>
    </row>
    <row r="686" spans="2:65" s="41" customFormat="1" ht="22.5" customHeight="1" x14ac:dyDescent="0.25">
      <c r="B686" s="179"/>
      <c r="C686" s="178" t="s">
        <v>677</v>
      </c>
      <c r="D686" s="178" t="s">
        <v>386</v>
      </c>
      <c r="E686" s="177" t="s">
        <v>676</v>
      </c>
      <c r="F686" s="172" t="s">
        <v>675</v>
      </c>
      <c r="G686" s="176" t="s">
        <v>420</v>
      </c>
      <c r="H686" s="175">
        <v>1</v>
      </c>
      <c r="I686" s="174"/>
      <c r="J686" s="173">
        <f>ROUND(I686*H686,2)</f>
        <v>0</v>
      </c>
      <c r="K686" s="172" t="s">
        <v>15</v>
      </c>
      <c r="L686" s="42"/>
      <c r="M686" s="171" t="s">
        <v>15</v>
      </c>
      <c r="N686" s="215" t="s">
        <v>349</v>
      </c>
      <c r="O686" s="89"/>
      <c r="P686" s="214">
        <f>O686*H686</f>
        <v>0</v>
      </c>
      <c r="Q686" s="214">
        <v>0</v>
      </c>
      <c r="R686" s="214">
        <f>Q686*H686</f>
        <v>0</v>
      </c>
      <c r="S686" s="214">
        <v>0</v>
      </c>
      <c r="T686" s="213">
        <f>S686*H686</f>
        <v>0</v>
      </c>
      <c r="AR686" s="136" t="s">
        <v>451</v>
      </c>
      <c r="AT686" s="136" t="s">
        <v>386</v>
      </c>
      <c r="AU686" s="136" t="s">
        <v>293</v>
      </c>
      <c r="AY686" s="136" t="s">
        <v>385</v>
      </c>
      <c r="BE686" s="166">
        <f>IF(N686="základní",J686,0)</f>
        <v>0</v>
      </c>
      <c r="BF686" s="166">
        <f>IF(N686="snížená",J686,0)</f>
        <v>0</v>
      </c>
      <c r="BG686" s="166">
        <f>IF(N686="zákl. přenesená",J686,0)</f>
        <v>0</v>
      </c>
      <c r="BH686" s="166">
        <f>IF(N686="sníž. přenesená",J686,0)</f>
        <v>0</v>
      </c>
      <c r="BI686" s="166">
        <f>IF(N686="nulová",J686,0)</f>
        <v>0</v>
      </c>
      <c r="BJ686" s="136" t="s">
        <v>297</v>
      </c>
      <c r="BK686" s="166">
        <f>ROUND(I686*H686,2)</f>
        <v>0</v>
      </c>
      <c r="BL686" s="136" t="s">
        <v>451</v>
      </c>
      <c r="BM686" s="136" t="s">
        <v>674</v>
      </c>
    </row>
    <row r="687" spans="2:65" s="205" customFormat="1" x14ac:dyDescent="0.25">
      <c r="B687" s="210"/>
      <c r="D687" s="204" t="s">
        <v>396</v>
      </c>
      <c r="E687" s="206" t="s">
        <v>15</v>
      </c>
      <c r="F687" s="212" t="s">
        <v>673</v>
      </c>
      <c r="H687" s="206" t="s">
        <v>15</v>
      </c>
      <c r="I687" s="211"/>
      <c r="L687" s="210"/>
      <c r="M687" s="209"/>
      <c r="N687" s="208"/>
      <c r="O687" s="208"/>
      <c r="P687" s="208"/>
      <c r="Q687" s="208"/>
      <c r="R687" s="208"/>
      <c r="S687" s="208"/>
      <c r="T687" s="207"/>
      <c r="AT687" s="206" t="s">
        <v>396</v>
      </c>
      <c r="AU687" s="206" t="s">
        <v>293</v>
      </c>
      <c r="AV687" s="205" t="s">
        <v>297</v>
      </c>
      <c r="AW687" s="205" t="s">
        <v>358</v>
      </c>
      <c r="AX687" s="205" t="s">
        <v>313</v>
      </c>
      <c r="AY687" s="206" t="s">
        <v>385</v>
      </c>
    </row>
    <row r="688" spans="2:65" s="205" customFormat="1" x14ac:dyDescent="0.25">
      <c r="B688" s="210"/>
      <c r="D688" s="204" t="s">
        <v>396</v>
      </c>
      <c r="E688" s="206" t="s">
        <v>15</v>
      </c>
      <c r="F688" s="212" t="s">
        <v>672</v>
      </c>
      <c r="H688" s="206" t="s">
        <v>15</v>
      </c>
      <c r="I688" s="211"/>
      <c r="L688" s="210"/>
      <c r="M688" s="209"/>
      <c r="N688" s="208"/>
      <c r="O688" s="208"/>
      <c r="P688" s="208"/>
      <c r="Q688" s="208"/>
      <c r="R688" s="208"/>
      <c r="S688" s="208"/>
      <c r="T688" s="207"/>
      <c r="AT688" s="206" t="s">
        <v>396</v>
      </c>
      <c r="AU688" s="206" t="s">
        <v>293</v>
      </c>
      <c r="AV688" s="205" t="s">
        <v>297</v>
      </c>
      <c r="AW688" s="205" t="s">
        <v>358</v>
      </c>
      <c r="AX688" s="205" t="s">
        <v>313</v>
      </c>
      <c r="AY688" s="206" t="s">
        <v>385</v>
      </c>
    </row>
    <row r="689" spans="2:65" s="205" customFormat="1" x14ac:dyDescent="0.25">
      <c r="B689" s="210"/>
      <c r="D689" s="204" t="s">
        <v>396</v>
      </c>
      <c r="E689" s="206" t="s">
        <v>15</v>
      </c>
      <c r="F689" s="212" t="s">
        <v>671</v>
      </c>
      <c r="H689" s="206" t="s">
        <v>15</v>
      </c>
      <c r="I689" s="211"/>
      <c r="L689" s="210"/>
      <c r="M689" s="209"/>
      <c r="N689" s="208"/>
      <c r="O689" s="208"/>
      <c r="P689" s="208"/>
      <c r="Q689" s="208"/>
      <c r="R689" s="208"/>
      <c r="S689" s="208"/>
      <c r="T689" s="207"/>
      <c r="AT689" s="206" t="s">
        <v>396</v>
      </c>
      <c r="AU689" s="206" t="s">
        <v>293</v>
      </c>
      <c r="AV689" s="205" t="s">
        <v>297</v>
      </c>
      <c r="AW689" s="205" t="s">
        <v>358</v>
      </c>
      <c r="AX689" s="205" t="s">
        <v>313</v>
      </c>
      <c r="AY689" s="206" t="s">
        <v>385</v>
      </c>
    </row>
    <row r="690" spans="2:65" s="205" customFormat="1" x14ac:dyDescent="0.25">
      <c r="B690" s="210"/>
      <c r="D690" s="204" t="s">
        <v>396</v>
      </c>
      <c r="E690" s="206" t="s">
        <v>15</v>
      </c>
      <c r="F690" s="212" t="s">
        <v>670</v>
      </c>
      <c r="H690" s="206" t="s">
        <v>15</v>
      </c>
      <c r="I690" s="211"/>
      <c r="L690" s="210"/>
      <c r="M690" s="209"/>
      <c r="N690" s="208"/>
      <c r="O690" s="208"/>
      <c r="P690" s="208"/>
      <c r="Q690" s="208"/>
      <c r="R690" s="208"/>
      <c r="S690" s="208"/>
      <c r="T690" s="207"/>
      <c r="AT690" s="206" t="s">
        <v>396</v>
      </c>
      <c r="AU690" s="206" t="s">
        <v>293</v>
      </c>
      <c r="AV690" s="205" t="s">
        <v>297</v>
      </c>
      <c r="AW690" s="205" t="s">
        <v>358</v>
      </c>
      <c r="AX690" s="205" t="s">
        <v>313</v>
      </c>
      <c r="AY690" s="206" t="s">
        <v>385</v>
      </c>
    </row>
    <row r="691" spans="2:65" s="205" customFormat="1" x14ac:dyDescent="0.25">
      <c r="B691" s="210"/>
      <c r="D691" s="204" t="s">
        <v>396</v>
      </c>
      <c r="E691" s="206" t="s">
        <v>15</v>
      </c>
      <c r="F691" s="212" t="s">
        <v>669</v>
      </c>
      <c r="H691" s="206" t="s">
        <v>15</v>
      </c>
      <c r="I691" s="211"/>
      <c r="L691" s="210"/>
      <c r="M691" s="209"/>
      <c r="N691" s="208"/>
      <c r="O691" s="208"/>
      <c r="P691" s="208"/>
      <c r="Q691" s="208"/>
      <c r="R691" s="208"/>
      <c r="S691" s="208"/>
      <c r="T691" s="207"/>
      <c r="AT691" s="206" t="s">
        <v>396</v>
      </c>
      <c r="AU691" s="206" t="s">
        <v>293</v>
      </c>
      <c r="AV691" s="205" t="s">
        <v>297</v>
      </c>
      <c r="AW691" s="205" t="s">
        <v>358</v>
      </c>
      <c r="AX691" s="205" t="s">
        <v>313</v>
      </c>
      <c r="AY691" s="206" t="s">
        <v>385</v>
      </c>
    </row>
    <row r="692" spans="2:65" s="195" customFormat="1" x14ac:dyDescent="0.25">
      <c r="B692" s="200"/>
      <c r="D692" s="219" t="s">
        <v>396</v>
      </c>
      <c r="E692" s="218" t="s">
        <v>15</v>
      </c>
      <c r="F692" s="217" t="s">
        <v>297</v>
      </c>
      <c r="H692" s="216">
        <v>1</v>
      </c>
      <c r="I692" s="201"/>
      <c r="L692" s="200"/>
      <c r="M692" s="199"/>
      <c r="N692" s="198"/>
      <c r="O692" s="198"/>
      <c r="P692" s="198"/>
      <c r="Q692" s="198"/>
      <c r="R692" s="198"/>
      <c r="S692" s="198"/>
      <c r="T692" s="197"/>
      <c r="AT692" s="196" t="s">
        <v>396</v>
      </c>
      <c r="AU692" s="196" t="s">
        <v>293</v>
      </c>
      <c r="AV692" s="195" t="s">
        <v>293</v>
      </c>
      <c r="AW692" s="195" t="s">
        <v>358</v>
      </c>
      <c r="AX692" s="195" t="s">
        <v>297</v>
      </c>
      <c r="AY692" s="196" t="s">
        <v>385</v>
      </c>
    </row>
    <row r="693" spans="2:65" s="41" customFormat="1" ht="22.5" customHeight="1" x14ac:dyDescent="0.25">
      <c r="B693" s="179"/>
      <c r="C693" s="178" t="s">
        <v>668</v>
      </c>
      <c r="D693" s="178" t="s">
        <v>386</v>
      </c>
      <c r="E693" s="177" t="s">
        <v>667</v>
      </c>
      <c r="F693" s="172" t="s">
        <v>666</v>
      </c>
      <c r="G693" s="176" t="s">
        <v>420</v>
      </c>
      <c r="H693" s="175">
        <v>14</v>
      </c>
      <c r="I693" s="174"/>
      <c r="J693" s="173">
        <f>ROUND(I693*H693,2)</f>
        <v>0</v>
      </c>
      <c r="K693" s="172" t="s">
        <v>15</v>
      </c>
      <c r="L693" s="42"/>
      <c r="M693" s="171" t="s">
        <v>15</v>
      </c>
      <c r="N693" s="215" t="s">
        <v>349</v>
      </c>
      <c r="O693" s="89"/>
      <c r="P693" s="214">
        <f>O693*H693</f>
        <v>0</v>
      </c>
      <c r="Q693" s="214">
        <v>0</v>
      </c>
      <c r="R693" s="214">
        <f>Q693*H693</f>
        <v>0</v>
      </c>
      <c r="S693" s="214">
        <v>0</v>
      </c>
      <c r="T693" s="213">
        <f>S693*H693</f>
        <v>0</v>
      </c>
      <c r="AR693" s="136" t="s">
        <v>451</v>
      </c>
      <c r="AT693" s="136" t="s">
        <v>386</v>
      </c>
      <c r="AU693" s="136" t="s">
        <v>293</v>
      </c>
      <c r="AY693" s="136" t="s">
        <v>385</v>
      </c>
      <c r="BE693" s="166">
        <f>IF(N693="základní",J693,0)</f>
        <v>0</v>
      </c>
      <c r="BF693" s="166">
        <f>IF(N693="snížená",J693,0)</f>
        <v>0</v>
      </c>
      <c r="BG693" s="166">
        <f>IF(N693="zákl. přenesená",J693,0)</f>
        <v>0</v>
      </c>
      <c r="BH693" s="166">
        <f>IF(N693="sníž. přenesená",J693,0)</f>
        <v>0</v>
      </c>
      <c r="BI693" s="166">
        <f>IF(N693="nulová",J693,0)</f>
        <v>0</v>
      </c>
      <c r="BJ693" s="136" t="s">
        <v>297</v>
      </c>
      <c r="BK693" s="166">
        <f>ROUND(I693*H693,2)</f>
        <v>0</v>
      </c>
      <c r="BL693" s="136" t="s">
        <v>451</v>
      </c>
      <c r="BM693" s="136" t="s">
        <v>665</v>
      </c>
    </row>
    <row r="694" spans="2:65" s="41" customFormat="1" ht="44.25" customHeight="1" x14ac:dyDescent="0.25">
      <c r="B694" s="179"/>
      <c r="C694" s="178" t="s">
        <v>664</v>
      </c>
      <c r="D694" s="178" t="s">
        <v>386</v>
      </c>
      <c r="E694" s="177" t="s">
        <v>663</v>
      </c>
      <c r="F694" s="172" t="s">
        <v>662</v>
      </c>
      <c r="G694" s="176" t="s">
        <v>407</v>
      </c>
      <c r="H694" s="175">
        <v>1</v>
      </c>
      <c r="I694" s="174"/>
      <c r="J694" s="173">
        <f>ROUND(I694*H694,2)</f>
        <v>0</v>
      </c>
      <c r="K694" s="172" t="s">
        <v>15</v>
      </c>
      <c r="L694" s="42"/>
      <c r="M694" s="171" t="s">
        <v>15</v>
      </c>
      <c r="N694" s="215" t="s">
        <v>349</v>
      </c>
      <c r="O694" s="89"/>
      <c r="P694" s="214">
        <f>O694*H694</f>
        <v>0</v>
      </c>
      <c r="Q694" s="214">
        <v>0</v>
      </c>
      <c r="R694" s="214">
        <f>Q694*H694</f>
        <v>0</v>
      </c>
      <c r="S694" s="214">
        <v>0</v>
      </c>
      <c r="T694" s="213">
        <f>S694*H694</f>
        <v>0</v>
      </c>
      <c r="AR694" s="136" t="s">
        <v>451</v>
      </c>
      <c r="AT694" s="136" t="s">
        <v>386</v>
      </c>
      <c r="AU694" s="136" t="s">
        <v>293</v>
      </c>
      <c r="AY694" s="136" t="s">
        <v>385</v>
      </c>
      <c r="BE694" s="166">
        <f>IF(N694="základní",J694,0)</f>
        <v>0</v>
      </c>
      <c r="BF694" s="166">
        <f>IF(N694="snížená",J694,0)</f>
        <v>0</v>
      </c>
      <c r="BG694" s="166">
        <f>IF(N694="zákl. přenesená",J694,0)</f>
        <v>0</v>
      </c>
      <c r="BH694" s="166">
        <f>IF(N694="sníž. přenesená",J694,0)</f>
        <v>0</v>
      </c>
      <c r="BI694" s="166">
        <f>IF(N694="nulová",J694,0)</f>
        <v>0</v>
      </c>
      <c r="BJ694" s="136" t="s">
        <v>297</v>
      </c>
      <c r="BK694" s="166">
        <f>ROUND(I694*H694,2)</f>
        <v>0</v>
      </c>
      <c r="BL694" s="136" t="s">
        <v>451</v>
      </c>
      <c r="BM694" s="136" t="s">
        <v>661</v>
      </c>
    </row>
    <row r="695" spans="2:65" s="205" customFormat="1" x14ac:dyDescent="0.25">
      <c r="B695" s="210"/>
      <c r="D695" s="204" t="s">
        <v>396</v>
      </c>
      <c r="E695" s="206" t="s">
        <v>15</v>
      </c>
      <c r="F695" s="212" t="s">
        <v>660</v>
      </c>
      <c r="H695" s="206" t="s">
        <v>15</v>
      </c>
      <c r="I695" s="211"/>
      <c r="L695" s="210"/>
      <c r="M695" s="209"/>
      <c r="N695" s="208"/>
      <c r="O695" s="208"/>
      <c r="P695" s="208"/>
      <c r="Q695" s="208"/>
      <c r="R695" s="208"/>
      <c r="S695" s="208"/>
      <c r="T695" s="207"/>
      <c r="AT695" s="206" t="s">
        <v>396</v>
      </c>
      <c r="AU695" s="206" t="s">
        <v>293</v>
      </c>
      <c r="AV695" s="205" t="s">
        <v>297</v>
      </c>
      <c r="AW695" s="205" t="s">
        <v>358</v>
      </c>
      <c r="AX695" s="205" t="s">
        <v>313</v>
      </c>
      <c r="AY695" s="206" t="s">
        <v>385</v>
      </c>
    </row>
    <row r="696" spans="2:65" s="205" customFormat="1" x14ac:dyDescent="0.25">
      <c r="B696" s="210"/>
      <c r="D696" s="204" t="s">
        <v>396</v>
      </c>
      <c r="E696" s="206" t="s">
        <v>15</v>
      </c>
      <c r="F696" s="212" t="s">
        <v>659</v>
      </c>
      <c r="H696" s="206" t="s">
        <v>15</v>
      </c>
      <c r="I696" s="211"/>
      <c r="L696" s="210"/>
      <c r="M696" s="209"/>
      <c r="N696" s="208"/>
      <c r="O696" s="208"/>
      <c r="P696" s="208"/>
      <c r="Q696" s="208"/>
      <c r="R696" s="208"/>
      <c r="S696" s="208"/>
      <c r="T696" s="207"/>
      <c r="AT696" s="206" t="s">
        <v>396</v>
      </c>
      <c r="AU696" s="206" t="s">
        <v>293</v>
      </c>
      <c r="AV696" s="205" t="s">
        <v>297</v>
      </c>
      <c r="AW696" s="205" t="s">
        <v>358</v>
      </c>
      <c r="AX696" s="205" t="s">
        <v>313</v>
      </c>
      <c r="AY696" s="206" t="s">
        <v>385</v>
      </c>
    </row>
    <row r="697" spans="2:65" s="205" customFormat="1" x14ac:dyDescent="0.25">
      <c r="B697" s="210"/>
      <c r="D697" s="204" t="s">
        <v>396</v>
      </c>
      <c r="E697" s="206" t="s">
        <v>15</v>
      </c>
      <c r="F697" s="212" t="s">
        <v>658</v>
      </c>
      <c r="H697" s="206" t="s">
        <v>15</v>
      </c>
      <c r="I697" s="211"/>
      <c r="L697" s="210"/>
      <c r="M697" s="209"/>
      <c r="N697" s="208"/>
      <c r="O697" s="208"/>
      <c r="P697" s="208"/>
      <c r="Q697" s="208"/>
      <c r="R697" s="208"/>
      <c r="S697" s="208"/>
      <c r="T697" s="207"/>
      <c r="AT697" s="206" t="s">
        <v>396</v>
      </c>
      <c r="AU697" s="206" t="s">
        <v>293</v>
      </c>
      <c r="AV697" s="205" t="s">
        <v>297</v>
      </c>
      <c r="AW697" s="205" t="s">
        <v>358</v>
      </c>
      <c r="AX697" s="205" t="s">
        <v>313</v>
      </c>
      <c r="AY697" s="206" t="s">
        <v>385</v>
      </c>
    </row>
    <row r="698" spans="2:65" s="205" customFormat="1" x14ac:dyDescent="0.25">
      <c r="B698" s="210"/>
      <c r="D698" s="204" t="s">
        <v>396</v>
      </c>
      <c r="E698" s="206" t="s">
        <v>15</v>
      </c>
      <c r="F698" s="212" t="s">
        <v>657</v>
      </c>
      <c r="H698" s="206" t="s">
        <v>15</v>
      </c>
      <c r="I698" s="211"/>
      <c r="L698" s="210"/>
      <c r="M698" s="209"/>
      <c r="N698" s="208"/>
      <c r="O698" s="208"/>
      <c r="P698" s="208"/>
      <c r="Q698" s="208"/>
      <c r="R698" s="208"/>
      <c r="S698" s="208"/>
      <c r="T698" s="207"/>
      <c r="AT698" s="206" t="s">
        <v>396</v>
      </c>
      <c r="AU698" s="206" t="s">
        <v>293</v>
      </c>
      <c r="AV698" s="205" t="s">
        <v>297</v>
      </c>
      <c r="AW698" s="205" t="s">
        <v>358</v>
      </c>
      <c r="AX698" s="205" t="s">
        <v>313</v>
      </c>
      <c r="AY698" s="206" t="s">
        <v>385</v>
      </c>
    </row>
    <row r="699" spans="2:65" s="205" customFormat="1" x14ac:dyDescent="0.25">
      <c r="B699" s="210"/>
      <c r="D699" s="204" t="s">
        <v>396</v>
      </c>
      <c r="E699" s="206" t="s">
        <v>15</v>
      </c>
      <c r="F699" s="212" t="s">
        <v>656</v>
      </c>
      <c r="H699" s="206" t="s">
        <v>15</v>
      </c>
      <c r="I699" s="211"/>
      <c r="L699" s="210"/>
      <c r="M699" s="209"/>
      <c r="N699" s="208"/>
      <c r="O699" s="208"/>
      <c r="P699" s="208"/>
      <c r="Q699" s="208"/>
      <c r="R699" s="208"/>
      <c r="S699" s="208"/>
      <c r="T699" s="207"/>
      <c r="AT699" s="206" t="s">
        <v>396</v>
      </c>
      <c r="AU699" s="206" t="s">
        <v>293</v>
      </c>
      <c r="AV699" s="205" t="s">
        <v>297</v>
      </c>
      <c r="AW699" s="205" t="s">
        <v>358</v>
      </c>
      <c r="AX699" s="205" t="s">
        <v>313</v>
      </c>
      <c r="AY699" s="206" t="s">
        <v>385</v>
      </c>
    </row>
    <row r="700" spans="2:65" s="205" customFormat="1" x14ac:dyDescent="0.25">
      <c r="B700" s="210"/>
      <c r="D700" s="204" t="s">
        <v>396</v>
      </c>
      <c r="E700" s="206" t="s">
        <v>15</v>
      </c>
      <c r="F700" s="212" t="s">
        <v>655</v>
      </c>
      <c r="H700" s="206" t="s">
        <v>15</v>
      </c>
      <c r="I700" s="211"/>
      <c r="L700" s="210"/>
      <c r="M700" s="209"/>
      <c r="N700" s="208"/>
      <c r="O700" s="208"/>
      <c r="P700" s="208"/>
      <c r="Q700" s="208"/>
      <c r="R700" s="208"/>
      <c r="S700" s="208"/>
      <c r="T700" s="207"/>
      <c r="AT700" s="206" t="s">
        <v>396</v>
      </c>
      <c r="AU700" s="206" t="s">
        <v>293</v>
      </c>
      <c r="AV700" s="205" t="s">
        <v>297</v>
      </c>
      <c r="AW700" s="205" t="s">
        <v>358</v>
      </c>
      <c r="AX700" s="205" t="s">
        <v>313</v>
      </c>
      <c r="AY700" s="206" t="s">
        <v>385</v>
      </c>
    </row>
    <row r="701" spans="2:65" s="205" customFormat="1" x14ac:dyDescent="0.25">
      <c r="B701" s="210"/>
      <c r="D701" s="204" t="s">
        <v>396</v>
      </c>
      <c r="E701" s="206" t="s">
        <v>15</v>
      </c>
      <c r="F701" s="212" t="s">
        <v>654</v>
      </c>
      <c r="H701" s="206" t="s">
        <v>15</v>
      </c>
      <c r="I701" s="211"/>
      <c r="L701" s="210"/>
      <c r="M701" s="209"/>
      <c r="N701" s="208"/>
      <c r="O701" s="208"/>
      <c r="P701" s="208"/>
      <c r="Q701" s="208"/>
      <c r="R701" s="208"/>
      <c r="S701" s="208"/>
      <c r="T701" s="207"/>
      <c r="AT701" s="206" t="s">
        <v>396</v>
      </c>
      <c r="AU701" s="206" t="s">
        <v>293</v>
      </c>
      <c r="AV701" s="205" t="s">
        <v>297</v>
      </c>
      <c r="AW701" s="205" t="s">
        <v>358</v>
      </c>
      <c r="AX701" s="205" t="s">
        <v>313</v>
      </c>
      <c r="AY701" s="206" t="s">
        <v>385</v>
      </c>
    </row>
    <row r="702" spans="2:65" s="195" customFormat="1" x14ac:dyDescent="0.25">
      <c r="B702" s="200"/>
      <c r="D702" s="204" t="s">
        <v>396</v>
      </c>
      <c r="E702" s="196" t="s">
        <v>15</v>
      </c>
      <c r="F702" s="203" t="s">
        <v>297</v>
      </c>
      <c r="H702" s="202">
        <v>1</v>
      </c>
      <c r="I702" s="201"/>
      <c r="L702" s="200"/>
      <c r="M702" s="199"/>
      <c r="N702" s="198"/>
      <c r="O702" s="198"/>
      <c r="P702" s="198"/>
      <c r="Q702" s="198"/>
      <c r="R702" s="198"/>
      <c r="S702" s="198"/>
      <c r="T702" s="197"/>
      <c r="AT702" s="196" t="s">
        <v>396</v>
      </c>
      <c r="AU702" s="196" t="s">
        <v>293</v>
      </c>
      <c r="AV702" s="195" t="s">
        <v>293</v>
      </c>
      <c r="AW702" s="195" t="s">
        <v>358</v>
      </c>
      <c r="AX702" s="195" t="s">
        <v>297</v>
      </c>
      <c r="AY702" s="196" t="s">
        <v>385</v>
      </c>
    </row>
    <row r="703" spans="2:65" s="180" customFormat="1" ht="29.85" customHeight="1" x14ac:dyDescent="0.3">
      <c r="B703" s="188"/>
      <c r="D703" s="192" t="s">
        <v>314</v>
      </c>
      <c r="E703" s="191" t="s">
        <v>653</v>
      </c>
      <c r="F703" s="191" t="s">
        <v>652</v>
      </c>
      <c r="I703" s="190"/>
      <c r="J703" s="189">
        <f>BK703</f>
        <v>0</v>
      </c>
      <c r="L703" s="188"/>
      <c r="M703" s="187"/>
      <c r="N703" s="185"/>
      <c r="O703" s="185"/>
      <c r="P703" s="186">
        <f>P704</f>
        <v>0</v>
      </c>
      <c r="Q703" s="185"/>
      <c r="R703" s="186">
        <f>R704</f>
        <v>0</v>
      </c>
      <c r="S703" s="185"/>
      <c r="T703" s="184">
        <f>T704</f>
        <v>0</v>
      </c>
      <c r="AR703" s="182" t="s">
        <v>293</v>
      </c>
      <c r="AT703" s="183" t="s">
        <v>314</v>
      </c>
      <c r="AU703" s="183" t="s">
        <v>297</v>
      </c>
      <c r="AY703" s="182" t="s">
        <v>385</v>
      </c>
      <c r="BK703" s="181">
        <f>BK704</f>
        <v>0</v>
      </c>
    </row>
    <row r="704" spans="2:65" s="41" customFormat="1" ht="22.5" customHeight="1" x14ac:dyDescent="0.25">
      <c r="B704" s="179"/>
      <c r="C704" s="178" t="s">
        <v>651</v>
      </c>
      <c r="D704" s="178" t="s">
        <v>386</v>
      </c>
      <c r="E704" s="177" t="s">
        <v>650</v>
      </c>
      <c r="F704" s="172" t="s">
        <v>649</v>
      </c>
      <c r="G704" s="176" t="s">
        <v>420</v>
      </c>
      <c r="H704" s="175">
        <v>14</v>
      </c>
      <c r="I704" s="174"/>
      <c r="J704" s="173">
        <f>ROUND(I704*H704,2)</f>
        <v>0</v>
      </c>
      <c r="K704" s="172" t="s">
        <v>15</v>
      </c>
      <c r="L704" s="42"/>
      <c r="M704" s="171" t="s">
        <v>15</v>
      </c>
      <c r="N704" s="215" t="s">
        <v>349</v>
      </c>
      <c r="O704" s="89"/>
      <c r="P704" s="214">
        <f>O704*H704</f>
        <v>0</v>
      </c>
      <c r="Q704" s="214">
        <v>0</v>
      </c>
      <c r="R704" s="214">
        <f>Q704*H704</f>
        <v>0</v>
      </c>
      <c r="S704" s="214">
        <v>0</v>
      </c>
      <c r="T704" s="213">
        <f>S704*H704</f>
        <v>0</v>
      </c>
      <c r="AR704" s="136" t="s">
        <v>451</v>
      </c>
      <c r="AT704" s="136" t="s">
        <v>386</v>
      </c>
      <c r="AU704" s="136" t="s">
        <v>293</v>
      </c>
      <c r="AY704" s="136" t="s">
        <v>385</v>
      </c>
      <c r="BE704" s="166">
        <f>IF(N704="základní",J704,0)</f>
        <v>0</v>
      </c>
      <c r="BF704" s="166">
        <f>IF(N704="snížená",J704,0)</f>
        <v>0</v>
      </c>
      <c r="BG704" s="166">
        <f>IF(N704="zákl. přenesená",J704,0)</f>
        <v>0</v>
      </c>
      <c r="BH704" s="166">
        <f>IF(N704="sníž. přenesená",J704,0)</f>
        <v>0</v>
      </c>
      <c r="BI704" s="166">
        <f>IF(N704="nulová",J704,0)</f>
        <v>0</v>
      </c>
      <c r="BJ704" s="136" t="s">
        <v>297</v>
      </c>
      <c r="BK704" s="166">
        <f>ROUND(I704*H704,2)</f>
        <v>0</v>
      </c>
      <c r="BL704" s="136" t="s">
        <v>451</v>
      </c>
      <c r="BM704" s="136" t="s">
        <v>648</v>
      </c>
    </row>
    <row r="705" spans="2:65" s="180" customFormat="1" ht="29.85" customHeight="1" x14ac:dyDescent="0.3">
      <c r="B705" s="188"/>
      <c r="D705" s="192" t="s">
        <v>314</v>
      </c>
      <c r="E705" s="191" t="s">
        <v>647</v>
      </c>
      <c r="F705" s="191" t="s">
        <v>646</v>
      </c>
      <c r="I705" s="190"/>
      <c r="J705" s="189">
        <f>BK705</f>
        <v>0</v>
      </c>
      <c r="L705" s="188"/>
      <c r="M705" s="187"/>
      <c r="N705" s="185"/>
      <c r="O705" s="185"/>
      <c r="P705" s="186">
        <f>SUM(P706:P713)</f>
        <v>0</v>
      </c>
      <c r="Q705" s="185"/>
      <c r="R705" s="186">
        <f>SUM(R706:R713)</f>
        <v>0</v>
      </c>
      <c r="S705" s="185"/>
      <c r="T705" s="184">
        <f>SUM(T706:T713)</f>
        <v>0</v>
      </c>
      <c r="AR705" s="182" t="s">
        <v>293</v>
      </c>
      <c r="AT705" s="183" t="s">
        <v>314</v>
      </c>
      <c r="AU705" s="183" t="s">
        <v>297</v>
      </c>
      <c r="AY705" s="182" t="s">
        <v>385</v>
      </c>
      <c r="BK705" s="181">
        <f>SUM(BK706:BK713)</f>
        <v>0</v>
      </c>
    </row>
    <row r="706" spans="2:65" s="41" customFormat="1" ht="22.5" customHeight="1" x14ac:dyDescent="0.25">
      <c r="B706" s="179"/>
      <c r="C706" s="178" t="s">
        <v>645</v>
      </c>
      <c r="D706" s="178" t="s">
        <v>386</v>
      </c>
      <c r="E706" s="177" t="s">
        <v>644</v>
      </c>
      <c r="F706" s="172" t="s">
        <v>643</v>
      </c>
      <c r="G706" s="176" t="s">
        <v>464</v>
      </c>
      <c r="H706" s="175">
        <v>38.6</v>
      </c>
      <c r="I706" s="174"/>
      <c r="J706" s="173">
        <f>ROUND(I706*H706,2)</f>
        <v>0</v>
      </c>
      <c r="K706" s="172" t="s">
        <v>15</v>
      </c>
      <c r="L706" s="42"/>
      <c r="M706" s="171" t="s">
        <v>15</v>
      </c>
      <c r="N706" s="215" t="s">
        <v>349</v>
      </c>
      <c r="O706" s="89"/>
      <c r="P706" s="214">
        <f>O706*H706</f>
        <v>0</v>
      </c>
      <c r="Q706" s="214">
        <v>0</v>
      </c>
      <c r="R706" s="214">
        <f>Q706*H706</f>
        <v>0</v>
      </c>
      <c r="S706" s="214">
        <v>0</v>
      </c>
      <c r="T706" s="213">
        <f>S706*H706</f>
        <v>0</v>
      </c>
      <c r="AR706" s="136" t="s">
        <v>451</v>
      </c>
      <c r="AT706" s="136" t="s">
        <v>386</v>
      </c>
      <c r="AU706" s="136" t="s">
        <v>293</v>
      </c>
      <c r="AY706" s="136" t="s">
        <v>385</v>
      </c>
      <c r="BE706" s="166">
        <f>IF(N706="základní",J706,0)</f>
        <v>0</v>
      </c>
      <c r="BF706" s="166">
        <f>IF(N706="snížená",J706,0)</f>
        <v>0</v>
      </c>
      <c r="BG706" s="166">
        <f>IF(N706="zákl. přenesená",J706,0)</f>
        <v>0</v>
      </c>
      <c r="BH706" s="166">
        <f>IF(N706="sníž. přenesená",J706,0)</f>
        <v>0</v>
      </c>
      <c r="BI706" s="166">
        <f>IF(N706="nulová",J706,0)</f>
        <v>0</v>
      </c>
      <c r="BJ706" s="136" t="s">
        <v>297</v>
      </c>
      <c r="BK706" s="166">
        <f>ROUND(I706*H706,2)</f>
        <v>0</v>
      </c>
      <c r="BL706" s="136" t="s">
        <v>451</v>
      </c>
      <c r="BM706" s="136" t="s">
        <v>642</v>
      </c>
    </row>
    <row r="707" spans="2:65" s="195" customFormat="1" x14ac:dyDescent="0.25">
      <c r="B707" s="200"/>
      <c r="D707" s="204" t="s">
        <v>396</v>
      </c>
      <c r="E707" s="196" t="s">
        <v>15</v>
      </c>
      <c r="F707" s="203" t="s">
        <v>641</v>
      </c>
      <c r="H707" s="202">
        <v>38.6</v>
      </c>
      <c r="I707" s="201"/>
      <c r="L707" s="200"/>
      <c r="M707" s="199"/>
      <c r="N707" s="198"/>
      <c r="O707" s="198"/>
      <c r="P707" s="198"/>
      <c r="Q707" s="198"/>
      <c r="R707" s="198"/>
      <c r="S707" s="198"/>
      <c r="T707" s="197"/>
      <c r="AT707" s="196" t="s">
        <v>396</v>
      </c>
      <c r="AU707" s="196" t="s">
        <v>293</v>
      </c>
      <c r="AV707" s="195" t="s">
        <v>293</v>
      </c>
      <c r="AW707" s="195" t="s">
        <v>358</v>
      </c>
      <c r="AX707" s="195" t="s">
        <v>313</v>
      </c>
      <c r="AY707" s="196" t="s">
        <v>385</v>
      </c>
    </row>
    <row r="708" spans="2:65" s="232" customFormat="1" x14ac:dyDescent="0.25">
      <c r="B708" s="237"/>
      <c r="D708" s="219" t="s">
        <v>396</v>
      </c>
      <c r="E708" s="241" t="s">
        <v>15</v>
      </c>
      <c r="F708" s="240" t="s">
        <v>456</v>
      </c>
      <c r="H708" s="239">
        <v>38.6</v>
      </c>
      <c r="I708" s="238"/>
      <c r="L708" s="237"/>
      <c r="M708" s="236"/>
      <c r="N708" s="235"/>
      <c r="O708" s="235"/>
      <c r="P708" s="235"/>
      <c r="Q708" s="235"/>
      <c r="R708" s="235"/>
      <c r="S708" s="235"/>
      <c r="T708" s="234"/>
      <c r="AT708" s="233" t="s">
        <v>396</v>
      </c>
      <c r="AU708" s="233" t="s">
        <v>293</v>
      </c>
      <c r="AV708" s="232" t="s">
        <v>384</v>
      </c>
      <c r="AW708" s="232" t="s">
        <v>358</v>
      </c>
      <c r="AX708" s="232" t="s">
        <v>297</v>
      </c>
      <c r="AY708" s="233" t="s">
        <v>385</v>
      </c>
    </row>
    <row r="709" spans="2:65" s="41" customFormat="1" ht="31.5" customHeight="1" x14ac:dyDescent="0.25">
      <c r="B709" s="179"/>
      <c r="C709" s="229" t="s">
        <v>640</v>
      </c>
      <c r="D709" s="229" t="s">
        <v>429</v>
      </c>
      <c r="E709" s="228" t="s">
        <v>639</v>
      </c>
      <c r="F709" s="223" t="s">
        <v>638</v>
      </c>
      <c r="G709" s="227" t="s">
        <v>464</v>
      </c>
      <c r="H709" s="226">
        <v>42.46</v>
      </c>
      <c r="I709" s="225"/>
      <c r="J709" s="224">
        <f>ROUND(I709*H709,2)</f>
        <v>0</v>
      </c>
      <c r="K709" s="223" t="s">
        <v>15</v>
      </c>
      <c r="L709" s="222"/>
      <c r="M709" s="221" t="s">
        <v>15</v>
      </c>
      <c r="N709" s="220" t="s">
        <v>349</v>
      </c>
      <c r="O709" s="89"/>
      <c r="P709" s="214">
        <f>O709*H709</f>
        <v>0</v>
      </c>
      <c r="Q709" s="214">
        <v>0</v>
      </c>
      <c r="R709" s="214">
        <f>Q709*H709</f>
        <v>0</v>
      </c>
      <c r="S709" s="214">
        <v>0</v>
      </c>
      <c r="T709" s="213">
        <f>S709*H709</f>
        <v>0</v>
      </c>
      <c r="AR709" s="136" t="s">
        <v>452</v>
      </c>
      <c r="AT709" s="136" t="s">
        <v>429</v>
      </c>
      <c r="AU709" s="136" t="s">
        <v>293</v>
      </c>
      <c r="AY709" s="136" t="s">
        <v>385</v>
      </c>
      <c r="BE709" s="166">
        <f>IF(N709="základní",J709,0)</f>
        <v>0</v>
      </c>
      <c r="BF709" s="166">
        <f>IF(N709="snížená",J709,0)</f>
        <v>0</v>
      </c>
      <c r="BG709" s="166">
        <f>IF(N709="zákl. přenesená",J709,0)</f>
        <v>0</v>
      </c>
      <c r="BH709" s="166">
        <f>IF(N709="sníž. přenesená",J709,0)</f>
        <v>0</v>
      </c>
      <c r="BI709" s="166">
        <f>IF(N709="nulová",J709,0)</f>
        <v>0</v>
      </c>
      <c r="BJ709" s="136" t="s">
        <v>297</v>
      </c>
      <c r="BK709" s="166">
        <f>ROUND(I709*H709,2)</f>
        <v>0</v>
      </c>
      <c r="BL709" s="136" t="s">
        <v>451</v>
      </c>
      <c r="BM709" s="136" t="s">
        <v>637</v>
      </c>
    </row>
    <row r="710" spans="2:65" s="41" customFormat="1" ht="22.5" customHeight="1" x14ac:dyDescent="0.25">
      <c r="B710" s="179"/>
      <c r="C710" s="178" t="s">
        <v>636</v>
      </c>
      <c r="D710" s="178" t="s">
        <v>386</v>
      </c>
      <c r="E710" s="177" t="s">
        <v>635</v>
      </c>
      <c r="F710" s="172" t="s">
        <v>634</v>
      </c>
      <c r="G710" s="176" t="s">
        <v>513</v>
      </c>
      <c r="H710" s="175">
        <v>0.82099999999999995</v>
      </c>
      <c r="I710" s="174"/>
      <c r="J710" s="173">
        <f>ROUND(I710*H710,2)</f>
        <v>0</v>
      </c>
      <c r="K710" s="172" t="s">
        <v>512</v>
      </c>
      <c r="L710" s="42"/>
      <c r="M710" s="171" t="s">
        <v>15</v>
      </c>
      <c r="N710" s="215" t="s">
        <v>349</v>
      </c>
      <c r="O710" s="89"/>
      <c r="P710" s="214">
        <f>O710*H710</f>
        <v>0</v>
      </c>
      <c r="Q710" s="214">
        <v>0</v>
      </c>
      <c r="R710" s="214">
        <f>Q710*H710</f>
        <v>0</v>
      </c>
      <c r="S710" s="214">
        <v>0</v>
      </c>
      <c r="T710" s="213">
        <f>S710*H710</f>
        <v>0</v>
      </c>
      <c r="AR710" s="136" t="s">
        <v>451</v>
      </c>
      <c r="AT710" s="136" t="s">
        <v>386</v>
      </c>
      <c r="AU710" s="136" t="s">
        <v>293</v>
      </c>
      <c r="AY710" s="136" t="s">
        <v>385</v>
      </c>
      <c r="BE710" s="166">
        <f>IF(N710="základní",J710,0)</f>
        <v>0</v>
      </c>
      <c r="BF710" s="166">
        <f>IF(N710="snížená",J710,0)</f>
        <v>0</v>
      </c>
      <c r="BG710" s="166">
        <f>IF(N710="zákl. přenesená",J710,0)</f>
        <v>0</v>
      </c>
      <c r="BH710" s="166">
        <f>IF(N710="sníž. přenesená",J710,0)</f>
        <v>0</v>
      </c>
      <c r="BI710" s="166">
        <f>IF(N710="nulová",J710,0)</f>
        <v>0</v>
      </c>
      <c r="BJ710" s="136" t="s">
        <v>297</v>
      </c>
      <c r="BK710" s="166">
        <f>ROUND(I710*H710,2)</f>
        <v>0</v>
      </c>
      <c r="BL710" s="136" t="s">
        <v>451</v>
      </c>
      <c r="BM710" s="136" t="s">
        <v>633</v>
      </c>
    </row>
    <row r="711" spans="2:65" s="41" customFormat="1" ht="27" x14ac:dyDescent="0.25">
      <c r="B711" s="42"/>
      <c r="D711" s="219" t="s">
        <v>461</v>
      </c>
      <c r="F711" s="247" t="s">
        <v>632</v>
      </c>
      <c r="I711" s="243"/>
      <c r="L711" s="42"/>
      <c r="M711" s="242"/>
      <c r="N711" s="89"/>
      <c r="O711" s="89"/>
      <c r="P711" s="89"/>
      <c r="Q711" s="89"/>
      <c r="R711" s="89"/>
      <c r="S711" s="89"/>
      <c r="T711" s="88"/>
      <c r="AT711" s="136" t="s">
        <v>461</v>
      </c>
      <c r="AU711" s="136" t="s">
        <v>293</v>
      </c>
    </row>
    <row r="712" spans="2:65" s="41" customFormat="1" ht="22.5" customHeight="1" x14ac:dyDescent="0.25">
      <c r="B712" s="179"/>
      <c r="C712" s="178" t="s">
        <v>631</v>
      </c>
      <c r="D712" s="178" t="s">
        <v>386</v>
      </c>
      <c r="E712" s="177" t="s">
        <v>630</v>
      </c>
      <c r="F712" s="172" t="s">
        <v>629</v>
      </c>
      <c r="G712" s="176" t="s">
        <v>513</v>
      </c>
      <c r="H712" s="175">
        <v>0.82099999999999995</v>
      </c>
      <c r="I712" s="174"/>
      <c r="J712" s="173">
        <f>ROUND(I712*H712,2)</f>
        <v>0</v>
      </c>
      <c r="K712" s="172" t="s">
        <v>512</v>
      </c>
      <c r="L712" s="42"/>
      <c r="M712" s="171" t="s">
        <v>15</v>
      </c>
      <c r="N712" s="215" t="s">
        <v>349</v>
      </c>
      <c r="O712" s="89"/>
      <c r="P712" s="214">
        <f>O712*H712</f>
        <v>0</v>
      </c>
      <c r="Q712" s="214">
        <v>0</v>
      </c>
      <c r="R712" s="214">
        <f>Q712*H712</f>
        <v>0</v>
      </c>
      <c r="S712" s="214">
        <v>0</v>
      </c>
      <c r="T712" s="213">
        <f>S712*H712</f>
        <v>0</v>
      </c>
      <c r="AR712" s="136" t="s">
        <v>451</v>
      </c>
      <c r="AT712" s="136" t="s">
        <v>386</v>
      </c>
      <c r="AU712" s="136" t="s">
        <v>293</v>
      </c>
      <c r="AY712" s="136" t="s">
        <v>385</v>
      </c>
      <c r="BE712" s="166">
        <f>IF(N712="základní",J712,0)</f>
        <v>0</v>
      </c>
      <c r="BF712" s="166">
        <f>IF(N712="snížená",J712,0)</f>
        <v>0</v>
      </c>
      <c r="BG712" s="166">
        <f>IF(N712="zákl. přenesená",J712,0)</f>
        <v>0</v>
      </c>
      <c r="BH712" s="166">
        <f>IF(N712="sníž. přenesená",J712,0)</f>
        <v>0</v>
      </c>
      <c r="BI712" s="166">
        <f>IF(N712="nulová",J712,0)</f>
        <v>0</v>
      </c>
      <c r="BJ712" s="136" t="s">
        <v>297</v>
      </c>
      <c r="BK712" s="166">
        <f>ROUND(I712*H712,2)</f>
        <v>0</v>
      </c>
      <c r="BL712" s="136" t="s">
        <v>451</v>
      </c>
      <c r="BM712" s="136" t="s">
        <v>628</v>
      </c>
    </row>
    <row r="713" spans="2:65" s="41" customFormat="1" ht="27" x14ac:dyDescent="0.25">
      <c r="B713" s="42"/>
      <c r="D713" s="204" t="s">
        <v>461</v>
      </c>
      <c r="F713" s="244" t="s">
        <v>627</v>
      </c>
      <c r="I713" s="243"/>
      <c r="L713" s="42"/>
      <c r="M713" s="242"/>
      <c r="N713" s="89"/>
      <c r="O713" s="89"/>
      <c r="P713" s="89"/>
      <c r="Q713" s="89"/>
      <c r="R713" s="89"/>
      <c r="S713" s="89"/>
      <c r="T713" s="88"/>
      <c r="AT713" s="136" t="s">
        <v>461</v>
      </c>
      <c r="AU713" s="136" t="s">
        <v>293</v>
      </c>
    </row>
    <row r="714" spans="2:65" s="180" customFormat="1" ht="29.85" customHeight="1" x14ac:dyDescent="0.3">
      <c r="B714" s="188"/>
      <c r="D714" s="192" t="s">
        <v>314</v>
      </c>
      <c r="E714" s="191" t="s">
        <v>626</v>
      </c>
      <c r="F714" s="191" t="s">
        <v>625</v>
      </c>
      <c r="I714" s="190"/>
      <c r="J714" s="189">
        <f>BK714</f>
        <v>0</v>
      </c>
      <c r="L714" s="188"/>
      <c r="M714" s="187"/>
      <c r="N714" s="185"/>
      <c r="O714" s="185"/>
      <c r="P714" s="186">
        <f>SUM(P715:P720)</f>
        <v>0</v>
      </c>
      <c r="Q714" s="185"/>
      <c r="R714" s="186">
        <f>SUM(R715:R720)</f>
        <v>0</v>
      </c>
      <c r="S714" s="185"/>
      <c r="T714" s="184">
        <f>SUM(T715:T720)</f>
        <v>0</v>
      </c>
      <c r="AR714" s="182" t="s">
        <v>293</v>
      </c>
      <c r="AT714" s="183" t="s">
        <v>314</v>
      </c>
      <c r="AU714" s="183" t="s">
        <v>297</v>
      </c>
      <c r="AY714" s="182" t="s">
        <v>385</v>
      </c>
      <c r="BK714" s="181">
        <f>SUM(BK715:BK720)</f>
        <v>0</v>
      </c>
    </row>
    <row r="715" spans="2:65" s="41" customFormat="1" ht="31.5" customHeight="1" x14ac:dyDescent="0.25">
      <c r="B715" s="179"/>
      <c r="C715" s="178" t="s">
        <v>624</v>
      </c>
      <c r="D715" s="178" t="s">
        <v>386</v>
      </c>
      <c r="E715" s="177" t="s">
        <v>623</v>
      </c>
      <c r="F715" s="172" t="s">
        <v>622</v>
      </c>
      <c r="G715" s="176" t="s">
        <v>464</v>
      </c>
      <c r="H715" s="175">
        <v>49.6</v>
      </c>
      <c r="I715" s="174"/>
      <c r="J715" s="173">
        <f>ROUND(I715*H715,2)</f>
        <v>0</v>
      </c>
      <c r="K715" s="172" t="s">
        <v>15</v>
      </c>
      <c r="L715" s="42"/>
      <c r="M715" s="171" t="s">
        <v>15</v>
      </c>
      <c r="N715" s="215" t="s">
        <v>349</v>
      </c>
      <c r="O715" s="89"/>
      <c r="P715" s="214">
        <f>O715*H715</f>
        <v>0</v>
      </c>
      <c r="Q715" s="214">
        <v>0</v>
      </c>
      <c r="R715" s="214">
        <f>Q715*H715</f>
        <v>0</v>
      </c>
      <c r="S715" s="214">
        <v>0</v>
      </c>
      <c r="T715" s="213">
        <f>S715*H715</f>
        <v>0</v>
      </c>
      <c r="AR715" s="136" t="s">
        <v>451</v>
      </c>
      <c r="AT715" s="136" t="s">
        <v>386</v>
      </c>
      <c r="AU715" s="136" t="s">
        <v>293</v>
      </c>
      <c r="AY715" s="136" t="s">
        <v>385</v>
      </c>
      <c r="BE715" s="166">
        <f>IF(N715="základní",J715,0)</f>
        <v>0</v>
      </c>
      <c r="BF715" s="166">
        <f>IF(N715="snížená",J715,0)</f>
        <v>0</v>
      </c>
      <c r="BG715" s="166">
        <f>IF(N715="zákl. přenesená",J715,0)</f>
        <v>0</v>
      </c>
      <c r="BH715" s="166">
        <f>IF(N715="sníž. přenesená",J715,0)</f>
        <v>0</v>
      </c>
      <c r="BI715" s="166">
        <f>IF(N715="nulová",J715,0)</f>
        <v>0</v>
      </c>
      <c r="BJ715" s="136" t="s">
        <v>297</v>
      </c>
      <c r="BK715" s="166">
        <f>ROUND(I715*H715,2)</f>
        <v>0</v>
      </c>
      <c r="BL715" s="136" t="s">
        <v>451</v>
      </c>
      <c r="BM715" s="136" t="s">
        <v>621</v>
      </c>
    </row>
    <row r="716" spans="2:65" s="41" customFormat="1" ht="22.5" customHeight="1" x14ac:dyDescent="0.25">
      <c r="B716" s="179"/>
      <c r="C716" s="229" t="s">
        <v>620</v>
      </c>
      <c r="D716" s="229" t="s">
        <v>429</v>
      </c>
      <c r="E716" s="228" t="s">
        <v>619</v>
      </c>
      <c r="F716" s="223" t="s">
        <v>618</v>
      </c>
      <c r="G716" s="227" t="s">
        <v>464</v>
      </c>
      <c r="H716" s="226">
        <v>52.8</v>
      </c>
      <c r="I716" s="225"/>
      <c r="J716" s="224">
        <f>ROUND(I716*H716,2)</f>
        <v>0</v>
      </c>
      <c r="K716" s="223" t="s">
        <v>15</v>
      </c>
      <c r="L716" s="222"/>
      <c r="M716" s="221" t="s">
        <v>15</v>
      </c>
      <c r="N716" s="220" t="s">
        <v>349</v>
      </c>
      <c r="O716" s="89"/>
      <c r="P716" s="214">
        <f>O716*H716</f>
        <v>0</v>
      </c>
      <c r="Q716" s="214">
        <v>0</v>
      </c>
      <c r="R716" s="214">
        <f>Q716*H716</f>
        <v>0</v>
      </c>
      <c r="S716" s="214">
        <v>0</v>
      </c>
      <c r="T716" s="213">
        <f>S716*H716</f>
        <v>0</v>
      </c>
      <c r="AR716" s="136" t="s">
        <v>452</v>
      </c>
      <c r="AT716" s="136" t="s">
        <v>429</v>
      </c>
      <c r="AU716" s="136" t="s">
        <v>293</v>
      </c>
      <c r="AY716" s="136" t="s">
        <v>385</v>
      </c>
      <c r="BE716" s="166">
        <f>IF(N716="základní",J716,0)</f>
        <v>0</v>
      </c>
      <c r="BF716" s="166">
        <f>IF(N716="snížená",J716,0)</f>
        <v>0</v>
      </c>
      <c r="BG716" s="166">
        <f>IF(N716="zákl. přenesená",J716,0)</f>
        <v>0</v>
      </c>
      <c r="BH716" s="166">
        <f>IF(N716="sníž. přenesená",J716,0)</f>
        <v>0</v>
      </c>
      <c r="BI716" s="166">
        <f>IF(N716="nulová",J716,0)</f>
        <v>0</v>
      </c>
      <c r="BJ716" s="136" t="s">
        <v>297</v>
      </c>
      <c r="BK716" s="166">
        <f>ROUND(I716*H716,2)</f>
        <v>0</v>
      </c>
      <c r="BL716" s="136" t="s">
        <v>451</v>
      </c>
      <c r="BM716" s="136" t="s">
        <v>617</v>
      </c>
    </row>
    <row r="717" spans="2:65" s="41" customFormat="1" ht="22.5" customHeight="1" x14ac:dyDescent="0.25">
      <c r="B717" s="179"/>
      <c r="C717" s="178" t="s">
        <v>616</v>
      </c>
      <c r="D717" s="178" t="s">
        <v>386</v>
      </c>
      <c r="E717" s="177" t="s">
        <v>615</v>
      </c>
      <c r="F717" s="172" t="s">
        <v>614</v>
      </c>
      <c r="G717" s="176" t="s">
        <v>513</v>
      </c>
      <c r="H717" s="175">
        <v>0.41199999999999998</v>
      </c>
      <c r="I717" s="174"/>
      <c r="J717" s="173">
        <f>ROUND(I717*H717,2)</f>
        <v>0</v>
      </c>
      <c r="K717" s="172" t="s">
        <v>512</v>
      </c>
      <c r="L717" s="42"/>
      <c r="M717" s="171" t="s">
        <v>15</v>
      </c>
      <c r="N717" s="215" t="s">
        <v>349</v>
      </c>
      <c r="O717" s="89"/>
      <c r="P717" s="214">
        <f>O717*H717</f>
        <v>0</v>
      </c>
      <c r="Q717" s="214">
        <v>0</v>
      </c>
      <c r="R717" s="214">
        <f>Q717*H717</f>
        <v>0</v>
      </c>
      <c r="S717" s="214">
        <v>0</v>
      </c>
      <c r="T717" s="213">
        <f>S717*H717</f>
        <v>0</v>
      </c>
      <c r="AR717" s="136" t="s">
        <v>451</v>
      </c>
      <c r="AT717" s="136" t="s">
        <v>386</v>
      </c>
      <c r="AU717" s="136" t="s">
        <v>293</v>
      </c>
      <c r="AY717" s="136" t="s">
        <v>385</v>
      </c>
      <c r="BE717" s="166">
        <f>IF(N717="základní",J717,0)</f>
        <v>0</v>
      </c>
      <c r="BF717" s="166">
        <f>IF(N717="snížená",J717,0)</f>
        <v>0</v>
      </c>
      <c r="BG717" s="166">
        <f>IF(N717="zákl. přenesená",J717,0)</f>
        <v>0</v>
      </c>
      <c r="BH717" s="166">
        <f>IF(N717="sníž. přenesená",J717,0)</f>
        <v>0</v>
      </c>
      <c r="BI717" s="166">
        <f>IF(N717="nulová",J717,0)</f>
        <v>0</v>
      </c>
      <c r="BJ717" s="136" t="s">
        <v>297</v>
      </c>
      <c r="BK717" s="166">
        <f>ROUND(I717*H717,2)</f>
        <v>0</v>
      </c>
      <c r="BL717" s="136" t="s">
        <v>451</v>
      </c>
      <c r="BM717" s="136" t="s">
        <v>613</v>
      </c>
    </row>
    <row r="718" spans="2:65" s="41" customFormat="1" ht="27" x14ac:dyDescent="0.25">
      <c r="B718" s="42"/>
      <c r="D718" s="219" t="s">
        <v>461</v>
      </c>
      <c r="F718" s="247" t="s">
        <v>612</v>
      </c>
      <c r="I718" s="243"/>
      <c r="L718" s="42"/>
      <c r="M718" s="242"/>
      <c r="N718" s="89"/>
      <c r="O718" s="89"/>
      <c r="P718" s="89"/>
      <c r="Q718" s="89"/>
      <c r="R718" s="89"/>
      <c r="S718" s="89"/>
      <c r="T718" s="88"/>
      <c r="AT718" s="136" t="s">
        <v>461</v>
      </c>
      <c r="AU718" s="136" t="s">
        <v>293</v>
      </c>
    </row>
    <row r="719" spans="2:65" s="41" customFormat="1" ht="22.5" customHeight="1" x14ac:dyDescent="0.25">
      <c r="B719" s="179"/>
      <c r="C719" s="178" t="s">
        <v>611</v>
      </c>
      <c r="D719" s="178" t="s">
        <v>386</v>
      </c>
      <c r="E719" s="177" t="s">
        <v>610</v>
      </c>
      <c r="F719" s="172" t="s">
        <v>609</v>
      </c>
      <c r="G719" s="176" t="s">
        <v>513</v>
      </c>
      <c r="H719" s="175">
        <v>0.41199999999999998</v>
      </c>
      <c r="I719" s="174"/>
      <c r="J719" s="173">
        <f>ROUND(I719*H719,2)</f>
        <v>0</v>
      </c>
      <c r="K719" s="172" t="s">
        <v>512</v>
      </c>
      <c r="L719" s="42"/>
      <c r="M719" s="171" t="s">
        <v>15</v>
      </c>
      <c r="N719" s="215" t="s">
        <v>349</v>
      </c>
      <c r="O719" s="89"/>
      <c r="P719" s="214">
        <f>O719*H719</f>
        <v>0</v>
      </c>
      <c r="Q719" s="214">
        <v>0</v>
      </c>
      <c r="R719" s="214">
        <f>Q719*H719</f>
        <v>0</v>
      </c>
      <c r="S719" s="214">
        <v>0</v>
      </c>
      <c r="T719" s="213">
        <f>S719*H719</f>
        <v>0</v>
      </c>
      <c r="AR719" s="136" t="s">
        <v>451</v>
      </c>
      <c r="AT719" s="136" t="s">
        <v>386</v>
      </c>
      <c r="AU719" s="136" t="s">
        <v>293</v>
      </c>
      <c r="AY719" s="136" t="s">
        <v>385</v>
      </c>
      <c r="BE719" s="166">
        <f>IF(N719="základní",J719,0)</f>
        <v>0</v>
      </c>
      <c r="BF719" s="166">
        <f>IF(N719="snížená",J719,0)</f>
        <v>0</v>
      </c>
      <c r="BG719" s="166">
        <f>IF(N719="zákl. přenesená",J719,0)</f>
        <v>0</v>
      </c>
      <c r="BH719" s="166">
        <f>IF(N719="sníž. přenesená",J719,0)</f>
        <v>0</v>
      </c>
      <c r="BI719" s="166">
        <f>IF(N719="nulová",J719,0)</f>
        <v>0</v>
      </c>
      <c r="BJ719" s="136" t="s">
        <v>297</v>
      </c>
      <c r="BK719" s="166">
        <f>ROUND(I719*H719,2)</f>
        <v>0</v>
      </c>
      <c r="BL719" s="136" t="s">
        <v>451</v>
      </c>
      <c r="BM719" s="136" t="s">
        <v>608</v>
      </c>
    </row>
    <row r="720" spans="2:65" s="41" customFormat="1" ht="27" x14ac:dyDescent="0.25">
      <c r="B720" s="42"/>
      <c r="D720" s="204" t="s">
        <v>461</v>
      </c>
      <c r="F720" s="244" t="s">
        <v>607</v>
      </c>
      <c r="I720" s="243"/>
      <c r="L720" s="42"/>
      <c r="M720" s="242"/>
      <c r="N720" s="89"/>
      <c r="O720" s="89"/>
      <c r="P720" s="89"/>
      <c r="Q720" s="89"/>
      <c r="R720" s="89"/>
      <c r="S720" s="89"/>
      <c r="T720" s="88"/>
      <c r="AT720" s="136" t="s">
        <v>461</v>
      </c>
      <c r="AU720" s="136" t="s">
        <v>293</v>
      </c>
    </row>
    <row r="721" spans="2:65" s="180" customFormat="1" ht="29.85" customHeight="1" x14ac:dyDescent="0.3">
      <c r="B721" s="188"/>
      <c r="D721" s="192" t="s">
        <v>314</v>
      </c>
      <c r="E721" s="191" t="s">
        <v>606</v>
      </c>
      <c r="F721" s="191" t="s">
        <v>605</v>
      </c>
      <c r="I721" s="190"/>
      <c r="J721" s="189">
        <f>BK721</f>
        <v>0</v>
      </c>
      <c r="L721" s="188"/>
      <c r="M721" s="187"/>
      <c r="N721" s="185"/>
      <c r="O721" s="185"/>
      <c r="P721" s="186">
        <f>SUM(P722:P741)</f>
        <v>0</v>
      </c>
      <c r="Q721" s="185"/>
      <c r="R721" s="186">
        <f>SUM(R722:R741)</f>
        <v>0</v>
      </c>
      <c r="S721" s="185"/>
      <c r="T721" s="184">
        <f>SUM(T722:T741)</f>
        <v>0</v>
      </c>
      <c r="AR721" s="182" t="s">
        <v>293</v>
      </c>
      <c r="AT721" s="183" t="s">
        <v>314</v>
      </c>
      <c r="AU721" s="183" t="s">
        <v>297</v>
      </c>
      <c r="AY721" s="182" t="s">
        <v>385</v>
      </c>
      <c r="BK721" s="181">
        <f>SUM(BK722:BK741)</f>
        <v>0</v>
      </c>
    </row>
    <row r="722" spans="2:65" s="41" customFormat="1" ht="22.5" customHeight="1" x14ac:dyDescent="0.25">
      <c r="B722" s="179"/>
      <c r="C722" s="178" t="s">
        <v>604</v>
      </c>
      <c r="D722" s="178" t="s">
        <v>386</v>
      </c>
      <c r="E722" s="177" t="s">
        <v>603</v>
      </c>
      <c r="F722" s="172" t="s">
        <v>602</v>
      </c>
      <c r="G722" s="176" t="s">
        <v>464</v>
      </c>
      <c r="H722" s="175">
        <v>142.80000000000001</v>
      </c>
      <c r="I722" s="174"/>
      <c r="J722" s="173">
        <f>ROUND(I722*H722,2)</f>
        <v>0</v>
      </c>
      <c r="K722" s="172" t="s">
        <v>15</v>
      </c>
      <c r="L722" s="42"/>
      <c r="M722" s="171" t="s">
        <v>15</v>
      </c>
      <c r="N722" s="215" t="s">
        <v>349</v>
      </c>
      <c r="O722" s="89"/>
      <c r="P722" s="214">
        <f>O722*H722</f>
        <v>0</v>
      </c>
      <c r="Q722" s="214">
        <v>0</v>
      </c>
      <c r="R722" s="214">
        <f>Q722*H722</f>
        <v>0</v>
      </c>
      <c r="S722" s="214">
        <v>0</v>
      </c>
      <c r="T722" s="213">
        <f>S722*H722</f>
        <v>0</v>
      </c>
      <c r="AR722" s="136" t="s">
        <v>451</v>
      </c>
      <c r="AT722" s="136" t="s">
        <v>386</v>
      </c>
      <c r="AU722" s="136" t="s">
        <v>293</v>
      </c>
      <c r="AY722" s="136" t="s">
        <v>385</v>
      </c>
      <c r="BE722" s="166">
        <f>IF(N722="základní",J722,0)</f>
        <v>0</v>
      </c>
      <c r="BF722" s="166">
        <f>IF(N722="snížená",J722,0)</f>
        <v>0</v>
      </c>
      <c r="BG722" s="166">
        <f>IF(N722="zákl. přenesená",J722,0)</f>
        <v>0</v>
      </c>
      <c r="BH722" s="166">
        <f>IF(N722="sníž. přenesená",J722,0)</f>
        <v>0</v>
      </c>
      <c r="BI722" s="166">
        <f>IF(N722="nulová",J722,0)</f>
        <v>0</v>
      </c>
      <c r="BJ722" s="136" t="s">
        <v>297</v>
      </c>
      <c r="BK722" s="166">
        <f>ROUND(I722*H722,2)</f>
        <v>0</v>
      </c>
      <c r="BL722" s="136" t="s">
        <v>451</v>
      </c>
      <c r="BM722" s="136" t="s">
        <v>601</v>
      </c>
    </row>
    <row r="723" spans="2:65" s="195" customFormat="1" x14ac:dyDescent="0.25">
      <c r="B723" s="200"/>
      <c r="D723" s="204" t="s">
        <v>396</v>
      </c>
      <c r="E723" s="196" t="s">
        <v>15</v>
      </c>
      <c r="F723" s="203" t="s">
        <v>600</v>
      </c>
      <c r="H723" s="202">
        <v>142.80000000000001</v>
      </c>
      <c r="I723" s="201"/>
      <c r="L723" s="200"/>
      <c r="M723" s="199"/>
      <c r="N723" s="198"/>
      <c r="O723" s="198"/>
      <c r="P723" s="198"/>
      <c r="Q723" s="198"/>
      <c r="R723" s="198"/>
      <c r="S723" s="198"/>
      <c r="T723" s="197"/>
      <c r="AT723" s="196" t="s">
        <v>396</v>
      </c>
      <c r="AU723" s="196" t="s">
        <v>293</v>
      </c>
      <c r="AV723" s="195" t="s">
        <v>293</v>
      </c>
      <c r="AW723" s="195" t="s">
        <v>358</v>
      </c>
      <c r="AX723" s="195" t="s">
        <v>313</v>
      </c>
      <c r="AY723" s="196" t="s">
        <v>385</v>
      </c>
    </row>
    <row r="724" spans="2:65" s="232" customFormat="1" x14ac:dyDescent="0.25">
      <c r="B724" s="237"/>
      <c r="D724" s="219" t="s">
        <v>396</v>
      </c>
      <c r="E724" s="241" t="s">
        <v>15</v>
      </c>
      <c r="F724" s="240" t="s">
        <v>456</v>
      </c>
      <c r="H724" s="239">
        <v>142.80000000000001</v>
      </c>
      <c r="I724" s="238"/>
      <c r="L724" s="237"/>
      <c r="M724" s="236"/>
      <c r="N724" s="235"/>
      <c r="O724" s="235"/>
      <c r="P724" s="235"/>
      <c r="Q724" s="235"/>
      <c r="R724" s="235"/>
      <c r="S724" s="235"/>
      <c r="T724" s="234"/>
      <c r="AT724" s="233" t="s">
        <v>396</v>
      </c>
      <c r="AU724" s="233" t="s">
        <v>293</v>
      </c>
      <c r="AV724" s="232" t="s">
        <v>384</v>
      </c>
      <c r="AW724" s="232" t="s">
        <v>358</v>
      </c>
      <c r="AX724" s="232" t="s">
        <v>297</v>
      </c>
      <c r="AY724" s="233" t="s">
        <v>385</v>
      </c>
    </row>
    <row r="725" spans="2:65" s="41" customFormat="1" ht="22.5" customHeight="1" x14ac:dyDescent="0.25">
      <c r="B725" s="179"/>
      <c r="C725" s="229" t="s">
        <v>599</v>
      </c>
      <c r="D725" s="229" t="s">
        <v>429</v>
      </c>
      <c r="E725" s="228" t="s">
        <v>598</v>
      </c>
      <c r="F725" s="223" t="s">
        <v>597</v>
      </c>
      <c r="G725" s="227" t="s">
        <v>464</v>
      </c>
      <c r="H725" s="226">
        <v>203.75</v>
      </c>
      <c r="I725" s="225"/>
      <c r="J725" s="224">
        <f>ROUND(I725*H725,2)</f>
        <v>0</v>
      </c>
      <c r="K725" s="223" t="s">
        <v>15</v>
      </c>
      <c r="L725" s="222"/>
      <c r="M725" s="221" t="s">
        <v>15</v>
      </c>
      <c r="N725" s="220" t="s">
        <v>349</v>
      </c>
      <c r="O725" s="89"/>
      <c r="P725" s="214">
        <f>O725*H725</f>
        <v>0</v>
      </c>
      <c r="Q725" s="214">
        <v>0</v>
      </c>
      <c r="R725" s="214">
        <f>Q725*H725</f>
        <v>0</v>
      </c>
      <c r="S725" s="214">
        <v>0</v>
      </c>
      <c r="T725" s="213">
        <f>S725*H725</f>
        <v>0</v>
      </c>
      <c r="AR725" s="136" t="s">
        <v>452</v>
      </c>
      <c r="AT725" s="136" t="s">
        <v>429</v>
      </c>
      <c r="AU725" s="136" t="s">
        <v>293</v>
      </c>
      <c r="AY725" s="136" t="s">
        <v>385</v>
      </c>
      <c r="BE725" s="166">
        <f>IF(N725="základní",J725,0)</f>
        <v>0</v>
      </c>
      <c r="BF725" s="166">
        <f>IF(N725="snížená",J725,0)</f>
        <v>0</v>
      </c>
      <c r="BG725" s="166">
        <f>IF(N725="zákl. přenesená",J725,0)</f>
        <v>0</v>
      </c>
      <c r="BH725" s="166">
        <f>IF(N725="sníž. přenesená",J725,0)</f>
        <v>0</v>
      </c>
      <c r="BI725" s="166">
        <f>IF(N725="nulová",J725,0)</f>
        <v>0</v>
      </c>
      <c r="BJ725" s="136" t="s">
        <v>297</v>
      </c>
      <c r="BK725" s="166">
        <f>ROUND(I725*H725,2)</f>
        <v>0</v>
      </c>
      <c r="BL725" s="136" t="s">
        <v>451</v>
      </c>
      <c r="BM725" s="136" t="s">
        <v>596</v>
      </c>
    </row>
    <row r="726" spans="2:65" s="41" customFormat="1" ht="22.5" customHeight="1" x14ac:dyDescent="0.25">
      <c r="B726" s="179"/>
      <c r="C726" s="178" t="s">
        <v>595</v>
      </c>
      <c r="D726" s="178" t="s">
        <v>386</v>
      </c>
      <c r="E726" s="177" t="s">
        <v>594</v>
      </c>
      <c r="F726" s="172" t="s">
        <v>593</v>
      </c>
      <c r="G726" s="176" t="s">
        <v>156</v>
      </c>
      <c r="H726" s="175">
        <v>79.2</v>
      </c>
      <c r="I726" s="174"/>
      <c r="J726" s="173">
        <f>ROUND(I726*H726,2)</f>
        <v>0</v>
      </c>
      <c r="K726" s="172" t="s">
        <v>15</v>
      </c>
      <c r="L726" s="42"/>
      <c r="M726" s="171" t="s">
        <v>15</v>
      </c>
      <c r="N726" s="215" t="s">
        <v>349</v>
      </c>
      <c r="O726" s="89"/>
      <c r="P726" s="214">
        <f>O726*H726</f>
        <v>0</v>
      </c>
      <c r="Q726" s="214">
        <v>0</v>
      </c>
      <c r="R726" s="214">
        <f>Q726*H726</f>
        <v>0</v>
      </c>
      <c r="S726" s="214">
        <v>0</v>
      </c>
      <c r="T726" s="213">
        <f>S726*H726</f>
        <v>0</v>
      </c>
      <c r="AR726" s="136" t="s">
        <v>451</v>
      </c>
      <c r="AT726" s="136" t="s">
        <v>386</v>
      </c>
      <c r="AU726" s="136" t="s">
        <v>293</v>
      </c>
      <c r="AY726" s="136" t="s">
        <v>385</v>
      </c>
      <c r="BE726" s="166">
        <f>IF(N726="základní",J726,0)</f>
        <v>0</v>
      </c>
      <c r="BF726" s="166">
        <f>IF(N726="snížená",J726,0)</f>
        <v>0</v>
      </c>
      <c r="BG726" s="166">
        <f>IF(N726="zákl. přenesená",J726,0)</f>
        <v>0</v>
      </c>
      <c r="BH726" s="166">
        <f>IF(N726="sníž. přenesená",J726,0)</f>
        <v>0</v>
      </c>
      <c r="BI726" s="166">
        <f>IF(N726="nulová",J726,0)</f>
        <v>0</v>
      </c>
      <c r="BJ726" s="136" t="s">
        <v>297</v>
      </c>
      <c r="BK726" s="166">
        <f>ROUND(I726*H726,2)</f>
        <v>0</v>
      </c>
      <c r="BL726" s="136" t="s">
        <v>451</v>
      </c>
      <c r="BM726" s="136" t="s">
        <v>592</v>
      </c>
    </row>
    <row r="727" spans="2:65" s="41" customFormat="1" ht="22.5" customHeight="1" x14ac:dyDescent="0.25">
      <c r="B727" s="179"/>
      <c r="C727" s="178" t="s">
        <v>591</v>
      </c>
      <c r="D727" s="178" t="s">
        <v>386</v>
      </c>
      <c r="E727" s="177" t="s">
        <v>590</v>
      </c>
      <c r="F727" s="172" t="s">
        <v>589</v>
      </c>
      <c r="G727" s="176" t="s">
        <v>156</v>
      </c>
      <c r="H727" s="175">
        <v>79.2</v>
      </c>
      <c r="I727" s="174"/>
      <c r="J727" s="173">
        <f>ROUND(I727*H727,2)</f>
        <v>0</v>
      </c>
      <c r="K727" s="172" t="s">
        <v>15</v>
      </c>
      <c r="L727" s="42"/>
      <c r="M727" s="171" t="s">
        <v>15</v>
      </c>
      <c r="N727" s="215" t="s">
        <v>349</v>
      </c>
      <c r="O727" s="89"/>
      <c r="P727" s="214">
        <f>O727*H727</f>
        <v>0</v>
      </c>
      <c r="Q727" s="214">
        <v>0</v>
      </c>
      <c r="R727" s="214">
        <f>Q727*H727</f>
        <v>0</v>
      </c>
      <c r="S727" s="214">
        <v>0</v>
      </c>
      <c r="T727" s="213">
        <f>S727*H727</f>
        <v>0</v>
      </c>
      <c r="AR727" s="136" t="s">
        <v>451</v>
      </c>
      <c r="AT727" s="136" t="s">
        <v>386</v>
      </c>
      <c r="AU727" s="136" t="s">
        <v>293</v>
      </c>
      <c r="AY727" s="136" t="s">
        <v>385</v>
      </c>
      <c r="BE727" s="166">
        <f>IF(N727="základní",J727,0)</f>
        <v>0</v>
      </c>
      <c r="BF727" s="166">
        <f>IF(N727="snížená",J727,0)</f>
        <v>0</v>
      </c>
      <c r="BG727" s="166">
        <f>IF(N727="zákl. přenesená",J727,0)</f>
        <v>0</v>
      </c>
      <c r="BH727" s="166">
        <f>IF(N727="sníž. přenesená",J727,0)</f>
        <v>0</v>
      </c>
      <c r="BI727" s="166">
        <f>IF(N727="nulová",J727,0)</f>
        <v>0</v>
      </c>
      <c r="BJ727" s="136" t="s">
        <v>297</v>
      </c>
      <c r="BK727" s="166">
        <f>ROUND(I727*H727,2)</f>
        <v>0</v>
      </c>
      <c r="BL727" s="136" t="s">
        <v>451</v>
      </c>
      <c r="BM727" s="136" t="s">
        <v>588</v>
      </c>
    </row>
    <row r="728" spans="2:65" s="41" customFormat="1" ht="22.5" customHeight="1" x14ac:dyDescent="0.25">
      <c r="B728" s="179"/>
      <c r="C728" s="178" t="s">
        <v>587</v>
      </c>
      <c r="D728" s="178" t="s">
        <v>386</v>
      </c>
      <c r="E728" s="177" t="s">
        <v>586</v>
      </c>
      <c r="F728" s="172" t="s">
        <v>585</v>
      </c>
      <c r="G728" s="176" t="s">
        <v>156</v>
      </c>
      <c r="H728" s="175">
        <v>137.69</v>
      </c>
      <c r="I728" s="174"/>
      <c r="J728" s="173">
        <f>ROUND(I728*H728,2)</f>
        <v>0</v>
      </c>
      <c r="K728" s="172" t="s">
        <v>15</v>
      </c>
      <c r="L728" s="42"/>
      <c r="M728" s="171" t="s">
        <v>15</v>
      </c>
      <c r="N728" s="215" t="s">
        <v>349</v>
      </c>
      <c r="O728" s="89"/>
      <c r="P728" s="214">
        <f>O728*H728</f>
        <v>0</v>
      </c>
      <c r="Q728" s="214">
        <v>0</v>
      </c>
      <c r="R728" s="214">
        <f>Q728*H728</f>
        <v>0</v>
      </c>
      <c r="S728" s="214">
        <v>0</v>
      </c>
      <c r="T728" s="213">
        <f>S728*H728</f>
        <v>0</v>
      </c>
      <c r="AR728" s="136" t="s">
        <v>451</v>
      </c>
      <c r="AT728" s="136" t="s">
        <v>386</v>
      </c>
      <c r="AU728" s="136" t="s">
        <v>293</v>
      </c>
      <c r="AY728" s="136" t="s">
        <v>385</v>
      </c>
      <c r="BE728" s="166">
        <f>IF(N728="základní",J728,0)</f>
        <v>0</v>
      </c>
      <c r="BF728" s="166">
        <f>IF(N728="snížená",J728,0)</f>
        <v>0</v>
      </c>
      <c r="BG728" s="166">
        <f>IF(N728="zákl. přenesená",J728,0)</f>
        <v>0</v>
      </c>
      <c r="BH728" s="166">
        <f>IF(N728="sníž. přenesená",J728,0)</f>
        <v>0</v>
      </c>
      <c r="BI728" s="166">
        <f>IF(N728="nulová",J728,0)</f>
        <v>0</v>
      </c>
      <c r="BJ728" s="136" t="s">
        <v>297</v>
      </c>
      <c r="BK728" s="166">
        <f>ROUND(I728*H728,2)</f>
        <v>0</v>
      </c>
      <c r="BL728" s="136" t="s">
        <v>451</v>
      </c>
      <c r="BM728" s="136" t="s">
        <v>584</v>
      </c>
    </row>
    <row r="729" spans="2:65" s="195" customFormat="1" x14ac:dyDescent="0.25">
      <c r="B729" s="200"/>
      <c r="D729" s="204" t="s">
        <v>396</v>
      </c>
      <c r="E729" s="196" t="s">
        <v>15</v>
      </c>
      <c r="F729" s="203" t="s">
        <v>583</v>
      </c>
      <c r="H729" s="202">
        <v>137.69</v>
      </c>
      <c r="I729" s="201"/>
      <c r="L729" s="200"/>
      <c r="M729" s="199"/>
      <c r="N729" s="198"/>
      <c r="O729" s="198"/>
      <c r="P729" s="198"/>
      <c r="Q729" s="198"/>
      <c r="R729" s="198"/>
      <c r="S729" s="198"/>
      <c r="T729" s="197"/>
      <c r="AT729" s="196" t="s">
        <v>396</v>
      </c>
      <c r="AU729" s="196" t="s">
        <v>293</v>
      </c>
      <c r="AV729" s="195" t="s">
        <v>293</v>
      </c>
      <c r="AW729" s="195" t="s">
        <v>358</v>
      </c>
      <c r="AX729" s="195" t="s">
        <v>313</v>
      </c>
      <c r="AY729" s="196" t="s">
        <v>385</v>
      </c>
    </row>
    <row r="730" spans="2:65" s="232" customFormat="1" x14ac:dyDescent="0.25">
      <c r="B730" s="237"/>
      <c r="D730" s="219" t="s">
        <v>396</v>
      </c>
      <c r="E730" s="241" t="s">
        <v>15</v>
      </c>
      <c r="F730" s="240" t="s">
        <v>456</v>
      </c>
      <c r="H730" s="239">
        <v>137.69</v>
      </c>
      <c r="I730" s="238"/>
      <c r="L730" s="237"/>
      <c r="M730" s="236"/>
      <c r="N730" s="235"/>
      <c r="O730" s="235"/>
      <c r="P730" s="235"/>
      <c r="Q730" s="235"/>
      <c r="R730" s="235"/>
      <c r="S730" s="235"/>
      <c r="T730" s="234"/>
      <c r="AT730" s="233" t="s">
        <v>396</v>
      </c>
      <c r="AU730" s="233" t="s">
        <v>293</v>
      </c>
      <c r="AV730" s="232" t="s">
        <v>384</v>
      </c>
      <c r="AW730" s="232" t="s">
        <v>358</v>
      </c>
      <c r="AX730" s="232" t="s">
        <v>297</v>
      </c>
      <c r="AY730" s="233" t="s">
        <v>385</v>
      </c>
    </row>
    <row r="731" spans="2:65" s="41" customFormat="1" ht="22.5" customHeight="1" x14ac:dyDescent="0.25">
      <c r="B731" s="179"/>
      <c r="C731" s="178" t="s">
        <v>582</v>
      </c>
      <c r="D731" s="178" t="s">
        <v>386</v>
      </c>
      <c r="E731" s="177" t="s">
        <v>581</v>
      </c>
      <c r="F731" s="172" t="s">
        <v>580</v>
      </c>
      <c r="G731" s="176" t="s">
        <v>156</v>
      </c>
      <c r="H731" s="175">
        <v>31.68</v>
      </c>
      <c r="I731" s="174"/>
      <c r="J731" s="173">
        <f>ROUND(I731*H731,2)</f>
        <v>0</v>
      </c>
      <c r="K731" s="172" t="s">
        <v>15</v>
      </c>
      <c r="L731" s="42"/>
      <c r="M731" s="171" t="s">
        <v>15</v>
      </c>
      <c r="N731" s="215" t="s">
        <v>349</v>
      </c>
      <c r="O731" s="89"/>
      <c r="P731" s="214">
        <f>O731*H731</f>
        <v>0</v>
      </c>
      <c r="Q731" s="214">
        <v>0</v>
      </c>
      <c r="R731" s="214">
        <f>Q731*H731</f>
        <v>0</v>
      </c>
      <c r="S731" s="214">
        <v>0</v>
      </c>
      <c r="T731" s="213">
        <f>S731*H731</f>
        <v>0</v>
      </c>
      <c r="AR731" s="136" t="s">
        <v>451</v>
      </c>
      <c r="AT731" s="136" t="s">
        <v>386</v>
      </c>
      <c r="AU731" s="136" t="s">
        <v>293</v>
      </c>
      <c r="AY731" s="136" t="s">
        <v>385</v>
      </c>
      <c r="BE731" s="166">
        <f>IF(N731="základní",J731,0)</f>
        <v>0</v>
      </c>
      <c r="BF731" s="166">
        <f>IF(N731="snížená",J731,0)</f>
        <v>0</v>
      </c>
      <c r="BG731" s="166">
        <f>IF(N731="zákl. přenesená",J731,0)</f>
        <v>0</v>
      </c>
      <c r="BH731" s="166">
        <f>IF(N731="sníž. přenesená",J731,0)</f>
        <v>0</v>
      </c>
      <c r="BI731" s="166">
        <f>IF(N731="nulová",J731,0)</f>
        <v>0</v>
      </c>
      <c r="BJ731" s="136" t="s">
        <v>297</v>
      </c>
      <c r="BK731" s="166">
        <f>ROUND(I731*H731,2)</f>
        <v>0</v>
      </c>
      <c r="BL731" s="136" t="s">
        <v>451</v>
      </c>
      <c r="BM731" s="136" t="s">
        <v>579</v>
      </c>
    </row>
    <row r="732" spans="2:65" s="195" customFormat="1" x14ac:dyDescent="0.25">
      <c r="B732" s="200"/>
      <c r="D732" s="204" t="s">
        <v>396</v>
      </c>
      <c r="E732" s="196" t="s">
        <v>15</v>
      </c>
      <c r="F732" s="203" t="s">
        <v>578</v>
      </c>
      <c r="H732" s="202">
        <v>31.68</v>
      </c>
      <c r="I732" s="201"/>
      <c r="L732" s="200"/>
      <c r="M732" s="199"/>
      <c r="N732" s="198"/>
      <c r="O732" s="198"/>
      <c r="P732" s="198"/>
      <c r="Q732" s="198"/>
      <c r="R732" s="198"/>
      <c r="S732" s="198"/>
      <c r="T732" s="197"/>
      <c r="AT732" s="196" t="s">
        <v>396</v>
      </c>
      <c r="AU732" s="196" t="s">
        <v>293</v>
      </c>
      <c r="AV732" s="195" t="s">
        <v>293</v>
      </c>
      <c r="AW732" s="195" t="s">
        <v>358</v>
      </c>
      <c r="AX732" s="195" t="s">
        <v>313</v>
      </c>
      <c r="AY732" s="196" t="s">
        <v>385</v>
      </c>
    </row>
    <row r="733" spans="2:65" s="232" customFormat="1" x14ac:dyDescent="0.25">
      <c r="B733" s="237"/>
      <c r="D733" s="219" t="s">
        <v>396</v>
      </c>
      <c r="E733" s="241" t="s">
        <v>15</v>
      </c>
      <c r="F733" s="240" t="s">
        <v>456</v>
      </c>
      <c r="H733" s="239">
        <v>31.68</v>
      </c>
      <c r="I733" s="238"/>
      <c r="L733" s="237"/>
      <c r="M733" s="236"/>
      <c r="N733" s="235"/>
      <c r="O733" s="235"/>
      <c r="P733" s="235"/>
      <c r="Q733" s="235"/>
      <c r="R733" s="235"/>
      <c r="S733" s="235"/>
      <c r="T733" s="234"/>
      <c r="AT733" s="233" t="s">
        <v>396</v>
      </c>
      <c r="AU733" s="233" t="s">
        <v>293</v>
      </c>
      <c r="AV733" s="232" t="s">
        <v>384</v>
      </c>
      <c r="AW733" s="232" t="s">
        <v>358</v>
      </c>
      <c r="AX733" s="232" t="s">
        <v>297</v>
      </c>
      <c r="AY733" s="233" t="s">
        <v>385</v>
      </c>
    </row>
    <row r="734" spans="2:65" s="41" customFormat="1" ht="22.5" customHeight="1" x14ac:dyDescent="0.25">
      <c r="B734" s="179"/>
      <c r="C734" s="229" t="s">
        <v>577</v>
      </c>
      <c r="D734" s="229" t="s">
        <v>429</v>
      </c>
      <c r="E734" s="228" t="s">
        <v>576</v>
      </c>
      <c r="F734" s="223" t="s">
        <v>575</v>
      </c>
      <c r="G734" s="227" t="s">
        <v>156</v>
      </c>
      <c r="H734" s="226">
        <v>174.94</v>
      </c>
      <c r="I734" s="225"/>
      <c r="J734" s="224">
        <f>ROUND(I734*H734,2)</f>
        <v>0</v>
      </c>
      <c r="K734" s="223" t="s">
        <v>15</v>
      </c>
      <c r="L734" s="222"/>
      <c r="M734" s="221" t="s">
        <v>15</v>
      </c>
      <c r="N734" s="220" t="s">
        <v>349</v>
      </c>
      <c r="O734" s="89"/>
      <c r="P734" s="214">
        <f>O734*H734</f>
        <v>0</v>
      </c>
      <c r="Q734" s="214">
        <v>0</v>
      </c>
      <c r="R734" s="214">
        <f>Q734*H734</f>
        <v>0</v>
      </c>
      <c r="S734" s="214">
        <v>0</v>
      </c>
      <c r="T734" s="213">
        <f>S734*H734</f>
        <v>0</v>
      </c>
      <c r="AR734" s="136" t="s">
        <v>452</v>
      </c>
      <c r="AT734" s="136" t="s">
        <v>429</v>
      </c>
      <c r="AU734" s="136" t="s">
        <v>293</v>
      </c>
      <c r="AY734" s="136" t="s">
        <v>385</v>
      </c>
      <c r="BE734" s="166">
        <f>IF(N734="základní",J734,0)</f>
        <v>0</v>
      </c>
      <c r="BF734" s="166">
        <f>IF(N734="snížená",J734,0)</f>
        <v>0</v>
      </c>
      <c r="BG734" s="166">
        <f>IF(N734="zákl. přenesená",J734,0)</f>
        <v>0</v>
      </c>
      <c r="BH734" s="166">
        <f>IF(N734="sníž. přenesená",J734,0)</f>
        <v>0</v>
      </c>
      <c r="BI734" s="166">
        <f>IF(N734="nulová",J734,0)</f>
        <v>0</v>
      </c>
      <c r="BJ734" s="136" t="s">
        <v>297</v>
      </c>
      <c r="BK734" s="166">
        <f>ROUND(I734*H734,2)</f>
        <v>0</v>
      </c>
      <c r="BL734" s="136" t="s">
        <v>451</v>
      </c>
      <c r="BM734" s="136" t="s">
        <v>574</v>
      </c>
    </row>
    <row r="735" spans="2:65" s="41" customFormat="1" ht="22.5" customHeight="1" x14ac:dyDescent="0.25">
      <c r="B735" s="179"/>
      <c r="C735" s="178" t="s">
        <v>573</v>
      </c>
      <c r="D735" s="178" t="s">
        <v>386</v>
      </c>
      <c r="E735" s="177" t="s">
        <v>572</v>
      </c>
      <c r="F735" s="172" t="s">
        <v>571</v>
      </c>
      <c r="G735" s="176" t="s">
        <v>156</v>
      </c>
      <c r="H735" s="175">
        <v>158.4</v>
      </c>
      <c r="I735" s="174"/>
      <c r="J735" s="173">
        <f>ROUND(I735*H735,2)</f>
        <v>0</v>
      </c>
      <c r="K735" s="172" t="s">
        <v>15</v>
      </c>
      <c r="L735" s="42"/>
      <c r="M735" s="171" t="s">
        <v>15</v>
      </c>
      <c r="N735" s="215" t="s">
        <v>349</v>
      </c>
      <c r="O735" s="89"/>
      <c r="P735" s="214">
        <f>O735*H735</f>
        <v>0</v>
      </c>
      <c r="Q735" s="214">
        <v>0</v>
      </c>
      <c r="R735" s="214">
        <f>Q735*H735</f>
        <v>0</v>
      </c>
      <c r="S735" s="214">
        <v>0</v>
      </c>
      <c r="T735" s="213">
        <f>S735*H735</f>
        <v>0</v>
      </c>
      <c r="AR735" s="136" t="s">
        <v>451</v>
      </c>
      <c r="AT735" s="136" t="s">
        <v>386</v>
      </c>
      <c r="AU735" s="136" t="s">
        <v>293</v>
      </c>
      <c r="AY735" s="136" t="s">
        <v>385</v>
      </c>
      <c r="BE735" s="166">
        <f>IF(N735="základní",J735,0)</f>
        <v>0</v>
      </c>
      <c r="BF735" s="166">
        <f>IF(N735="snížená",J735,0)</f>
        <v>0</v>
      </c>
      <c r="BG735" s="166">
        <f>IF(N735="zákl. přenesená",J735,0)</f>
        <v>0</v>
      </c>
      <c r="BH735" s="166">
        <f>IF(N735="sníž. přenesená",J735,0)</f>
        <v>0</v>
      </c>
      <c r="BI735" s="166">
        <f>IF(N735="nulová",J735,0)</f>
        <v>0</v>
      </c>
      <c r="BJ735" s="136" t="s">
        <v>297</v>
      </c>
      <c r="BK735" s="166">
        <f>ROUND(I735*H735,2)</f>
        <v>0</v>
      </c>
      <c r="BL735" s="136" t="s">
        <v>451</v>
      </c>
      <c r="BM735" s="136" t="s">
        <v>570</v>
      </c>
    </row>
    <row r="736" spans="2:65" s="41" customFormat="1" ht="22.5" customHeight="1" x14ac:dyDescent="0.25">
      <c r="B736" s="179"/>
      <c r="C736" s="229" t="s">
        <v>569</v>
      </c>
      <c r="D736" s="229" t="s">
        <v>429</v>
      </c>
      <c r="E736" s="228" t="s">
        <v>568</v>
      </c>
      <c r="F736" s="223" t="s">
        <v>567</v>
      </c>
      <c r="G736" s="227" t="s">
        <v>156</v>
      </c>
      <c r="H736" s="226">
        <v>83.4</v>
      </c>
      <c r="I736" s="225"/>
      <c r="J736" s="224">
        <f>ROUND(I736*H736,2)</f>
        <v>0</v>
      </c>
      <c r="K736" s="223" t="s">
        <v>15</v>
      </c>
      <c r="L736" s="222"/>
      <c r="M736" s="221" t="s">
        <v>15</v>
      </c>
      <c r="N736" s="220" t="s">
        <v>349</v>
      </c>
      <c r="O736" s="89"/>
      <c r="P736" s="214">
        <f>O736*H736</f>
        <v>0</v>
      </c>
      <c r="Q736" s="214">
        <v>0</v>
      </c>
      <c r="R736" s="214">
        <f>Q736*H736</f>
        <v>0</v>
      </c>
      <c r="S736" s="214">
        <v>0</v>
      </c>
      <c r="T736" s="213">
        <f>S736*H736</f>
        <v>0</v>
      </c>
      <c r="AR736" s="136" t="s">
        <v>452</v>
      </c>
      <c r="AT736" s="136" t="s">
        <v>429</v>
      </c>
      <c r="AU736" s="136" t="s">
        <v>293</v>
      </c>
      <c r="AY736" s="136" t="s">
        <v>385</v>
      </c>
      <c r="BE736" s="166">
        <f>IF(N736="základní",J736,0)</f>
        <v>0</v>
      </c>
      <c r="BF736" s="166">
        <f>IF(N736="snížená",J736,0)</f>
        <v>0</v>
      </c>
      <c r="BG736" s="166">
        <f>IF(N736="zákl. přenesená",J736,0)</f>
        <v>0</v>
      </c>
      <c r="BH736" s="166">
        <f>IF(N736="sníž. přenesená",J736,0)</f>
        <v>0</v>
      </c>
      <c r="BI736" s="166">
        <f>IF(N736="nulová",J736,0)</f>
        <v>0</v>
      </c>
      <c r="BJ736" s="136" t="s">
        <v>297</v>
      </c>
      <c r="BK736" s="166">
        <f>ROUND(I736*H736,2)</f>
        <v>0</v>
      </c>
      <c r="BL736" s="136" t="s">
        <v>451</v>
      </c>
      <c r="BM736" s="136" t="s">
        <v>566</v>
      </c>
    </row>
    <row r="737" spans="2:65" s="41" customFormat="1" ht="22.5" customHeight="1" x14ac:dyDescent="0.25">
      <c r="B737" s="179"/>
      <c r="C737" s="229" t="s">
        <v>565</v>
      </c>
      <c r="D737" s="229" t="s">
        <v>429</v>
      </c>
      <c r="E737" s="228" t="s">
        <v>564</v>
      </c>
      <c r="F737" s="223" t="s">
        <v>563</v>
      </c>
      <c r="G737" s="227" t="s">
        <v>156</v>
      </c>
      <c r="H737" s="226">
        <v>83.4</v>
      </c>
      <c r="I737" s="225"/>
      <c r="J737" s="224">
        <f>ROUND(I737*H737,2)</f>
        <v>0</v>
      </c>
      <c r="K737" s="223" t="s">
        <v>15</v>
      </c>
      <c r="L737" s="222"/>
      <c r="M737" s="221" t="s">
        <v>15</v>
      </c>
      <c r="N737" s="220" t="s">
        <v>349</v>
      </c>
      <c r="O737" s="89"/>
      <c r="P737" s="214">
        <f>O737*H737</f>
        <v>0</v>
      </c>
      <c r="Q737" s="214">
        <v>0</v>
      </c>
      <c r="R737" s="214">
        <f>Q737*H737</f>
        <v>0</v>
      </c>
      <c r="S737" s="214">
        <v>0</v>
      </c>
      <c r="T737" s="213">
        <f>S737*H737</f>
        <v>0</v>
      </c>
      <c r="AR737" s="136" t="s">
        <v>452</v>
      </c>
      <c r="AT737" s="136" t="s">
        <v>429</v>
      </c>
      <c r="AU737" s="136" t="s">
        <v>293</v>
      </c>
      <c r="AY737" s="136" t="s">
        <v>385</v>
      </c>
      <c r="BE737" s="166">
        <f>IF(N737="základní",J737,0)</f>
        <v>0</v>
      </c>
      <c r="BF737" s="166">
        <f>IF(N737="snížená",J737,0)</f>
        <v>0</v>
      </c>
      <c r="BG737" s="166">
        <f>IF(N737="zákl. přenesená",J737,0)</f>
        <v>0</v>
      </c>
      <c r="BH737" s="166">
        <f>IF(N737="sníž. přenesená",J737,0)</f>
        <v>0</v>
      </c>
      <c r="BI737" s="166">
        <f>IF(N737="nulová",J737,0)</f>
        <v>0</v>
      </c>
      <c r="BJ737" s="136" t="s">
        <v>297</v>
      </c>
      <c r="BK737" s="166">
        <f>ROUND(I737*H737,2)</f>
        <v>0</v>
      </c>
      <c r="BL737" s="136" t="s">
        <v>451</v>
      </c>
      <c r="BM737" s="136" t="s">
        <v>562</v>
      </c>
    </row>
    <row r="738" spans="2:65" s="41" customFormat="1" ht="22.5" customHeight="1" x14ac:dyDescent="0.25">
      <c r="B738" s="179"/>
      <c r="C738" s="178" t="s">
        <v>561</v>
      </c>
      <c r="D738" s="178" t="s">
        <v>386</v>
      </c>
      <c r="E738" s="177" t="s">
        <v>560</v>
      </c>
      <c r="F738" s="172" t="s">
        <v>559</v>
      </c>
      <c r="G738" s="176" t="s">
        <v>513</v>
      </c>
      <c r="H738" s="175">
        <v>0.88</v>
      </c>
      <c r="I738" s="174"/>
      <c r="J738" s="173">
        <f>ROUND(I738*H738,2)</f>
        <v>0</v>
      </c>
      <c r="K738" s="172" t="s">
        <v>512</v>
      </c>
      <c r="L738" s="42"/>
      <c r="M738" s="171" t="s">
        <v>15</v>
      </c>
      <c r="N738" s="215" t="s">
        <v>349</v>
      </c>
      <c r="O738" s="89"/>
      <c r="P738" s="214">
        <f>O738*H738</f>
        <v>0</v>
      </c>
      <c r="Q738" s="214">
        <v>0</v>
      </c>
      <c r="R738" s="214">
        <f>Q738*H738</f>
        <v>0</v>
      </c>
      <c r="S738" s="214">
        <v>0</v>
      </c>
      <c r="T738" s="213">
        <f>S738*H738</f>
        <v>0</v>
      </c>
      <c r="AR738" s="136" t="s">
        <v>451</v>
      </c>
      <c r="AT738" s="136" t="s">
        <v>386</v>
      </c>
      <c r="AU738" s="136" t="s">
        <v>293</v>
      </c>
      <c r="AY738" s="136" t="s">
        <v>385</v>
      </c>
      <c r="BE738" s="166">
        <f>IF(N738="základní",J738,0)</f>
        <v>0</v>
      </c>
      <c r="BF738" s="166">
        <f>IF(N738="snížená",J738,0)</f>
        <v>0</v>
      </c>
      <c r="BG738" s="166">
        <f>IF(N738="zákl. přenesená",J738,0)</f>
        <v>0</v>
      </c>
      <c r="BH738" s="166">
        <f>IF(N738="sníž. přenesená",J738,0)</f>
        <v>0</v>
      </c>
      <c r="BI738" s="166">
        <f>IF(N738="nulová",J738,0)</f>
        <v>0</v>
      </c>
      <c r="BJ738" s="136" t="s">
        <v>297</v>
      </c>
      <c r="BK738" s="166">
        <f>ROUND(I738*H738,2)</f>
        <v>0</v>
      </c>
      <c r="BL738" s="136" t="s">
        <v>451</v>
      </c>
      <c r="BM738" s="136" t="s">
        <v>558</v>
      </c>
    </row>
    <row r="739" spans="2:65" s="41" customFormat="1" ht="27" x14ac:dyDescent="0.25">
      <c r="B739" s="42"/>
      <c r="D739" s="219" t="s">
        <v>461</v>
      </c>
      <c r="F739" s="247" t="s">
        <v>557</v>
      </c>
      <c r="I739" s="243"/>
      <c r="L739" s="42"/>
      <c r="M739" s="242"/>
      <c r="N739" s="89"/>
      <c r="O739" s="89"/>
      <c r="P739" s="89"/>
      <c r="Q739" s="89"/>
      <c r="R739" s="89"/>
      <c r="S739" s="89"/>
      <c r="T739" s="88"/>
      <c r="AT739" s="136" t="s">
        <v>461</v>
      </c>
      <c r="AU739" s="136" t="s">
        <v>293</v>
      </c>
    </row>
    <row r="740" spans="2:65" s="41" customFormat="1" ht="22.5" customHeight="1" x14ac:dyDescent="0.25">
      <c r="B740" s="179"/>
      <c r="C740" s="178" t="s">
        <v>556</v>
      </c>
      <c r="D740" s="178" t="s">
        <v>386</v>
      </c>
      <c r="E740" s="177" t="s">
        <v>555</v>
      </c>
      <c r="F740" s="172" t="s">
        <v>554</v>
      </c>
      <c r="G740" s="176" t="s">
        <v>513</v>
      </c>
      <c r="H740" s="175">
        <v>0.88</v>
      </c>
      <c r="I740" s="174"/>
      <c r="J740" s="173">
        <f>ROUND(I740*H740,2)</f>
        <v>0</v>
      </c>
      <c r="K740" s="172" t="s">
        <v>512</v>
      </c>
      <c r="L740" s="42"/>
      <c r="M740" s="171" t="s">
        <v>15</v>
      </c>
      <c r="N740" s="215" t="s">
        <v>349</v>
      </c>
      <c r="O740" s="89"/>
      <c r="P740" s="214">
        <f>O740*H740</f>
        <v>0</v>
      </c>
      <c r="Q740" s="214">
        <v>0</v>
      </c>
      <c r="R740" s="214">
        <f>Q740*H740</f>
        <v>0</v>
      </c>
      <c r="S740" s="214">
        <v>0</v>
      </c>
      <c r="T740" s="213">
        <f>S740*H740</f>
        <v>0</v>
      </c>
      <c r="AR740" s="136" t="s">
        <v>451</v>
      </c>
      <c r="AT740" s="136" t="s">
        <v>386</v>
      </c>
      <c r="AU740" s="136" t="s">
        <v>293</v>
      </c>
      <c r="AY740" s="136" t="s">
        <v>385</v>
      </c>
      <c r="BE740" s="166">
        <f>IF(N740="základní",J740,0)</f>
        <v>0</v>
      </c>
      <c r="BF740" s="166">
        <f>IF(N740="snížená",J740,0)</f>
        <v>0</v>
      </c>
      <c r="BG740" s="166">
        <f>IF(N740="zákl. přenesená",J740,0)</f>
        <v>0</v>
      </c>
      <c r="BH740" s="166">
        <f>IF(N740="sníž. přenesená",J740,0)</f>
        <v>0</v>
      </c>
      <c r="BI740" s="166">
        <f>IF(N740="nulová",J740,0)</f>
        <v>0</v>
      </c>
      <c r="BJ740" s="136" t="s">
        <v>297</v>
      </c>
      <c r="BK740" s="166">
        <f>ROUND(I740*H740,2)</f>
        <v>0</v>
      </c>
      <c r="BL740" s="136" t="s">
        <v>451</v>
      </c>
      <c r="BM740" s="136" t="s">
        <v>553</v>
      </c>
    </row>
    <row r="741" spans="2:65" s="41" customFormat="1" ht="27" x14ac:dyDescent="0.25">
      <c r="B741" s="42"/>
      <c r="D741" s="204" t="s">
        <v>461</v>
      </c>
      <c r="F741" s="244" t="s">
        <v>552</v>
      </c>
      <c r="I741" s="243"/>
      <c r="L741" s="42"/>
      <c r="M741" s="242"/>
      <c r="N741" s="89"/>
      <c r="O741" s="89"/>
      <c r="P741" s="89"/>
      <c r="Q741" s="89"/>
      <c r="R741" s="89"/>
      <c r="S741" s="89"/>
      <c r="T741" s="88"/>
      <c r="AT741" s="136" t="s">
        <v>461</v>
      </c>
      <c r="AU741" s="136" t="s">
        <v>293</v>
      </c>
    </row>
    <row r="742" spans="2:65" s="180" customFormat="1" ht="29.85" customHeight="1" x14ac:dyDescent="0.3">
      <c r="B742" s="188"/>
      <c r="D742" s="192" t="s">
        <v>314</v>
      </c>
      <c r="E742" s="191" t="s">
        <v>551</v>
      </c>
      <c r="F742" s="191" t="s">
        <v>550</v>
      </c>
      <c r="I742" s="190"/>
      <c r="J742" s="189">
        <f>BK742</f>
        <v>0</v>
      </c>
      <c r="L742" s="188"/>
      <c r="M742" s="187"/>
      <c r="N742" s="185"/>
      <c r="O742" s="185"/>
      <c r="P742" s="186">
        <f>SUM(P743:P762)</f>
        <v>0</v>
      </c>
      <c r="Q742" s="185"/>
      <c r="R742" s="186">
        <f>SUM(R743:R762)</f>
        <v>0</v>
      </c>
      <c r="S742" s="185"/>
      <c r="T742" s="184">
        <f>SUM(T743:T762)</f>
        <v>0</v>
      </c>
      <c r="AR742" s="182" t="s">
        <v>293</v>
      </c>
      <c r="AT742" s="183" t="s">
        <v>314</v>
      </c>
      <c r="AU742" s="183" t="s">
        <v>297</v>
      </c>
      <c r="AY742" s="182" t="s">
        <v>385</v>
      </c>
      <c r="BK742" s="181">
        <f>SUM(BK743:BK762)</f>
        <v>0</v>
      </c>
    </row>
    <row r="743" spans="2:65" s="41" customFormat="1" ht="22.5" customHeight="1" x14ac:dyDescent="0.25">
      <c r="B743" s="179"/>
      <c r="C743" s="178" t="s">
        <v>549</v>
      </c>
      <c r="D743" s="178" t="s">
        <v>386</v>
      </c>
      <c r="E743" s="177" t="s">
        <v>548</v>
      </c>
      <c r="F743" s="172" t="s">
        <v>547</v>
      </c>
      <c r="G743" s="176" t="s">
        <v>464</v>
      </c>
      <c r="H743" s="175">
        <v>44.08</v>
      </c>
      <c r="I743" s="174"/>
      <c r="J743" s="173">
        <f>ROUND(I743*H743,2)</f>
        <v>0</v>
      </c>
      <c r="K743" s="172" t="s">
        <v>15</v>
      </c>
      <c r="L743" s="42"/>
      <c r="M743" s="171" t="s">
        <v>15</v>
      </c>
      <c r="N743" s="215" t="s">
        <v>349</v>
      </c>
      <c r="O743" s="89"/>
      <c r="P743" s="214">
        <f>O743*H743</f>
        <v>0</v>
      </c>
      <c r="Q743" s="214">
        <v>0</v>
      </c>
      <c r="R743" s="214">
        <f>Q743*H743</f>
        <v>0</v>
      </c>
      <c r="S743" s="214">
        <v>0</v>
      </c>
      <c r="T743" s="213">
        <f>S743*H743</f>
        <v>0</v>
      </c>
      <c r="AR743" s="136" t="s">
        <v>451</v>
      </c>
      <c r="AT743" s="136" t="s">
        <v>386</v>
      </c>
      <c r="AU743" s="136" t="s">
        <v>293</v>
      </c>
      <c r="AY743" s="136" t="s">
        <v>385</v>
      </c>
      <c r="BE743" s="166">
        <f>IF(N743="základní",J743,0)</f>
        <v>0</v>
      </c>
      <c r="BF743" s="166">
        <f>IF(N743="snížená",J743,0)</f>
        <v>0</v>
      </c>
      <c r="BG743" s="166">
        <f>IF(N743="zákl. přenesená",J743,0)</f>
        <v>0</v>
      </c>
      <c r="BH743" s="166">
        <f>IF(N743="sníž. přenesená",J743,0)</f>
        <v>0</v>
      </c>
      <c r="BI743" s="166">
        <f>IF(N743="nulová",J743,0)</f>
        <v>0</v>
      </c>
      <c r="BJ743" s="136" t="s">
        <v>297</v>
      </c>
      <c r="BK743" s="166">
        <f>ROUND(I743*H743,2)</f>
        <v>0</v>
      </c>
      <c r="BL743" s="136" t="s">
        <v>451</v>
      </c>
      <c r="BM743" s="136" t="s">
        <v>546</v>
      </c>
    </row>
    <row r="744" spans="2:65" s="195" customFormat="1" x14ac:dyDescent="0.25">
      <c r="B744" s="200"/>
      <c r="D744" s="204" t="s">
        <v>396</v>
      </c>
      <c r="E744" s="196" t="s">
        <v>15</v>
      </c>
      <c r="F744" s="203" t="s">
        <v>545</v>
      </c>
      <c r="H744" s="202">
        <v>44.08</v>
      </c>
      <c r="I744" s="201"/>
      <c r="L744" s="200"/>
      <c r="M744" s="199"/>
      <c r="N744" s="198"/>
      <c r="O744" s="198"/>
      <c r="P744" s="198"/>
      <c r="Q744" s="198"/>
      <c r="R744" s="198"/>
      <c r="S744" s="198"/>
      <c r="T744" s="197"/>
      <c r="AT744" s="196" t="s">
        <v>396</v>
      </c>
      <c r="AU744" s="196" t="s">
        <v>293</v>
      </c>
      <c r="AV744" s="195" t="s">
        <v>293</v>
      </c>
      <c r="AW744" s="195" t="s">
        <v>358</v>
      </c>
      <c r="AX744" s="195" t="s">
        <v>313</v>
      </c>
      <c r="AY744" s="196" t="s">
        <v>385</v>
      </c>
    </row>
    <row r="745" spans="2:65" s="232" customFormat="1" x14ac:dyDescent="0.25">
      <c r="B745" s="237"/>
      <c r="D745" s="219" t="s">
        <v>396</v>
      </c>
      <c r="E745" s="241" t="s">
        <v>15</v>
      </c>
      <c r="F745" s="240" t="s">
        <v>456</v>
      </c>
      <c r="H745" s="239">
        <v>44.08</v>
      </c>
      <c r="I745" s="238"/>
      <c r="L745" s="237"/>
      <c r="M745" s="236"/>
      <c r="N745" s="235"/>
      <c r="O745" s="235"/>
      <c r="P745" s="235"/>
      <c r="Q745" s="235"/>
      <c r="R745" s="235"/>
      <c r="S745" s="235"/>
      <c r="T745" s="234"/>
      <c r="AT745" s="233" t="s">
        <v>396</v>
      </c>
      <c r="AU745" s="233" t="s">
        <v>293</v>
      </c>
      <c r="AV745" s="232" t="s">
        <v>384</v>
      </c>
      <c r="AW745" s="232" t="s">
        <v>358</v>
      </c>
      <c r="AX745" s="232" t="s">
        <v>297</v>
      </c>
      <c r="AY745" s="233" t="s">
        <v>385</v>
      </c>
    </row>
    <row r="746" spans="2:65" s="41" customFormat="1" ht="31.5" customHeight="1" x14ac:dyDescent="0.25">
      <c r="B746" s="179"/>
      <c r="C746" s="178" t="s">
        <v>544</v>
      </c>
      <c r="D746" s="178" t="s">
        <v>386</v>
      </c>
      <c r="E746" s="177" t="s">
        <v>543</v>
      </c>
      <c r="F746" s="172" t="s">
        <v>542</v>
      </c>
      <c r="G746" s="176" t="s">
        <v>464</v>
      </c>
      <c r="H746" s="175">
        <v>53.73</v>
      </c>
      <c r="I746" s="174"/>
      <c r="J746" s="173">
        <f>ROUND(I746*H746,2)</f>
        <v>0</v>
      </c>
      <c r="K746" s="172" t="s">
        <v>15</v>
      </c>
      <c r="L746" s="42"/>
      <c r="M746" s="171" t="s">
        <v>15</v>
      </c>
      <c r="N746" s="215" t="s">
        <v>349</v>
      </c>
      <c r="O746" s="89"/>
      <c r="P746" s="214">
        <f>O746*H746</f>
        <v>0</v>
      </c>
      <c r="Q746" s="214">
        <v>0</v>
      </c>
      <c r="R746" s="214">
        <f>Q746*H746</f>
        <v>0</v>
      </c>
      <c r="S746" s="214">
        <v>0</v>
      </c>
      <c r="T746" s="213">
        <f>S746*H746</f>
        <v>0</v>
      </c>
      <c r="AR746" s="136" t="s">
        <v>451</v>
      </c>
      <c r="AT746" s="136" t="s">
        <v>386</v>
      </c>
      <c r="AU746" s="136" t="s">
        <v>293</v>
      </c>
      <c r="AY746" s="136" t="s">
        <v>385</v>
      </c>
      <c r="BE746" s="166">
        <f>IF(N746="základní",J746,0)</f>
        <v>0</v>
      </c>
      <c r="BF746" s="166">
        <f>IF(N746="snížená",J746,0)</f>
        <v>0</v>
      </c>
      <c r="BG746" s="166">
        <f>IF(N746="zákl. přenesená",J746,0)</f>
        <v>0</v>
      </c>
      <c r="BH746" s="166">
        <f>IF(N746="sníž. přenesená",J746,0)</f>
        <v>0</v>
      </c>
      <c r="BI746" s="166">
        <f>IF(N746="nulová",J746,0)</f>
        <v>0</v>
      </c>
      <c r="BJ746" s="136" t="s">
        <v>297</v>
      </c>
      <c r="BK746" s="166">
        <f>ROUND(I746*H746,2)</f>
        <v>0</v>
      </c>
      <c r="BL746" s="136" t="s">
        <v>451</v>
      </c>
      <c r="BM746" s="136" t="s">
        <v>541</v>
      </c>
    </row>
    <row r="747" spans="2:65" s="205" customFormat="1" x14ac:dyDescent="0.25">
      <c r="B747" s="210"/>
      <c r="D747" s="204" t="s">
        <v>396</v>
      </c>
      <c r="E747" s="206" t="s">
        <v>15</v>
      </c>
      <c r="F747" s="212" t="s">
        <v>540</v>
      </c>
      <c r="H747" s="206" t="s">
        <v>15</v>
      </c>
      <c r="I747" s="211"/>
      <c r="L747" s="210"/>
      <c r="M747" s="209"/>
      <c r="N747" s="208"/>
      <c r="O747" s="208"/>
      <c r="P747" s="208"/>
      <c r="Q747" s="208"/>
      <c r="R747" s="208"/>
      <c r="S747" s="208"/>
      <c r="T747" s="207"/>
      <c r="AT747" s="206" t="s">
        <v>396</v>
      </c>
      <c r="AU747" s="206" t="s">
        <v>293</v>
      </c>
      <c r="AV747" s="205" t="s">
        <v>297</v>
      </c>
      <c r="AW747" s="205" t="s">
        <v>358</v>
      </c>
      <c r="AX747" s="205" t="s">
        <v>313</v>
      </c>
      <c r="AY747" s="206" t="s">
        <v>385</v>
      </c>
    </row>
    <row r="748" spans="2:65" s="195" customFormat="1" x14ac:dyDescent="0.25">
      <c r="B748" s="200"/>
      <c r="D748" s="204" t="s">
        <v>396</v>
      </c>
      <c r="E748" s="196" t="s">
        <v>15</v>
      </c>
      <c r="F748" s="203" t="s">
        <v>539</v>
      </c>
      <c r="H748" s="202">
        <v>25.65</v>
      </c>
      <c r="I748" s="201"/>
      <c r="L748" s="200"/>
      <c r="M748" s="199"/>
      <c r="N748" s="198"/>
      <c r="O748" s="198"/>
      <c r="P748" s="198"/>
      <c r="Q748" s="198"/>
      <c r="R748" s="198"/>
      <c r="S748" s="198"/>
      <c r="T748" s="197"/>
      <c r="AT748" s="196" t="s">
        <v>396</v>
      </c>
      <c r="AU748" s="196" t="s">
        <v>293</v>
      </c>
      <c r="AV748" s="195" t="s">
        <v>293</v>
      </c>
      <c r="AW748" s="195" t="s">
        <v>358</v>
      </c>
      <c r="AX748" s="195" t="s">
        <v>313</v>
      </c>
      <c r="AY748" s="196" t="s">
        <v>385</v>
      </c>
    </row>
    <row r="749" spans="2:65" s="195" customFormat="1" x14ac:dyDescent="0.25">
      <c r="B749" s="200"/>
      <c r="D749" s="204" t="s">
        <v>396</v>
      </c>
      <c r="E749" s="196" t="s">
        <v>15</v>
      </c>
      <c r="F749" s="203" t="s">
        <v>538</v>
      </c>
      <c r="H749" s="202">
        <v>16.739999999999998</v>
      </c>
      <c r="I749" s="201"/>
      <c r="L749" s="200"/>
      <c r="M749" s="199"/>
      <c r="N749" s="198"/>
      <c r="O749" s="198"/>
      <c r="P749" s="198"/>
      <c r="Q749" s="198"/>
      <c r="R749" s="198"/>
      <c r="S749" s="198"/>
      <c r="T749" s="197"/>
      <c r="AT749" s="196" t="s">
        <v>396</v>
      </c>
      <c r="AU749" s="196" t="s">
        <v>293</v>
      </c>
      <c r="AV749" s="195" t="s">
        <v>293</v>
      </c>
      <c r="AW749" s="195" t="s">
        <v>358</v>
      </c>
      <c r="AX749" s="195" t="s">
        <v>313</v>
      </c>
      <c r="AY749" s="196" t="s">
        <v>385</v>
      </c>
    </row>
    <row r="750" spans="2:65" s="195" customFormat="1" x14ac:dyDescent="0.25">
      <c r="B750" s="200"/>
      <c r="D750" s="204" t="s">
        <v>396</v>
      </c>
      <c r="E750" s="196" t="s">
        <v>15</v>
      </c>
      <c r="F750" s="203" t="s">
        <v>537</v>
      </c>
      <c r="H750" s="202">
        <v>11.34</v>
      </c>
      <c r="I750" s="201"/>
      <c r="L750" s="200"/>
      <c r="M750" s="199"/>
      <c r="N750" s="198"/>
      <c r="O750" s="198"/>
      <c r="P750" s="198"/>
      <c r="Q750" s="198"/>
      <c r="R750" s="198"/>
      <c r="S750" s="198"/>
      <c r="T750" s="197"/>
      <c r="AT750" s="196" t="s">
        <v>396</v>
      </c>
      <c r="AU750" s="196" t="s">
        <v>293</v>
      </c>
      <c r="AV750" s="195" t="s">
        <v>293</v>
      </c>
      <c r="AW750" s="195" t="s">
        <v>358</v>
      </c>
      <c r="AX750" s="195" t="s">
        <v>313</v>
      </c>
      <c r="AY750" s="196" t="s">
        <v>385</v>
      </c>
    </row>
    <row r="751" spans="2:65" s="232" customFormat="1" x14ac:dyDescent="0.25">
      <c r="B751" s="237"/>
      <c r="D751" s="219" t="s">
        <v>396</v>
      </c>
      <c r="E751" s="241" t="s">
        <v>15</v>
      </c>
      <c r="F751" s="240" t="s">
        <v>456</v>
      </c>
      <c r="H751" s="239">
        <v>53.73</v>
      </c>
      <c r="I751" s="238"/>
      <c r="L751" s="237"/>
      <c r="M751" s="236"/>
      <c r="N751" s="235"/>
      <c r="O751" s="235"/>
      <c r="P751" s="235"/>
      <c r="Q751" s="235"/>
      <c r="R751" s="235"/>
      <c r="S751" s="235"/>
      <c r="T751" s="234"/>
      <c r="AT751" s="233" t="s">
        <v>396</v>
      </c>
      <c r="AU751" s="233" t="s">
        <v>293</v>
      </c>
      <c r="AV751" s="232" t="s">
        <v>384</v>
      </c>
      <c r="AW751" s="232" t="s">
        <v>358</v>
      </c>
      <c r="AX751" s="232" t="s">
        <v>297</v>
      </c>
      <c r="AY751" s="233" t="s">
        <v>385</v>
      </c>
    </row>
    <row r="752" spans="2:65" s="41" customFormat="1" ht="22.5" customHeight="1" x14ac:dyDescent="0.25">
      <c r="B752" s="179"/>
      <c r="C752" s="229" t="s">
        <v>536</v>
      </c>
      <c r="D752" s="229" t="s">
        <v>429</v>
      </c>
      <c r="E752" s="228" t="s">
        <v>535</v>
      </c>
      <c r="F752" s="223" t="s">
        <v>534</v>
      </c>
      <c r="G752" s="227" t="s">
        <v>464</v>
      </c>
      <c r="H752" s="226">
        <v>59.103000000000002</v>
      </c>
      <c r="I752" s="225"/>
      <c r="J752" s="224">
        <f>ROUND(I752*H752,2)</f>
        <v>0</v>
      </c>
      <c r="K752" s="223" t="s">
        <v>15</v>
      </c>
      <c r="L752" s="222"/>
      <c r="M752" s="221" t="s">
        <v>15</v>
      </c>
      <c r="N752" s="220" t="s">
        <v>349</v>
      </c>
      <c r="O752" s="89"/>
      <c r="P752" s="214">
        <f>O752*H752</f>
        <v>0</v>
      </c>
      <c r="Q752" s="214">
        <v>0</v>
      </c>
      <c r="R752" s="214">
        <f>Q752*H752</f>
        <v>0</v>
      </c>
      <c r="S752" s="214">
        <v>0</v>
      </c>
      <c r="T752" s="213">
        <f>S752*H752</f>
        <v>0</v>
      </c>
      <c r="AR752" s="136" t="s">
        <v>452</v>
      </c>
      <c r="AT752" s="136" t="s">
        <v>429</v>
      </c>
      <c r="AU752" s="136" t="s">
        <v>293</v>
      </c>
      <c r="AY752" s="136" t="s">
        <v>385</v>
      </c>
      <c r="BE752" s="166">
        <f>IF(N752="základní",J752,0)</f>
        <v>0</v>
      </c>
      <c r="BF752" s="166">
        <f>IF(N752="snížená",J752,0)</f>
        <v>0</v>
      </c>
      <c r="BG752" s="166">
        <f>IF(N752="zákl. přenesená",J752,0)</f>
        <v>0</v>
      </c>
      <c r="BH752" s="166">
        <f>IF(N752="sníž. přenesená",J752,0)</f>
        <v>0</v>
      </c>
      <c r="BI752" s="166">
        <f>IF(N752="nulová",J752,0)</f>
        <v>0</v>
      </c>
      <c r="BJ752" s="136" t="s">
        <v>297</v>
      </c>
      <c r="BK752" s="166">
        <f>ROUND(I752*H752,2)</f>
        <v>0</v>
      </c>
      <c r="BL752" s="136" t="s">
        <v>451</v>
      </c>
      <c r="BM752" s="136" t="s">
        <v>533</v>
      </c>
    </row>
    <row r="753" spans="2:65" s="41" customFormat="1" ht="31.5" customHeight="1" x14ac:dyDescent="0.25">
      <c r="B753" s="179"/>
      <c r="C753" s="178" t="s">
        <v>532</v>
      </c>
      <c r="D753" s="178" t="s">
        <v>386</v>
      </c>
      <c r="E753" s="177" t="s">
        <v>531</v>
      </c>
      <c r="F753" s="172" t="s">
        <v>530</v>
      </c>
      <c r="G753" s="176" t="s">
        <v>464</v>
      </c>
      <c r="H753" s="175">
        <v>51.03</v>
      </c>
      <c r="I753" s="174"/>
      <c r="J753" s="173">
        <f>ROUND(I753*H753,2)</f>
        <v>0</v>
      </c>
      <c r="K753" s="172" t="s">
        <v>15</v>
      </c>
      <c r="L753" s="42"/>
      <c r="M753" s="171" t="s">
        <v>15</v>
      </c>
      <c r="N753" s="215" t="s">
        <v>349</v>
      </c>
      <c r="O753" s="89"/>
      <c r="P753" s="214">
        <f>O753*H753</f>
        <v>0</v>
      </c>
      <c r="Q753" s="214">
        <v>0</v>
      </c>
      <c r="R753" s="214">
        <f>Q753*H753</f>
        <v>0</v>
      </c>
      <c r="S753" s="214">
        <v>0</v>
      </c>
      <c r="T753" s="213">
        <f>S753*H753</f>
        <v>0</v>
      </c>
      <c r="AR753" s="136" t="s">
        <v>451</v>
      </c>
      <c r="AT753" s="136" t="s">
        <v>386</v>
      </c>
      <c r="AU753" s="136" t="s">
        <v>293</v>
      </c>
      <c r="AY753" s="136" t="s">
        <v>385</v>
      </c>
      <c r="BE753" s="166">
        <f>IF(N753="základní",J753,0)</f>
        <v>0</v>
      </c>
      <c r="BF753" s="166">
        <f>IF(N753="snížená",J753,0)</f>
        <v>0</v>
      </c>
      <c r="BG753" s="166">
        <f>IF(N753="zákl. přenesená",J753,0)</f>
        <v>0</v>
      </c>
      <c r="BH753" s="166">
        <f>IF(N753="sníž. přenesená",J753,0)</f>
        <v>0</v>
      </c>
      <c r="BI753" s="166">
        <f>IF(N753="nulová",J753,0)</f>
        <v>0</v>
      </c>
      <c r="BJ753" s="136" t="s">
        <v>297</v>
      </c>
      <c r="BK753" s="166">
        <f>ROUND(I753*H753,2)</f>
        <v>0</v>
      </c>
      <c r="BL753" s="136" t="s">
        <v>451</v>
      </c>
      <c r="BM753" s="136" t="s">
        <v>529</v>
      </c>
    </row>
    <row r="754" spans="2:65" s="205" customFormat="1" x14ac:dyDescent="0.25">
      <c r="B754" s="210"/>
      <c r="D754" s="204" t="s">
        <v>396</v>
      </c>
      <c r="E754" s="206" t="s">
        <v>15</v>
      </c>
      <c r="F754" s="212" t="s">
        <v>528</v>
      </c>
      <c r="H754" s="206" t="s">
        <v>15</v>
      </c>
      <c r="I754" s="211"/>
      <c r="L754" s="210"/>
      <c r="M754" s="209"/>
      <c r="N754" s="208"/>
      <c r="O754" s="208"/>
      <c r="P754" s="208"/>
      <c r="Q754" s="208"/>
      <c r="R754" s="208"/>
      <c r="S754" s="208"/>
      <c r="T754" s="207"/>
      <c r="AT754" s="206" t="s">
        <v>396</v>
      </c>
      <c r="AU754" s="206" t="s">
        <v>293</v>
      </c>
      <c r="AV754" s="205" t="s">
        <v>297</v>
      </c>
      <c r="AW754" s="205" t="s">
        <v>358</v>
      </c>
      <c r="AX754" s="205" t="s">
        <v>313</v>
      </c>
      <c r="AY754" s="206" t="s">
        <v>385</v>
      </c>
    </row>
    <row r="755" spans="2:65" s="195" customFormat="1" x14ac:dyDescent="0.25">
      <c r="B755" s="200"/>
      <c r="D755" s="204" t="s">
        <v>396</v>
      </c>
      <c r="E755" s="196" t="s">
        <v>15</v>
      </c>
      <c r="F755" s="203" t="s">
        <v>527</v>
      </c>
      <c r="H755" s="202">
        <v>33.21</v>
      </c>
      <c r="I755" s="201"/>
      <c r="L755" s="200"/>
      <c r="M755" s="199"/>
      <c r="N755" s="198"/>
      <c r="O755" s="198"/>
      <c r="P755" s="198"/>
      <c r="Q755" s="198"/>
      <c r="R755" s="198"/>
      <c r="S755" s="198"/>
      <c r="T755" s="197"/>
      <c r="AT755" s="196" t="s">
        <v>396</v>
      </c>
      <c r="AU755" s="196" t="s">
        <v>293</v>
      </c>
      <c r="AV755" s="195" t="s">
        <v>293</v>
      </c>
      <c r="AW755" s="195" t="s">
        <v>358</v>
      </c>
      <c r="AX755" s="195" t="s">
        <v>313</v>
      </c>
      <c r="AY755" s="196" t="s">
        <v>385</v>
      </c>
    </row>
    <row r="756" spans="2:65" s="195" customFormat="1" x14ac:dyDescent="0.25">
      <c r="B756" s="200"/>
      <c r="D756" s="204" t="s">
        <v>396</v>
      </c>
      <c r="E756" s="196" t="s">
        <v>15</v>
      </c>
      <c r="F756" s="203" t="s">
        <v>526</v>
      </c>
      <c r="H756" s="202">
        <v>17.82</v>
      </c>
      <c r="I756" s="201"/>
      <c r="L756" s="200"/>
      <c r="M756" s="199"/>
      <c r="N756" s="198"/>
      <c r="O756" s="198"/>
      <c r="P756" s="198"/>
      <c r="Q756" s="198"/>
      <c r="R756" s="198"/>
      <c r="S756" s="198"/>
      <c r="T756" s="197"/>
      <c r="AT756" s="196" t="s">
        <v>396</v>
      </c>
      <c r="AU756" s="196" t="s">
        <v>293</v>
      </c>
      <c r="AV756" s="195" t="s">
        <v>293</v>
      </c>
      <c r="AW756" s="195" t="s">
        <v>358</v>
      </c>
      <c r="AX756" s="195" t="s">
        <v>313</v>
      </c>
      <c r="AY756" s="196" t="s">
        <v>385</v>
      </c>
    </row>
    <row r="757" spans="2:65" s="232" customFormat="1" x14ac:dyDescent="0.25">
      <c r="B757" s="237"/>
      <c r="D757" s="219" t="s">
        <v>396</v>
      </c>
      <c r="E757" s="241" t="s">
        <v>15</v>
      </c>
      <c r="F757" s="240" t="s">
        <v>456</v>
      </c>
      <c r="H757" s="239">
        <v>51.03</v>
      </c>
      <c r="I757" s="238"/>
      <c r="L757" s="237"/>
      <c r="M757" s="236"/>
      <c r="N757" s="235"/>
      <c r="O757" s="235"/>
      <c r="P757" s="235"/>
      <c r="Q757" s="235"/>
      <c r="R757" s="235"/>
      <c r="S757" s="235"/>
      <c r="T757" s="234"/>
      <c r="AT757" s="233" t="s">
        <v>396</v>
      </c>
      <c r="AU757" s="233" t="s">
        <v>293</v>
      </c>
      <c r="AV757" s="232" t="s">
        <v>384</v>
      </c>
      <c r="AW757" s="232" t="s">
        <v>358</v>
      </c>
      <c r="AX757" s="232" t="s">
        <v>297</v>
      </c>
      <c r="AY757" s="233" t="s">
        <v>385</v>
      </c>
    </row>
    <row r="758" spans="2:65" s="41" customFormat="1" ht="22.5" customHeight="1" x14ac:dyDescent="0.25">
      <c r="B758" s="179"/>
      <c r="C758" s="229" t="s">
        <v>525</v>
      </c>
      <c r="D758" s="229" t="s">
        <v>429</v>
      </c>
      <c r="E758" s="228" t="s">
        <v>524</v>
      </c>
      <c r="F758" s="223" t="s">
        <v>523</v>
      </c>
      <c r="G758" s="227" t="s">
        <v>464</v>
      </c>
      <c r="H758" s="226">
        <v>56.133000000000003</v>
      </c>
      <c r="I758" s="225"/>
      <c r="J758" s="224">
        <f>ROUND(I758*H758,2)</f>
        <v>0</v>
      </c>
      <c r="K758" s="223" t="s">
        <v>15</v>
      </c>
      <c r="L758" s="222"/>
      <c r="M758" s="221" t="s">
        <v>15</v>
      </c>
      <c r="N758" s="220" t="s">
        <v>349</v>
      </c>
      <c r="O758" s="89"/>
      <c r="P758" s="214">
        <f>O758*H758</f>
        <v>0</v>
      </c>
      <c r="Q758" s="214">
        <v>0</v>
      </c>
      <c r="R758" s="214">
        <f>Q758*H758</f>
        <v>0</v>
      </c>
      <c r="S758" s="214">
        <v>0</v>
      </c>
      <c r="T758" s="213">
        <f>S758*H758</f>
        <v>0</v>
      </c>
      <c r="AR758" s="136" t="s">
        <v>452</v>
      </c>
      <c r="AT758" s="136" t="s">
        <v>429</v>
      </c>
      <c r="AU758" s="136" t="s">
        <v>293</v>
      </c>
      <c r="AY758" s="136" t="s">
        <v>385</v>
      </c>
      <c r="BE758" s="166">
        <f>IF(N758="základní",J758,0)</f>
        <v>0</v>
      </c>
      <c r="BF758" s="166">
        <f>IF(N758="snížená",J758,0)</f>
        <v>0</v>
      </c>
      <c r="BG758" s="166">
        <f>IF(N758="zákl. přenesená",J758,0)</f>
        <v>0</v>
      </c>
      <c r="BH758" s="166">
        <f>IF(N758="sníž. přenesená",J758,0)</f>
        <v>0</v>
      </c>
      <c r="BI758" s="166">
        <f>IF(N758="nulová",J758,0)</f>
        <v>0</v>
      </c>
      <c r="BJ758" s="136" t="s">
        <v>297</v>
      </c>
      <c r="BK758" s="166">
        <f>ROUND(I758*H758,2)</f>
        <v>0</v>
      </c>
      <c r="BL758" s="136" t="s">
        <v>451</v>
      </c>
      <c r="BM758" s="136" t="s">
        <v>522</v>
      </c>
    </row>
    <row r="759" spans="2:65" s="41" customFormat="1" ht="22.5" customHeight="1" x14ac:dyDescent="0.25">
      <c r="B759" s="179"/>
      <c r="C759" s="178" t="s">
        <v>521</v>
      </c>
      <c r="D759" s="178" t="s">
        <v>386</v>
      </c>
      <c r="E759" s="177" t="s">
        <v>520</v>
      </c>
      <c r="F759" s="172" t="s">
        <v>519</v>
      </c>
      <c r="G759" s="176" t="s">
        <v>513</v>
      </c>
      <c r="H759" s="175">
        <v>1.7909999999999999</v>
      </c>
      <c r="I759" s="174"/>
      <c r="J759" s="173">
        <f>ROUND(I759*H759,2)</f>
        <v>0</v>
      </c>
      <c r="K759" s="172" t="s">
        <v>512</v>
      </c>
      <c r="L759" s="42"/>
      <c r="M759" s="171" t="s">
        <v>15</v>
      </c>
      <c r="N759" s="215" t="s">
        <v>349</v>
      </c>
      <c r="O759" s="89"/>
      <c r="P759" s="214">
        <f>O759*H759</f>
        <v>0</v>
      </c>
      <c r="Q759" s="214">
        <v>0</v>
      </c>
      <c r="R759" s="214">
        <f>Q759*H759</f>
        <v>0</v>
      </c>
      <c r="S759" s="214">
        <v>0</v>
      </c>
      <c r="T759" s="213">
        <f>S759*H759</f>
        <v>0</v>
      </c>
      <c r="AR759" s="136" t="s">
        <v>451</v>
      </c>
      <c r="AT759" s="136" t="s">
        <v>386</v>
      </c>
      <c r="AU759" s="136" t="s">
        <v>293</v>
      </c>
      <c r="AY759" s="136" t="s">
        <v>385</v>
      </c>
      <c r="BE759" s="166">
        <f>IF(N759="základní",J759,0)</f>
        <v>0</v>
      </c>
      <c r="BF759" s="166">
        <f>IF(N759="snížená",J759,0)</f>
        <v>0</v>
      </c>
      <c r="BG759" s="166">
        <f>IF(N759="zákl. přenesená",J759,0)</f>
        <v>0</v>
      </c>
      <c r="BH759" s="166">
        <f>IF(N759="sníž. přenesená",J759,0)</f>
        <v>0</v>
      </c>
      <c r="BI759" s="166">
        <f>IF(N759="nulová",J759,0)</f>
        <v>0</v>
      </c>
      <c r="BJ759" s="136" t="s">
        <v>297</v>
      </c>
      <c r="BK759" s="166">
        <f>ROUND(I759*H759,2)</f>
        <v>0</v>
      </c>
      <c r="BL759" s="136" t="s">
        <v>451</v>
      </c>
      <c r="BM759" s="136" t="s">
        <v>518</v>
      </c>
    </row>
    <row r="760" spans="2:65" s="41" customFormat="1" ht="27" x14ac:dyDescent="0.25">
      <c r="B760" s="42"/>
      <c r="D760" s="219" t="s">
        <v>461</v>
      </c>
      <c r="F760" s="247" t="s">
        <v>517</v>
      </c>
      <c r="I760" s="243"/>
      <c r="L760" s="42"/>
      <c r="M760" s="242"/>
      <c r="N760" s="89"/>
      <c r="O760" s="89"/>
      <c r="P760" s="89"/>
      <c r="Q760" s="89"/>
      <c r="R760" s="89"/>
      <c r="S760" s="89"/>
      <c r="T760" s="88"/>
      <c r="AT760" s="136" t="s">
        <v>461</v>
      </c>
      <c r="AU760" s="136" t="s">
        <v>293</v>
      </c>
    </row>
    <row r="761" spans="2:65" s="41" customFormat="1" ht="22.5" customHeight="1" x14ac:dyDescent="0.25">
      <c r="B761" s="179"/>
      <c r="C761" s="178" t="s">
        <v>516</v>
      </c>
      <c r="D761" s="178" t="s">
        <v>386</v>
      </c>
      <c r="E761" s="177" t="s">
        <v>515</v>
      </c>
      <c r="F761" s="172" t="s">
        <v>514</v>
      </c>
      <c r="G761" s="176" t="s">
        <v>513</v>
      </c>
      <c r="H761" s="175">
        <v>1.7909999999999999</v>
      </c>
      <c r="I761" s="174"/>
      <c r="J761" s="173">
        <f>ROUND(I761*H761,2)</f>
        <v>0</v>
      </c>
      <c r="K761" s="172" t="s">
        <v>512</v>
      </c>
      <c r="L761" s="42"/>
      <c r="M761" s="171" t="s">
        <v>15</v>
      </c>
      <c r="N761" s="215" t="s">
        <v>349</v>
      </c>
      <c r="O761" s="89"/>
      <c r="P761" s="214">
        <f>O761*H761</f>
        <v>0</v>
      </c>
      <c r="Q761" s="214">
        <v>0</v>
      </c>
      <c r="R761" s="214">
        <f>Q761*H761</f>
        <v>0</v>
      </c>
      <c r="S761" s="214">
        <v>0</v>
      </c>
      <c r="T761" s="213">
        <f>S761*H761</f>
        <v>0</v>
      </c>
      <c r="AR761" s="136" t="s">
        <v>451</v>
      </c>
      <c r="AT761" s="136" t="s">
        <v>386</v>
      </c>
      <c r="AU761" s="136" t="s">
        <v>293</v>
      </c>
      <c r="AY761" s="136" t="s">
        <v>385</v>
      </c>
      <c r="BE761" s="166">
        <f>IF(N761="základní",J761,0)</f>
        <v>0</v>
      </c>
      <c r="BF761" s="166">
        <f>IF(N761="snížená",J761,0)</f>
        <v>0</v>
      </c>
      <c r="BG761" s="166">
        <f>IF(N761="zákl. přenesená",J761,0)</f>
        <v>0</v>
      </c>
      <c r="BH761" s="166">
        <f>IF(N761="sníž. přenesená",J761,0)</f>
        <v>0</v>
      </c>
      <c r="BI761" s="166">
        <f>IF(N761="nulová",J761,0)</f>
        <v>0</v>
      </c>
      <c r="BJ761" s="136" t="s">
        <v>297</v>
      </c>
      <c r="BK761" s="166">
        <f>ROUND(I761*H761,2)</f>
        <v>0</v>
      </c>
      <c r="BL761" s="136" t="s">
        <v>451</v>
      </c>
      <c r="BM761" s="136" t="s">
        <v>511</v>
      </c>
    </row>
    <row r="762" spans="2:65" s="41" customFormat="1" ht="27" x14ac:dyDescent="0.25">
      <c r="B762" s="42"/>
      <c r="D762" s="204" t="s">
        <v>461</v>
      </c>
      <c r="F762" s="244" t="s">
        <v>510</v>
      </c>
      <c r="I762" s="243"/>
      <c r="L762" s="42"/>
      <c r="M762" s="242"/>
      <c r="N762" s="89"/>
      <c r="O762" s="89"/>
      <c r="P762" s="89"/>
      <c r="Q762" s="89"/>
      <c r="R762" s="89"/>
      <c r="S762" s="89"/>
      <c r="T762" s="88"/>
      <c r="AT762" s="136" t="s">
        <v>461</v>
      </c>
      <c r="AU762" s="136" t="s">
        <v>293</v>
      </c>
    </row>
    <row r="763" spans="2:65" s="180" customFormat="1" ht="29.85" customHeight="1" x14ac:dyDescent="0.3">
      <c r="B763" s="188"/>
      <c r="D763" s="192" t="s">
        <v>314</v>
      </c>
      <c r="E763" s="191" t="s">
        <v>509</v>
      </c>
      <c r="F763" s="191" t="s">
        <v>473</v>
      </c>
      <c r="I763" s="190"/>
      <c r="J763" s="189">
        <f>BK763</f>
        <v>0</v>
      </c>
      <c r="L763" s="188"/>
      <c r="M763" s="187"/>
      <c r="N763" s="185"/>
      <c r="O763" s="185"/>
      <c r="P763" s="186">
        <f>SUM(P764:P781)</f>
        <v>0</v>
      </c>
      <c r="Q763" s="185"/>
      <c r="R763" s="186">
        <f>SUM(R764:R781)</f>
        <v>0</v>
      </c>
      <c r="S763" s="185"/>
      <c r="T763" s="184">
        <f>SUM(T764:T781)</f>
        <v>0</v>
      </c>
      <c r="AR763" s="182" t="s">
        <v>293</v>
      </c>
      <c r="AT763" s="183" t="s">
        <v>314</v>
      </c>
      <c r="AU763" s="183" t="s">
        <v>297</v>
      </c>
      <c r="AY763" s="182" t="s">
        <v>385</v>
      </c>
      <c r="BK763" s="181">
        <f>SUM(BK764:BK781)</f>
        <v>0</v>
      </c>
    </row>
    <row r="764" spans="2:65" s="41" customFormat="1" ht="31.5" customHeight="1" x14ac:dyDescent="0.25">
      <c r="B764" s="179"/>
      <c r="C764" s="178" t="s">
        <v>508</v>
      </c>
      <c r="D764" s="178" t="s">
        <v>386</v>
      </c>
      <c r="E764" s="177" t="s">
        <v>507</v>
      </c>
      <c r="F764" s="172" t="s">
        <v>506</v>
      </c>
      <c r="G764" s="176" t="s">
        <v>464</v>
      </c>
      <c r="H764" s="175">
        <v>56</v>
      </c>
      <c r="I764" s="174"/>
      <c r="J764" s="173">
        <f>ROUND(I764*H764,2)</f>
        <v>0</v>
      </c>
      <c r="K764" s="172" t="s">
        <v>15</v>
      </c>
      <c r="L764" s="42"/>
      <c r="M764" s="171" t="s">
        <v>15</v>
      </c>
      <c r="N764" s="215" t="s">
        <v>349</v>
      </c>
      <c r="O764" s="89"/>
      <c r="P764" s="214">
        <f>O764*H764</f>
        <v>0</v>
      </c>
      <c r="Q764" s="214">
        <v>0</v>
      </c>
      <c r="R764" s="214">
        <f>Q764*H764</f>
        <v>0</v>
      </c>
      <c r="S764" s="214">
        <v>0</v>
      </c>
      <c r="T764" s="213">
        <f>S764*H764</f>
        <v>0</v>
      </c>
      <c r="AR764" s="136" t="s">
        <v>451</v>
      </c>
      <c r="AT764" s="136" t="s">
        <v>386</v>
      </c>
      <c r="AU764" s="136" t="s">
        <v>293</v>
      </c>
      <c r="AY764" s="136" t="s">
        <v>385</v>
      </c>
      <c r="BE764" s="166">
        <f>IF(N764="základní",J764,0)</f>
        <v>0</v>
      </c>
      <c r="BF764" s="166">
        <f>IF(N764="snížená",J764,0)</f>
        <v>0</v>
      </c>
      <c r="BG764" s="166">
        <f>IF(N764="zákl. přenesená",J764,0)</f>
        <v>0</v>
      </c>
      <c r="BH764" s="166">
        <f>IF(N764="sníž. přenesená",J764,0)</f>
        <v>0</v>
      </c>
      <c r="BI764" s="166">
        <f>IF(N764="nulová",J764,0)</f>
        <v>0</v>
      </c>
      <c r="BJ764" s="136" t="s">
        <v>297</v>
      </c>
      <c r="BK764" s="166">
        <f>ROUND(I764*H764,2)</f>
        <v>0</v>
      </c>
      <c r="BL764" s="136" t="s">
        <v>451</v>
      </c>
      <c r="BM764" s="136" t="s">
        <v>505</v>
      </c>
    </row>
    <row r="765" spans="2:65" s="41" customFormat="1" ht="22.5" customHeight="1" x14ac:dyDescent="0.25">
      <c r="B765" s="179"/>
      <c r="C765" s="178" t="s">
        <v>504</v>
      </c>
      <c r="D765" s="178" t="s">
        <v>386</v>
      </c>
      <c r="E765" s="177" t="s">
        <v>503</v>
      </c>
      <c r="F765" s="172" t="s">
        <v>502</v>
      </c>
      <c r="G765" s="176" t="s">
        <v>464</v>
      </c>
      <c r="H765" s="175">
        <v>56</v>
      </c>
      <c r="I765" s="174"/>
      <c r="J765" s="173">
        <f>ROUND(I765*H765,2)</f>
        <v>0</v>
      </c>
      <c r="K765" s="172" t="s">
        <v>15</v>
      </c>
      <c r="L765" s="42"/>
      <c r="M765" s="171" t="s">
        <v>15</v>
      </c>
      <c r="N765" s="215" t="s">
        <v>349</v>
      </c>
      <c r="O765" s="89"/>
      <c r="P765" s="214">
        <f>O765*H765</f>
        <v>0</v>
      </c>
      <c r="Q765" s="214">
        <v>0</v>
      </c>
      <c r="R765" s="214">
        <f>Q765*H765</f>
        <v>0</v>
      </c>
      <c r="S765" s="214">
        <v>0</v>
      </c>
      <c r="T765" s="213">
        <f>S765*H765</f>
        <v>0</v>
      </c>
      <c r="AR765" s="136" t="s">
        <v>451</v>
      </c>
      <c r="AT765" s="136" t="s">
        <v>386</v>
      </c>
      <c r="AU765" s="136" t="s">
        <v>293</v>
      </c>
      <c r="AY765" s="136" t="s">
        <v>385</v>
      </c>
      <c r="BE765" s="166">
        <f>IF(N765="základní",J765,0)</f>
        <v>0</v>
      </c>
      <c r="BF765" s="166">
        <f>IF(N765="snížená",J765,0)</f>
        <v>0</v>
      </c>
      <c r="BG765" s="166">
        <f>IF(N765="zákl. přenesená",J765,0)</f>
        <v>0</v>
      </c>
      <c r="BH765" s="166">
        <f>IF(N765="sníž. přenesená",J765,0)</f>
        <v>0</v>
      </c>
      <c r="BI765" s="166">
        <f>IF(N765="nulová",J765,0)</f>
        <v>0</v>
      </c>
      <c r="BJ765" s="136" t="s">
        <v>297</v>
      </c>
      <c r="BK765" s="166">
        <f>ROUND(I765*H765,2)</f>
        <v>0</v>
      </c>
      <c r="BL765" s="136" t="s">
        <v>451</v>
      </c>
      <c r="BM765" s="136" t="s">
        <v>501</v>
      </c>
    </row>
    <row r="766" spans="2:65" s="41" customFormat="1" ht="22.5" customHeight="1" x14ac:dyDescent="0.25">
      <c r="B766" s="179"/>
      <c r="C766" s="178" t="s">
        <v>500</v>
      </c>
      <c r="D766" s="178" t="s">
        <v>386</v>
      </c>
      <c r="E766" s="177" t="s">
        <v>499</v>
      </c>
      <c r="F766" s="172" t="s">
        <v>498</v>
      </c>
      <c r="G766" s="176" t="s">
        <v>464</v>
      </c>
      <c r="H766" s="175">
        <v>243.2</v>
      </c>
      <c r="I766" s="174"/>
      <c r="J766" s="173">
        <f>ROUND(I766*H766,2)</f>
        <v>0</v>
      </c>
      <c r="K766" s="172" t="s">
        <v>15</v>
      </c>
      <c r="L766" s="42"/>
      <c r="M766" s="171" t="s">
        <v>15</v>
      </c>
      <c r="N766" s="215" t="s">
        <v>349</v>
      </c>
      <c r="O766" s="89"/>
      <c r="P766" s="214">
        <f>O766*H766</f>
        <v>0</v>
      </c>
      <c r="Q766" s="214">
        <v>0</v>
      </c>
      <c r="R766" s="214">
        <f>Q766*H766</f>
        <v>0</v>
      </c>
      <c r="S766" s="214">
        <v>0</v>
      </c>
      <c r="T766" s="213">
        <f>S766*H766</f>
        <v>0</v>
      </c>
      <c r="AR766" s="136" t="s">
        <v>451</v>
      </c>
      <c r="AT766" s="136" t="s">
        <v>386</v>
      </c>
      <c r="AU766" s="136" t="s">
        <v>293</v>
      </c>
      <c r="AY766" s="136" t="s">
        <v>385</v>
      </c>
      <c r="BE766" s="166">
        <f>IF(N766="základní",J766,0)</f>
        <v>0</v>
      </c>
      <c r="BF766" s="166">
        <f>IF(N766="snížená",J766,0)</f>
        <v>0</v>
      </c>
      <c r="BG766" s="166">
        <f>IF(N766="zákl. přenesená",J766,0)</f>
        <v>0</v>
      </c>
      <c r="BH766" s="166">
        <f>IF(N766="sníž. přenesená",J766,0)</f>
        <v>0</v>
      </c>
      <c r="BI766" s="166">
        <f>IF(N766="nulová",J766,0)</f>
        <v>0</v>
      </c>
      <c r="BJ766" s="136" t="s">
        <v>297</v>
      </c>
      <c r="BK766" s="166">
        <f>ROUND(I766*H766,2)</f>
        <v>0</v>
      </c>
      <c r="BL766" s="136" t="s">
        <v>451</v>
      </c>
      <c r="BM766" s="136" t="s">
        <v>497</v>
      </c>
    </row>
    <row r="767" spans="2:65" s="195" customFormat="1" x14ac:dyDescent="0.25">
      <c r="B767" s="200"/>
      <c r="D767" s="204" t="s">
        <v>396</v>
      </c>
      <c r="E767" s="196" t="s">
        <v>15</v>
      </c>
      <c r="F767" s="203" t="s">
        <v>496</v>
      </c>
      <c r="H767" s="202">
        <v>243.2</v>
      </c>
      <c r="I767" s="201"/>
      <c r="L767" s="200"/>
      <c r="M767" s="199"/>
      <c r="N767" s="198"/>
      <c r="O767" s="198"/>
      <c r="P767" s="198"/>
      <c r="Q767" s="198"/>
      <c r="R767" s="198"/>
      <c r="S767" s="198"/>
      <c r="T767" s="197"/>
      <c r="AT767" s="196" t="s">
        <v>396</v>
      </c>
      <c r="AU767" s="196" t="s">
        <v>293</v>
      </c>
      <c r="AV767" s="195" t="s">
        <v>293</v>
      </c>
      <c r="AW767" s="195" t="s">
        <v>358</v>
      </c>
      <c r="AX767" s="195" t="s">
        <v>313</v>
      </c>
      <c r="AY767" s="196" t="s">
        <v>385</v>
      </c>
    </row>
    <row r="768" spans="2:65" s="232" customFormat="1" x14ac:dyDescent="0.25">
      <c r="B768" s="237"/>
      <c r="D768" s="219" t="s">
        <v>396</v>
      </c>
      <c r="E768" s="241" t="s">
        <v>15</v>
      </c>
      <c r="F768" s="240" t="s">
        <v>456</v>
      </c>
      <c r="H768" s="239">
        <v>243.2</v>
      </c>
      <c r="I768" s="238"/>
      <c r="L768" s="237"/>
      <c r="M768" s="236"/>
      <c r="N768" s="235"/>
      <c r="O768" s="235"/>
      <c r="P768" s="235"/>
      <c r="Q768" s="235"/>
      <c r="R768" s="235"/>
      <c r="S768" s="235"/>
      <c r="T768" s="234"/>
      <c r="AT768" s="233" t="s">
        <v>396</v>
      </c>
      <c r="AU768" s="233" t="s">
        <v>293</v>
      </c>
      <c r="AV768" s="232" t="s">
        <v>384</v>
      </c>
      <c r="AW768" s="232" t="s">
        <v>358</v>
      </c>
      <c r="AX768" s="232" t="s">
        <v>297</v>
      </c>
      <c r="AY768" s="233" t="s">
        <v>385</v>
      </c>
    </row>
    <row r="769" spans="2:65" s="41" customFormat="1" ht="22.5" customHeight="1" x14ac:dyDescent="0.25">
      <c r="B769" s="179"/>
      <c r="C769" s="178" t="s">
        <v>495</v>
      </c>
      <c r="D769" s="178" t="s">
        <v>386</v>
      </c>
      <c r="E769" s="177" t="s">
        <v>494</v>
      </c>
      <c r="F769" s="172" t="s">
        <v>493</v>
      </c>
      <c r="G769" s="176" t="s">
        <v>464</v>
      </c>
      <c r="H769" s="175">
        <v>243.2</v>
      </c>
      <c r="I769" s="174"/>
      <c r="J769" s="173">
        <f>ROUND(I769*H769,2)</f>
        <v>0</v>
      </c>
      <c r="K769" s="172" t="s">
        <v>15</v>
      </c>
      <c r="L769" s="42"/>
      <c r="M769" s="171" t="s">
        <v>15</v>
      </c>
      <c r="N769" s="215" t="s">
        <v>349</v>
      </c>
      <c r="O769" s="89"/>
      <c r="P769" s="214">
        <f>O769*H769</f>
        <v>0</v>
      </c>
      <c r="Q769" s="214">
        <v>0</v>
      </c>
      <c r="R769" s="214">
        <f>Q769*H769</f>
        <v>0</v>
      </c>
      <c r="S769" s="214">
        <v>0</v>
      </c>
      <c r="T769" s="213">
        <f>S769*H769</f>
        <v>0</v>
      </c>
      <c r="AR769" s="136" t="s">
        <v>451</v>
      </c>
      <c r="AT769" s="136" t="s">
        <v>386</v>
      </c>
      <c r="AU769" s="136" t="s">
        <v>293</v>
      </c>
      <c r="AY769" s="136" t="s">
        <v>385</v>
      </c>
      <c r="BE769" s="166">
        <f>IF(N769="základní",J769,0)</f>
        <v>0</v>
      </c>
      <c r="BF769" s="166">
        <f>IF(N769="snížená",J769,0)</f>
        <v>0</v>
      </c>
      <c r="BG769" s="166">
        <f>IF(N769="zákl. přenesená",J769,0)</f>
        <v>0</v>
      </c>
      <c r="BH769" s="166">
        <f>IF(N769="sníž. přenesená",J769,0)</f>
        <v>0</v>
      </c>
      <c r="BI769" s="166">
        <f>IF(N769="nulová",J769,0)</f>
        <v>0</v>
      </c>
      <c r="BJ769" s="136" t="s">
        <v>297</v>
      </c>
      <c r="BK769" s="166">
        <f>ROUND(I769*H769,2)</f>
        <v>0</v>
      </c>
      <c r="BL769" s="136" t="s">
        <v>451</v>
      </c>
      <c r="BM769" s="136" t="s">
        <v>492</v>
      </c>
    </row>
    <row r="770" spans="2:65" s="41" customFormat="1" ht="22.5" customHeight="1" x14ac:dyDescent="0.25">
      <c r="B770" s="179"/>
      <c r="C770" s="178" t="s">
        <v>491</v>
      </c>
      <c r="D770" s="178" t="s">
        <v>386</v>
      </c>
      <c r="E770" s="177" t="s">
        <v>490</v>
      </c>
      <c r="F770" s="172" t="s">
        <v>489</v>
      </c>
      <c r="G770" s="176" t="s">
        <v>464</v>
      </c>
      <c r="H770" s="175">
        <v>47.15</v>
      </c>
      <c r="I770" s="174"/>
      <c r="J770" s="173">
        <f>ROUND(I770*H770,2)</f>
        <v>0</v>
      </c>
      <c r="K770" s="172" t="s">
        <v>15</v>
      </c>
      <c r="L770" s="42"/>
      <c r="M770" s="171" t="s">
        <v>15</v>
      </c>
      <c r="N770" s="215" t="s">
        <v>349</v>
      </c>
      <c r="O770" s="89"/>
      <c r="P770" s="214">
        <f>O770*H770</f>
        <v>0</v>
      </c>
      <c r="Q770" s="214">
        <v>0</v>
      </c>
      <c r="R770" s="214">
        <f>Q770*H770</f>
        <v>0</v>
      </c>
      <c r="S770" s="214">
        <v>0</v>
      </c>
      <c r="T770" s="213">
        <f>S770*H770</f>
        <v>0</v>
      </c>
      <c r="AR770" s="136" t="s">
        <v>451</v>
      </c>
      <c r="AT770" s="136" t="s">
        <v>386</v>
      </c>
      <c r="AU770" s="136" t="s">
        <v>293</v>
      </c>
      <c r="AY770" s="136" t="s">
        <v>385</v>
      </c>
      <c r="BE770" s="166">
        <f>IF(N770="základní",J770,0)</f>
        <v>0</v>
      </c>
      <c r="BF770" s="166">
        <f>IF(N770="snížená",J770,0)</f>
        <v>0</v>
      </c>
      <c r="BG770" s="166">
        <f>IF(N770="zákl. přenesená",J770,0)</f>
        <v>0</v>
      </c>
      <c r="BH770" s="166">
        <f>IF(N770="sníž. přenesená",J770,0)</f>
        <v>0</v>
      </c>
      <c r="BI770" s="166">
        <f>IF(N770="nulová",J770,0)</f>
        <v>0</v>
      </c>
      <c r="BJ770" s="136" t="s">
        <v>297</v>
      </c>
      <c r="BK770" s="166">
        <f>ROUND(I770*H770,2)</f>
        <v>0</v>
      </c>
      <c r="BL770" s="136" t="s">
        <v>451</v>
      </c>
      <c r="BM770" s="136" t="s">
        <v>488</v>
      </c>
    </row>
    <row r="771" spans="2:65" s="41" customFormat="1" ht="31.5" customHeight="1" x14ac:dyDescent="0.25">
      <c r="B771" s="179"/>
      <c r="C771" s="178" t="s">
        <v>487</v>
      </c>
      <c r="D771" s="178" t="s">
        <v>386</v>
      </c>
      <c r="E771" s="177" t="s">
        <v>486</v>
      </c>
      <c r="F771" s="172" t="s">
        <v>485</v>
      </c>
      <c r="G771" s="176" t="s">
        <v>464</v>
      </c>
      <c r="H771" s="175">
        <v>174.083</v>
      </c>
      <c r="I771" s="174"/>
      <c r="J771" s="173">
        <f>ROUND(I771*H771,2)</f>
        <v>0</v>
      </c>
      <c r="K771" s="172" t="s">
        <v>15</v>
      </c>
      <c r="L771" s="42"/>
      <c r="M771" s="171" t="s">
        <v>15</v>
      </c>
      <c r="N771" s="215" t="s">
        <v>349</v>
      </c>
      <c r="O771" s="89"/>
      <c r="P771" s="214">
        <f>O771*H771</f>
        <v>0</v>
      </c>
      <c r="Q771" s="214">
        <v>0</v>
      </c>
      <c r="R771" s="214">
        <f>Q771*H771</f>
        <v>0</v>
      </c>
      <c r="S771" s="214">
        <v>0</v>
      </c>
      <c r="T771" s="213">
        <f>S771*H771</f>
        <v>0</v>
      </c>
      <c r="AR771" s="136" t="s">
        <v>451</v>
      </c>
      <c r="AT771" s="136" t="s">
        <v>386</v>
      </c>
      <c r="AU771" s="136" t="s">
        <v>293</v>
      </c>
      <c r="AY771" s="136" t="s">
        <v>385</v>
      </c>
      <c r="BE771" s="166">
        <f>IF(N771="základní",J771,0)</f>
        <v>0</v>
      </c>
      <c r="BF771" s="166">
        <f>IF(N771="snížená",J771,0)</f>
        <v>0</v>
      </c>
      <c r="BG771" s="166">
        <f>IF(N771="zákl. přenesená",J771,0)</f>
        <v>0</v>
      </c>
      <c r="BH771" s="166">
        <f>IF(N771="sníž. přenesená",J771,0)</f>
        <v>0</v>
      </c>
      <c r="BI771" s="166">
        <f>IF(N771="nulová",J771,0)</f>
        <v>0</v>
      </c>
      <c r="BJ771" s="136" t="s">
        <v>297</v>
      </c>
      <c r="BK771" s="166">
        <f>ROUND(I771*H771,2)</f>
        <v>0</v>
      </c>
      <c r="BL771" s="136" t="s">
        <v>451</v>
      </c>
      <c r="BM771" s="136" t="s">
        <v>484</v>
      </c>
    </row>
    <row r="772" spans="2:65" s="205" customFormat="1" x14ac:dyDescent="0.25">
      <c r="B772" s="210"/>
      <c r="D772" s="204" t="s">
        <v>396</v>
      </c>
      <c r="E772" s="206" t="s">
        <v>15</v>
      </c>
      <c r="F772" s="212" t="s">
        <v>483</v>
      </c>
      <c r="H772" s="206" t="s">
        <v>15</v>
      </c>
      <c r="I772" s="211"/>
      <c r="L772" s="210"/>
      <c r="M772" s="209"/>
      <c r="N772" s="208"/>
      <c r="O772" s="208"/>
      <c r="P772" s="208"/>
      <c r="Q772" s="208"/>
      <c r="R772" s="208"/>
      <c r="S772" s="208"/>
      <c r="T772" s="207"/>
      <c r="AT772" s="206" t="s">
        <v>396</v>
      </c>
      <c r="AU772" s="206" t="s">
        <v>293</v>
      </c>
      <c r="AV772" s="205" t="s">
        <v>297</v>
      </c>
      <c r="AW772" s="205" t="s">
        <v>358</v>
      </c>
      <c r="AX772" s="205" t="s">
        <v>313</v>
      </c>
      <c r="AY772" s="206" t="s">
        <v>385</v>
      </c>
    </row>
    <row r="773" spans="2:65" s="195" customFormat="1" x14ac:dyDescent="0.25">
      <c r="B773" s="200"/>
      <c r="D773" s="204" t="s">
        <v>396</v>
      </c>
      <c r="E773" s="196" t="s">
        <v>15</v>
      </c>
      <c r="F773" s="203" t="s">
        <v>482</v>
      </c>
      <c r="H773" s="202">
        <v>75</v>
      </c>
      <c r="I773" s="201"/>
      <c r="L773" s="200"/>
      <c r="M773" s="199"/>
      <c r="N773" s="198"/>
      <c r="O773" s="198"/>
      <c r="P773" s="198"/>
      <c r="Q773" s="198"/>
      <c r="R773" s="198"/>
      <c r="S773" s="198"/>
      <c r="T773" s="197"/>
      <c r="AT773" s="196" t="s">
        <v>396</v>
      </c>
      <c r="AU773" s="196" t="s">
        <v>293</v>
      </c>
      <c r="AV773" s="195" t="s">
        <v>293</v>
      </c>
      <c r="AW773" s="195" t="s">
        <v>358</v>
      </c>
      <c r="AX773" s="195" t="s">
        <v>313</v>
      </c>
      <c r="AY773" s="196" t="s">
        <v>385</v>
      </c>
    </row>
    <row r="774" spans="2:65" s="195" customFormat="1" x14ac:dyDescent="0.25">
      <c r="B774" s="200"/>
      <c r="D774" s="204" t="s">
        <v>396</v>
      </c>
      <c r="E774" s="196" t="s">
        <v>15</v>
      </c>
      <c r="F774" s="203" t="s">
        <v>481</v>
      </c>
      <c r="H774" s="202">
        <v>11.6</v>
      </c>
      <c r="I774" s="201"/>
      <c r="L774" s="200"/>
      <c r="M774" s="199"/>
      <c r="N774" s="198"/>
      <c r="O774" s="198"/>
      <c r="P774" s="198"/>
      <c r="Q774" s="198"/>
      <c r="R774" s="198"/>
      <c r="S774" s="198"/>
      <c r="T774" s="197"/>
      <c r="AT774" s="196" t="s">
        <v>396</v>
      </c>
      <c r="AU774" s="196" t="s">
        <v>293</v>
      </c>
      <c r="AV774" s="195" t="s">
        <v>293</v>
      </c>
      <c r="AW774" s="195" t="s">
        <v>358</v>
      </c>
      <c r="AX774" s="195" t="s">
        <v>313</v>
      </c>
      <c r="AY774" s="196" t="s">
        <v>385</v>
      </c>
    </row>
    <row r="775" spans="2:65" s="195" customFormat="1" x14ac:dyDescent="0.25">
      <c r="B775" s="200"/>
      <c r="D775" s="204" t="s">
        <v>396</v>
      </c>
      <c r="E775" s="196" t="s">
        <v>15</v>
      </c>
      <c r="F775" s="203" t="s">
        <v>480</v>
      </c>
      <c r="H775" s="202">
        <v>17.172000000000001</v>
      </c>
      <c r="I775" s="201"/>
      <c r="L775" s="200"/>
      <c r="M775" s="199"/>
      <c r="N775" s="198"/>
      <c r="O775" s="198"/>
      <c r="P775" s="198"/>
      <c r="Q775" s="198"/>
      <c r="R775" s="198"/>
      <c r="S775" s="198"/>
      <c r="T775" s="197"/>
      <c r="AT775" s="196" t="s">
        <v>396</v>
      </c>
      <c r="AU775" s="196" t="s">
        <v>293</v>
      </c>
      <c r="AV775" s="195" t="s">
        <v>293</v>
      </c>
      <c r="AW775" s="195" t="s">
        <v>358</v>
      </c>
      <c r="AX775" s="195" t="s">
        <v>313</v>
      </c>
      <c r="AY775" s="196" t="s">
        <v>385</v>
      </c>
    </row>
    <row r="776" spans="2:65" s="195" customFormat="1" x14ac:dyDescent="0.25">
      <c r="B776" s="200"/>
      <c r="D776" s="204" t="s">
        <v>396</v>
      </c>
      <c r="E776" s="196" t="s">
        <v>15</v>
      </c>
      <c r="F776" s="203" t="s">
        <v>479</v>
      </c>
      <c r="H776" s="202">
        <v>5.7510000000000003</v>
      </c>
      <c r="I776" s="201"/>
      <c r="L776" s="200"/>
      <c r="M776" s="199"/>
      <c r="N776" s="198"/>
      <c r="O776" s="198"/>
      <c r="P776" s="198"/>
      <c r="Q776" s="198"/>
      <c r="R776" s="198"/>
      <c r="S776" s="198"/>
      <c r="T776" s="197"/>
      <c r="AT776" s="196" t="s">
        <v>396</v>
      </c>
      <c r="AU776" s="196" t="s">
        <v>293</v>
      </c>
      <c r="AV776" s="195" t="s">
        <v>293</v>
      </c>
      <c r="AW776" s="195" t="s">
        <v>358</v>
      </c>
      <c r="AX776" s="195" t="s">
        <v>313</v>
      </c>
      <c r="AY776" s="196" t="s">
        <v>385</v>
      </c>
    </row>
    <row r="777" spans="2:65" s="205" customFormat="1" x14ac:dyDescent="0.25">
      <c r="B777" s="210"/>
      <c r="D777" s="204" t="s">
        <v>396</v>
      </c>
      <c r="E777" s="206" t="s">
        <v>15</v>
      </c>
      <c r="F777" s="212" t="s">
        <v>478</v>
      </c>
      <c r="H777" s="206" t="s">
        <v>15</v>
      </c>
      <c r="I777" s="211"/>
      <c r="L777" s="210"/>
      <c r="M777" s="209"/>
      <c r="N777" s="208"/>
      <c r="O777" s="208"/>
      <c r="P777" s="208"/>
      <c r="Q777" s="208"/>
      <c r="R777" s="208"/>
      <c r="S777" s="208"/>
      <c r="T777" s="207"/>
      <c r="AT777" s="206" t="s">
        <v>396</v>
      </c>
      <c r="AU777" s="206" t="s">
        <v>293</v>
      </c>
      <c r="AV777" s="205" t="s">
        <v>297</v>
      </c>
      <c r="AW777" s="205" t="s">
        <v>358</v>
      </c>
      <c r="AX777" s="205" t="s">
        <v>313</v>
      </c>
      <c r="AY777" s="206" t="s">
        <v>385</v>
      </c>
    </row>
    <row r="778" spans="2:65" s="195" customFormat="1" x14ac:dyDescent="0.25">
      <c r="B778" s="200"/>
      <c r="D778" s="204" t="s">
        <v>396</v>
      </c>
      <c r="E778" s="196" t="s">
        <v>15</v>
      </c>
      <c r="F778" s="203" t="s">
        <v>477</v>
      </c>
      <c r="H778" s="202">
        <v>19.68</v>
      </c>
      <c r="I778" s="201"/>
      <c r="L778" s="200"/>
      <c r="M778" s="199"/>
      <c r="N778" s="198"/>
      <c r="O778" s="198"/>
      <c r="P778" s="198"/>
      <c r="Q778" s="198"/>
      <c r="R778" s="198"/>
      <c r="S778" s="198"/>
      <c r="T778" s="197"/>
      <c r="AT778" s="196" t="s">
        <v>396</v>
      </c>
      <c r="AU778" s="196" t="s">
        <v>293</v>
      </c>
      <c r="AV778" s="195" t="s">
        <v>293</v>
      </c>
      <c r="AW778" s="195" t="s">
        <v>358</v>
      </c>
      <c r="AX778" s="195" t="s">
        <v>313</v>
      </c>
      <c r="AY778" s="196" t="s">
        <v>385</v>
      </c>
    </row>
    <row r="779" spans="2:65" s="205" customFormat="1" x14ac:dyDescent="0.25">
      <c r="B779" s="210"/>
      <c r="D779" s="204" t="s">
        <v>396</v>
      </c>
      <c r="E779" s="206" t="s">
        <v>15</v>
      </c>
      <c r="F779" s="212" t="s">
        <v>476</v>
      </c>
      <c r="H779" s="206" t="s">
        <v>15</v>
      </c>
      <c r="I779" s="211"/>
      <c r="L779" s="210"/>
      <c r="M779" s="209"/>
      <c r="N779" s="208"/>
      <c r="O779" s="208"/>
      <c r="P779" s="208"/>
      <c r="Q779" s="208"/>
      <c r="R779" s="208"/>
      <c r="S779" s="208"/>
      <c r="T779" s="207"/>
      <c r="AT779" s="206" t="s">
        <v>396</v>
      </c>
      <c r="AU779" s="206" t="s">
        <v>293</v>
      </c>
      <c r="AV779" s="205" t="s">
        <v>297</v>
      </c>
      <c r="AW779" s="205" t="s">
        <v>358</v>
      </c>
      <c r="AX779" s="205" t="s">
        <v>313</v>
      </c>
      <c r="AY779" s="206" t="s">
        <v>385</v>
      </c>
    </row>
    <row r="780" spans="2:65" s="195" customFormat="1" x14ac:dyDescent="0.25">
      <c r="B780" s="200"/>
      <c r="D780" s="204" t="s">
        <v>396</v>
      </c>
      <c r="E780" s="196" t="s">
        <v>15</v>
      </c>
      <c r="F780" s="203" t="s">
        <v>475</v>
      </c>
      <c r="H780" s="202">
        <v>44.88</v>
      </c>
      <c r="I780" s="201"/>
      <c r="L780" s="200"/>
      <c r="M780" s="199"/>
      <c r="N780" s="198"/>
      <c r="O780" s="198"/>
      <c r="P780" s="198"/>
      <c r="Q780" s="198"/>
      <c r="R780" s="198"/>
      <c r="S780" s="198"/>
      <c r="T780" s="197"/>
      <c r="AT780" s="196" t="s">
        <v>396</v>
      </c>
      <c r="AU780" s="196" t="s">
        <v>293</v>
      </c>
      <c r="AV780" s="195" t="s">
        <v>293</v>
      </c>
      <c r="AW780" s="195" t="s">
        <v>358</v>
      </c>
      <c r="AX780" s="195" t="s">
        <v>313</v>
      </c>
      <c r="AY780" s="196" t="s">
        <v>385</v>
      </c>
    </row>
    <row r="781" spans="2:65" s="232" customFormat="1" x14ac:dyDescent="0.25">
      <c r="B781" s="237"/>
      <c r="D781" s="204" t="s">
        <v>396</v>
      </c>
      <c r="E781" s="233" t="s">
        <v>15</v>
      </c>
      <c r="F781" s="246" t="s">
        <v>456</v>
      </c>
      <c r="H781" s="245">
        <v>174.083</v>
      </c>
      <c r="I781" s="238"/>
      <c r="L781" s="237"/>
      <c r="M781" s="236"/>
      <c r="N781" s="235"/>
      <c r="O781" s="235"/>
      <c r="P781" s="235"/>
      <c r="Q781" s="235"/>
      <c r="R781" s="235"/>
      <c r="S781" s="235"/>
      <c r="T781" s="234"/>
      <c r="AT781" s="233" t="s">
        <v>396</v>
      </c>
      <c r="AU781" s="233" t="s">
        <v>293</v>
      </c>
      <c r="AV781" s="232" t="s">
        <v>384</v>
      </c>
      <c r="AW781" s="232" t="s">
        <v>358</v>
      </c>
      <c r="AX781" s="232" t="s">
        <v>297</v>
      </c>
      <c r="AY781" s="233" t="s">
        <v>385</v>
      </c>
    </row>
    <row r="782" spans="2:65" s="180" customFormat="1" ht="29.85" customHeight="1" x14ac:dyDescent="0.3">
      <c r="B782" s="188"/>
      <c r="D782" s="192" t="s">
        <v>314</v>
      </c>
      <c r="E782" s="191" t="s">
        <v>474</v>
      </c>
      <c r="F782" s="191" t="s">
        <v>473</v>
      </c>
      <c r="I782" s="190"/>
      <c r="J782" s="189">
        <f>BK782</f>
        <v>0</v>
      </c>
      <c r="L782" s="188"/>
      <c r="M782" s="187"/>
      <c r="N782" s="185"/>
      <c r="O782" s="185"/>
      <c r="P782" s="186">
        <f>SUM(P783:P793)</f>
        <v>0</v>
      </c>
      <c r="Q782" s="185"/>
      <c r="R782" s="186">
        <f>SUM(R783:R793)</f>
        <v>0</v>
      </c>
      <c r="S782" s="185"/>
      <c r="T782" s="184">
        <f>SUM(T783:T793)</f>
        <v>0</v>
      </c>
      <c r="AR782" s="182" t="s">
        <v>293</v>
      </c>
      <c r="AT782" s="183" t="s">
        <v>314</v>
      </c>
      <c r="AU782" s="183" t="s">
        <v>297</v>
      </c>
      <c r="AY782" s="182" t="s">
        <v>385</v>
      </c>
      <c r="BK782" s="181">
        <f>SUM(BK783:BK793)</f>
        <v>0</v>
      </c>
    </row>
    <row r="783" spans="2:65" s="41" customFormat="1" ht="31.5" customHeight="1" x14ac:dyDescent="0.25">
      <c r="B783" s="179"/>
      <c r="C783" s="178" t="s">
        <v>472</v>
      </c>
      <c r="D783" s="178" t="s">
        <v>386</v>
      </c>
      <c r="E783" s="177" t="s">
        <v>471</v>
      </c>
      <c r="F783" s="172" t="s">
        <v>470</v>
      </c>
      <c r="G783" s="176" t="s">
        <v>464</v>
      </c>
      <c r="H783" s="175">
        <v>372.25</v>
      </c>
      <c r="I783" s="174"/>
      <c r="J783" s="173">
        <f>ROUND(I783*H783,2)</f>
        <v>0</v>
      </c>
      <c r="K783" s="172" t="s">
        <v>15</v>
      </c>
      <c r="L783" s="42"/>
      <c r="M783" s="171" t="s">
        <v>15</v>
      </c>
      <c r="N783" s="215" t="s">
        <v>349</v>
      </c>
      <c r="O783" s="89"/>
      <c r="P783" s="214">
        <f>O783*H783</f>
        <v>0</v>
      </c>
      <c r="Q783" s="214">
        <v>0</v>
      </c>
      <c r="R783" s="214">
        <f>Q783*H783</f>
        <v>0</v>
      </c>
      <c r="S783" s="214">
        <v>0</v>
      </c>
      <c r="T783" s="213">
        <f>S783*H783</f>
        <v>0</v>
      </c>
      <c r="AR783" s="136" t="s">
        <v>451</v>
      </c>
      <c r="AT783" s="136" t="s">
        <v>386</v>
      </c>
      <c r="AU783" s="136" t="s">
        <v>293</v>
      </c>
      <c r="AY783" s="136" t="s">
        <v>385</v>
      </c>
      <c r="BE783" s="166">
        <f>IF(N783="základní",J783,0)</f>
        <v>0</v>
      </c>
      <c r="BF783" s="166">
        <f>IF(N783="snížená",J783,0)</f>
        <v>0</v>
      </c>
      <c r="BG783" s="166">
        <f>IF(N783="zákl. přenesená",J783,0)</f>
        <v>0</v>
      </c>
      <c r="BH783" s="166">
        <f>IF(N783="sníž. přenesená",J783,0)</f>
        <v>0</v>
      </c>
      <c r="BI783" s="166">
        <f>IF(N783="nulová",J783,0)</f>
        <v>0</v>
      </c>
      <c r="BJ783" s="136" t="s">
        <v>297</v>
      </c>
      <c r="BK783" s="166">
        <f>ROUND(I783*H783,2)</f>
        <v>0</v>
      </c>
      <c r="BL783" s="136" t="s">
        <v>451</v>
      </c>
      <c r="BM783" s="136" t="s">
        <v>469</v>
      </c>
    </row>
    <row r="784" spans="2:65" s="195" customFormat="1" x14ac:dyDescent="0.25">
      <c r="B784" s="200"/>
      <c r="D784" s="204" t="s">
        <v>396</v>
      </c>
      <c r="E784" s="196" t="s">
        <v>15</v>
      </c>
      <c r="F784" s="203" t="s">
        <v>468</v>
      </c>
      <c r="H784" s="202">
        <v>372.25</v>
      </c>
      <c r="I784" s="201"/>
      <c r="L784" s="200"/>
      <c r="M784" s="199"/>
      <c r="N784" s="198"/>
      <c r="O784" s="198"/>
      <c r="P784" s="198"/>
      <c r="Q784" s="198"/>
      <c r="R784" s="198"/>
      <c r="S784" s="198"/>
      <c r="T784" s="197"/>
      <c r="AT784" s="196" t="s">
        <v>396</v>
      </c>
      <c r="AU784" s="196" t="s">
        <v>293</v>
      </c>
      <c r="AV784" s="195" t="s">
        <v>293</v>
      </c>
      <c r="AW784" s="195" t="s">
        <v>358</v>
      </c>
      <c r="AX784" s="195" t="s">
        <v>313</v>
      </c>
      <c r="AY784" s="196" t="s">
        <v>385</v>
      </c>
    </row>
    <row r="785" spans="2:65" s="232" customFormat="1" x14ac:dyDescent="0.25">
      <c r="B785" s="237"/>
      <c r="D785" s="219" t="s">
        <v>396</v>
      </c>
      <c r="E785" s="241" t="s">
        <v>15</v>
      </c>
      <c r="F785" s="240" t="s">
        <v>456</v>
      </c>
      <c r="H785" s="239">
        <v>372.25</v>
      </c>
      <c r="I785" s="238"/>
      <c r="L785" s="237"/>
      <c r="M785" s="236"/>
      <c r="N785" s="235"/>
      <c r="O785" s="235"/>
      <c r="P785" s="235"/>
      <c r="Q785" s="235"/>
      <c r="R785" s="235"/>
      <c r="S785" s="235"/>
      <c r="T785" s="234"/>
      <c r="AT785" s="233" t="s">
        <v>396</v>
      </c>
      <c r="AU785" s="233" t="s">
        <v>293</v>
      </c>
      <c r="AV785" s="232" t="s">
        <v>384</v>
      </c>
      <c r="AW785" s="232" t="s">
        <v>358</v>
      </c>
      <c r="AX785" s="232" t="s">
        <v>297</v>
      </c>
      <c r="AY785" s="233" t="s">
        <v>385</v>
      </c>
    </row>
    <row r="786" spans="2:65" s="41" customFormat="1" ht="22.5" customHeight="1" x14ac:dyDescent="0.25">
      <c r="B786" s="179"/>
      <c r="C786" s="178" t="s">
        <v>467</v>
      </c>
      <c r="D786" s="178" t="s">
        <v>386</v>
      </c>
      <c r="E786" s="177" t="s">
        <v>466</v>
      </c>
      <c r="F786" s="172" t="s">
        <v>465</v>
      </c>
      <c r="G786" s="176" t="s">
        <v>464</v>
      </c>
      <c r="H786" s="175">
        <v>14.808</v>
      </c>
      <c r="I786" s="174"/>
      <c r="J786" s="173">
        <f>ROUND(I786*H786,2)</f>
        <v>0</v>
      </c>
      <c r="K786" s="172" t="s">
        <v>15</v>
      </c>
      <c r="L786" s="42"/>
      <c r="M786" s="171" t="s">
        <v>15</v>
      </c>
      <c r="N786" s="215" t="s">
        <v>349</v>
      </c>
      <c r="O786" s="89"/>
      <c r="P786" s="214">
        <f>O786*H786</f>
        <v>0</v>
      </c>
      <c r="Q786" s="214">
        <v>0</v>
      </c>
      <c r="R786" s="214">
        <f>Q786*H786</f>
        <v>0</v>
      </c>
      <c r="S786" s="214">
        <v>0</v>
      </c>
      <c r="T786" s="213">
        <f>S786*H786</f>
        <v>0</v>
      </c>
      <c r="AR786" s="136" t="s">
        <v>451</v>
      </c>
      <c r="AT786" s="136" t="s">
        <v>386</v>
      </c>
      <c r="AU786" s="136" t="s">
        <v>293</v>
      </c>
      <c r="AY786" s="136" t="s">
        <v>385</v>
      </c>
      <c r="BE786" s="166">
        <f>IF(N786="základní",J786,0)</f>
        <v>0</v>
      </c>
      <c r="BF786" s="166">
        <f>IF(N786="snížená",J786,0)</f>
        <v>0</v>
      </c>
      <c r="BG786" s="166">
        <f>IF(N786="zákl. přenesená",J786,0)</f>
        <v>0</v>
      </c>
      <c r="BH786" s="166">
        <f>IF(N786="sníž. přenesená",J786,0)</f>
        <v>0</v>
      </c>
      <c r="BI786" s="166">
        <f>IF(N786="nulová",J786,0)</f>
        <v>0</v>
      </c>
      <c r="BJ786" s="136" t="s">
        <v>297</v>
      </c>
      <c r="BK786" s="166">
        <f>ROUND(I786*H786,2)</f>
        <v>0</v>
      </c>
      <c r="BL786" s="136" t="s">
        <v>451</v>
      </c>
      <c r="BM786" s="136" t="s">
        <v>463</v>
      </c>
    </row>
    <row r="787" spans="2:65" s="41" customFormat="1" ht="27" x14ac:dyDescent="0.25">
      <c r="B787" s="42"/>
      <c r="D787" s="204" t="s">
        <v>461</v>
      </c>
      <c r="F787" s="244" t="s">
        <v>462</v>
      </c>
      <c r="I787" s="243"/>
      <c r="L787" s="42"/>
      <c r="M787" s="242"/>
      <c r="N787" s="89"/>
      <c r="O787" s="89"/>
      <c r="P787" s="89"/>
      <c r="Q787" s="89"/>
      <c r="R787" s="89"/>
      <c r="S787" s="89"/>
      <c r="T787" s="88"/>
      <c r="AT787" s="136" t="s">
        <v>461</v>
      </c>
      <c r="AU787" s="136" t="s">
        <v>293</v>
      </c>
    </row>
    <row r="788" spans="2:65" s="205" customFormat="1" x14ac:dyDescent="0.25">
      <c r="B788" s="210"/>
      <c r="D788" s="204" t="s">
        <v>396</v>
      </c>
      <c r="E788" s="206" t="s">
        <v>15</v>
      </c>
      <c r="F788" s="212" t="s">
        <v>460</v>
      </c>
      <c r="H788" s="206" t="s">
        <v>15</v>
      </c>
      <c r="I788" s="211"/>
      <c r="L788" s="210"/>
      <c r="M788" s="209"/>
      <c r="N788" s="208"/>
      <c r="O788" s="208"/>
      <c r="P788" s="208"/>
      <c r="Q788" s="208"/>
      <c r="R788" s="208"/>
      <c r="S788" s="208"/>
      <c r="T788" s="207"/>
      <c r="AT788" s="206" t="s">
        <v>396</v>
      </c>
      <c r="AU788" s="206" t="s">
        <v>293</v>
      </c>
      <c r="AV788" s="205" t="s">
        <v>297</v>
      </c>
      <c r="AW788" s="205" t="s">
        <v>358</v>
      </c>
      <c r="AX788" s="205" t="s">
        <v>313</v>
      </c>
      <c r="AY788" s="206" t="s">
        <v>385</v>
      </c>
    </row>
    <row r="789" spans="2:65" s="195" customFormat="1" x14ac:dyDescent="0.25">
      <c r="B789" s="200"/>
      <c r="D789" s="204" t="s">
        <v>396</v>
      </c>
      <c r="E789" s="196" t="s">
        <v>15</v>
      </c>
      <c r="F789" s="203" t="s">
        <v>459</v>
      </c>
      <c r="H789" s="202">
        <v>4.6079999999999997</v>
      </c>
      <c r="I789" s="201"/>
      <c r="L789" s="200"/>
      <c r="M789" s="199"/>
      <c r="N789" s="198"/>
      <c r="O789" s="198"/>
      <c r="P789" s="198"/>
      <c r="Q789" s="198"/>
      <c r="R789" s="198"/>
      <c r="S789" s="198"/>
      <c r="T789" s="197"/>
      <c r="AT789" s="196" t="s">
        <v>396</v>
      </c>
      <c r="AU789" s="196" t="s">
        <v>293</v>
      </c>
      <c r="AV789" s="195" t="s">
        <v>293</v>
      </c>
      <c r="AW789" s="195" t="s">
        <v>358</v>
      </c>
      <c r="AX789" s="195" t="s">
        <v>313</v>
      </c>
      <c r="AY789" s="196" t="s">
        <v>385</v>
      </c>
    </row>
    <row r="790" spans="2:65" s="205" customFormat="1" x14ac:dyDescent="0.25">
      <c r="B790" s="210"/>
      <c r="D790" s="204" t="s">
        <v>396</v>
      </c>
      <c r="E790" s="206" t="s">
        <v>15</v>
      </c>
      <c r="F790" s="212" t="s">
        <v>458</v>
      </c>
      <c r="H790" s="206" t="s">
        <v>15</v>
      </c>
      <c r="I790" s="211"/>
      <c r="L790" s="210"/>
      <c r="M790" s="209"/>
      <c r="N790" s="208"/>
      <c r="O790" s="208"/>
      <c r="P790" s="208"/>
      <c r="Q790" s="208"/>
      <c r="R790" s="208"/>
      <c r="S790" s="208"/>
      <c r="T790" s="207"/>
      <c r="AT790" s="206" t="s">
        <v>396</v>
      </c>
      <c r="AU790" s="206" t="s">
        <v>293</v>
      </c>
      <c r="AV790" s="205" t="s">
        <v>297</v>
      </c>
      <c r="AW790" s="205" t="s">
        <v>358</v>
      </c>
      <c r="AX790" s="205" t="s">
        <v>313</v>
      </c>
      <c r="AY790" s="206" t="s">
        <v>385</v>
      </c>
    </row>
    <row r="791" spans="2:65" s="195" customFormat="1" x14ac:dyDescent="0.25">
      <c r="B791" s="200"/>
      <c r="D791" s="204" t="s">
        <v>396</v>
      </c>
      <c r="E791" s="196" t="s">
        <v>15</v>
      </c>
      <c r="F791" s="203" t="s">
        <v>457</v>
      </c>
      <c r="H791" s="202">
        <v>10.199999999999999</v>
      </c>
      <c r="I791" s="201"/>
      <c r="L791" s="200"/>
      <c r="M791" s="199"/>
      <c r="N791" s="198"/>
      <c r="O791" s="198"/>
      <c r="P791" s="198"/>
      <c r="Q791" s="198"/>
      <c r="R791" s="198"/>
      <c r="S791" s="198"/>
      <c r="T791" s="197"/>
      <c r="AT791" s="196" t="s">
        <v>396</v>
      </c>
      <c r="AU791" s="196" t="s">
        <v>293</v>
      </c>
      <c r="AV791" s="195" t="s">
        <v>293</v>
      </c>
      <c r="AW791" s="195" t="s">
        <v>358</v>
      </c>
      <c r="AX791" s="195" t="s">
        <v>313</v>
      </c>
      <c r="AY791" s="196" t="s">
        <v>385</v>
      </c>
    </row>
    <row r="792" spans="2:65" s="232" customFormat="1" x14ac:dyDescent="0.25">
      <c r="B792" s="237"/>
      <c r="D792" s="219" t="s">
        <v>396</v>
      </c>
      <c r="E792" s="241" t="s">
        <v>15</v>
      </c>
      <c r="F792" s="240" t="s">
        <v>456</v>
      </c>
      <c r="H792" s="239">
        <v>14.808</v>
      </c>
      <c r="I792" s="238"/>
      <c r="L792" s="237"/>
      <c r="M792" s="236"/>
      <c r="N792" s="235"/>
      <c r="O792" s="235"/>
      <c r="P792" s="235"/>
      <c r="Q792" s="235"/>
      <c r="R792" s="235"/>
      <c r="S792" s="235"/>
      <c r="T792" s="234"/>
      <c r="AT792" s="233" t="s">
        <v>396</v>
      </c>
      <c r="AU792" s="233" t="s">
        <v>293</v>
      </c>
      <c r="AV792" s="232" t="s">
        <v>384</v>
      </c>
      <c r="AW792" s="232" t="s">
        <v>358</v>
      </c>
      <c r="AX792" s="232" t="s">
        <v>297</v>
      </c>
      <c r="AY792" s="233" t="s">
        <v>385</v>
      </c>
    </row>
    <row r="793" spans="2:65" s="41" customFormat="1" ht="22.5" customHeight="1" x14ac:dyDescent="0.25">
      <c r="B793" s="179"/>
      <c r="C793" s="229" t="s">
        <v>455</v>
      </c>
      <c r="D793" s="229" t="s">
        <v>429</v>
      </c>
      <c r="E793" s="228" t="s">
        <v>454</v>
      </c>
      <c r="F793" s="223" t="s">
        <v>453</v>
      </c>
      <c r="G793" s="227" t="s">
        <v>420</v>
      </c>
      <c r="H793" s="226">
        <v>3.45</v>
      </c>
      <c r="I793" s="225"/>
      <c r="J793" s="224">
        <f>ROUND(I793*H793,2)</f>
        <v>0</v>
      </c>
      <c r="K793" s="223" t="s">
        <v>15</v>
      </c>
      <c r="L793" s="222"/>
      <c r="M793" s="221" t="s">
        <v>15</v>
      </c>
      <c r="N793" s="220" t="s">
        <v>349</v>
      </c>
      <c r="O793" s="89"/>
      <c r="P793" s="214">
        <f>O793*H793</f>
        <v>0</v>
      </c>
      <c r="Q793" s="214">
        <v>0</v>
      </c>
      <c r="R793" s="214">
        <f>Q793*H793</f>
        <v>0</v>
      </c>
      <c r="S793" s="214">
        <v>0</v>
      </c>
      <c r="T793" s="213">
        <f>S793*H793</f>
        <v>0</v>
      </c>
      <c r="AR793" s="136" t="s">
        <v>452</v>
      </c>
      <c r="AT793" s="136" t="s">
        <v>429</v>
      </c>
      <c r="AU793" s="136" t="s">
        <v>293</v>
      </c>
      <c r="AY793" s="136" t="s">
        <v>385</v>
      </c>
      <c r="BE793" s="166">
        <f>IF(N793="základní",J793,0)</f>
        <v>0</v>
      </c>
      <c r="BF793" s="166">
        <f>IF(N793="snížená",J793,0)</f>
        <v>0</v>
      </c>
      <c r="BG793" s="166">
        <f>IF(N793="zákl. přenesená",J793,0)</f>
        <v>0</v>
      </c>
      <c r="BH793" s="166">
        <f>IF(N793="sníž. přenesená",J793,0)</f>
        <v>0</v>
      </c>
      <c r="BI793" s="166">
        <f>IF(N793="nulová",J793,0)</f>
        <v>0</v>
      </c>
      <c r="BJ793" s="136" t="s">
        <v>297</v>
      </c>
      <c r="BK793" s="166">
        <f>ROUND(I793*H793,2)</f>
        <v>0</v>
      </c>
      <c r="BL793" s="136" t="s">
        <v>451</v>
      </c>
      <c r="BM793" s="136" t="s">
        <v>450</v>
      </c>
    </row>
    <row r="794" spans="2:65" s="180" customFormat="1" ht="37.35" customHeight="1" x14ac:dyDescent="0.35">
      <c r="B794" s="188"/>
      <c r="D794" s="192" t="s">
        <v>314</v>
      </c>
      <c r="E794" s="231" t="s">
        <v>449</v>
      </c>
      <c r="F794" s="231" t="s">
        <v>448</v>
      </c>
      <c r="I794" s="190"/>
      <c r="J794" s="230">
        <f>BK794</f>
        <v>0</v>
      </c>
      <c r="L794" s="188"/>
      <c r="M794" s="187"/>
      <c r="N794" s="185"/>
      <c r="O794" s="185"/>
      <c r="P794" s="186">
        <f>SUM(P795:P831)</f>
        <v>0</v>
      </c>
      <c r="Q794" s="185"/>
      <c r="R794" s="186">
        <f>SUM(R795:R831)</f>
        <v>0</v>
      </c>
      <c r="S794" s="185"/>
      <c r="T794" s="184">
        <f>SUM(T795:T831)</f>
        <v>0</v>
      </c>
      <c r="AR794" s="182" t="s">
        <v>384</v>
      </c>
      <c r="AT794" s="183" t="s">
        <v>314</v>
      </c>
      <c r="AU794" s="183" t="s">
        <v>313</v>
      </c>
      <c r="AY794" s="182" t="s">
        <v>385</v>
      </c>
      <c r="BK794" s="181">
        <f>SUM(BK795:BK831)</f>
        <v>0</v>
      </c>
    </row>
    <row r="795" spans="2:65" s="41" customFormat="1" ht="22.5" customHeight="1" x14ac:dyDescent="0.25">
      <c r="B795" s="179"/>
      <c r="C795" s="178" t="s">
        <v>447</v>
      </c>
      <c r="D795" s="178" t="s">
        <v>386</v>
      </c>
      <c r="E795" s="177" t="s">
        <v>446</v>
      </c>
      <c r="F795" s="172" t="s">
        <v>445</v>
      </c>
      <c r="G795" s="176" t="s">
        <v>420</v>
      </c>
      <c r="H795" s="175">
        <v>17</v>
      </c>
      <c r="I795" s="174"/>
      <c r="J795" s="173">
        <f>ROUND(I795*H795,2)</f>
        <v>0</v>
      </c>
      <c r="K795" s="172" t="s">
        <v>15</v>
      </c>
      <c r="L795" s="42"/>
      <c r="M795" s="171" t="s">
        <v>15</v>
      </c>
      <c r="N795" s="215" t="s">
        <v>349</v>
      </c>
      <c r="O795" s="89"/>
      <c r="P795" s="214">
        <f>O795*H795</f>
        <v>0</v>
      </c>
      <c r="Q795" s="214">
        <v>0</v>
      </c>
      <c r="R795" s="214">
        <f>Q795*H795</f>
        <v>0</v>
      </c>
      <c r="S795" s="214">
        <v>0</v>
      </c>
      <c r="T795" s="213">
        <f>S795*H795</f>
        <v>0</v>
      </c>
      <c r="AR795" s="136" t="s">
        <v>406</v>
      </c>
      <c r="AT795" s="136" t="s">
        <v>386</v>
      </c>
      <c r="AU795" s="136" t="s">
        <v>297</v>
      </c>
      <c r="AY795" s="136" t="s">
        <v>385</v>
      </c>
      <c r="BE795" s="166">
        <f>IF(N795="základní",J795,0)</f>
        <v>0</v>
      </c>
      <c r="BF795" s="166">
        <f>IF(N795="snížená",J795,0)</f>
        <v>0</v>
      </c>
      <c r="BG795" s="166">
        <f>IF(N795="zákl. přenesená",J795,0)</f>
        <v>0</v>
      </c>
      <c r="BH795" s="166">
        <f>IF(N795="sníž. přenesená",J795,0)</f>
        <v>0</v>
      </c>
      <c r="BI795" s="166">
        <f>IF(N795="nulová",J795,0)</f>
        <v>0</v>
      </c>
      <c r="BJ795" s="136" t="s">
        <v>297</v>
      </c>
      <c r="BK795" s="166">
        <f>ROUND(I795*H795,2)</f>
        <v>0</v>
      </c>
      <c r="BL795" s="136" t="s">
        <v>406</v>
      </c>
      <c r="BM795" s="136" t="s">
        <v>444</v>
      </c>
    </row>
    <row r="796" spans="2:65" s="205" customFormat="1" x14ac:dyDescent="0.25">
      <c r="B796" s="210"/>
      <c r="D796" s="204" t="s">
        <v>396</v>
      </c>
      <c r="E796" s="206" t="s">
        <v>15</v>
      </c>
      <c r="F796" s="212" t="s">
        <v>443</v>
      </c>
      <c r="H796" s="206" t="s">
        <v>15</v>
      </c>
      <c r="I796" s="211"/>
      <c r="L796" s="210"/>
      <c r="M796" s="209"/>
      <c r="N796" s="208"/>
      <c r="O796" s="208"/>
      <c r="P796" s="208"/>
      <c r="Q796" s="208"/>
      <c r="R796" s="208"/>
      <c r="S796" s="208"/>
      <c r="T796" s="207"/>
      <c r="AT796" s="206" t="s">
        <v>396</v>
      </c>
      <c r="AU796" s="206" t="s">
        <v>297</v>
      </c>
      <c r="AV796" s="205" t="s">
        <v>297</v>
      </c>
      <c r="AW796" s="205" t="s">
        <v>358</v>
      </c>
      <c r="AX796" s="205" t="s">
        <v>313</v>
      </c>
      <c r="AY796" s="206" t="s">
        <v>385</v>
      </c>
    </row>
    <row r="797" spans="2:65" s="205" customFormat="1" x14ac:dyDescent="0.25">
      <c r="B797" s="210"/>
      <c r="D797" s="204" t="s">
        <v>396</v>
      </c>
      <c r="E797" s="206" t="s">
        <v>15</v>
      </c>
      <c r="F797" s="212" t="s">
        <v>437</v>
      </c>
      <c r="H797" s="206" t="s">
        <v>15</v>
      </c>
      <c r="I797" s="211"/>
      <c r="L797" s="210"/>
      <c r="M797" s="209"/>
      <c r="N797" s="208"/>
      <c r="O797" s="208"/>
      <c r="P797" s="208"/>
      <c r="Q797" s="208"/>
      <c r="R797" s="208"/>
      <c r="S797" s="208"/>
      <c r="T797" s="207"/>
      <c r="AT797" s="206" t="s">
        <v>396</v>
      </c>
      <c r="AU797" s="206" t="s">
        <v>297</v>
      </c>
      <c r="AV797" s="205" t="s">
        <v>297</v>
      </c>
      <c r="AW797" s="205" t="s">
        <v>358</v>
      </c>
      <c r="AX797" s="205" t="s">
        <v>313</v>
      </c>
      <c r="AY797" s="206" t="s">
        <v>385</v>
      </c>
    </row>
    <row r="798" spans="2:65" s="205" customFormat="1" x14ac:dyDescent="0.25">
      <c r="B798" s="210"/>
      <c r="D798" s="204" t="s">
        <v>396</v>
      </c>
      <c r="E798" s="206" t="s">
        <v>15</v>
      </c>
      <c r="F798" s="212" t="s">
        <v>436</v>
      </c>
      <c r="H798" s="206" t="s">
        <v>15</v>
      </c>
      <c r="I798" s="211"/>
      <c r="L798" s="210"/>
      <c r="M798" s="209"/>
      <c r="N798" s="208"/>
      <c r="O798" s="208"/>
      <c r="P798" s="208"/>
      <c r="Q798" s="208"/>
      <c r="R798" s="208"/>
      <c r="S798" s="208"/>
      <c r="T798" s="207"/>
      <c r="AT798" s="206" t="s">
        <v>396</v>
      </c>
      <c r="AU798" s="206" t="s">
        <v>297</v>
      </c>
      <c r="AV798" s="205" t="s">
        <v>297</v>
      </c>
      <c r="AW798" s="205" t="s">
        <v>358</v>
      </c>
      <c r="AX798" s="205" t="s">
        <v>313</v>
      </c>
      <c r="AY798" s="206" t="s">
        <v>385</v>
      </c>
    </row>
    <row r="799" spans="2:65" s="205" customFormat="1" x14ac:dyDescent="0.25">
      <c r="B799" s="210"/>
      <c r="D799" s="204" t="s">
        <v>396</v>
      </c>
      <c r="E799" s="206" t="s">
        <v>15</v>
      </c>
      <c r="F799" s="212" t="s">
        <v>435</v>
      </c>
      <c r="H799" s="206" t="s">
        <v>15</v>
      </c>
      <c r="I799" s="211"/>
      <c r="L799" s="210"/>
      <c r="M799" s="209"/>
      <c r="N799" s="208"/>
      <c r="O799" s="208"/>
      <c r="P799" s="208"/>
      <c r="Q799" s="208"/>
      <c r="R799" s="208"/>
      <c r="S799" s="208"/>
      <c r="T799" s="207"/>
      <c r="AT799" s="206" t="s">
        <v>396</v>
      </c>
      <c r="AU799" s="206" t="s">
        <v>297</v>
      </c>
      <c r="AV799" s="205" t="s">
        <v>297</v>
      </c>
      <c r="AW799" s="205" t="s">
        <v>358</v>
      </c>
      <c r="AX799" s="205" t="s">
        <v>313</v>
      </c>
      <c r="AY799" s="206" t="s">
        <v>385</v>
      </c>
    </row>
    <row r="800" spans="2:65" s="195" customFormat="1" x14ac:dyDescent="0.25">
      <c r="B800" s="200"/>
      <c r="D800" s="219" t="s">
        <v>396</v>
      </c>
      <c r="E800" s="218" t="s">
        <v>15</v>
      </c>
      <c r="F800" s="217" t="s">
        <v>442</v>
      </c>
      <c r="H800" s="216">
        <v>17</v>
      </c>
      <c r="I800" s="201"/>
      <c r="L800" s="200"/>
      <c r="M800" s="199"/>
      <c r="N800" s="198"/>
      <c r="O800" s="198"/>
      <c r="P800" s="198"/>
      <c r="Q800" s="198"/>
      <c r="R800" s="198"/>
      <c r="S800" s="198"/>
      <c r="T800" s="197"/>
      <c r="AT800" s="196" t="s">
        <v>396</v>
      </c>
      <c r="AU800" s="196" t="s">
        <v>297</v>
      </c>
      <c r="AV800" s="195" t="s">
        <v>293</v>
      </c>
      <c r="AW800" s="195" t="s">
        <v>358</v>
      </c>
      <c r="AX800" s="195" t="s">
        <v>297</v>
      </c>
      <c r="AY800" s="196" t="s">
        <v>385</v>
      </c>
    </row>
    <row r="801" spans="2:65" s="41" customFormat="1" ht="22.5" customHeight="1" x14ac:dyDescent="0.25">
      <c r="B801" s="179"/>
      <c r="C801" s="178" t="s">
        <v>441</v>
      </c>
      <c r="D801" s="178" t="s">
        <v>386</v>
      </c>
      <c r="E801" s="177" t="s">
        <v>440</v>
      </c>
      <c r="F801" s="172" t="s">
        <v>439</v>
      </c>
      <c r="G801" s="176" t="s">
        <v>420</v>
      </c>
      <c r="H801" s="175">
        <v>2</v>
      </c>
      <c r="I801" s="174"/>
      <c r="J801" s="173">
        <f>ROUND(I801*H801,2)</f>
        <v>0</v>
      </c>
      <c r="K801" s="172" t="s">
        <v>15</v>
      </c>
      <c r="L801" s="42"/>
      <c r="M801" s="171" t="s">
        <v>15</v>
      </c>
      <c r="N801" s="215" t="s">
        <v>349</v>
      </c>
      <c r="O801" s="89"/>
      <c r="P801" s="214">
        <f>O801*H801</f>
        <v>0</v>
      </c>
      <c r="Q801" s="214">
        <v>0</v>
      </c>
      <c r="R801" s="214">
        <f>Q801*H801</f>
        <v>0</v>
      </c>
      <c r="S801" s="214">
        <v>0</v>
      </c>
      <c r="T801" s="213">
        <f>S801*H801</f>
        <v>0</v>
      </c>
      <c r="AR801" s="136" t="s">
        <v>406</v>
      </c>
      <c r="AT801" s="136" t="s">
        <v>386</v>
      </c>
      <c r="AU801" s="136" t="s">
        <v>297</v>
      </c>
      <c r="AY801" s="136" t="s">
        <v>385</v>
      </c>
      <c r="BE801" s="166">
        <f>IF(N801="základní",J801,0)</f>
        <v>0</v>
      </c>
      <c r="BF801" s="166">
        <f>IF(N801="snížená",J801,0)</f>
        <v>0</v>
      </c>
      <c r="BG801" s="166">
        <f>IF(N801="zákl. přenesená",J801,0)</f>
        <v>0</v>
      </c>
      <c r="BH801" s="166">
        <f>IF(N801="sníž. přenesená",J801,0)</f>
        <v>0</v>
      </c>
      <c r="BI801" s="166">
        <f>IF(N801="nulová",J801,0)</f>
        <v>0</v>
      </c>
      <c r="BJ801" s="136" t="s">
        <v>297</v>
      </c>
      <c r="BK801" s="166">
        <f>ROUND(I801*H801,2)</f>
        <v>0</v>
      </c>
      <c r="BL801" s="136" t="s">
        <v>406</v>
      </c>
      <c r="BM801" s="136" t="s">
        <v>438</v>
      </c>
    </row>
    <row r="802" spans="2:65" s="205" customFormat="1" x14ac:dyDescent="0.25">
      <c r="B802" s="210"/>
      <c r="D802" s="204" t="s">
        <v>396</v>
      </c>
      <c r="E802" s="206" t="s">
        <v>15</v>
      </c>
      <c r="F802" s="212" t="s">
        <v>437</v>
      </c>
      <c r="H802" s="206" t="s">
        <v>15</v>
      </c>
      <c r="I802" s="211"/>
      <c r="L802" s="210"/>
      <c r="M802" s="209"/>
      <c r="N802" s="208"/>
      <c r="O802" s="208"/>
      <c r="P802" s="208"/>
      <c r="Q802" s="208"/>
      <c r="R802" s="208"/>
      <c r="S802" s="208"/>
      <c r="T802" s="207"/>
      <c r="AT802" s="206" t="s">
        <v>396</v>
      </c>
      <c r="AU802" s="206" t="s">
        <v>297</v>
      </c>
      <c r="AV802" s="205" t="s">
        <v>297</v>
      </c>
      <c r="AW802" s="205" t="s">
        <v>358</v>
      </c>
      <c r="AX802" s="205" t="s">
        <v>313</v>
      </c>
      <c r="AY802" s="206" t="s">
        <v>385</v>
      </c>
    </row>
    <row r="803" spans="2:65" s="205" customFormat="1" x14ac:dyDescent="0.25">
      <c r="B803" s="210"/>
      <c r="D803" s="204" t="s">
        <v>396</v>
      </c>
      <c r="E803" s="206" t="s">
        <v>15</v>
      </c>
      <c r="F803" s="212" t="s">
        <v>436</v>
      </c>
      <c r="H803" s="206" t="s">
        <v>15</v>
      </c>
      <c r="I803" s="211"/>
      <c r="L803" s="210"/>
      <c r="M803" s="209"/>
      <c r="N803" s="208"/>
      <c r="O803" s="208"/>
      <c r="P803" s="208"/>
      <c r="Q803" s="208"/>
      <c r="R803" s="208"/>
      <c r="S803" s="208"/>
      <c r="T803" s="207"/>
      <c r="AT803" s="206" t="s">
        <v>396</v>
      </c>
      <c r="AU803" s="206" t="s">
        <v>297</v>
      </c>
      <c r="AV803" s="205" t="s">
        <v>297</v>
      </c>
      <c r="AW803" s="205" t="s">
        <v>358</v>
      </c>
      <c r="AX803" s="205" t="s">
        <v>313</v>
      </c>
      <c r="AY803" s="206" t="s">
        <v>385</v>
      </c>
    </row>
    <row r="804" spans="2:65" s="205" customFormat="1" x14ac:dyDescent="0.25">
      <c r="B804" s="210"/>
      <c r="D804" s="204" t="s">
        <v>396</v>
      </c>
      <c r="E804" s="206" t="s">
        <v>15</v>
      </c>
      <c r="F804" s="212" t="s">
        <v>435</v>
      </c>
      <c r="H804" s="206" t="s">
        <v>15</v>
      </c>
      <c r="I804" s="211"/>
      <c r="L804" s="210"/>
      <c r="M804" s="209"/>
      <c r="N804" s="208"/>
      <c r="O804" s="208"/>
      <c r="P804" s="208"/>
      <c r="Q804" s="208"/>
      <c r="R804" s="208"/>
      <c r="S804" s="208"/>
      <c r="T804" s="207"/>
      <c r="AT804" s="206" t="s">
        <v>396</v>
      </c>
      <c r="AU804" s="206" t="s">
        <v>297</v>
      </c>
      <c r="AV804" s="205" t="s">
        <v>297</v>
      </c>
      <c r="AW804" s="205" t="s">
        <v>358</v>
      </c>
      <c r="AX804" s="205" t="s">
        <v>313</v>
      </c>
      <c r="AY804" s="206" t="s">
        <v>385</v>
      </c>
    </row>
    <row r="805" spans="2:65" s="205" customFormat="1" x14ac:dyDescent="0.25">
      <c r="B805" s="210"/>
      <c r="D805" s="204" t="s">
        <v>396</v>
      </c>
      <c r="E805" s="206" t="s">
        <v>15</v>
      </c>
      <c r="F805" s="212" t="s">
        <v>434</v>
      </c>
      <c r="H805" s="206" t="s">
        <v>15</v>
      </c>
      <c r="I805" s="211"/>
      <c r="L805" s="210"/>
      <c r="M805" s="209"/>
      <c r="N805" s="208"/>
      <c r="O805" s="208"/>
      <c r="P805" s="208"/>
      <c r="Q805" s="208"/>
      <c r="R805" s="208"/>
      <c r="S805" s="208"/>
      <c r="T805" s="207"/>
      <c r="AT805" s="206" t="s">
        <v>396</v>
      </c>
      <c r="AU805" s="206" t="s">
        <v>297</v>
      </c>
      <c r="AV805" s="205" t="s">
        <v>297</v>
      </c>
      <c r="AW805" s="205" t="s">
        <v>358</v>
      </c>
      <c r="AX805" s="205" t="s">
        <v>313</v>
      </c>
      <c r="AY805" s="206" t="s">
        <v>385</v>
      </c>
    </row>
    <row r="806" spans="2:65" s="205" customFormat="1" x14ac:dyDescent="0.25">
      <c r="B806" s="210"/>
      <c r="D806" s="204" t="s">
        <v>396</v>
      </c>
      <c r="E806" s="206" t="s">
        <v>15</v>
      </c>
      <c r="F806" s="212" t="s">
        <v>433</v>
      </c>
      <c r="H806" s="206" t="s">
        <v>15</v>
      </c>
      <c r="I806" s="211"/>
      <c r="L806" s="210"/>
      <c r="M806" s="209"/>
      <c r="N806" s="208"/>
      <c r="O806" s="208"/>
      <c r="P806" s="208"/>
      <c r="Q806" s="208"/>
      <c r="R806" s="208"/>
      <c r="S806" s="208"/>
      <c r="T806" s="207"/>
      <c r="AT806" s="206" t="s">
        <v>396</v>
      </c>
      <c r="AU806" s="206" t="s">
        <v>297</v>
      </c>
      <c r="AV806" s="205" t="s">
        <v>297</v>
      </c>
      <c r="AW806" s="205" t="s">
        <v>358</v>
      </c>
      <c r="AX806" s="205" t="s">
        <v>313</v>
      </c>
      <c r="AY806" s="206" t="s">
        <v>385</v>
      </c>
    </row>
    <row r="807" spans="2:65" s="195" customFormat="1" x14ac:dyDescent="0.25">
      <c r="B807" s="200"/>
      <c r="D807" s="219" t="s">
        <v>396</v>
      </c>
      <c r="E807" s="218" t="s">
        <v>15</v>
      </c>
      <c r="F807" s="217" t="s">
        <v>293</v>
      </c>
      <c r="H807" s="216">
        <v>2</v>
      </c>
      <c r="I807" s="201"/>
      <c r="L807" s="200"/>
      <c r="M807" s="199"/>
      <c r="N807" s="198"/>
      <c r="O807" s="198"/>
      <c r="P807" s="198"/>
      <c r="Q807" s="198"/>
      <c r="R807" s="198"/>
      <c r="S807" s="198"/>
      <c r="T807" s="197"/>
      <c r="AT807" s="196" t="s">
        <v>396</v>
      </c>
      <c r="AU807" s="196" t="s">
        <v>297</v>
      </c>
      <c r="AV807" s="195" t="s">
        <v>293</v>
      </c>
      <c r="AW807" s="195" t="s">
        <v>358</v>
      </c>
      <c r="AX807" s="195" t="s">
        <v>297</v>
      </c>
      <c r="AY807" s="196" t="s">
        <v>385</v>
      </c>
    </row>
    <row r="808" spans="2:65" s="41" customFormat="1" ht="22.5" customHeight="1" x14ac:dyDescent="0.25">
      <c r="B808" s="179"/>
      <c r="C808" s="229" t="s">
        <v>432</v>
      </c>
      <c r="D808" s="229" t="s">
        <v>429</v>
      </c>
      <c r="E808" s="228" t="s">
        <v>431</v>
      </c>
      <c r="F808" s="223" t="s">
        <v>430</v>
      </c>
      <c r="G808" s="227" t="s">
        <v>420</v>
      </c>
      <c r="H808" s="226">
        <v>20</v>
      </c>
      <c r="I808" s="225"/>
      <c r="J808" s="224">
        <f>ROUND(I808*H808,2)</f>
        <v>0</v>
      </c>
      <c r="K808" s="223" t="s">
        <v>15</v>
      </c>
      <c r="L808" s="222"/>
      <c r="M808" s="221" t="s">
        <v>15</v>
      </c>
      <c r="N808" s="220" t="s">
        <v>349</v>
      </c>
      <c r="O808" s="89"/>
      <c r="P808" s="214">
        <f>O808*H808</f>
        <v>0</v>
      </c>
      <c r="Q808" s="214">
        <v>0</v>
      </c>
      <c r="R808" s="214">
        <f>Q808*H808</f>
        <v>0</v>
      </c>
      <c r="S808" s="214">
        <v>0</v>
      </c>
      <c r="T808" s="213">
        <f>S808*H808</f>
        <v>0</v>
      </c>
      <c r="AR808" s="136" t="s">
        <v>406</v>
      </c>
      <c r="AT808" s="136" t="s">
        <v>429</v>
      </c>
      <c r="AU808" s="136" t="s">
        <v>297</v>
      </c>
      <c r="AY808" s="136" t="s">
        <v>385</v>
      </c>
      <c r="BE808" s="166">
        <f>IF(N808="základní",J808,0)</f>
        <v>0</v>
      </c>
      <c r="BF808" s="166">
        <f>IF(N808="snížená",J808,0)</f>
        <v>0</v>
      </c>
      <c r="BG808" s="166">
        <f>IF(N808="zákl. přenesená",J808,0)</f>
        <v>0</v>
      </c>
      <c r="BH808" s="166">
        <f>IF(N808="sníž. přenesená",J808,0)</f>
        <v>0</v>
      </c>
      <c r="BI808" s="166">
        <f>IF(N808="nulová",J808,0)</f>
        <v>0</v>
      </c>
      <c r="BJ808" s="136" t="s">
        <v>297</v>
      </c>
      <c r="BK808" s="166">
        <f>ROUND(I808*H808,2)</f>
        <v>0</v>
      </c>
      <c r="BL808" s="136" t="s">
        <v>406</v>
      </c>
      <c r="BM808" s="136" t="s">
        <v>428</v>
      </c>
    </row>
    <row r="809" spans="2:65" s="205" customFormat="1" x14ac:dyDescent="0.25">
      <c r="B809" s="210"/>
      <c r="D809" s="204" t="s">
        <v>396</v>
      </c>
      <c r="E809" s="206" t="s">
        <v>15</v>
      </c>
      <c r="F809" s="212" t="s">
        <v>427</v>
      </c>
      <c r="H809" s="206" t="s">
        <v>15</v>
      </c>
      <c r="I809" s="211"/>
      <c r="L809" s="210"/>
      <c r="M809" s="209"/>
      <c r="N809" s="208"/>
      <c r="O809" s="208"/>
      <c r="P809" s="208"/>
      <c r="Q809" s="208"/>
      <c r="R809" s="208"/>
      <c r="S809" s="208"/>
      <c r="T809" s="207"/>
      <c r="AT809" s="206" t="s">
        <v>396</v>
      </c>
      <c r="AU809" s="206" t="s">
        <v>297</v>
      </c>
      <c r="AV809" s="205" t="s">
        <v>297</v>
      </c>
      <c r="AW809" s="205" t="s">
        <v>358</v>
      </c>
      <c r="AX809" s="205" t="s">
        <v>313</v>
      </c>
      <c r="AY809" s="206" t="s">
        <v>385</v>
      </c>
    </row>
    <row r="810" spans="2:65" s="205" customFormat="1" x14ac:dyDescent="0.25">
      <c r="B810" s="210"/>
      <c r="D810" s="204" t="s">
        <v>396</v>
      </c>
      <c r="E810" s="206" t="s">
        <v>15</v>
      </c>
      <c r="F810" s="212" t="s">
        <v>426</v>
      </c>
      <c r="H810" s="206" t="s">
        <v>15</v>
      </c>
      <c r="I810" s="211"/>
      <c r="L810" s="210"/>
      <c r="M810" s="209"/>
      <c r="N810" s="208"/>
      <c r="O810" s="208"/>
      <c r="P810" s="208"/>
      <c r="Q810" s="208"/>
      <c r="R810" s="208"/>
      <c r="S810" s="208"/>
      <c r="T810" s="207"/>
      <c r="AT810" s="206" t="s">
        <v>396</v>
      </c>
      <c r="AU810" s="206" t="s">
        <v>297</v>
      </c>
      <c r="AV810" s="205" t="s">
        <v>297</v>
      </c>
      <c r="AW810" s="205" t="s">
        <v>358</v>
      </c>
      <c r="AX810" s="205" t="s">
        <v>313</v>
      </c>
      <c r="AY810" s="206" t="s">
        <v>385</v>
      </c>
    </row>
    <row r="811" spans="2:65" s="205" customFormat="1" x14ac:dyDescent="0.25">
      <c r="B811" s="210"/>
      <c r="D811" s="204" t="s">
        <v>396</v>
      </c>
      <c r="E811" s="206" t="s">
        <v>15</v>
      </c>
      <c r="F811" s="212" t="s">
        <v>425</v>
      </c>
      <c r="H811" s="206" t="s">
        <v>15</v>
      </c>
      <c r="I811" s="211"/>
      <c r="L811" s="210"/>
      <c r="M811" s="209"/>
      <c r="N811" s="208"/>
      <c r="O811" s="208"/>
      <c r="P811" s="208"/>
      <c r="Q811" s="208"/>
      <c r="R811" s="208"/>
      <c r="S811" s="208"/>
      <c r="T811" s="207"/>
      <c r="AT811" s="206" t="s">
        <v>396</v>
      </c>
      <c r="AU811" s="206" t="s">
        <v>297</v>
      </c>
      <c r="AV811" s="205" t="s">
        <v>297</v>
      </c>
      <c r="AW811" s="205" t="s">
        <v>358</v>
      </c>
      <c r="AX811" s="205" t="s">
        <v>313</v>
      </c>
      <c r="AY811" s="206" t="s">
        <v>385</v>
      </c>
    </row>
    <row r="812" spans="2:65" s="195" customFormat="1" x14ac:dyDescent="0.25">
      <c r="B812" s="200"/>
      <c r="D812" s="219" t="s">
        <v>396</v>
      </c>
      <c r="E812" s="218" t="s">
        <v>15</v>
      </c>
      <c r="F812" s="217" t="s">
        <v>424</v>
      </c>
      <c r="H812" s="216">
        <v>20</v>
      </c>
      <c r="I812" s="201"/>
      <c r="L812" s="200"/>
      <c r="M812" s="199"/>
      <c r="N812" s="198"/>
      <c r="O812" s="198"/>
      <c r="P812" s="198"/>
      <c r="Q812" s="198"/>
      <c r="R812" s="198"/>
      <c r="S812" s="198"/>
      <c r="T812" s="197"/>
      <c r="AT812" s="196" t="s">
        <v>396</v>
      </c>
      <c r="AU812" s="196" t="s">
        <v>297</v>
      </c>
      <c r="AV812" s="195" t="s">
        <v>293</v>
      </c>
      <c r="AW812" s="195" t="s">
        <v>358</v>
      </c>
      <c r="AX812" s="195" t="s">
        <v>297</v>
      </c>
      <c r="AY812" s="196" t="s">
        <v>385</v>
      </c>
    </row>
    <row r="813" spans="2:65" s="41" customFormat="1" ht="22.5" customHeight="1" x14ac:dyDescent="0.25">
      <c r="B813" s="179"/>
      <c r="C813" s="178" t="s">
        <v>423</v>
      </c>
      <c r="D813" s="178" t="s">
        <v>386</v>
      </c>
      <c r="E813" s="177" t="s">
        <v>422</v>
      </c>
      <c r="F813" s="172" t="s">
        <v>421</v>
      </c>
      <c r="G813" s="176" t="s">
        <v>420</v>
      </c>
      <c r="H813" s="175">
        <v>3</v>
      </c>
      <c r="I813" s="174"/>
      <c r="J813" s="173">
        <f>ROUND(I813*H813,2)</f>
        <v>0</v>
      </c>
      <c r="K813" s="172" t="s">
        <v>15</v>
      </c>
      <c r="L813" s="42"/>
      <c r="M813" s="171" t="s">
        <v>15</v>
      </c>
      <c r="N813" s="215" t="s">
        <v>349</v>
      </c>
      <c r="O813" s="89"/>
      <c r="P813" s="214">
        <f>O813*H813</f>
        <v>0</v>
      </c>
      <c r="Q813" s="214">
        <v>0</v>
      </c>
      <c r="R813" s="214">
        <f>Q813*H813</f>
        <v>0</v>
      </c>
      <c r="S813" s="214">
        <v>0</v>
      </c>
      <c r="T813" s="213">
        <f>S813*H813</f>
        <v>0</v>
      </c>
      <c r="AR813" s="136" t="s">
        <v>406</v>
      </c>
      <c r="AT813" s="136" t="s">
        <v>386</v>
      </c>
      <c r="AU813" s="136" t="s">
        <v>297</v>
      </c>
      <c r="AY813" s="136" t="s">
        <v>385</v>
      </c>
      <c r="BE813" s="166">
        <f>IF(N813="základní",J813,0)</f>
        <v>0</v>
      </c>
      <c r="BF813" s="166">
        <f>IF(N813="snížená",J813,0)</f>
        <v>0</v>
      </c>
      <c r="BG813" s="166">
        <f>IF(N813="zákl. přenesená",J813,0)</f>
        <v>0</v>
      </c>
      <c r="BH813" s="166">
        <f>IF(N813="sníž. přenesená",J813,0)</f>
        <v>0</v>
      </c>
      <c r="BI813" s="166">
        <f>IF(N813="nulová",J813,0)</f>
        <v>0</v>
      </c>
      <c r="BJ813" s="136" t="s">
        <v>297</v>
      </c>
      <c r="BK813" s="166">
        <f>ROUND(I813*H813,2)</f>
        <v>0</v>
      </c>
      <c r="BL813" s="136" t="s">
        <v>406</v>
      </c>
      <c r="BM813" s="136" t="s">
        <v>419</v>
      </c>
    </row>
    <row r="814" spans="2:65" s="205" customFormat="1" x14ac:dyDescent="0.25">
      <c r="B814" s="210"/>
      <c r="D814" s="204" t="s">
        <v>396</v>
      </c>
      <c r="E814" s="206" t="s">
        <v>15</v>
      </c>
      <c r="F814" s="212" t="s">
        <v>418</v>
      </c>
      <c r="H814" s="206" t="s">
        <v>15</v>
      </c>
      <c r="I814" s="211"/>
      <c r="L814" s="210"/>
      <c r="M814" s="209"/>
      <c r="N814" s="208"/>
      <c r="O814" s="208"/>
      <c r="P814" s="208"/>
      <c r="Q814" s="208"/>
      <c r="R814" s="208"/>
      <c r="S814" s="208"/>
      <c r="T814" s="207"/>
      <c r="AT814" s="206" t="s">
        <v>396</v>
      </c>
      <c r="AU814" s="206" t="s">
        <v>297</v>
      </c>
      <c r="AV814" s="205" t="s">
        <v>297</v>
      </c>
      <c r="AW814" s="205" t="s">
        <v>358</v>
      </c>
      <c r="AX814" s="205" t="s">
        <v>313</v>
      </c>
      <c r="AY814" s="206" t="s">
        <v>385</v>
      </c>
    </row>
    <row r="815" spans="2:65" s="205" customFormat="1" x14ac:dyDescent="0.25">
      <c r="B815" s="210"/>
      <c r="D815" s="204" t="s">
        <v>396</v>
      </c>
      <c r="E815" s="206" t="s">
        <v>15</v>
      </c>
      <c r="F815" s="212" t="s">
        <v>417</v>
      </c>
      <c r="H815" s="206" t="s">
        <v>15</v>
      </c>
      <c r="I815" s="211"/>
      <c r="L815" s="210"/>
      <c r="M815" s="209"/>
      <c r="N815" s="208"/>
      <c r="O815" s="208"/>
      <c r="P815" s="208"/>
      <c r="Q815" s="208"/>
      <c r="R815" s="208"/>
      <c r="S815" s="208"/>
      <c r="T815" s="207"/>
      <c r="AT815" s="206" t="s">
        <v>396</v>
      </c>
      <c r="AU815" s="206" t="s">
        <v>297</v>
      </c>
      <c r="AV815" s="205" t="s">
        <v>297</v>
      </c>
      <c r="AW815" s="205" t="s">
        <v>358</v>
      </c>
      <c r="AX815" s="205" t="s">
        <v>313</v>
      </c>
      <c r="AY815" s="206" t="s">
        <v>385</v>
      </c>
    </row>
    <row r="816" spans="2:65" s="205" customFormat="1" x14ac:dyDescent="0.25">
      <c r="B816" s="210"/>
      <c r="D816" s="204" t="s">
        <v>396</v>
      </c>
      <c r="E816" s="206" t="s">
        <v>15</v>
      </c>
      <c r="F816" s="212" t="s">
        <v>416</v>
      </c>
      <c r="H816" s="206" t="s">
        <v>15</v>
      </c>
      <c r="I816" s="211"/>
      <c r="L816" s="210"/>
      <c r="M816" s="209"/>
      <c r="N816" s="208"/>
      <c r="O816" s="208"/>
      <c r="P816" s="208"/>
      <c r="Q816" s="208"/>
      <c r="R816" s="208"/>
      <c r="S816" s="208"/>
      <c r="T816" s="207"/>
      <c r="AT816" s="206" t="s">
        <v>396</v>
      </c>
      <c r="AU816" s="206" t="s">
        <v>297</v>
      </c>
      <c r="AV816" s="205" t="s">
        <v>297</v>
      </c>
      <c r="AW816" s="205" t="s">
        <v>358</v>
      </c>
      <c r="AX816" s="205" t="s">
        <v>313</v>
      </c>
      <c r="AY816" s="206" t="s">
        <v>385</v>
      </c>
    </row>
    <row r="817" spans="2:65" s="205" customFormat="1" x14ac:dyDescent="0.25">
      <c r="B817" s="210"/>
      <c r="D817" s="204" t="s">
        <v>396</v>
      </c>
      <c r="E817" s="206" t="s">
        <v>15</v>
      </c>
      <c r="F817" s="212" t="s">
        <v>415</v>
      </c>
      <c r="H817" s="206" t="s">
        <v>15</v>
      </c>
      <c r="I817" s="211"/>
      <c r="L817" s="210"/>
      <c r="M817" s="209"/>
      <c r="N817" s="208"/>
      <c r="O817" s="208"/>
      <c r="P817" s="208"/>
      <c r="Q817" s="208"/>
      <c r="R817" s="208"/>
      <c r="S817" s="208"/>
      <c r="T817" s="207"/>
      <c r="AT817" s="206" t="s">
        <v>396</v>
      </c>
      <c r="AU817" s="206" t="s">
        <v>297</v>
      </c>
      <c r="AV817" s="205" t="s">
        <v>297</v>
      </c>
      <c r="AW817" s="205" t="s">
        <v>358</v>
      </c>
      <c r="AX817" s="205" t="s">
        <v>313</v>
      </c>
      <c r="AY817" s="206" t="s">
        <v>385</v>
      </c>
    </row>
    <row r="818" spans="2:65" s="205" customFormat="1" x14ac:dyDescent="0.25">
      <c r="B818" s="210"/>
      <c r="D818" s="204" t="s">
        <v>396</v>
      </c>
      <c r="E818" s="206" t="s">
        <v>15</v>
      </c>
      <c r="F818" s="212" t="s">
        <v>414</v>
      </c>
      <c r="H818" s="206" t="s">
        <v>15</v>
      </c>
      <c r="I818" s="211"/>
      <c r="L818" s="210"/>
      <c r="M818" s="209"/>
      <c r="N818" s="208"/>
      <c r="O818" s="208"/>
      <c r="P818" s="208"/>
      <c r="Q818" s="208"/>
      <c r="R818" s="208"/>
      <c r="S818" s="208"/>
      <c r="T818" s="207"/>
      <c r="AT818" s="206" t="s">
        <v>396</v>
      </c>
      <c r="AU818" s="206" t="s">
        <v>297</v>
      </c>
      <c r="AV818" s="205" t="s">
        <v>297</v>
      </c>
      <c r="AW818" s="205" t="s">
        <v>358</v>
      </c>
      <c r="AX818" s="205" t="s">
        <v>313</v>
      </c>
      <c r="AY818" s="206" t="s">
        <v>385</v>
      </c>
    </row>
    <row r="819" spans="2:65" s="205" customFormat="1" x14ac:dyDescent="0.25">
      <c r="B819" s="210"/>
      <c r="D819" s="204" t="s">
        <v>396</v>
      </c>
      <c r="E819" s="206" t="s">
        <v>15</v>
      </c>
      <c r="F819" s="212" t="s">
        <v>413</v>
      </c>
      <c r="H819" s="206" t="s">
        <v>15</v>
      </c>
      <c r="I819" s="211"/>
      <c r="L819" s="210"/>
      <c r="M819" s="209"/>
      <c r="N819" s="208"/>
      <c r="O819" s="208"/>
      <c r="P819" s="208"/>
      <c r="Q819" s="208"/>
      <c r="R819" s="208"/>
      <c r="S819" s="208"/>
      <c r="T819" s="207"/>
      <c r="AT819" s="206" t="s">
        <v>396</v>
      </c>
      <c r="AU819" s="206" t="s">
        <v>297</v>
      </c>
      <c r="AV819" s="205" t="s">
        <v>297</v>
      </c>
      <c r="AW819" s="205" t="s">
        <v>358</v>
      </c>
      <c r="AX819" s="205" t="s">
        <v>313</v>
      </c>
      <c r="AY819" s="206" t="s">
        <v>385</v>
      </c>
    </row>
    <row r="820" spans="2:65" s="205" customFormat="1" x14ac:dyDescent="0.25">
      <c r="B820" s="210"/>
      <c r="D820" s="204" t="s">
        <v>396</v>
      </c>
      <c r="E820" s="206" t="s">
        <v>15</v>
      </c>
      <c r="F820" s="212" t="s">
        <v>412</v>
      </c>
      <c r="H820" s="206" t="s">
        <v>15</v>
      </c>
      <c r="I820" s="211"/>
      <c r="L820" s="210"/>
      <c r="M820" s="209"/>
      <c r="N820" s="208"/>
      <c r="O820" s="208"/>
      <c r="P820" s="208"/>
      <c r="Q820" s="208"/>
      <c r="R820" s="208"/>
      <c r="S820" s="208"/>
      <c r="T820" s="207"/>
      <c r="AT820" s="206" t="s">
        <v>396</v>
      </c>
      <c r="AU820" s="206" t="s">
        <v>297</v>
      </c>
      <c r="AV820" s="205" t="s">
        <v>297</v>
      </c>
      <c r="AW820" s="205" t="s">
        <v>358</v>
      </c>
      <c r="AX820" s="205" t="s">
        <v>313</v>
      </c>
      <c r="AY820" s="206" t="s">
        <v>385</v>
      </c>
    </row>
    <row r="821" spans="2:65" s="195" customFormat="1" x14ac:dyDescent="0.25">
      <c r="B821" s="200"/>
      <c r="D821" s="219" t="s">
        <v>396</v>
      </c>
      <c r="E821" s="218" t="s">
        <v>15</v>
      </c>
      <c r="F821" s="217" t="s">
        <v>411</v>
      </c>
      <c r="H821" s="216">
        <v>3</v>
      </c>
      <c r="I821" s="201"/>
      <c r="L821" s="200"/>
      <c r="M821" s="199"/>
      <c r="N821" s="198"/>
      <c r="O821" s="198"/>
      <c r="P821" s="198"/>
      <c r="Q821" s="198"/>
      <c r="R821" s="198"/>
      <c r="S821" s="198"/>
      <c r="T821" s="197"/>
      <c r="AT821" s="196" t="s">
        <v>396</v>
      </c>
      <c r="AU821" s="196" t="s">
        <v>297</v>
      </c>
      <c r="AV821" s="195" t="s">
        <v>293</v>
      </c>
      <c r="AW821" s="195" t="s">
        <v>358</v>
      </c>
      <c r="AX821" s="195" t="s">
        <v>297</v>
      </c>
      <c r="AY821" s="196" t="s">
        <v>385</v>
      </c>
    </row>
    <row r="822" spans="2:65" s="41" customFormat="1" ht="22.5" customHeight="1" x14ac:dyDescent="0.25">
      <c r="B822" s="179"/>
      <c r="C822" s="178" t="s">
        <v>410</v>
      </c>
      <c r="D822" s="178" t="s">
        <v>386</v>
      </c>
      <c r="E822" s="177" t="s">
        <v>409</v>
      </c>
      <c r="F822" s="172" t="s">
        <v>408</v>
      </c>
      <c r="G822" s="176" t="s">
        <v>407</v>
      </c>
      <c r="H822" s="175">
        <v>1</v>
      </c>
      <c r="I822" s="174"/>
      <c r="J822" s="173">
        <f>ROUND(I822*H822,2)</f>
        <v>0</v>
      </c>
      <c r="K822" s="172" t="s">
        <v>15</v>
      </c>
      <c r="L822" s="42"/>
      <c r="M822" s="171" t="s">
        <v>15</v>
      </c>
      <c r="N822" s="215" t="s">
        <v>349</v>
      </c>
      <c r="O822" s="89"/>
      <c r="P822" s="214">
        <f>O822*H822</f>
        <v>0</v>
      </c>
      <c r="Q822" s="214">
        <v>0</v>
      </c>
      <c r="R822" s="214">
        <f>Q822*H822</f>
        <v>0</v>
      </c>
      <c r="S822" s="214">
        <v>0</v>
      </c>
      <c r="T822" s="213">
        <f>S822*H822</f>
        <v>0</v>
      </c>
      <c r="AR822" s="136" t="s">
        <v>406</v>
      </c>
      <c r="AT822" s="136" t="s">
        <v>386</v>
      </c>
      <c r="AU822" s="136" t="s">
        <v>297</v>
      </c>
      <c r="AY822" s="136" t="s">
        <v>385</v>
      </c>
      <c r="BE822" s="166">
        <f>IF(N822="základní",J822,0)</f>
        <v>0</v>
      </c>
      <c r="BF822" s="166">
        <f>IF(N822="snížená",J822,0)</f>
        <v>0</v>
      </c>
      <c r="BG822" s="166">
        <f>IF(N822="zákl. přenesená",J822,0)</f>
        <v>0</v>
      </c>
      <c r="BH822" s="166">
        <f>IF(N822="sníž. přenesená",J822,0)</f>
        <v>0</v>
      </c>
      <c r="BI822" s="166">
        <f>IF(N822="nulová",J822,0)</f>
        <v>0</v>
      </c>
      <c r="BJ822" s="136" t="s">
        <v>297</v>
      </c>
      <c r="BK822" s="166">
        <f>ROUND(I822*H822,2)</f>
        <v>0</v>
      </c>
      <c r="BL822" s="136" t="s">
        <v>406</v>
      </c>
      <c r="BM822" s="136" t="s">
        <v>405</v>
      </c>
    </row>
    <row r="823" spans="2:65" s="205" customFormat="1" x14ac:dyDescent="0.25">
      <c r="B823" s="210"/>
      <c r="D823" s="204" t="s">
        <v>396</v>
      </c>
      <c r="E823" s="206" t="s">
        <v>15</v>
      </c>
      <c r="F823" s="212" t="s">
        <v>404</v>
      </c>
      <c r="H823" s="206" t="s">
        <v>15</v>
      </c>
      <c r="I823" s="211"/>
      <c r="L823" s="210"/>
      <c r="M823" s="209"/>
      <c r="N823" s="208"/>
      <c r="O823" s="208"/>
      <c r="P823" s="208"/>
      <c r="Q823" s="208"/>
      <c r="R823" s="208"/>
      <c r="S823" s="208"/>
      <c r="T823" s="207"/>
      <c r="AT823" s="206" t="s">
        <v>396</v>
      </c>
      <c r="AU823" s="206" t="s">
        <v>297</v>
      </c>
      <c r="AV823" s="205" t="s">
        <v>297</v>
      </c>
      <c r="AW823" s="205" t="s">
        <v>358</v>
      </c>
      <c r="AX823" s="205" t="s">
        <v>313</v>
      </c>
      <c r="AY823" s="206" t="s">
        <v>385</v>
      </c>
    </row>
    <row r="824" spans="2:65" s="205" customFormat="1" x14ac:dyDescent="0.25">
      <c r="B824" s="210"/>
      <c r="D824" s="204" t="s">
        <v>396</v>
      </c>
      <c r="E824" s="206" t="s">
        <v>15</v>
      </c>
      <c r="F824" s="212" t="s">
        <v>403</v>
      </c>
      <c r="H824" s="206" t="s">
        <v>15</v>
      </c>
      <c r="I824" s="211"/>
      <c r="L824" s="210"/>
      <c r="M824" s="209"/>
      <c r="N824" s="208"/>
      <c r="O824" s="208"/>
      <c r="P824" s="208"/>
      <c r="Q824" s="208"/>
      <c r="R824" s="208"/>
      <c r="S824" s="208"/>
      <c r="T824" s="207"/>
      <c r="AT824" s="206" t="s">
        <v>396</v>
      </c>
      <c r="AU824" s="206" t="s">
        <v>297</v>
      </c>
      <c r="AV824" s="205" t="s">
        <v>297</v>
      </c>
      <c r="AW824" s="205" t="s">
        <v>358</v>
      </c>
      <c r="AX824" s="205" t="s">
        <v>313</v>
      </c>
      <c r="AY824" s="206" t="s">
        <v>385</v>
      </c>
    </row>
    <row r="825" spans="2:65" s="205" customFormat="1" x14ac:dyDescent="0.25">
      <c r="B825" s="210"/>
      <c r="D825" s="204" t="s">
        <v>396</v>
      </c>
      <c r="E825" s="206" t="s">
        <v>15</v>
      </c>
      <c r="F825" s="212" t="s">
        <v>402</v>
      </c>
      <c r="H825" s="206" t="s">
        <v>15</v>
      </c>
      <c r="I825" s="211"/>
      <c r="L825" s="210"/>
      <c r="M825" s="209"/>
      <c r="N825" s="208"/>
      <c r="O825" s="208"/>
      <c r="P825" s="208"/>
      <c r="Q825" s="208"/>
      <c r="R825" s="208"/>
      <c r="S825" s="208"/>
      <c r="T825" s="207"/>
      <c r="AT825" s="206" t="s">
        <v>396</v>
      </c>
      <c r="AU825" s="206" t="s">
        <v>297</v>
      </c>
      <c r="AV825" s="205" t="s">
        <v>297</v>
      </c>
      <c r="AW825" s="205" t="s">
        <v>358</v>
      </c>
      <c r="AX825" s="205" t="s">
        <v>313</v>
      </c>
      <c r="AY825" s="206" t="s">
        <v>385</v>
      </c>
    </row>
    <row r="826" spans="2:65" s="205" customFormat="1" x14ac:dyDescent="0.25">
      <c r="B826" s="210"/>
      <c r="D826" s="204" t="s">
        <v>396</v>
      </c>
      <c r="E826" s="206" t="s">
        <v>15</v>
      </c>
      <c r="F826" s="212" t="s">
        <v>401</v>
      </c>
      <c r="H826" s="206" t="s">
        <v>15</v>
      </c>
      <c r="I826" s="211"/>
      <c r="L826" s="210"/>
      <c r="M826" s="209"/>
      <c r="N826" s="208"/>
      <c r="O826" s="208"/>
      <c r="P826" s="208"/>
      <c r="Q826" s="208"/>
      <c r="R826" s="208"/>
      <c r="S826" s="208"/>
      <c r="T826" s="207"/>
      <c r="AT826" s="206" t="s">
        <v>396</v>
      </c>
      <c r="AU826" s="206" t="s">
        <v>297</v>
      </c>
      <c r="AV826" s="205" t="s">
        <v>297</v>
      </c>
      <c r="AW826" s="205" t="s">
        <v>358</v>
      </c>
      <c r="AX826" s="205" t="s">
        <v>313</v>
      </c>
      <c r="AY826" s="206" t="s">
        <v>385</v>
      </c>
    </row>
    <row r="827" spans="2:65" s="205" customFormat="1" x14ac:dyDescent="0.25">
      <c r="B827" s="210"/>
      <c r="D827" s="204" t="s">
        <v>396</v>
      </c>
      <c r="E827" s="206" t="s">
        <v>15</v>
      </c>
      <c r="F827" s="212" t="s">
        <v>400</v>
      </c>
      <c r="H827" s="206" t="s">
        <v>15</v>
      </c>
      <c r="I827" s="211"/>
      <c r="L827" s="210"/>
      <c r="M827" s="209"/>
      <c r="N827" s="208"/>
      <c r="O827" s="208"/>
      <c r="P827" s="208"/>
      <c r="Q827" s="208"/>
      <c r="R827" s="208"/>
      <c r="S827" s="208"/>
      <c r="T827" s="207"/>
      <c r="AT827" s="206" t="s">
        <v>396</v>
      </c>
      <c r="AU827" s="206" t="s">
        <v>297</v>
      </c>
      <c r="AV827" s="205" t="s">
        <v>297</v>
      </c>
      <c r="AW827" s="205" t="s">
        <v>358</v>
      </c>
      <c r="AX827" s="205" t="s">
        <v>313</v>
      </c>
      <c r="AY827" s="206" t="s">
        <v>385</v>
      </c>
    </row>
    <row r="828" spans="2:65" s="205" customFormat="1" x14ac:dyDescent="0.25">
      <c r="B828" s="210"/>
      <c r="D828" s="204" t="s">
        <v>396</v>
      </c>
      <c r="E828" s="206" t="s">
        <v>15</v>
      </c>
      <c r="F828" s="212" t="s">
        <v>399</v>
      </c>
      <c r="H828" s="206" t="s">
        <v>15</v>
      </c>
      <c r="I828" s="211"/>
      <c r="L828" s="210"/>
      <c r="M828" s="209"/>
      <c r="N828" s="208"/>
      <c r="O828" s="208"/>
      <c r="P828" s="208"/>
      <c r="Q828" s="208"/>
      <c r="R828" s="208"/>
      <c r="S828" s="208"/>
      <c r="T828" s="207"/>
      <c r="AT828" s="206" t="s">
        <v>396</v>
      </c>
      <c r="AU828" s="206" t="s">
        <v>297</v>
      </c>
      <c r="AV828" s="205" t="s">
        <v>297</v>
      </c>
      <c r="AW828" s="205" t="s">
        <v>358</v>
      </c>
      <c r="AX828" s="205" t="s">
        <v>313</v>
      </c>
      <c r="AY828" s="206" t="s">
        <v>385</v>
      </c>
    </row>
    <row r="829" spans="2:65" s="205" customFormat="1" x14ac:dyDescent="0.25">
      <c r="B829" s="210"/>
      <c r="D829" s="204" t="s">
        <v>396</v>
      </c>
      <c r="E829" s="206" t="s">
        <v>15</v>
      </c>
      <c r="F829" s="212" t="s">
        <v>398</v>
      </c>
      <c r="H829" s="206" t="s">
        <v>15</v>
      </c>
      <c r="I829" s="211"/>
      <c r="L829" s="210"/>
      <c r="M829" s="209"/>
      <c r="N829" s="208"/>
      <c r="O829" s="208"/>
      <c r="P829" s="208"/>
      <c r="Q829" s="208"/>
      <c r="R829" s="208"/>
      <c r="S829" s="208"/>
      <c r="T829" s="207"/>
      <c r="AT829" s="206" t="s">
        <v>396</v>
      </c>
      <c r="AU829" s="206" t="s">
        <v>297</v>
      </c>
      <c r="AV829" s="205" t="s">
        <v>297</v>
      </c>
      <c r="AW829" s="205" t="s">
        <v>358</v>
      </c>
      <c r="AX829" s="205" t="s">
        <v>313</v>
      </c>
      <c r="AY829" s="206" t="s">
        <v>385</v>
      </c>
    </row>
    <row r="830" spans="2:65" s="205" customFormat="1" x14ac:dyDescent="0.25">
      <c r="B830" s="210"/>
      <c r="D830" s="204" t="s">
        <v>396</v>
      </c>
      <c r="E830" s="206" t="s">
        <v>15</v>
      </c>
      <c r="F830" s="212" t="s">
        <v>397</v>
      </c>
      <c r="H830" s="206" t="s">
        <v>15</v>
      </c>
      <c r="I830" s="211"/>
      <c r="L830" s="210"/>
      <c r="M830" s="209"/>
      <c r="N830" s="208"/>
      <c r="O830" s="208"/>
      <c r="P830" s="208"/>
      <c r="Q830" s="208"/>
      <c r="R830" s="208"/>
      <c r="S830" s="208"/>
      <c r="T830" s="207"/>
      <c r="AT830" s="206" t="s">
        <v>396</v>
      </c>
      <c r="AU830" s="206" t="s">
        <v>297</v>
      </c>
      <c r="AV830" s="205" t="s">
        <v>297</v>
      </c>
      <c r="AW830" s="205" t="s">
        <v>358</v>
      </c>
      <c r="AX830" s="205" t="s">
        <v>313</v>
      </c>
      <c r="AY830" s="206" t="s">
        <v>385</v>
      </c>
    </row>
    <row r="831" spans="2:65" s="195" customFormat="1" x14ac:dyDescent="0.25">
      <c r="B831" s="200"/>
      <c r="D831" s="204" t="s">
        <v>396</v>
      </c>
      <c r="E831" s="196" t="s">
        <v>15</v>
      </c>
      <c r="F831" s="203" t="s">
        <v>297</v>
      </c>
      <c r="H831" s="202">
        <v>1</v>
      </c>
      <c r="I831" s="201"/>
      <c r="L831" s="200"/>
      <c r="M831" s="199"/>
      <c r="N831" s="198"/>
      <c r="O831" s="198"/>
      <c r="P831" s="198"/>
      <c r="Q831" s="198"/>
      <c r="R831" s="198"/>
      <c r="S831" s="198"/>
      <c r="T831" s="197"/>
      <c r="AT831" s="196" t="s">
        <v>396</v>
      </c>
      <c r="AU831" s="196" t="s">
        <v>297</v>
      </c>
      <c r="AV831" s="195" t="s">
        <v>293</v>
      </c>
      <c r="AW831" s="195" t="s">
        <v>358</v>
      </c>
      <c r="AX831" s="195" t="s">
        <v>297</v>
      </c>
      <c r="AY831" s="196" t="s">
        <v>385</v>
      </c>
    </row>
    <row r="832" spans="2:65" s="180" customFormat="1" ht="37.35" customHeight="1" x14ac:dyDescent="0.35">
      <c r="B832" s="188"/>
      <c r="D832" s="182" t="s">
        <v>314</v>
      </c>
      <c r="E832" s="194" t="s">
        <v>395</v>
      </c>
      <c r="F832" s="194" t="s">
        <v>394</v>
      </c>
      <c r="I832" s="190"/>
      <c r="J832" s="193">
        <f>BK832</f>
        <v>0</v>
      </c>
      <c r="L832" s="188"/>
      <c r="M832" s="187"/>
      <c r="N832" s="185"/>
      <c r="O832" s="185"/>
      <c r="P832" s="186">
        <f>P833</f>
        <v>0</v>
      </c>
      <c r="Q832" s="185"/>
      <c r="R832" s="186">
        <f>R833</f>
        <v>0</v>
      </c>
      <c r="S832" s="185"/>
      <c r="T832" s="184">
        <f>T833</f>
        <v>0</v>
      </c>
      <c r="AR832" s="182" t="s">
        <v>391</v>
      </c>
      <c r="AT832" s="183" t="s">
        <v>314</v>
      </c>
      <c r="AU832" s="183" t="s">
        <v>313</v>
      </c>
      <c r="AY832" s="182" t="s">
        <v>385</v>
      </c>
      <c r="BK832" s="181">
        <f>BK833</f>
        <v>0</v>
      </c>
    </row>
    <row r="833" spans="2:65" s="180" customFormat="1" ht="19.899999999999999" customHeight="1" x14ac:dyDescent="0.3">
      <c r="B833" s="188"/>
      <c r="D833" s="192" t="s">
        <v>314</v>
      </c>
      <c r="E833" s="191" t="s">
        <v>393</v>
      </c>
      <c r="F833" s="191" t="s">
        <v>392</v>
      </c>
      <c r="I833" s="190"/>
      <c r="J833" s="189">
        <f>BK833</f>
        <v>0</v>
      </c>
      <c r="L833" s="188"/>
      <c r="M833" s="187"/>
      <c r="N833" s="185"/>
      <c r="O833" s="185"/>
      <c r="P833" s="186">
        <f>P834</f>
        <v>0</v>
      </c>
      <c r="Q833" s="185"/>
      <c r="R833" s="186">
        <f>R834</f>
        <v>0</v>
      </c>
      <c r="S833" s="185"/>
      <c r="T833" s="184">
        <f>T834</f>
        <v>0</v>
      </c>
      <c r="AR833" s="182" t="s">
        <v>391</v>
      </c>
      <c r="AT833" s="183" t="s">
        <v>314</v>
      </c>
      <c r="AU833" s="183" t="s">
        <v>297</v>
      </c>
      <c r="AY833" s="182" t="s">
        <v>385</v>
      </c>
      <c r="BK833" s="181">
        <f>BK834</f>
        <v>0</v>
      </c>
    </row>
    <row r="834" spans="2:65" s="41" customFormat="1" ht="22.5" customHeight="1" x14ac:dyDescent="0.25">
      <c r="B834" s="179"/>
      <c r="C834" s="178" t="s">
        <v>390</v>
      </c>
      <c r="D834" s="178" t="s">
        <v>386</v>
      </c>
      <c r="E834" s="177" t="s">
        <v>389</v>
      </c>
      <c r="F834" s="172" t="s">
        <v>388</v>
      </c>
      <c r="G834" s="176" t="s">
        <v>387</v>
      </c>
      <c r="H834" s="175">
        <v>1</v>
      </c>
      <c r="I834" s="174"/>
      <c r="J834" s="173">
        <f>ROUND(I834*H834,2)</f>
        <v>0</v>
      </c>
      <c r="K834" s="172" t="s">
        <v>15</v>
      </c>
      <c r="L834" s="42"/>
      <c r="M834" s="171" t="s">
        <v>15</v>
      </c>
      <c r="N834" s="170" t="s">
        <v>349</v>
      </c>
      <c r="O834" s="169"/>
      <c r="P834" s="168">
        <f>O834*H834</f>
        <v>0</v>
      </c>
      <c r="Q834" s="168">
        <v>0</v>
      </c>
      <c r="R834" s="168">
        <f>Q834*H834</f>
        <v>0</v>
      </c>
      <c r="S834" s="168">
        <v>0</v>
      </c>
      <c r="T834" s="167">
        <f>S834*H834</f>
        <v>0</v>
      </c>
      <c r="AR834" s="136" t="s">
        <v>384</v>
      </c>
      <c r="AT834" s="136" t="s">
        <v>386</v>
      </c>
      <c r="AU834" s="136" t="s">
        <v>293</v>
      </c>
      <c r="AY834" s="136" t="s">
        <v>385</v>
      </c>
      <c r="BE834" s="166">
        <f>IF(N834="základní",J834,0)</f>
        <v>0</v>
      </c>
      <c r="BF834" s="166">
        <f>IF(N834="snížená",J834,0)</f>
        <v>0</v>
      </c>
      <c r="BG834" s="166">
        <f>IF(N834="zákl. přenesená",J834,0)</f>
        <v>0</v>
      </c>
      <c r="BH834" s="166">
        <f>IF(N834="sníž. přenesená",J834,0)</f>
        <v>0</v>
      </c>
      <c r="BI834" s="166">
        <f>IF(N834="nulová",J834,0)</f>
        <v>0</v>
      </c>
      <c r="BJ834" s="136" t="s">
        <v>297</v>
      </c>
      <c r="BK834" s="166">
        <f>ROUND(I834*H834,2)</f>
        <v>0</v>
      </c>
      <c r="BL834" s="136" t="s">
        <v>384</v>
      </c>
      <c r="BM834" s="136" t="s">
        <v>383</v>
      </c>
    </row>
    <row r="835" spans="2:65" s="41" customFormat="1" ht="6.95" customHeight="1" x14ac:dyDescent="0.25">
      <c r="B835" s="44"/>
      <c r="C835" s="43"/>
      <c r="D835" s="43"/>
      <c r="E835" s="43"/>
      <c r="F835" s="43"/>
      <c r="G835" s="43"/>
      <c r="H835" s="43"/>
      <c r="I835" s="165"/>
      <c r="J835" s="43"/>
      <c r="K835" s="43"/>
      <c r="L835" s="42"/>
    </row>
    <row r="836" spans="2:65" x14ac:dyDescent="0.3">
      <c r="AT836" s="164"/>
    </row>
  </sheetData>
  <sheetProtection password="CC35" sheet="1" objects="1" scenarios="1" formatColumns="0" formatRows="0" sort="0" autoFilter="0"/>
  <autoFilter ref="C106:K106"/>
  <mergeCells count="9">
    <mergeCell ref="E99:H99"/>
    <mergeCell ref="G1:H1"/>
    <mergeCell ref="L2:V2"/>
    <mergeCell ref="E7:H7"/>
    <mergeCell ref="E9:H9"/>
    <mergeCell ref="E24:H24"/>
    <mergeCell ref="E45:H45"/>
    <mergeCell ref="E47:H47"/>
    <mergeCell ref="E97:H97"/>
  </mergeCells>
  <hyperlinks>
    <hyperlink ref="F1:G1" location="C2" tooltip="Krycí list soupisu" display="1) Krycí list soupisu"/>
    <hyperlink ref="G1:H1" location="C54" tooltip="Rekapitulace" display="2) Rekapitulace"/>
    <hyperlink ref="J1" location="C106" tooltip="Soupis prací" display="3) Soupis prací"/>
    <hyperlink ref="L1:V1" location="'Rekapitulace stavby'!C2" tooltip="Rekapitulace stavby" display="Rekapitulace stavby"/>
  </hyperlinks>
  <pageMargins left="0.58333331346511841" right="0.58333331346511841" top="0.58333331346511841" bottom="0.58333331346511841" header="0" footer="0"/>
  <pageSetup paperSize="9" fitToHeight="100" orientation="landscape" blackAndWhite="1" errors="blank" r:id="rId1"/>
  <headerFooter>
    <oddFooter>&amp;CStrana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BR836"/>
  <sheetViews>
    <sheetView showGridLines="0" workbookViewId="0">
      <pane ySplit="1" topLeftCell="A2" activePane="bottomLeft" state="frozen"/>
      <selection pane="bottomLeft"/>
    </sheetView>
  </sheetViews>
  <sheetFormatPr defaultRowHeight="13.5" x14ac:dyDescent="0.3"/>
  <cols>
    <col min="1" max="1" width="7.140625" style="40" customWidth="1"/>
    <col min="2" max="2" width="1.42578125" style="40" customWidth="1"/>
    <col min="3" max="3" width="3.5703125" style="40" customWidth="1"/>
    <col min="4" max="4" width="3.7109375" style="40" customWidth="1"/>
    <col min="5" max="5" width="14.7109375" style="40" customWidth="1"/>
    <col min="6" max="6" width="64.28515625" style="40" customWidth="1"/>
    <col min="7" max="7" width="7.42578125" style="40" customWidth="1"/>
    <col min="8" max="8" width="9.5703125" style="40" customWidth="1"/>
    <col min="9" max="9" width="10.85546875" style="163" customWidth="1"/>
    <col min="10" max="10" width="20.140625" style="40" customWidth="1"/>
    <col min="11" max="11" width="13.28515625" style="40" customWidth="1"/>
    <col min="12" max="12" width="9.140625" style="40"/>
    <col min="13" max="18" width="8" style="40" hidden="1" customWidth="1"/>
    <col min="19" max="19" width="7" style="40" hidden="1" customWidth="1"/>
    <col min="20" max="20" width="25.42578125" style="40" hidden="1" customWidth="1"/>
    <col min="21" max="21" width="14" style="40" hidden="1" customWidth="1"/>
    <col min="22" max="22" width="10.5703125" style="40" customWidth="1"/>
    <col min="23" max="23" width="14" style="40" customWidth="1"/>
    <col min="24" max="24" width="10.5703125" style="40" customWidth="1"/>
    <col min="25" max="25" width="12.85546875" style="40" customWidth="1"/>
    <col min="26" max="26" width="9.42578125" style="40" customWidth="1"/>
    <col min="27" max="27" width="12.85546875" style="40" customWidth="1"/>
    <col min="28" max="28" width="14" style="40" customWidth="1"/>
    <col min="29" max="29" width="9.42578125" style="40" customWidth="1"/>
    <col min="30" max="30" width="12.85546875" style="40" customWidth="1"/>
    <col min="31" max="31" width="14" style="40" customWidth="1"/>
    <col min="32" max="43" width="9.140625" style="40"/>
    <col min="44" max="65" width="8" style="40" hidden="1" customWidth="1"/>
    <col min="66" max="16384" width="9.140625" style="40"/>
  </cols>
  <sheetData>
    <row r="1" spans="1:70" ht="21.75" customHeight="1" x14ac:dyDescent="0.3">
      <c r="A1" s="156"/>
      <c r="B1" s="317"/>
      <c r="C1" s="317"/>
      <c r="D1" s="314" t="s">
        <v>381</v>
      </c>
      <c r="E1" s="317"/>
      <c r="F1" s="313" t="s">
        <v>1709</v>
      </c>
      <c r="G1" s="316" t="s">
        <v>1708</v>
      </c>
      <c r="H1" s="316"/>
      <c r="I1" s="315"/>
      <c r="J1" s="313" t="s">
        <v>1707</v>
      </c>
      <c r="K1" s="314" t="s">
        <v>1706</v>
      </c>
      <c r="L1" s="313" t="s">
        <v>1705</v>
      </c>
      <c r="M1" s="313"/>
      <c r="N1" s="313"/>
      <c r="O1" s="313"/>
      <c r="P1" s="313"/>
      <c r="Q1" s="313"/>
      <c r="R1" s="313"/>
      <c r="S1" s="313"/>
      <c r="T1" s="313"/>
      <c r="U1" s="158"/>
      <c r="V1" s="158"/>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row>
    <row r="2" spans="1:70" ht="36.950000000000003" customHeight="1" x14ac:dyDescent="0.3">
      <c r="L2" s="131"/>
      <c r="M2" s="131"/>
      <c r="N2" s="131"/>
      <c r="O2" s="131"/>
      <c r="P2" s="131"/>
      <c r="Q2" s="131"/>
      <c r="R2" s="131"/>
      <c r="S2" s="131"/>
      <c r="T2" s="131"/>
      <c r="U2" s="131"/>
      <c r="V2" s="131"/>
      <c r="AT2" s="136" t="s">
        <v>305</v>
      </c>
    </row>
    <row r="3" spans="1:70" ht="6.95" customHeight="1" x14ac:dyDescent="0.3">
      <c r="B3" s="154"/>
      <c r="C3" s="153"/>
      <c r="D3" s="153"/>
      <c r="E3" s="153"/>
      <c r="F3" s="153"/>
      <c r="G3" s="153"/>
      <c r="H3" s="153"/>
      <c r="I3" s="312"/>
      <c r="J3" s="153"/>
      <c r="K3" s="152"/>
      <c r="AT3" s="136" t="s">
        <v>293</v>
      </c>
    </row>
    <row r="4" spans="1:70" ht="36.950000000000003" customHeight="1" x14ac:dyDescent="0.3">
      <c r="B4" s="135"/>
      <c r="C4" s="133"/>
      <c r="D4" s="151" t="s">
        <v>1704</v>
      </c>
      <c r="E4" s="133"/>
      <c r="F4" s="133"/>
      <c r="G4" s="133"/>
      <c r="H4" s="133"/>
      <c r="I4" s="311"/>
      <c r="J4" s="133"/>
      <c r="K4" s="132"/>
      <c r="M4" s="150" t="s">
        <v>374</v>
      </c>
      <c r="AT4" s="136" t="s">
        <v>355</v>
      </c>
    </row>
    <row r="5" spans="1:70" ht="6.95" customHeight="1" x14ac:dyDescent="0.3">
      <c r="B5" s="135"/>
      <c r="C5" s="133"/>
      <c r="D5" s="133"/>
      <c r="E5" s="133"/>
      <c r="F5" s="133"/>
      <c r="G5" s="133"/>
      <c r="H5" s="133"/>
      <c r="I5" s="311"/>
      <c r="J5" s="133"/>
      <c r="K5" s="132"/>
    </row>
    <row r="6" spans="1:70" ht="15" x14ac:dyDescent="0.3">
      <c r="B6" s="135"/>
      <c r="C6" s="133"/>
      <c r="D6" s="139" t="s">
        <v>339</v>
      </c>
      <c r="E6" s="133"/>
      <c r="F6" s="133"/>
      <c r="G6" s="133"/>
      <c r="H6" s="133"/>
      <c r="I6" s="311"/>
      <c r="J6" s="133"/>
      <c r="K6" s="132"/>
    </row>
    <row r="7" spans="1:70" ht="22.5" customHeight="1" x14ac:dyDescent="0.3">
      <c r="B7" s="135"/>
      <c r="C7" s="133"/>
      <c r="D7" s="133"/>
      <c r="E7" s="290" t="str">
        <f>'Rekapitulace stavby'!K6</f>
        <v>Mateřská školka Vrskmaň</v>
      </c>
      <c r="F7" s="137"/>
      <c r="G7" s="137"/>
      <c r="H7" s="137"/>
      <c r="I7" s="311"/>
      <c r="J7" s="133"/>
      <c r="K7" s="132"/>
    </row>
    <row r="8" spans="1:70" s="41" customFormat="1" ht="15" x14ac:dyDescent="0.25">
      <c r="B8" s="42"/>
      <c r="C8" s="89"/>
      <c r="D8" s="139" t="s">
        <v>1667</v>
      </c>
      <c r="E8" s="89"/>
      <c r="F8" s="89"/>
      <c r="G8" s="89"/>
      <c r="H8" s="89"/>
      <c r="I8" s="263"/>
      <c r="J8" s="89"/>
      <c r="K8" s="107"/>
    </row>
    <row r="9" spans="1:70" s="41" customFormat="1" ht="36.950000000000003" customHeight="1" x14ac:dyDescent="0.25">
      <c r="B9" s="42"/>
      <c r="C9" s="89"/>
      <c r="D9" s="89"/>
      <c r="E9" s="289" t="s">
        <v>2056</v>
      </c>
      <c r="F9" s="90"/>
      <c r="G9" s="90"/>
      <c r="H9" s="90"/>
      <c r="I9" s="263"/>
      <c r="J9" s="89"/>
      <c r="K9" s="107"/>
    </row>
    <row r="10" spans="1:70" s="41" customFormat="1" x14ac:dyDescent="0.25">
      <c r="B10" s="42"/>
      <c r="C10" s="89"/>
      <c r="D10" s="89"/>
      <c r="E10" s="89"/>
      <c r="F10" s="89"/>
      <c r="G10" s="89"/>
      <c r="H10" s="89"/>
      <c r="I10" s="263"/>
      <c r="J10" s="89"/>
      <c r="K10" s="107"/>
    </row>
    <row r="11" spans="1:70" s="41" customFormat="1" ht="14.45" customHeight="1" x14ac:dyDescent="0.25">
      <c r="B11" s="42"/>
      <c r="C11" s="89"/>
      <c r="D11" s="139" t="s">
        <v>368</v>
      </c>
      <c r="E11" s="89"/>
      <c r="F11" s="140" t="s">
        <v>15</v>
      </c>
      <c r="G11" s="89"/>
      <c r="H11" s="89"/>
      <c r="I11" s="287" t="s">
        <v>367</v>
      </c>
      <c r="J11" s="140" t="s">
        <v>15</v>
      </c>
      <c r="K11" s="107"/>
    </row>
    <row r="12" spans="1:70" s="41" customFormat="1" ht="14.45" customHeight="1" x14ac:dyDescent="0.25">
      <c r="B12" s="42"/>
      <c r="C12" s="89"/>
      <c r="D12" s="139" t="s">
        <v>338</v>
      </c>
      <c r="E12" s="89"/>
      <c r="F12" s="140" t="s">
        <v>1702</v>
      </c>
      <c r="G12" s="89"/>
      <c r="H12" s="89"/>
      <c r="I12" s="287" t="s">
        <v>337</v>
      </c>
      <c r="J12" s="288" t="str">
        <f>'Rekapitulace stavby'!AN8</f>
        <v>1.3.2016</v>
      </c>
      <c r="K12" s="107"/>
    </row>
    <row r="13" spans="1:70" s="41" customFormat="1" ht="10.9" customHeight="1" x14ac:dyDescent="0.25">
      <c r="B13" s="42"/>
      <c r="C13" s="89"/>
      <c r="D13" s="89"/>
      <c r="E13" s="89"/>
      <c r="F13" s="89"/>
      <c r="G13" s="89"/>
      <c r="H13" s="89"/>
      <c r="I13" s="263"/>
      <c r="J13" s="89"/>
      <c r="K13" s="107"/>
    </row>
    <row r="14" spans="1:70" s="41" customFormat="1" ht="14.45" customHeight="1" x14ac:dyDescent="0.25">
      <c r="B14" s="42"/>
      <c r="C14" s="89"/>
      <c r="D14" s="139" t="s">
        <v>336</v>
      </c>
      <c r="E14" s="89"/>
      <c r="F14" s="89"/>
      <c r="G14" s="89"/>
      <c r="H14" s="89"/>
      <c r="I14" s="287" t="s">
        <v>361</v>
      </c>
      <c r="J14" s="140" t="s">
        <v>15</v>
      </c>
      <c r="K14" s="107"/>
    </row>
    <row r="15" spans="1:70" s="41" customFormat="1" ht="18" customHeight="1" x14ac:dyDescent="0.25">
      <c r="B15" s="42"/>
      <c r="C15" s="89"/>
      <c r="D15" s="89"/>
      <c r="E15" s="140" t="s">
        <v>9</v>
      </c>
      <c r="F15" s="89"/>
      <c r="G15" s="89"/>
      <c r="H15" s="89"/>
      <c r="I15" s="287" t="s">
        <v>359</v>
      </c>
      <c r="J15" s="140" t="s">
        <v>15</v>
      </c>
      <c r="K15" s="107"/>
    </row>
    <row r="16" spans="1:70" s="41" customFormat="1" ht="6.95" customHeight="1" x14ac:dyDescent="0.25">
      <c r="B16" s="42"/>
      <c r="C16" s="89"/>
      <c r="D16" s="89"/>
      <c r="E16" s="89"/>
      <c r="F16" s="89"/>
      <c r="G16" s="89"/>
      <c r="H16" s="89"/>
      <c r="I16" s="263"/>
      <c r="J16" s="89"/>
      <c r="K16" s="107"/>
    </row>
    <row r="17" spans="2:11" s="41" customFormat="1" ht="14.45" customHeight="1" x14ac:dyDescent="0.25">
      <c r="B17" s="42"/>
      <c r="C17" s="89"/>
      <c r="D17" s="139" t="s">
        <v>333</v>
      </c>
      <c r="E17" s="89"/>
      <c r="F17" s="89"/>
      <c r="G17" s="89"/>
      <c r="H17" s="89"/>
      <c r="I17" s="287" t="s">
        <v>361</v>
      </c>
      <c r="J17" s="140" t="str">
        <f>IF('Rekapitulace stavby'!AN13="Vyplň údaj","",IF('Rekapitulace stavby'!AN13="","",'Rekapitulace stavby'!AN13))</f>
        <v/>
      </c>
      <c r="K17" s="107"/>
    </row>
    <row r="18" spans="2:11" s="41" customFormat="1" ht="18" customHeight="1" x14ac:dyDescent="0.25">
      <c r="B18" s="42"/>
      <c r="C18" s="89"/>
      <c r="D18" s="89"/>
      <c r="E18" s="140" t="str">
        <f>IF('Rekapitulace stavby'!E14="Vyplň údaj","",IF('Rekapitulace stavby'!E14="","",'Rekapitulace stavby'!E14))</f>
        <v/>
      </c>
      <c r="F18" s="89"/>
      <c r="G18" s="89"/>
      <c r="H18" s="89"/>
      <c r="I18" s="287" t="s">
        <v>359</v>
      </c>
      <c r="J18" s="140" t="str">
        <f>IF('Rekapitulace stavby'!AN14="Vyplň údaj","",IF('Rekapitulace stavby'!AN14="","",'Rekapitulace stavby'!AN14))</f>
        <v/>
      </c>
      <c r="K18" s="107"/>
    </row>
    <row r="19" spans="2:11" s="41" customFormat="1" ht="6.95" customHeight="1" x14ac:dyDescent="0.25">
      <c r="B19" s="42"/>
      <c r="C19" s="89"/>
      <c r="D19" s="89"/>
      <c r="E19" s="89"/>
      <c r="F19" s="89"/>
      <c r="G19" s="89"/>
      <c r="H19" s="89"/>
      <c r="I19" s="263"/>
      <c r="J19" s="89"/>
      <c r="K19" s="107"/>
    </row>
    <row r="20" spans="2:11" s="41" customFormat="1" ht="14.45" customHeight="1" x14ac:dyDescent="0.25">
      <c r="B20" s="42"/>
      <c r="C20" s="89"/>
      <c r="D20" s="139" t="s">
        <v>335</v>
      </c>
      <c r="E20" s="89"/>
      <c r="F20" s="89"/>
      <c r="G20" s="89"/>
      <c r="H20" s="89"/>
      <c r="I20" s="287" t="s">
        <v>361</v>
      </c>
      <c r="J20" s="140" t="s">
        <v>15</v>
      </c>
      <c r="K20" s="107"/>
    </row>
    <row r="21" spans="2:11" s="41" customFormat="1" ht="18" customHeight="1" x14ac:dyDescent="0.25">
      <c r="B21" s="42"/>
      <c r="C21" s="89"/>
      <c r="D21" s="89"/>
      <c r="E21" s="140" t="s">
        <v>360</v>
      </c>
      <c r="F21" s="89"/>
      <c r="G21" s="89"/>
      <c r="H21" s="89"/>
      <c r="I21" s="287" t="s">
        <v>359</v>
      </c>
      <c r="J21" s="140" t="s">
        <v>15</v>
      </c>
      <c r="K21" s="107"/>
    </row>
    <row r="22" spans="2:11" s="41" customFormat="1" ht="6.95" customHeight="1" x14ac:dyDescent="0.25">
      <c r="B22" s="42"/>
      <c r="C22" s="89"/>
      <c r="D22" s="89"/>
      <c r="E22" s="89"/>
      <c r="F22" s="89"/>
      <c r="G22" s="89"/>
      <c r="H22" s="89"/>
      <c r="I22" s="263"/>
      <c r="J22" s="89"/>
      <c r="K22" s="107"/>
    </row>
    <row r="23" spans="2:11" s="41" customFormat="1" ht="14.45" customHeight="1" x14ac:dyDescent="0.25">
      <c r="B23" s="42"/>
      <c r="C23" s="89"/>
      <c r="D23" s="139" t="s">
        <v>357</v>
      </c>
      <c r="E23" s="89"/>
      <c r="F23" s="89"/>
      <c r="G23" s="89"/>
      <c r="H23" s="89"/>
      <c r="I23" s="263"/>
      <c r="J23" s="89"/>
      <c r="K23" s="107"/>
    </row>
    <row r="24" spans="2:11" s="305" customFormat="1" ht="22.5" customHeight="1" x14ac:dyDescent="0.25">
      <c r="B24" s="310"/>
      <c r="C24" s="307"/>
      <c r="D24" s="307"/>
      <c r="E24" s="138" t="s">
        <v>15</v>
      </c>
      <c r="F24" s="309"/>
      <c r="G24" s="309"/>
      <c r="H24" s="309"/>
      <c r="I24" s="308"/>
      <c r="J24" s="307"/>
      <c r="K24" s="306"/>
    </row>
    <row r="25" spans="2:11" s="41" customFormat="1" ht="6.95" customHeight="1" x14ac:dyDescent="0.25">
      <c r="B25" s="42"/>
      <c r="C25" s="89"/>
      <c r="D25" s="89"/>
      <c r="E25" s="89"/>
      <c r="F25" s="89"/>
      <c r="G25" s="89"/>
      <c r="H25" s="89"/>
      <c r="I25" s="263"/>
      <c r="J25" s="89"/>
      <c r="K25" s="107"/>
    </row>
    <row r="26" spans="2:11" s="41" customFormat="1" ht="6.95" customHeight="1" x14ac:dyDescent="0.25">
      <c r="B26" s="42"/>
      <c r="C26" s="89"/>
      <c r="D26" s="77"/>
      <c r="E26" s="77"/>
      <c r="F26" s="77"/>
      <c r="G26" s="77"/>
      <c r="H26" s="77"/>
      <c r="I26" s="303"/>
      <c r="J26" s="77"/>
      <c r="K26" s="302"/>
    </row>
    <row r="27" spans="2:11" s="41" customFormat="1" ht="25.35" customHeight="1" x14ac:dyDescent="0.25">
      <c r="B27" s="42"/>
      <c r="C27" s="89"/>
      <c r="D27" s="304" t="s">
        <v>354</v>
      </c>
      <c r="E27" s="89"/>
      <c r="F27" s="89"/>
      <c r="G27" s="89"/>
      <c r="H27" s="89"/>
      <c r="I27" s="263"/>
      <c r="J27" s="280">
        <f>ROUND(J96,2)</f>
        <v>0</v>
      </c>
      <c r="K27" s="107"/>
    </row>
    <row r="28" spans="2:11" s="41" customFormat="1" ht="6.95" customHeight="1" x14ac:dyDescent="0.25">
      <c r="B28" s="42"/>
      <c r="C28" s="89"/>
      <c r="D28" s="77"/>
      <c r="E28" s="77"/>
      <c r="F28" s="77"/>
      <c r="G28" s="77"/>
      <c r="H28" s="77"/>
      <c r="I28" s="303"/>
      <c r="J28" s="77"/>
      <c r="K28" s="302"/>
    </row>
    <row r="29" spans="2:11" s="41" customFormat="1" ht="14.45" customHeight="1" x14ac:dyDescent="0.25">
      <c r="B29" s="42"/>
      <c r="C29" s="89"/>
      <c r="D29" s="89"/>
      <c r="E29" s="89"/>
      <c r="F29" s="300" t="s">
        <v>352</v>
      </c>
      <c r="G29" s="89"/>
      <c r="H29" s="89"/>
      <c r="I29" s="301" t="s">
        <v>353</v>
      </c>
      <c r="J29" s="300" t="s">
        <v>351</v>
      </c>
      <c r="K29" s="107"/>
    </row>
    <row r="30" spans="2:11" s="41" customFormat="1" ht="14.45" customHeight="1" x14ac:dyDescent="0.25">
      <c r="B30" s="42"/>
      <c r="C30" s="89"/>
      <c r="D30" s="124" t="s">
        <v>350</v>
      </c>
      <c r="E30" s="124" t="s">
        <v>349</v>
      </c>
      <c r="F30" s="298">
        <f>ROUND(SUM(BE96:BE303), 2)</f>
        <v>0</v>
      </c>
      <c r="G30" s="89"/>
      <c r="H30" s="89"/>
      <c r="I30" s="299">
        <v>0.21</v>
      </c>
      <c r="J30" s="298">
        <f>ROUND(ROUND((SUM(BE96:BE303)), 2)*I30, 2)</f>
        <v>0</v>
      </c>
      <c r="K30" s="107"/>
    </row>
    <row r="31" spans="2:11" s="41" customFormat="1" ht="14.45" customHeight="1" x14ac:dyDescent="0.25">
      <c r="B31" s="42"/>
      <c r="C31" s="89"/>
      <c r="D31" s="89"/>
      <c r="E31" s="124" t="s">
        <v>348</v>
      </c>
      <c r="F31" s="298">
        <f>ROUND(SUM(BF96:BF303), 2)</f>
        <v>0</v>
      </c>
      <c r="G31" s="89"/>
      <c r="H31" s="89"/>
      <c r="I31" s="299">
        <v>0.15</v>
      </c>
      <c r="J31" s="298">
        <f>ROUND(ROUND((SUM(BF96:BF303)), 2)*I31, 2)</f>
        <v>0</v>
      </c>
      <c r="K31" s="107"/>
    </row>
    <row r="32" spans="2:11" s="41" customFormat="1" ht="14.45" hidden="1" customHeight="1" x14ac:dyDescent="0.25">
      <c r="B32" s="42"/>
      <c r="C32" s="89"/>
      <c r="D32" s="89"/>
      <c r="E32" s="124" t="s">
        <v>347</v>
      </c>
      <c r="F32" s="298">
        <f>ROUND(SUM(BG96:BG303), 2)</f>
        <v>0</v>
      </c>
      <c r="G32" s="89"/>
      <c r="H32" s="89"/>
      <c r="I32" s="299">
        <v>0.21</v>
      </c>
      <c r="J32" s="298">
        <v>0</v>
      </c>
      <c r="K32" s="107"/>
    </row>
    <row r="33" spans="2:11" s="41" customFormat="1" ht="14.45" hidden="1" customHeight="1" x14ac:dyDescent="0.25">
      <c r="B33" s="42"/>
      <c r="C33" s="89"/>
      <c r="D33" s="89"/>
      <c r="E33" s="124" t="s">
        <v>346</v>
      </c>
      <c r="F33" s="298">
        <f>ROUND(SUM(BH96:BH303), 2)</f>
        <v>0</v>
      </c>
      <c r="G33" s="89"/>
      <c r="H33" s="89"/>
      <c r="I33" s="299">
        <v>0.15</v>
      </c>
      <c r="J33" s="298">
        <v>0</v>
      </c>
      <c r="K33" s="107"/>
    </row>
    <row r="34" spans="2:11" s="41" customFormat="1" ht="14.45" hidden="1" customHeight="1" x14ac:dyDescent="0.25">
      <c r="B34" s="42"/>
      <c r="C34" s="89"/>
      <c r="D34" s="89"/>
      <c r="E34" s="124" t="s">
        <v>345</v>
      </c>
      <c r="F34" s="298">
        <f>ROUND(SUM(BI96:BI303), 2)</f>
        <v>0</v>
      </c>
      <c r="G34" s="89"/>
      <c r="H34" s="89"/>
      <c r="I34" s="299">
        <v>0</v>
      </c>
      <c r="J34" s="298">
        <v>0</v>
      </c>
      <c r="K34" s="107"/>
    </row>
    <row r="35" spans="2:11" s="41" customFormat="1" ht="6.95" customHeight="1" x14ac:dyDescent="0.25">
      <c r="B35" s="42"/>
      <c r="C35" s="89"/>
      <c r="D35" s="89"/>
      <c r="E35" s="89"/>
      <c r="F35" s="89"/>
      <c r="G35" s="89"/>
      <c r="H35" s="89"/>
      <c r="I35" s="263"/>
      <c r="J35" s="89"/>
      <c r="K35" s="107"/>
    </row>
    <row r="36" spans="2:11" s="41" customFormat="1" ht="25.35" customHeight="1" x14ac:dyDescent="0.25">
      <c r="B36" s="42"/>
      <c r="C36" s="285"/>
      <c r="D36" s="297" t="s">
        <v>344</v>
      </c>
      <c r="E36" s="86"/>
      <c r="F36" s="86"/>
      <c r="G36" s="296" t="s">
        <v>343</v>
      </c>
      <c r="H36" s="295" t="s">
        <v>342</v>
      </c>
      <c r="I36" s="294"/>
      <c r="J36" s="293">
        <f>SUM(J27:J34)</f>
        <v>0</v>
      </c>
      <c r="K36" s="292"/>
    </row>
    <row r="37" spans="2:11" s="41" customFormat="1" ht="14.45" customHeight="1" x14ac:dyDescent="0.25">
      <c r="B37" s="44"/>
      <c r="C37" s="43"/>
      <c r="D37" s="43"/>
      <c r="E37" s="43"/>
      <c r="F37" s="43"/>
      <c r="G37" s="43"/>
      <c r="H37" s="43"/>
      <c r="I37" s="165"/>
      <c r="J37" s="43"/>
      <c r="K37" s="106"/>
    </row>
    <row r="41" spans="2:11" s="41" customFormat="1" ht="6.95" customHeight="1" x14ac:dyDescent="0.25">
      <c r="B41" s="105"/>
      <c r="C41" s="104"/>
      <c r="D41" s="104"/>
      <c r="E41" s="104"/>
      <c r="F41" s="104"/>
      <c r="G41" s="104"/>
      <c r="H41" s="104"/>
      <c r="I41" s="262"/>
      <c r="J41" s="104"/>
      <c r="K41" s="291"/>
    </row>
    <row r="42" spans="2:11" s="41" customFormat="1" ht="36.950000000000003" customHeight="1" x14ac:dyDescent="0.25">
      <c r="B42" s="42"/>
      <c r="C42" s="151" t="s">
        <v>1701</v>
      </c>
      <c r="D42" s="89"/>
      <c r="E42" s="89"/>
      <c r="F42" s="89"/>
      <c r="G42" s="89"/>
      <c r="H42" s="89"/>
      <c r="I42" s="263"/>
      <c r="J42" s="89"/>
      <c r="K42" s="107"/>
    </row>
    <row r="43" spans="2:11" s="41" customFormat="1" ht="6.95" customHeight="1" x14ac:dyDescent="0.25">
      <c r="B43" s="42"/>
      <c r="C43" s="89"/>
      <c r="D43" s="89"/>
      <c r="E43" s="89"/>
      <c r="F43" s="89"/>
      <c r="G43" s="89"/>
      <c r="H43" s="89"/>
      <c r="I43" s="263"/>
      <c r="J43" s="89"/>
      <c r="K43" s="107"/>
    </row>
    <row r="44" spans="2:11" s="41" customFormat="1" ht="14.45" customHeight="1" x14ac:dyDescent="0.25">
      <c r="B44" s="42"/>
      <c r="C44" s="139" t="s">
        <v>339</v>
      </c>
      <c r="D44" s="89"/>
      <c r="E44" s="89"/>
      <c r="F44" s="89"/>
      <c r="G44" s="89"/>
      <c r="H44" s="89"/>
      <c r="I44" s="263"/>
      <c r="J44" s="89"/>
      <c r="K44" s="107"/>
    </row>
    <row r="45" spans="2:11" s="41" customFormat="1" ht="22.5" customHeight="1" x14ac:dyDescent="0.25">
      <c r="B45" s="42"/>
      <c r="C45" s="89"/>
      <c r="D45" s="89"/>
      <c r="E45" s="290" t="str">
        <f>E7</f>
        <v>Mateřská školka Vrskmaň</v>
      </c>
      <c r="F45" s="90"/>
      <c r="G45" s="90"/>
      <c r="H45" s="90"/>
      <c r="I45" s="263"/>
      <c r="J45" s="89"/>
      <c r="K45" s="107"/>
    </row>
    <row r="46" spans="2:11" s="41" customFormat="1" ht="14.45" customHeight="1" x14ac:dyDescent="0.25">
      <c r="B46" s="42"/>
      <c r="C46" s="139" t="s">
        <v>1667</v>
      </c>
      <c r="D46" s="89"/>
      <c r="E46" s="89"/>
      <c r="F46" s="89"/>
      <c r="G46" s="89"/>
      <c r="H46" s="89"/>
      <c r="I46" s="263"/>
      <c r="J46" s="89"/>
      <c r="K46" s="107"/>
    </row>
    <row r="47" spans="2:11" s="41" customFormat="1" ht="23.25" customHeight="1" x14ac:dyDescent="0.25">
      <c r="B47" s="42"/>
      <c r="C47" s="89"/>
      <c r="D47" s="89"/>
      <c r="E47" s="289" t="str">
        <f>E9</f>
        <v>SO 02 - Zateplení fasády</v>
      </c>
      <c r="F47" s="90"/>
      <c r="G47" s="90"/>
      <c r="H47" s="90"/>
      <c r="I47" s="263"/>
      <c r="J47" s="89"/>
      <c r="K47" s="107"/>
    </row>
    <row r="48" spans="2:11" s="41" customFormat="1" ht="6.95" customHeight="1" x14ac:dyDescent="0.25">
      <c r="B48" s="42"/>
      <c r="C48" s="89"/>
      <c r="D48" s="89"/>
      <c r="E48" s="89"/>
      <c r="F48" s="89"/>
      <c r="G48" s="89"/>
      <c r="H48" s="89"/>
      <c r="I48" s="263"/>
      <c r="J48" s="89"/>
      <c r="K48" s="107"/>
    </row>
    <row r="49" spans="2:47" s="41" customFormat="1" ht="18" customHeight="1" x14ac:dyDescent="0.25">
      <c r="B49" s="42"/>
      <c r="C49" s="139" t="s">
        <v>338</v>
      </c>
      <c r="D49" s="89"/>
      <c r="E49" s="89"/>
      <c r="F49" s="140" t="str">
        <f>F12</f>
        <v xml:space="preserve"> </v>
      </c>
      <c r="G49" s="89"/>
      <c r="H49" s="89"/>
      <c r="I49" s="287" t="s">
        <v>337</v>
      </c>
      <c r="J49" s="288" t="str">
        <f>IF(J12="","",J12)</f>
        <v>1.3.2016</v>
      </c>
      <c r="K49" s="107"/>
    </row>
    <row r="50" spans="2:47" s="41" customFormat="1" ht="6.95" customHeight="1" x14ac:dyDescent="0.25">
      <c r="B50" s="42"/>
      <c r="C50" s="89"/>
      <c r="D50" s="89"/>
      <c r="E50" s="89"/>
      <c r="F50" s="89"/>
      <c r="G50" s="89"/>
      <c r="H50" s="89"/>
      <c r="I50" s="263"/>
      <c r="J50" s="89"/>
      <c r="K50" s="107"/>
    </row>
    <row r="51" spans="2:47" s="41" customFormat="1" ht="15" x14ac:dyDescent="0.25">
      <c r="B51" s="42"/>
      <c r="C51" s="139" t="s">
        <v>336</v>
      </c>
      <c r="D51" s="89"/>
      <c r="E51" s="89"/>
      <c r="F51" s="140" t="str">
        <f>E15</f>
        <v>Obec Vrskmaň</v>
      </c>
      <c r="G51" s="89"/>
      <c r="H51" s="89"/>
      <c r="I51" s="287" t="s">
        <v>335</v>
      </c>
      <c r="J51" s="140" t="str">
        <f>E21</f>
        <v>MESSOR s.r.o.</v>
      </c>
      <c r="K51" s="107"/>
    </row>
    <row r="52" spans="2:47" s="41" customFormat="1" ht="14.45" customHeight="1" x14ac:dyDescent="0.25">
      <c r="B52" s="42"/>
      <c r="C52" s="139" t="s">
        <v>333</v>
      </c>
      <c r="D52" s="89"/>
      <c r="E52" s="89"/>
      <c r="F52" s="140" t="str">
        <f>IF(E18="","",E18)</f>
        <v/>
      </c>
      <c r="G52" s="89"/>
      <c r="H52" s="89"/>
      <c r="I52" s="263"/>
      <c r="J52" s="89"/>
      <c r="K52" s="107"/>
    </row>
    <row r="53" spans="2:47" s="41" customFormat="1" ht="10.35" customHeight="1" x14ac:dyDescent="0.25">
      <c r="B53" s="42"/>
      <c r="C53" s="89"/>
      <c r="D53" s="89"/>
      <c r="E53" s="89"/>
      <c r="F53" s="89"/>
      <c r="G53" s="89"/>
      <c r="H53" s="89"/>
      <c r="I53" s="263"/>
      <c r="J53" s="89"/>
      <c r="K53" s="107"/>
    </row>
    <row r="54" spans="2:47" s="41" customFormat="1" ht="29.25" customHeight="1" x14ac:dyDescent="0.25">
      <c r="B54" s="42"/>
      <c r="C54" s="286" t="s">
        <v>1700</v>
      </c>
      <c r="D54" s="285"/>
      <c r="E54" s="285"/>
      <c r="F54" s="285"/>
      <c r="G54" s="285"/>
      <c r="H54" s="285"/>
      <c r="I54" s="284"/>
      <c r="J54" s="283" t="s">
        <v>1661</v>
      </c>
      <c r="K54" s="282"/>
    </row>
    <row r="55" spans="2:47" s="41" customFormat="1" ht="10.35" customHeight="1" x14ac:dyDescent="0.25">
      <c r="B55" s="42"/>
      <c r="C55" s="89"/>
      <c r="D55" s="89"/>
      <c r="E55" s="89"/>
      <c r="F55" s="89"/>
      <c r="G55" s="89"/>
      <c r="H55" s="89"/>
      <c r="I55" s="263"/>
      <c r="J55" s="89"/>
      <c r="K55" s="107"/>
    </row>
    <row r="56" spans="2:47" s="41" customFormat="1" ht="29.25" customHeight="1" x14ac:dyDescent="0.25">
      <c r="B56" s="42"/>
      <c r="C56" s="281" t="s">
        <v>1653</v>
      </c>
      <c r="D56" s="89"/>
      <c r="E56" s="89"/>
      <c r="F56" s="89"/>
      <c r="G56" s="89"/>
      <c r="H56" s="89"/>
      <c r="I56" s="263"/>
      <c r="J56" s="280">
        <f>J96</f>
        <v>0</v>
      </c>
      <c r="K56" s="107"/>
      <c r="AU56" s="136" t="s">
        <v>1652</v>
      </c>
    </row>
    <row r="57" spans="2:47" s="272" customFormat="1" ht="24.95" customHeight="1" x14ac:dyDescent="0.25">
      <c r="B57" s="279"/>
      <c r="C57" s="278"/>
      <c r="D57" s="277" t="s">
        <v>1699</v>
      </c>
      <c r="E57" s="276"/>
      <c r="F57" s="276"/>
      <c r="G57" s="276"/>
      <c r="H57" s="276"/>
      <c r="I57" s="275"/>
      <c r="J57" s="274">
        <f>J97</f>
        <v>0</v>
      </c>
      <c r="K57" s="273"/>
    </row>
    <row r="58" spans="2:47" s="264" customFormat="1" ht="19.899999999999999" customHeight="1" x14ac:dyDescent="0.25">
      <c r="B58" s="271"/>
      <c r="C58" s="270"/>
      <c r="D58" s="269" t="s">
        <v>2055</v>
      </c>
      <c r="E58" s="268"/>
      <c r="F58" s="268"/>
      <c r="G58" s="268"/>
      <c r="H58" s="268"/>
      <c r="I58" s="267"/>
      <c r="J58" s="266">
        <f>J98</f>
        <v>0</v>
      </c>
      <c r="K58" s="265"/>
    </row>
    <row r="59" spans="2:47" s="264" customFormat="1" ht="19.899999999999999" customHeight="1" x14ac:dyDescent="0.25">
      <c r="B59" s="271"/>
      <c r="C59" s="270"/>
      <c r="D59" s="269" t="s">
        <v>1698</v>
      </c>
      <c r="E59" s="268"/>
      <c r="F59" s="268"/>
      <c r="G59" s="268"/>
      <c r="H59" s="268"/>
      <c r="I59" s="267"/>
      <c r="J59" s="266">
        <f>J105</f>
        <v>0</v>
      </c>
      <c r="K59" s="265"/>
    </row>
    <row r="60" spans="2:47" s="264" customFormat="1" ht="19.899999999999999" customHeight="1" x14ac:dyDescent="0.25">
      <c r="B60" s="271"/>
      <c r="C60" s="270"/>
      <c r="D60" s="269" t="s">
        <v>1697</v>
      </c>
      <c r="E60" s="268"/>
      <c r="F60" s="268"/>
      <c r="G60" s="268"/>
      <c r="H60" s="268"/>
      <c r="I60" s="267"/>
      <c r="J60" s="266">
        <f>J109</f>
        <v>0</v>
      </c>
      <c r="K60" s="265"/>
    </row>
    <row r="61" spans="2:47" s="264" customFormat="1" ht="19.899999999999999" customHeight="1" x14ac:dyDescent="0.25">
      <c r="B61" s="271"/>
      <c r="C61" s="270"/>
      <c r="D61" s="269" t="s">
        <v>1695</v>
      </c>
      <c r="E61" s="268"/>
      <c r="F61" s="268"/>
      <c r="G61" s="268"/>
      <c r="H61" s="268"/>
      <c r="I61" s="267"/>
      <c r="J61" s="266">
        <f>J138</f>
        <v>0</v>
      </c>
      <c r="K61" s="265"/>
    </row>
    <row r="62" spans="2:47" s="264" customFormat="1" ht="19.899999999999999" customHeight="1" x14ac:dyDescent="0.25">
      <c r="B62" s="271"/>
      <c r="C62" s="270"/>
      <c r="D62" s="269" t="s">
        <v>1694</v>
      </c>
      <c r="E62" s="268"/>
      <c r="F62" s="268"/>
      <c r="G62" s="268"/>
      <c r="H62" s="268"/>
      <c r="I62" s="267"/>
      <c r="J62" s="266">
        <f>J156</f>
        <v>0</v>
      </c>
      <c r="K62" s="265"/>
    </row>
    <row r="63" spans="2:47" s="264" customFormat="1" ht="19.899999999999999" customHeight="1" x14ac:dyDescent="0.25">
      <c r="B63" s="271"/>
      <c r="C63" s="270"/>
      <c r="D63" s="269" t="s">
        <v>1693</v>
      </c>
      <c r="E63" s="268"/>
      <c r="F63" s="268"/>
      <c r="G63" s="268"/>
      <c r="H63" s="268"/>
      <c r="I63" s="267"/>
      <c r="J63" s="266">
        <f>J160</f>
        <v>0</v>
      </c>
      <c r="K63" s="265"/>
    </row>
    <row r="64" spans="2:47" s="272" customFormat="1" ht="24.95" customHeight="1" x14ac:dyDescent="0.25">
      <c r="B64" s="279"/>
      <c r="C64" s="278"/>
      <c r="D64" s="277" t="s">
        <v>1692</v>
      </c>
      <c r="E64" s="276"/>
      <c r="F64" s="276"/>
      <c r="G64" s="276"/>
      <c r="H64" s="276"/>
      <c r="I64" s="275"/>
      <c r="J64" s="274">
        <f>J166</f>
        <v>0</v>
      </c>
      <c r="K64" s="273"/>
    </row>
    <row r="65" spans="2:11" s="264" customFormat="1" ht="19.899999999999999" customHeight="1" x14ac:dyDescent="0.25">
      <c r="B65" s="271"/>
      <c r="C65" s="270"/>
      <c r="D65" s="269" t="s">
        <v>2054</v>
      </c>
      <c r="E65" s="268"/>
      <c r="F65" s="268"/>
      <c r="G65" s="268"/>
      <c r="H65" s="268"/>
      <c r="I65" s="267"/>
      <c r="J65" s="266">
        <f>J167</f>
        <v>0</v>
      </c>
      <c r="K65" s="265"/>
    </row>
    <row r="66" spans="2:11" s="264" customFormat="1" ht="19.899999999999999" customHeight="1" x14ac:dyDescent="0.25">
      <c r="B66" s="271"/>
      <c r="C66" s="270"/>
      <c r="D66" s="269" t="s">
        <v>2053</v>
      </c>
      <c r="E66" s="268"/>
      <c r="F66" s="268"/>
      <c r="G66" s="268"/>
      <c r="H66" s="268"/>
      <c r="I66" s="267"/>
      <c r="J66" s="266">
        <f>J183</f>
        <v>0</v>
      </c>
      <c r="K66" s="265"/>
    </row>
    <row r="67" spans="2:11" s="264" customFormat="1" ht="19.899999999999999" customHeight="1" x14ac:dyDescent="0.25">
      <c r="B67" s="271"/>
      <c r="C67" s="270"/>
      <c r="D67" s="269" t="s">
        <v>2052</v>
      </c>
      <c r="E67" s="268"/>
      <c r="F67" s="268"/>
      <c r="G67" s="268"/>
      <c r="H67" s="268"/>
      <c r="I67" s="267"/>
      <c r="J67" s="266">
        <f>J195</f>
        <v>0</v>
      </c>
      <c r="K67" s="265"/>
    </row>
    <row r="68" spans="2:11" s="264" customFormat="1" ht="19.899999999999999" customHeight="1" x14ac:dyDescent="0.25">
      <c r="B68" s="271"/>
      <c r="C68" s="270"/>
      <c r="D68" s="269" t="s">
        <v>1683</v>
      </c>
      <c r="E68" s="268"/>
      <c r="F68" s="268"/>
      <c r="G68" s="268"/>
      <c r="H68" s="268"/>
      <c r="I68" s="267"/>
      <c r="J68" s="266">
        <f>J205</f>
        <v>0</v>
      </c>
      <c r="K68" s="265"/>
    </row>
    <row r="69" spans="2:11" s="264" customFormat="1" ht="19.899999999999999" customHeight="1" x14ac:dyDescent="0.25">
      <c r="B69" s="271"/>
      <c r="C69" s="270"/>
      <c r="D69" s="269" t="s">
        <v>1682</v>
      </c>
      <c r="E69" s="268"/>
      <c r="F69" s="268"/>
      <c r="G69" s="268"/>
      <c r="H69" s="268"/>
      <c r="I69" s="267"/>
      <c r="J69" s="266">
        <f>J207</f>
        <v>0</v>
      </c>
      <c r="K69" s="265"/>
    </row>
    <row r="70" spans="2:11" s="264" customFormat="1" ht="19.899999999999999" customHeight="1" x14ac:dyDescent="0.25">
      <c r="B70" s="271"/>
      <c r="C70" s="270"/>
      <c r="D70" s="269" t="s">
        <v>2051</v>
      </c>
      <c r="E70" s="268"/>
      <c r="F70" s="268"/>
      <c r="G70" s="268"/>
      <c r="H70" s="268"/>
      <c r="I70" s="267"/>
      <c r="J70" s="266">
        <f>J218</f>
        <v>0</v>
      </c>
      <c r="K70" s="265"/>
    </row>
    <row r="71" spans="2:11" s="264" customFormat="1" ht="19.899999999999999" customHeight="1" x14ac:dyDescent="0.25">
      <c r="B71" s="271"/>
      <c r="C71" s="270"/>
      <c r="D71" s="269" t="s">
        <v>1679</v>
      </c>
      <c r="E71" s="268"/>
      <c r="F71" s="268"/>
      <c r="G71" s="268"/>
      <c r="H71" s="268"/>
      <c r="I71" s="267"/>
      <c r="J71" s="266">
        <f>J250</f>
        <v>0</v>
      </c>
      <c r="K71" s="265"/>
    </row>
    <row r="72" spans="2:11" s="264" customFormat="1" ht="19.899999999999999" customHeight="1" x14ac:dyDescent="0.25">
      <c r="B72" s="271"/>
      <c r="C72" s="270"/>
      <c r="D72" s="269" t="s">
        <v>2050</v>
      </c>
      <c r="E72" s="268"/>
      <c r="F72" s="268"/>
      <c r="G72" s="268"/>
      <c r="H72" s="268"/>
      <c r="I72" s="267"/>
      <c r="J72" s="266">
        <f>J290</f>
        <v>0</v>
      </c>
      <c r="K72" s="265"/>
    </row>
    <row r="73" spans="2:11" s="264" customFormat="1" ht="19.899999999999999" customHeight="1" x14ac:dyDescent="0.25">
      <c r="B73" s="271"/>
      <c r="C73" s="270"/>
      <c r="D73" s="269" t="s">
        <v>1673</v>
      </c>
      <c r="E73" s="268"/>
      <c r="F73" s="268"/>
      <c r="G73" s="268"/>
      <c r="H73" s="268"/>
      <c r="I73" s="267"/>
      <c r="J73" s="266">
        <f>J294</f>
        <v>0</v>
      </c>
      <c r="K73" s="265"/>
    </row>
    <row r="74" spans="2:11" s="272" customFormat="1" ht="24.95" customHeight="1" x14ac:dyDescent="0.25">
      <c r="B74" s="279"/>
      <c r="C74" s="278"/>
      <c r="D74" s="277" t="s">
        <v>1671</v>
      </c>
      <c r="E74" s="276"/>
      <c r="F74" s="276"/>
      <c r="G74" s="276"/>
      <c r="H74" s="276"/>
      <c r="I74" s="275"/>
      <c r="J74" s="274">
        <f>J299</f>
        <v>0</v>
      </c>
      <c r="K74" s="273"/>
    </row>
    <row r="75" spans="2:11" s="272" customFormat="1" ht="24.95" customHeight="1" x14ac:dyDescent="0.25">
      <c r="B75" s="279"/>
      <c r="C75" s="278"/>
      <c r="D75" s="277" t="s">
        <v>1670</v>
      </c>
      <c r="E75" s="276"/>
      <c r="F75" s="276"/>
      <c r="G75" s="276"/>
      <c r="H75" s="276"/>
      <c r="I75" s="275"/>
      <c r="J75" s="274">
        <f>J301</f>
        <v>0</v>
      </c>
      <c r="K75" s="273"/>
    </row>
    <row r="76" spans="2:11" s="264" customFormat="1" ht="19.899999999999999" customHeight="1" x14ac:dyDescent="0.25">
      <c r="B76" s="271"/>
      <c r="C76" s="270"/>
      <c r="D76" s="269" t="s">
        <v>1669</v>
      </c>
      <c r="E76" s="268"/>
      <c r="F76" s="268"/>
      <c r="G76" s="268"/>
      <c r="H76" s="268"/>
      <c r="I76" s="267"/>
      <c r="J76" s="266">
        <f>J302</f>
        <v>0</v>
      </c>
      <c r="K76" s="265"/>
    </row>
    <row r="77" spans="2:11" s="41" customFormat="1" ht="21.75" customHeight="1" x14ac:dyDescent="0.25">
      <c r="B77" s="42"/>
      <c r="C77" s="89"/>
      <c r="D77" s="89"/>
      <c r="E77" s="89"/>
      <c r="F77" s="89"/>
      <c r="G77" s="89"/>
      <c r="H77" s="89"/>
      <c r="I77" s="263"/>
      <c r="J77" s="89"/>
      <c r="K77" s="107"/>
    </row>
    <row r="78" spans="2:11" s="41" customFormat="1" ht="6.95" customHeight="1" x14ac:dyDescent="0.25">
      <c r="B78" s="44"/>
      <c r="C78" s="43"/>
      <c r="D78" s="43"/>
      <c r="E78" s="43"/>
      <c r="F78" s="43"/>
      <c r="G78" s="43"/>
      <c r="H78" s="43"/>
      <c r="I78" s="165"/>
      <c r="J78" s="43"/>
      <c r="K78" s="106"/>
    </row>
    <row r="82" spans="2:63" s="41" customFormat="1" ht="6.95" customHeight="1" x14ac:dyDescent="0.25">
      <c r="B82" s="105"/>
      <c r="C82" s="104"/>
      <c r="D82" s="104"/>
      <c r="E82" s="104"/>
      <c r="F82" s="104"/>
      <c r="G82" s="104"/>
      <c r="H82" s="104"/>
      <c r="I82" s="262"/>
      <c r="J82" s="104"/>
      <c r="K82" s="104"/>
      <c r="L82" s="42"/>
    </row>
    <row r="83" spans="2:63" s="41" customFormat="1" ht="36.950000000000003" customHeight="1" x14ac:dyDescent="0.25">
      <c r="B83" s="42"/>
      <c r="C83" s="103" t="s">
        <v>1668</v>
      </c>
      <c r="I83" s="243"/>
      <c r="L83" s="42"/>
    </row>
    <row r="84" spans="2:63" s="41" customFormat="1" ht="6.95" customHeight="1" x14ac:dyDescent="0.25">
      <c r="B84" s="42"/>
      <c r="I84" s="243"/>
      <c r="L84" s="42"/>
    </row>
    <row r="85" spans="2:63" s="41" customFormat="1" ht="14.45" customHeight="1" x14ac:dyDescent="0.25">
      <c r="B85" s="42"/>
      <c r="C85" s="93" t="s">
        <v>339</v>
      </c>
      <c r="I85" s="243"/>
      <c r="L85" s="42"/>
    </row>
    <row r="86" spans="2:63" s="41" customFormat="1" ht="22.5" customHeight="1" x14ac:dyDescent="0.25">
      <c r="B86" s="42"/>
      <c r="E86" s="261" t="str">
        <f>E7</f>
        <v>Mateřská školka Vrskmaň</v>
      </c>
      <c r="F86" s="96"/>
      <c r="G86" s="96"/>
      <c r="H86" s="96"/>
      <c r="I86" s="243"/>
      <c r="L86" s="42"/>
    </row>
    <row r="87" spans="2:63" s="41" customFormat="1" ht="14.45" customHeight="1" x14ac:dyDescent="0.25">
      <c r="B87" s="42"/>
      <c r="C87" s="93" t="s">
        <v>1667</v>
      </c>
      <c r="I87" s="243"/>
      <c r="L87" s="42"/>
    </row>
    <row r="88" spans="2:63" s="41" customFormat="1" ht="23.25" customHeight="1" x14ac:dyDescent="0.25">
      <c r="B88" s="42"/>
      <c r="E88" s="101" t="str">
        <f>E9</f>
        <v>SO 02 - Zateplení fasády</v>
      </c>
      <c r="F88" s="96"/>
      <c r="G88" s="96"/>
      <c r="H88" s="96"/>
      <c r="I88" s="243"/>
      <c r="L88" s="42"/>
    </row>
    <row r="89" spans="2:63" s="41" customFormat="1" ht="6.95" customHeight="1" x14ac:dyDescent="0.25">
      <c r="B89" s="42"/>
      <c r="I89" s="243"/>
      <c r="L89" s="42"/>
    </row>
    <row r="90" spans="2:63" s="41" customFormat="1" ht="18" customHeight="1" x14ac:dyDescent="0.25">
      <c r="B90" s="42"/>
      <c r="C90" s="93" t="s">
        <v>338</v>
      </c>
      <c r="F90" s="258" t="str">
        <f>F12</f>
        <v xml:space="preserve"> </v>
      </c>
      <c r="I90" s="259" t="s">
        <v>337</v>
      </c>
      <c r="J90" s="260" t="str">
        <f>IF(J12="","",J12)</f>
        <v>1.3.2016</v>
      </c>
      <c r="L90" s="42"/>
    </row>
    <row r="91" spans="2:63" s="41" customFormat="1" ht="6.95" customHeight="1" x14ac:dyDescent="0.25">
      <c r="B91" s="42"/>
      <c r="I91" s="243"/>
      <c r="L91" s="42"/>
    </row>
    <row r="92" spans="2:63" s="41" customFormat="1" ht="15" x14ac:dyDescent="0.25">
      <c r="B92" s="42"/>
      <c r="C92" s="93" t="s">
        <v>336</v>
      </c>
      <c r="F92" s="258" t="str">
        <f>E15</f>
        <v>Obec Vrskmaň</v>
      </c>
      <c r="I92" s="259" t="s">
        <v>335</v>
      </c>
      <c r="J92" s="258" t="str">
        <f>E21</f>
        <v>MESSOR s.r.o.</v>
      </c>
      <c r="L92" s="42"/>
    </row>
    <row r="93" spans="2:63" s="41" customFormat="1" ht="14.45" customHeight="1" x14ac:dyDescent="0.25">
      <c r="B93" s="42"/>
      <c r="C93" s="93" t="s">
        <v>333</v>
      </c>
      <c r="F93" s="258" t="str">
        <f>IF(E18="","",E18)</f>
        <v/>
      </c>
      <c r="I93" s="243"/>
      <c r="L93" s="42"/>
    </row>
    <row r="94" spans="2:63" s="41" customFormat="1" ht="10.35" customHeight="1" x14ac:dyDescent="0.25">
      <c r="B94" s="42"/>
      <c r="I94" s="243"/>
      <c r="L94" s="42"/>
    </row>
    <row r="95" spans="2:63" s="252" customFormat="1" ht="29.25" customHeight="1" x14ac:dyDescent="0.25">
      <c r="B95" s="253"/>
      <c r="C95" s="257" t="s">
        <v>1666</v>
      </c>
      <c r="D95" s="255" t="s">
        <v>328</v>
      </c>
      <c r="E95" s="255" t="s">
        <v>332</v>
      </c>
      <c r="F95" s="255" t="s">
        <v>1665</v>
      </c>
      <c r="G95" s="255" t="s">
        <v>1664</v>
      </c>
      <c r="H95" s="255" t="s">
        <v>1663</v>
      </c>
      <c r="I95" s="256" t="s">
        <v>1662</v>
      </c>
      <c r="J95" s="255" t="s">
        <v>1661</v>
      </c>
      <c r="K95" s="254" t="s">
        <v>1660</v>
      </c>
      <c r="L95" s="253"/>
      <c r="M95" s="81" t="s">
        <v>22</v>
      </c>
      <c r="N95" s="80" t="s">
        <v>350</v>
      </c>
      <c r="O95" s="80" t="s">
        <v>1659</v>
      </c>
      <c r="P95" s="80" t="s">
        <v>1658</v>
      </c>
      <c r="Q95" s="80" t="s">
        <v>1657</v>
      </c>
      <c r="R95" s="80" t="s">
        <v>1656</v>
      </c>
      <c r="S95" s="80" t="s">
        <v>1655</v>
      </c>
      <c r="T95" s="79" t="s">
        <v>1654</v>
      </c>
    </row>
    <row r="96" spans="2:63" s="41" customFormat="1" ht="29.25" customHeight="1" x14ac:dyDescent="0.35">
      <c r="B96" s="42"/>
      <c r="C96" s="75" t="s">
        <v>1653</v>
      </c>
      <c r="I96" s="243"/>
      <c r="J96" s="251">
        <f>BK96</f>
        <v>0</v>
      </c>
      <c r="L96" s="42"/>
      <c r="M96" s="78"/>
      <c r="N96" s="77"/>
      <c r="O96" s="77"/>
      <c r="P96" s="250">
        <f>P97+P166+P299+P301</f>
        <v>0</v>
      </c>
      <c r="Q96" s="77"/>
      <c r="R96" s="250">
        <f>R97+R166+R299+R301</f>
        <v>0</v>
      </c>
      <c r="S96" s="77"/>
      <c r="T96" s="249">
        <f>T97+T166+T299+T301</f>
        <v>0</v>
      </c>
      <c r="AT96" s="136" t="s">
        <v>314</v>
      </c>
      <c r="AU96" s="136" t="s">
        <v>1652</v>
      </c>
      <c r="BK96" s="248">
        <f>BK97+BK166+BK299+BK301</f>
        <v>0</v>
      </c>
    </row>
    <row r="97" spans="2:65" s="180" customFormat="1" ht="37.35" customHeight="1" x14ac:dyDescent="0.35">
      <c r="B97" s="188"/>
      <c r="D97" s="182" t="s">
        <v>314</v>
      </c>
      <c r="E97" s="194" t="s">
        <v>1651</v>
      </c>
      <c r="F97" s="194" t="s">
        <v>1650</v>
      </c>
      <c r="I97" s="190"/>
      <c r="J97" s="193">
        <f>BK97</f>
        <v>0</v>
      </c>
      <c r="L97" s="188"/>
      <c r="M97" s="187"/>
      <c r="N97" s="185"/>
      <c r="O97" s="185"/>
      <c r="P97" s="186">
        <f>P98+P105+P109+P138+P156+P160</f>
        <v>0</v>
      </c>
      <c r="Q97" s="185"/>
      <c r="R97" s="186">
        <f>R98+R105+R109+R138+R156+R160</f>
        <v>0</v>
      </c>
      <c r="S97" s="185"/>
      <c r="T97" s="184">
        <f>T98+T105+T109+T138+T156+T160</f>
        <v>0</v>
      </c>
      <c r="AR97" s="182" t="s">
        <v>297</v>
      </c>
      <c r="AT97" s="183" t="s">
        <v>314</v>
      </c>
      <c r="AU97" s="183" t="s">
        <v>313</v>
      </c>
      <c r="AY97" s="182" t="s">
        <v>385</v>
      </c>
      <c r="BK97" s="181">
        <f>BK98+BK105+BK109+BK138+BK156+BK160</f>
        <v>0</v>
      </c>
    </row>
    <row r="98" spans="2:65" s="180" customFormat="1" ht="19.899999999999999" customHeight="1" x14ac:dyDescent="0.3">
      <c r="B98" s="188"/>
      <c r="D98" s="192" t="s">
        <v>314</v>
      </c>
      <c r="E98" s="191" t="s">
        <v>297</v>
      </c>
      <c r="F98" s="191" t="s">
        <v>2049</v>
      </c>
      <c r="I98" s="190"/>
      <c r="J98" s="189">
        <f>BK98</f>
        <v>0</v>
      </c>
      <c r="L98" s="188"/>
      <c r="M98" s="187"/>
      <c r="N98" s="185"/>
      <c r="O98" s="185"/>
      <c r="P98" s="186">
        <f>SUM(P99:P104)</f>
        <v>0</v>
      </c>
      <c r="Q98" s="185"/>
      <c r="R98" s="186">
        <f>SUM(R99:R104)</f>
        <v>0</v>
      </c>
      <c r="S98" s="185"/>
      <c r="T98" s="184">
        <f>SUM(T99:T104)</f>
        <v>0</v>
      </c>
      <c r="AR98" s="182" t="s">
        <v>297</v>
      </c>
      <c r="AT98" s="183" t="s">
        <v>314</v>
      </c>
      <c r="AU98" s="183" t="s">
        <v>297</v>
      </c>
      <c r="AY98" s="182" t="s">
        <v>385</v>
      </c>
      <c r="BK98" s="181">
        <f>SUM(BK99:BK104)</f>
        <v>0</v>
      </c>
    </row>
    <row r="99" spans="2:65" s="41" customFormat="1" ht="31.5" customHeight="1" x14ac:dyDescent="0.25">
      <c r="B99" s="179"/>
      <c r="C99" s="178" t="s">
        <v>297</v>
      </c>
      <c r="D99" s="178" t="s">
        <v>386</v>
      </c>
      <c r="E99" s="177" t="s">
        <v>2048</v>
      </c>
      <c r="F99" s="172" t="s">
        <v>2047</v>
      </c>
      <c r="G99" s="176" t="s">
        <v>993</v>
      </c>
      <c r="H99" s="175">
        <v>83</v>
      </c>
      <c r="I99" s="174"/>
      <c r="J99" s="173">
        <f>ROUND(I99*H99,2)</f>
        <v>0</v>
      </c>
      <c r="K99" s="172" t="s">
        <v>15</v>
      </c>
      <c r="L99" s="42"/>
      <c r="M99" s="171" t="s">
        <v>15</v>
      </c>
      <c r="N99" s="215" t="s">
        <v>349</v>
      </c>
      <c r="O99" s="89"/>
      <c r="P99" s="214">
        <f>O99*H99</f>
        <v>0</v>
      </c>
      <c r="Q99" s="214">
        <v>0</v>
      </c>
      <c r="R99" s="214">
        <f>Q99*H99</f>
        <v>0</v>
      </c>
      <c r="S99" s="214">
        <v>0</v>
      </c>
      <c r="T99" s="213">
        <f>S99*H99</f>
        <v>0</v>
      </c>
      <c r="AR99" s="136" t="s">
        <v>384</v>
      </c>
      <c r="AT99" s="136" t="s">
        <v>386</v>
      </c>
      <c r="AU99" s="136" t="s">
        <v>293</v>
      </c>
      <c r="AY99" s="136" t="s">
        <v>385</v>
      </c>
      <c r="BE99" s="166">
        <f>IF(N99="základní",J99,0)</f>
        <v>0</v>
      </c>
      <c r="BF99" s="166">
        <f>IF(N99="snížená",J99,0)</f>
        <v>0</v>
      </c>
      <c r="BG99" s="166">
        <f>IF(N99="zákl. přenesená",J99,0)</f>
        <v>0</v>
      </c>
      <c r="BH99" s="166">
        <f>IF(N99="sníž. přenesená",J99,0)</f>
        <v>0</v>
      </c>
      <c r="BI99" s="166">
        <f>IF(N99="nulová",J99,0)</f>
        <v>0</v>
      </c>
      <c r="BJ99" s="136" t="s">
        <v>297</v>
      </c>
      <c r="BK99" s="166">
        <f>ROUND(I99*H99,2)</f>
        <v>0</v>
      </c>
      <c r="BL99" s="136" t="s">
        <v>384</v>
      </c>
      <c r="BM99" s="136" t="s">
        <v>2046</v>
      </c>
    </row>
    <row r="100" spans="2:65" s="205" customFormat="1" x14ac:dyDescent="0.25">
      <c r="B100" s="210"/>
      <c r="D100" s="204" t="s">
        <v>396</v>
      </c>
      <c r="E100" s="206" t="s">
        <v>15</v>
      </c>
      <c r="F100" s="212" t="s">
        <v>2045</v>
      </c>
      <c r="H100" s="206" t="s">
        <v>15</v>
      </c>
      <c r="I100" s="211"/>
      <c r="L100" s="210"/>
      <c r="M100" s="209"/>
      <c r="N100" s="208"/>
      <c r="O100" s="208"/>
      <c r="P100" s="208"/>
      <c r="Q100" s="208"/>
      <c r="R100" s="208"/>
      <c r="S100" s="208"/>
      <c r="T100" s="207"/>
      <c r="AT100" s="206" t="s">
        <v>396</v>
      </c>
      <c r="AU100" s="206" t="s">
        <v>293</v>
      </c>
      <c r="AV100" s="205" t="s">
        <v>297</v>
      </c>
      <c r="AW100" s="205" t="s">
        <v>358</v>
      </c>
      <c r="AX100" s="205" t="s">
        <v>313</v>
      </c>
      <c r="AY100" s="206" t="s">
        <v>385</v>
      </c>
    </row>
    <row r="101" spans="2:65" s="195" customFormat="1" x14ac:dyDescent="0.25">
      <c r="B101" s="200"/>
      <c r="D101" s="204" t="s">
        <v>396</v>
      </c>
      <c r="E101" s="196" t="s">
        <v>15</v>
      </c>
      <c r="F101" s="203" t="s">
        <v>2044</v>
      </c>
      <c r="H101" s="202">
        <v>83</v>
      </c>
      <c r="I101" s="201"/>
      <c r="L101" s="200"/>
      <c r="M101" s="199"/>
      <c r="N101" s="198"/>
      <c r="O101" s="198"/>
      <c r="P101" s="198"/>
      <c r="Q101" s="198"/>
      <c r="R101" s="198"/>
      <c r="S101" s="198"/>
      <c r="T101" s="197"/>
      <c r="AT101" s="196" t="s">
        <v>396</v>
      </c>
      <c r="AU101" s="196" t="s">
        <v>293</v>
      </c>
      <c r="AV101" s="195" t="s">
        <v>293</v>
      </c>
      <c r="AW101" s="195" t="s">
        <v>358</v>
      </c>
      <c r="AX101" s="195" t="s">
        <v>313</v>
      </c>
      <c r="AY101" s="196" t="s">
        <v>385</v>
      </c>
    </row>
    <row r="102" spans="2:65" s="232" customFormat="1" x14ac:dyDescent="0.25">
      <c r="B102" s="237"/>
      <c r="D102" s="219" t="s">
        <v>396</v>
      </c>
      <c r="E102" s="241" t="s">
        <v>15</v>
      </c>
      <c r="F102" s="240" t="s">
        <v>456</v>
      </c>
      <c r="H102" s="239">
        <v>83</v>
      </c>
      <c r="I102" s="238"/>
      <c r="L102" s="237"/>
      <c r="M102" s="236"/>
      <c r="N102" s="235"/>
      <c r="O102" s="235"/>
      <c r="P102" s="235"/>
      <c r="Q102" s="235"/>
      <c r="R102" s="235"/>
      <c r="S102" s="235"/>
      <c r="T102" s="234"/>
      <c r="AT102" s="233" t="s">
        <v>396</v>
      </c>
      <c r="AU102" s="233" t="s">
        <v>293</v>
      </c>
      <c r="AV102" s="232" t="s">
        <v>384</v>
      </c>
      <c r="AW102" s="232" t="s">
        <v>358</v>
      </c>
      <c r="AX102" s="232" t="s">
        <v>297</v>
      </c>
      <c r="AY102" s="233" t="s">
        <v>385</v>
      </c>
    </row>
    <row r="103" spans="2:65" s="41" customFormat="1" ht="31.5" customHeight="1" x14ac:dyDescent="0.25">
      <c r="B103" s="179"/>
      <c r="C103" s="178" t="s">
        <v>293</v>
      </c>
      <c r="D103" s="178" t="s">
        <v>386</v>
      </c>
      <c r="E103" s="177" t="s">
        <v>2043</v>
      </c>
      <c r="F103" s="172" t="s">
        <v>2042</v>
      </c>
      <c r="G103" s="176" t="s">
        <v>993</v>
      </c>
      <c r="H103" s="175">
        <v>83</v>
      </c>
      <c r="I103" s="174"/>
      <c r="J103" s="173">
        <f>ROUND(I103*H103,2)</f>
        <v>0</v>
      </c>
      <c r="K103" s="172" t="s">
        <v>15</v>
      </c>
      <c r="L103" s="42"/>
      <c r="M103" s="171" t="s">
        <v>15</v>
      </c>
      <c r="N103" s="215" t="s">
        <v>349</v>
      </c>
      <c r="O103" s="89"/>
      <c r="P103" s="214">
        <f>O103*H103</f>
        <v>0</v>
      </c>
      <c r="Q103" s="214">
        <v>0</v>
      </c>
      <c r="R103" s="214">
        <f>Q103*H103</f>
        <v>0</v>
      </c>
      <c r="S103" s="214">
        <v>0</v>
      </c>
      <c r="T103" s="213">
        <f>S103*H103</f>
        <v>0</v>
      </c>
      <c r="AR103" s="136" t="s">
        <v>384</v>
      </c>
      <c r="AT103" s="136" t="s">
        <v>386</v>
      </c>
      <c r="AU103" s="136" t="s">
        <v>293</v>
      </c>
      <c r="AY103" s="136" t="s">
        <v>385</v>
      </c>
      <c r="BE103" s="166">
        <f>IF(N103="základní",J103,0)</f>
        <v>0</v>
      </c>
      <c r="BF103" s="166">
        <f>IF(N103="snížená",J103,0)</f>
        <v>0</v>
      </c>
      <c r="BG103" s="166">
        <f>IF(N103="zákl. přenesená",J103,0)</f>
        <v>0</v>
      </c>
      <c r="BH103" s="166">
        <f>IF(N103="sníž. přenesená",J103,0)</f>
        <v>0</v>
      </c>
      <c r="BI103" s="166">
        <f>IF(N103="nulová",J103,0)</f>
        <v>0</v>
      </c>
      <c r="BJ103" s="136" t="s">
        <v>297</v>
      </c>
      <c r="BK103" s="166">
        <f>ROUND(I103*H103,2)</f>
        <v>0</v>
      </c>
      <c r="BL103" s="136" t="s">
        <v>384</v>
      </c>
      <c r="BM103" s="136" t="s">
        <v>2041</v>
      </c>
    </row>
    <row r="104" spans="2:65" s="41" customFormat="1" ht="22.5" customHeight="1" x14ac:dyDescent="0.25">
      <c r="B104" s="179"/>
      <c r="C104" s="178" t="s">
        <v>411</v>
      </c>
      <c r="D104" s="178" t="s">
        <v>386</v>
      </c>
      <c r="E104" s="177" t="s">
        <v>2040</v>
      </c>
      <c r="F104" s="172" t="s">
        <v>2039</v>
      </c>
      <c r="G104" s="176" t="s">
        <v>993</v>
      </c>
      <c r="H104" s="175">
        <v>83</v>
      </c>
      <c r="I104" s="174"/>
      <c r="J104" s="173">
        <f>ROUND(I104*H104,2)</f>
        <v>0</v>
      </c>
      <c r="K104" s="172" t="s">
        <v>15</v>
      </c>
      <c r="L104" s="42"/>
      <c r="M104" s="171" t="s">
        <v>15</v>
      </c>
      <c r="N104" s="215" t="s">
        <v>349</v>
      </c>
      <c r="O104" s="89"/>
      <c r="P104" s="214">
        <f>O104*H104</f>
        <v>0</v>
      </c>
      <c r="Q104" s="214">
        <v>0</v>
      </c>
      <c r="R104" s="214">
        <f>Q104*H104</f>
        <v>0</v>
      </c>
      <c r="S104" s="214">
        <v>0</v>
      </c>
      <c r="T104" s="213">
        <f>S104*H104</f>
        <v>0</v>
      </c>
      <c r="AR104" s="136" t="s">
        <v>384</v>
      </c>
      <c r="AT104" s="136" t="s">
        <v>386</v>
      </c>
      <c r="AU104" s="136" t="s">
        <v>293</v>
      </c>
      <c r="AY104" s="136" t="s">
        <v>385</v>
      </c>
      <c r="BE104" s="166">
        <f>IF(N104="základní",J104,0)</f>
        <v>0</v>
      </c>
      <c r="BF104" s="166">
        <f>IF(N104="snížená",J104,0)</f>
        <v>0</v>
      </c>
      <c r="BG104" s="166">
        <f>IF(N104="zákl. přenesená",J104,0)</f>
        <v>0</v>
      </c>
      <c r="BH104" s="166">
        <f>IF(N104="sníž. přenesená",J104,0)</f>
        <v>0</v>
      </c>
      <c r="BI104" s="166">
        <f>IF(N104="nulová",J104,0)</f>
        <v>0</v>
      </c>
      <c r="BJ104" s="136" t="s">
        <v>297</v>
      </c>
      <c r="BK104" s="166">
        <f>ROUND(I104*H104,2)</f>
        <v>0</v>
      </c>
      <c r="BL104" s="136" t="s">
        <v>384</v>
      </c>
      <c r="BM104" s="136" t="s">
        <v>2038</v>
      </c>
    </row>
    <row r="105" spans="2:65" s="180" customFormat="1" ht="29.85" customHeight="1" x14ac:dyDescent="0.3">
      <c r="B105" s="188"/>
      <c r="D105" s="192" t="s">
        <v>314</v>
      </c>
      <c r="E105" s="191" t="s">
        <v>411</v>
      </c>
      <c r="F105" s="191" t="s">
        <v>1649</v>
      </c>
      <c r="I105" s="190"/>
      <c r="J105" s="189">
        <f>BK105</f>
        <v>0</v>
      </c>
      <c r="L105" s="188"/>
      <c r="M105" s="187"/>
      <c r="N105" s="185"/>
      <c r="O105" s="185"/>
      <c r="P105" s="186">
        <f>SUM(P106:P108)</f>
        <v>0</v>
      </c>
      <c r="Q105" s="185"/>
      <c r="R105" s="186">
        <f>SUM(R106:R108)</f>
        <v>0</v>
      </c>
      <c r="S105" s="185"/>
      <c r="T105" s="184">
        <f>SUM(T106:T108)</f>
        <v>0</v>
      </c>
      <c r="AR105" s="182" t="s">
        <v>297</v>
      </c>
      <c r="AT105" s="183" t="s">
        <v>314</v>
      </c>
      <c r="AU105" s="183" t="s">
        <v>297</v>
      </c>
      <c r="AY105" s="182" t="s">
        <v>385</v>
      </c>
      <c r="BK105" s="181">
        <f>SUM(BK106:BK108)</f>
        <v>0</v>
      </c>
    </row>
    <row r="106" spans="2:65" s="41" customFormat="1" ht="31.5" customHeight="1" x14ac:dyDescent="0.25">
      <c r="B106" s="179"/>
      <c r="C106" s="178" t="s">
        <v>384</v>
      </c>
      <c r="D106" s="178" t="s">
        <v>386</v>
      </c>
      <c r="E106" s="177" t="s">
        <v>2037</v>
      </c>
      <c r="F106" s="172" t="s">
        <v>2036</v>
      </c>
      <c r="G106" s="176" t="s">
        <v>993</v>
      </c>
      <c r="H106" s="175">
        <v>0.2</v>
      </c>
      <c r="I106" s="174"/>
      <c r="J106" s="173">
        <f>ROUND(I106*H106,2)</f>
        <v>0</v>
      </c>
      <c r="K106" s="172" t="s">
        <v>15</v>
      </c>
      <c r="L106" s="42"/>
      <c r="M106" s="171" t="s">
        <v>15</v>
      </c>
      <c r="N106" s="215" t="s">
        <v>349</v>
      </c>
      <c r="O106" s="89"/>
      <c r="P106" s="214">
        <f>O106*H106</f>
        <v>0</v>
      </c>
      <c r="Q106" s="214">
        <v>0</v>
      </c>
      <c r="R106" s="214">
        <f>Q106*H106</f>
        <v>0</v>
      </c>
      <c r="S106" s="214">
        <v>0</v>
      </c>
      <c r="T106" s="213">
        <f>S106*H106</f>
        <v>0</v>
      </c>
      <c r="AR106" s="136" t="s">
        <v>384</v>
      </c>
      <c r="AT106" s="136" t="s">
        <v>386</v>
      </c>
      <c r="AU106" s="136" t="s">
        <v>293</v>
      </c>
      <c r="AY106" s="136" t="s">
        <v>385</v>
      </c>
      <c r="BE106" s="166">
        <f>IF(N106="základní",J106,0)</f>
        <v>0</v>
      </c>
      <c r="BF106" s="166">
        <f>IF(N106="snížená",J106,0)</f>
        <v>0</v>
      </c>
      <c r="BG106" s="166">
        <f>IF(N106="zákl. přenesená",J106,0)</f>
        <v>0</v>
      </c>
      <c r="BH106" s="166">
        <f>IF(N106="sníž. přenesená",J106,0)</f>
        <v>0</v>
      </c>
      <c r="BI106" s="166">
        <f>IF(N106="nulová",J106,0)</f>
        <v>0</v>
      </c>
      <c r="BJ106" s="136" t="s">
        <v>297</v>
      </c>
      <c r="BK106" s="166">
        <f>ROUND(I106*H106,2)</f>
        <v>0</v>
      </c>
      <c r="BL106" s="136" t="s">
        <v>384</v>
      </c>
      <c r="BM106" s="136" t="s">
        <v>2035</v>
      </c>
    </row>
    <row r="107" spans="2:65" s="41" customFormat="1" ht="22.5" customHeight="1" x14ac:dyDescent="0.25">
      <c r="B107" s="179"/>
      <c r="C107" s="178" t="s">
        <v>391</v>
      </c>
      <c r="D107" s="178" t="s">
        <v>386</v>
      </c>
      <c r="E107" s="177" t="s">
        <v>2034</v>
      </c>
      <c r="F107" s="172" t="s">
        <v>2033</v>
      </c>
      <c r="G107" s="176" t="s">
        <v>420</v>
      </c>
      <c r="H107" s="175">
        <v>5</v>
      </c>
      <c r="I107" s="174"/>
      <c r="J107" s="173">
        <f>ROUND(I107*H107,2)</f>
        <v>0</v>
      </c>
      <c r="K107" s="172" t="s">
        <v>15</v>
      </c>
      <c r="L107" s="42"/>
      <c r="M107" s="171" t="s">
        <v>15</v>
      </c>
      <c r="N107" s="215" t="s">
        <v>349</v>
      </c>
      <c r="O107" s="89"/>
      <c r="P107" s="214">
        <f>O107*H107</f>
        <v>0</v>
      </c>
      <c r="Q107" s="214">
        <v>0</v>
      </c>
      <c r="R107" s="214">
        <f>Q107*H107</f>
        <v>0</v>
      </c>
      <c r="S107" s="214">
        <v>0</v>
      </c>
      <c r="T107" s="213">
        <f>S107*H107</f>
        <v>0</v>
      </c>
      <c r="AR107" s="136" t="s">
        <v>384</v>
      </c>
      <c r="AT107" s="136" t="s">
        <v>386</v>
      </c>
      <c r="AU107" s="136" t="s">
        <v>293</v>
      </c>
      <c r="AY107" s="136" t="s">
        <v>385</v>
      </c>
      <c r="BE107" s="166">
        <f>IF(N107="základní",J107,0)</f>
        <v>0</v>
      </c>
      <c r="BF107" s="166">
        <f>IF(N107="snížená",J107,0)</f>
        <v>0</v>
      </c>
      <c r="BG107" s="166">
        <f>IF(N107="zákl. přenesená",J107,0)</f>
        <v>0</v>
      </c>
      <c r="BH107" s="166">
        <f>IF(N107="sníž. přenesená",J107,0)</f>
        <v>0</v>
      </c>
      <c r="BI107" s="166">
        <f>IF(N107="nulová",J107,0)</f>
        <v>0</v>
      </c>
      <c r="BJ107" s="136" t="s">
        <v>297</v>
      </c>
      <c r="BK107" s="166">
        <f>ROUND(I107*H107,2)</f>
        <v>0</v>
      </c>
      <c r="BL107" s="136" t="s">
        <v>384</v>
      </c>
      <c r="BM107" s="136" t="s">
        <v>2032</v>
      </c>
    </row>
    <row r="108" spans="2:65" s="41" customFormat="1" ht="22.5" customHeight="1" x14ac:dyDescent="0.25">
      <c r="B108" s="179"/>
      <c r="C108" s="178" t="s">
        <v>1625</v>
      </c>
      <c r="D108" s="178" t="s">
        <v>386</v>
      </c>
      <c r="E108" s="177" t="s">
        <v>2031</v>
      </c>
      <c r="F108" s="172" t="s">
        <v>2030</v>
      </c>
      <c r="G108" s="176" t="s">
        <v>420</v>
      </c>
      <c r="H108" s="175">
        <v>10</v>
      </c>
      <c r="I108" s="174"/>
      <c r="J108" s="173">
        <f>ROUND(I108*H108,2)</f>
        <v>0</v>
      </c>
      <c r="K108" s="172" t="s">
        <v>15</v>
      </c>
      <c r="L108" s="42"/>
      <c r="M108" s="171" t="s">
        <v>15</v>
      </c>
      <c r="N108" s="215" t="s">
        <v>349</v>
      </c>
      <c r="O108" s="89"/>
      <c r="P108" s="214">
        <f>O108*H108</f>
        <v>0</v>
      </c>
      <c r="Q108" s="214">
        <v>0</v>
      </c>
      <c r="R108" s="214">
        <f>Q108*H108</f>
        <v>0</v>
      </c>
      <c r="S108" s="214">
        <v>0</v>
      </c>
      <c r="T108" s="213">
        <f>S108*H108</f>
        <v>0</v>
      </c>
      <c r="AR108" s="136" t="s">
        <v>384</v>
      </c>
      <c r="AT108" s="136" t="s">
        <v>386</v>
      </c>
      <c r="AU108" s="136" t="s">
        <v>293</v>
      </c>
      <c r="AY108" s="136" t="s">
        <v>385</v>
      </c>
      <c r="BE108" s="166">
        <f>IF(N108="základní",J108,0)</f>
        <v>0</v>
      </c>
      <c r="BF108" s="166">
        <f>IF(N108="snížená",J108,0)</f>
        <v>0</v>
      </c>
      <c r="BG108" s="166">
        <f>IF(N108="zákl. přenesená",J108,0)</f>
        <v>0</v>
      </c>
      <c r="BH108" s="166">
        <f>IF(N108="sníž. přenesená",J108,0)</f>
        <v>0</v>
      </c>
      <c r="BI108" s="166">
        <f>IF(N108="nulová",J108,0)</f>
        <v>0</v>
      </c>
      <c r="BJ108" s="136" t="s">
        <v>297</v>
      </c>
      <c r="BK108" s="166">
        <f>ROUND(I108*H108,2)</f>
        <v>0</v>
      </c>
      <c r="BL108" s="136" t="s">
        <v>384</v>
      </c>
      <c r="BM108" s="136" t="s">
        <v>2029</v>
      </c>
    </row>
    <row r="109" spans="2:65" s="180" customFormat="1" ht="29.85" customHeight="1" x14ac:dyDescent="0.3">
      <c r="B109" s="188"/>
      <c r="D109" s="192" t="s">
        <v>314</v>
      </c>
      <c r="E109" s="191" t="s">
        <v>1625</v>
      </c>
      <c r="F109" s="191" t="s">
        <v>1635</v>
      </c>
      <c r="I109" s="190"/>
      <c r="J109" s="189">
        <f>BK109</f>
        <v>0</v>
      </c>
      <c r="L109" s="188"/>
      <c r="M109" s="187"/>
      <c r="N109" s="185"/>
      <c r="O109" s="185"/>
      <c r="P109" s="186">
        <f>SUM(P110:P137)</f>
        <v>0</v>
      </c>
      <c r="Q109" s="185"/>
      <c r="R109" s="186">
        <f>SUM(R110:R137)</f>
        <v>0</v>
      </c>
      <c r="S109" s="185"/>
      <c r="T109" s="184">
        <f>SUM(T110:T137)</f>
        <v>0</v>
      </c>
      <c r="AR109" s="182" t="s">
        <v>297</v>
      </c>
      <c r="AT109" s="183" t="s">
        <v>314</v>
      </c>
      <c r="AU109" s="183" t="s">
        <v>297</v>
      </c>
      <c r="AY109" s="182" t="s">
        <v>385</v>
      </c>
      <c r="BK109" s="181">
        <f>SUM(BK110:BK137)</f>
        <v>0</v>
      </c>
    </row>
    <row r="110" spans="2:65" s="41" customFormat="1" ht="22.5" customHeight="1" x14ac:dyDescent="0.25">
      <c r="B110" s="179"/>
      <c r="C110" s="178" t="s">
        <v>1619</v>
      </c>
      <c r="D110" s="178" t="s">
        <v>386</v>
      </c>
      <c r="E110" s="177" t="s">
        <v>2028</v>
      </c>
      <c r="F110" s="172" t="s">
        <v>2027</v>
      </c>
      <c r="G110" s="176" t="s">
        <v>464</v>
      </c>
      <c r="H110" s="175">
        <v>321.02999999999997</v>
      </c>
      <c r="I110" s="174"/>
      <c r="J110" s="173">
        <f>ROUND(I110*H110,2)</f>
        <v>0</v>
      </c>
      <c r="K110" s="172" t="s">
        <v>15</v>
      </c>
      <c r="L110" s="42"/>
      <c r="M110" s="171" t="s">
        <v>15</v>
      </c>
      <c r="N110" s="215" t="s">
        <v>349</v>
      </c>
      <c r="O110" s="89"/>
      <c r="P110" s="214">
        <f>O110*H110</f>
        <v>0</v>
      </c>
      <c r="Q110" s="214">
        <v>0</v>
      </c>
      <c r="R110" s="214">
        <f>Q110*H110</f>
        <v>0</v>
      </c>
      <c r="S110" s="214">
        <v>0</v>
      </c>
      <c r="T110" s="213">
        <f>S110*H110</f>
        <v>0</v>
      </c>
      <c r="AR110" s="136" t="s">
        <v>384</v>
      </c>
      <c r="AT110" s="136" t="s">
        <v>386</v>
      </c>
      <c r="AU110" s="136" t="s">
        <v>293</v>
      </c>
      <c r="AY110" s="136" t="s">
        <v>385</v>
      </c>
      <c r="BE110" s="166">
        <f>IF(N110="základní",J110,0)</f>
        <v>0</v>
      </c>
      <c r="BF110" s="166">
        <f>IF(N110="snížená",J110,0)</f>
        <v>0</v>
      </c>
      <c r="BG110" s="166">
        <f>IF(N110="zákl. přenesená",J110,0)</f>
        <v>0</v>
      </c>
      <c r="BH110" s="166">
        <f>IF(N110="sníž. přenesená",J110,0)</f>
        <v>0</v>
      </c>
      <c r="BI110" s="166">
        <f>IF(N110="nulová",J110,0)</f>
        <v>0</v>
      </c>
      <c r="BJ110" s="136" t="s">
        <v>297</v>
      </c>
      <c r="BK110" s="166">
        <f>ROUND(I110*H110,2)</f>
        <v>0</v>
      </c>
      <c r="BL110" s="136" t="s">
        <v>384</v>
      </c>
      <c r="BM110" s="136" t="s">
        <v>2026</v>
      </c>
    </row>
    <row r="111" spans="2:65" s="41" customFormat="1" ht="40.5" x14ac:dyDescent="0.25">
      <c r="B111" s="42"/>
      <c r="D111" s="204" t="s">
        <v>461</v>
      </c>
      <c r="F111" s="244" t="s">
        <v>2025</v>
      </c>
      <c r="I111" s="243"/>
      <c r="L111" s="42"/>
      <c r="M111" s="242"/>
      <c r="N111" s="89"/>
      <c r="O111" s="89"/>
      <c r="P111" s="89"/>
      <c r="Q111" s="89"/>
      <c r="R111" s="89"/>
      <c r="S111" s="89"/>
      <c r="T111" s="88"/>
      <c r="AT111" s="136" t="s">
        <v>461</v>
      </c>
      <c r="AU111" s="136" t="s">
        <v>293</v>
      </c>
    </row>
    <row r="112" spans="2:65" s="195" customFormat="1" x14ac:dyDescent="0.25">
      <c r="B112" s="200"/>
      <c r="D112" s="204" t="s">
        <v>396</v>
      </c>
      <c r="E112" s="196" t="s">
        <v>15</v>
      </c>
      <c r="F112" s="203" t="s">
        <v>2024</v>
      </c>
      <c r="H112" s="202">
        <v>321.02999999999997</v>
      </c>
      <c r="I112" s="201"/>
      <c r="L112" s="200"/>
      <c r="M112" s="199"/>
      <c r="N112" s="198"/>
      <c r="O112" s="198"/>
      <c r="P112" s="198"/>
      <c r="Q112" s="198"/>
      <c r="R112" s="198"/>
      <c r="S112" s="198"/>
      <c r="T112" s="197"/>
      <c r="AT112" s="196" t="s">
        <v>396</v>
      </c>
      <c r="AU112" s="196" t="s">
        <v>293</v>
      </c>
      <c r="AV112" s="195" t="s">
        <v>293</v>
      </c>
      <c r="AW112" s="195" t="s">
        <v>358</v>
      </c>
      <c r="AX112" s="195" t="s">
        <v>313</v>
      </c>
      <c r="AY112" s="196" t="s">
        <v>385</v>
      </c>
    </row>
    <row r="113" spans="2:65" s="232" customFormat="1" x14ac:dyDescent="0.25">
      <c r="B113" s="237"/>
      <c r="D113" s="219" t="s">
        <v>396</v>
      </c>
      <c r="E113" s="241" t="s">
        <v>15</v>
      </c>
      <c r="F113" s="240" t="s">
        <v>456</v>
      </c>
      <c r="H113" s="239">
        <v>321.02999999999997</v>
      </c>
      <c r="I113" s="238"/>
      <c r="L113" s="237"/>
      <c r="M113" s="236"/>
      <c r="N113" s="235"/>
      <c r="O113" s="235"/>
      <c r="P113" s="235"/>
      <c r="Q113" s="235"/>
      <c r="R113" s="235"/>
      <c r="S113" s="235"/>
      <c r="T113" s="234"/>
      <c r="AT113" s="233" t="s">
        <v>396</v>
      </c>
      <c r="AU113" s="233" t="s">
        <v>293</v>
      </c>
      <c r="AV113" s="232" t="s">
        <v>384</v>
      </c>
      <c r="AW113" s="232" t="s">
        <v>358</v>
      </c>
      <c r="AX113" s="232" t="s">
        <v>297</v>
      </c>
      <c r="AY113" s="233" t="s">
        <v>385</v>
      </c>
    </row>
    <row r="114" spans="2:65" s="41" customFormat="1" ht="22.5" customHeight="1" x14ac:dyDescent="0.25">
      <c r="B114" s="179"/>
      <c r="C114" s="229" t="s">
        <v>1507</v>
      </c>
      <c r="D114" s="229" t="s">
        <v>429</v>
      </c>
      <c r="E114" s="228" t="s">
        <v>2023</v>
      </c>
      <c r="F114" s="223" t="s">
        <v>2022</v>
      </c>
      <c r="G114" s="227" t="s">
        <v>464</v>
      </c>
      <c r="H114" s="226">
        <v>207.45099999999999</v>
      </c>
      <c r="I114" s="225"/>
      <c r="J114" s="224">
        <f>ROUND(I114*H114,2)</f>
        <v>0</v>
      </c>
      <c r="K114" s="223" t="s">
        <v>15</v>
      </c>
      <c r="L114" s="222"/>
      <c r="M114" s="221" t="s">
        <v>15</v>
      </c>
      <c r="N114" s="220" t="s">
        <v>349</v>
      </c>
      <c r="O114" s="89"/>
      <c r="P114" s="214">
        <f>O114*H114</f>
        <v>0</v>
      </c>
      <c r="Q114" s="214">
        <v>0</v>
      </c>
      <c r="R114" s="214">
        <f>Q114*H114</f>
        <v>0</v>
      </c>
      <c r="S114" s="214">
        <v>0</v>
      </c>
      <c r="T114" s="213">
        <f>S114*H114</f>
        <v>0</v>
      </c>
      <c r="AR114" s="136" t="s">
        <v>1507</v>
      </c>
      <c r="AT114" s="136" t="s">
        <v>429</v>
      </c>
      <c r="AU114" s="136" t="s">
        <v>293</v>
      </c>
      <c r="AY114" s="136" t="s">
        <v>385</v>
      </c>
      <c r="BE114" s="166">
        <f>IF(N114="základní",J114,0)</f>
        <v>0</v>
      </c>
      <c r="BF114" s="166">
        <f>IF(N114="snížená",J114,0)</f>
        <v>0</v>
      </c>
      <c r="BG114" s="166">
        <f>IF(N114="zákl. přenesená",J114,0)</f>
        <v>0</v>
      </c>
      <c r="BH114" s="166">
        <f>IF(N114="sníž. přenesená",J114,0)</f>
        <v>0</v>
      </c>
      <c r="BI114" s="166">
        <f>IF(N114="nulová",J114,0)</f>
        <v>0</v>
      </c>
      <c r="BJ114" s="136" t="s">
        <v>297</v>
      </c>
      <c r="BK114" s="166">
        <f>ROUND(I114*H114,2)</f>
        <v>0</v>
      </c>
      <c r="BL114" s="136" t="s">
        <v>384</v>
      </c>
      <c r="BM114" s="136" t="s">
        <v>2021</v>
      </c>
    </row>
    <row r="115" spans="2:65" s="41" customFormat="1" x14ac:dyDescent="0.25">
      <c r="B115" s="42"/>
      <c r="D115" s="204" t="s">
        <v>461</v>
      </c>
      <c r="F115" s="244" t="s">
        <v>2020</v>
      </c>
      <c r="I115" s="243"/>
      <c r="L115" s="42"/>
      <c r="M115" s="242"/>
      <c r="N115" s="89"/>
      <c r="O115" s="89"/>
      <c r="P115" s="89"/>
      <c r="Q115" s="89"/>
      <c r="R115" s="89"/>
      <c r="S115" s="89"/>
      <c r="T115" s="88"/>
      <c r="AT115" s="136" t="s">
        <v>461</v>
      </c>
      <c r="AU115" s="136" t="s">
        <v>293</v>
      </c>
    </row>
    <row r="116" spans="2:65" s="195" customFormat="1" x14ac:dyDescent="0.25">
      <c r="B116" s="200"/>
      <c r="D116" s="204" t="s">
        <v>396</v>
      </c>
      <c r="E116" s="196" t="s">
        <v>15</v>
      </c>
      <c r="F116" s="203" t="s">
        <v>2019</v>
      </c>
      <c r="H116" s="202">
        <v>327.45100000000002</v>
      </c>
      <c r="I116" s="201"/>
      <c r="L116" s="200"/>
      <c r="M116" s="199"/>
      <c r="N116" s="198"/>
      <c r="O116" s="198"/>
      <c r="P116" s="198"/>
      <c r="Q116" s="198"/>
      <c r="R116" s="198"/>
      <c r="S116" s="198"/>
      <c r="T116" s="197"/>
      <c r="AT116" s="196" t="s">
        <v>396</v>
      </c>
      <c r="AU116" s="196" t="s">
        <v>293</v>
      </c>
      <c r="AV116" s="195" t="s">
        <v>293</v>
      </c>
      <c r="AW116" s="195" t="s">
        <v>358</v>
      </c>
      <c r="AX116" s="195" t="s">
        <v>313</v>
      </c>
      <c r="AY116" s="196" t="s">
        <v>385</v>
      </c>
    </row>
    <row r="117" spans="2:65" s="195" customFormat="1" x14ac:dyDescent="0.25">
      <c r="B117" s="200"/>
      <c r="D117" s="204" t="s">
        <v>396</v>
      </c>
      <c r="E117" s="196" t="s">
        <v>15</v>
      </c>
      <c r="F117" s="203" t="s">
        <v>2018</v>
      </c>
      <c r="H117" s="202">
        <v>-120</v>
      </c>
      <c r="I117" s="201"/>
      <c r="L117" s="200"/>
      <c r="M117" s="199"/>
      <c r="N117" s="198"/>
      <c r="O117" s="198"/>
      <c r="P117" s="198"/>
      <c r="Q117" s="198"/>
      <c r="R117" s="198"/>
      <c r="S117" s="198"/>
      <c r="T117" s="197"/>
      <c r="AT117" s="196" t="s">
        <v>396</v>
      </c>
      <c r="AU117" s="196" t="s">
        <v>293</v>
      </c>
      <c r="AV117" s="195" t="s">
        <v>293</v>
      </c>
      <c r="AW117" s="195" t="s">
        <v>358</v>
      </c>
      <c r="AX117" s="195" t="s">
        <v>313</v>
      </c>
      <c r="AY117" s="196" t="s">
        <v>385</v>
      </c>
    </row>
    <row r="118" spans="2:65" s="232" customFormat="1" x14ac:dyDescent="0.25">
      <c r="B118" s="237"/>
      <c r="D118" s="219" t="s">
        <v>396</v>
      </c>
      <c r="E118" s="241" t="s">
        <v>15</v>
      </c>
      <c r="F118" s="240" t="s">
        <v>456</v>
      </c>
      <c r="H118" s="239">
        <v>207.45099999999999</v>
      </c>
      <c r="I118" s="238"/>
      <c r="L118" s="237"/>
      <c r="M118" s="236"/>
      <c r="N118" s="235"/>
      <c r="O118" s="235"/>
      <c r="P118" s="235"/>
      <c r="Q118" s="235"/>
      <c r="R118" s="235"/>
      <c r="S118" s="235"/>
      <c r="T118" s="234"/>
      <c r="AT118" s="233" t="s">
        <v>396</v>
      </c>
      <c r="AU118" s="233" t="s">
        <v>293</v>
      </c>
      <c r="AV118" s="232" t="s">
        <v>384</v>
      </c>
      <c r="AW118" s="232" t="s">
        <v>358</v>
      </c>
      <c r="AX118" s="232" t="s">
        <v>297</v>
      </c>
      <c r="AY118" s="233" t="s">
        <v>385</v>
      </c>
    </row>
    <row r="119" spans="2:65" s="41" customFormat="1" ht="22.5" customHeight="1" x14ac:dyDescent="0.25">
      <c r="B119" s="179"/>
      <c r="C119" s="229" t="s">
        <v>1577</v>
      </c>
      <c r="D119" s="229" t="s">
        <v>429</v>
      </c>
      <c r="E119" s="228" t="s">
        <v>2017</v>
      </c>
      <c r="F119" s="223" t="s">
        <v>2016</v>
      </c>
      <c r="G119" s="227" t="s">
        <v>464</v>
      </c>
      <c r="H119" s="226">
        <v>120</v>
      </c>
      <c r="I119" s="225"/>
      <c r="J119" s="224">
        <f>ROUND(I119*H119,2)</f>
        <v>0</v>
      </c>
      <c r="K119" s="223" t="s">
        <v>15</v>
      </c>
      <c r="L119" s="222"/>
      <c r="M119" s="221" t="s">
        <v>15</v>
      </c>
      <c r="N119" s="220" t="s">
        <v>349</v>
      </c>
      <c r="O119" s="89"/>
      <c r="P119" s="214">
        <f>O119*H119</f>
        <v>0</v>
      </c>
      <c r="Q119" s="214">
        <v>0</v>
      </c>
      <c r="R119" s="214">
        <f>Q119*H119</f>
        <v>0</v>
      </c>
      <c r="S119" s="214">
        <v>0</v>
      </c>
      <c r="T119" s="213">
        <f>S119*H119</f>
        <v>0</v>
      </c>
      <c r="AR119" s="136" t="s">
        <v>1507</v>
      </c>
      <c r="AT119" s="136" t="s">
        <v>429</v>
      </c>
      <c r="AU119" s="136" t="s">
        <v>293</v>
      </c>
      <c r="AY119" s="136" t="s">
        <v>385</v>
      </c>
      <c r="BE119" s="166">
        <f>IF(N119="základní",J119,0)</f>
        <v>0</v>
      </c>
      <c r="BF119" s="166">
        <f>IF(N119="snížená",J119,0)</f>
        <v>0</v>
      </c>
      <c r="BG119" s="166">
        <f>IF(N119="zákl. přenesená",J119,0)</f>
        <v>0</v>
      </c>
      <c r="BH119" s="166">
        <f>IF(N119="sníž. přenesená",J119,0)</f>
        <v>0</v>
      </c>
      <c r="BI119" s="166">
        <f>IF(N119="nulová",J119,0)</f>
        <v>0</v>
      </c>
      <c r="BJ119" s="136" t="s">
        <v>297</v>
      </c>
      <c r="BK119" s="166">
        <f>ROUND(I119*H119,2)</f>
        <v>0</v>
      </c>
      <c r="BL119" s="136" t="s">
        <v>384</v>
      </c>
      <c r="BM119" s="136" t="s">
        <v>2015</v>
      </c>
    </row>
    <row r="120" spans="2:65" s="41" customFormat="1" ht="40.5" x14ac:dyDescent="0.25">
      <c r="B120" s="42"/>
      <c r="D120" s="219" t="s">
        <v>461</v>
      </c>
      <c r="F120" s="247" t="s">
        <v>2014</v>
      </c>
      <c r="I120" s="243"/>
      <c r="L120" s="42"/>
      <c r="M120" s="242"/>
      <c r="N120" s="89"/>
      <c r="O120" s="89"/>
      <c r="P120" s="89"/>
      <c r="Q120" s="89"/>
      <c r="R120" s="89"/>
      <c r="S120" s="89"/>
      <c r="T120" s="88"/>
      <c r="AT120" s="136" t="s">
        <v>461</v>
      </c>
      <c r="AU120" s="136" t="s">
        <v>293</v>
      </c>
    </row>
    <row r="121" spans="2:65" s="41" customFormat="1" ht="31.5" customHeight="1" x14ac:dyDescent="0.25">
      <c r="B121" s="179"/>
      <c r="C121" s="178" t="s">
        <v>46</v>
      </c>
      <c r="D121" s="178" t="s">
        <v>386</v>
      </c>
      <c r="E121" s="177" t="s">
        <v>2013</v>
      </c>
      <c r="F121" s="172" t="s">
        <v>2012</v>
      </c>
      <c r="G121" s="176" t="s">
        <v>156</v>
      </c>
      <c r="H121" s="175">
        <v>119</v>
      </c>
      <c r="I121" s="174"/>
      <c r="J121" s="173">
        <f>ROUND(I121*H121,2)</f>
        <v>0</v>
      </c>
      <c r="K121" s="172" t="s">
        <v>15</v>
      </c>
      <c r="L121" s="42"/>
      <c r="M121" s="171" t="s">
        <v>15</v>
      </c>
      <c r="N121" s="215" t="s">
        <v>349</v>
      </c>
      <c r="O121" s="89"/>
      <c r="P121" s="214">
        <f>O121*H121</f>
        <v>0</v>
      </c>
      <c r="Q121" s="214">
        <v>0</v>
      </c>
      <c r="R121" s="214">
        <f>Q121*H121</f>
        <v>0</v>
      </c>
      <c r="S121" s="214">
        <v>0</v>
      </c>
      <c r="T121" s="213">
        <f>S121*H121</f>
        <v>0</v>
      </c>
      <c r="AR121" s="136" t="s">
        <v>384</v>
      </c>
      <c r="AT121" s="136" t="s">
        <v>386</v>
      </c>
      <c r="AU121" s="136" t="s">
        <v>293</v>
      </c>
      <c r="AY121" s="136" t="s">
        <v>385</v>
      </c>
      <c r="BE121" s="166">
        <f>IF(N121="základní",J121,0)</f>
        <v>0</v>
      </c>
      <c r="BF121" s="166">
        <f>IF(N121="snížená",J121,0)</f>
        <v>0</v>
      </c>
      <c r="BG121" s="166">
        <f>IF(N121="zákl. přenesená",J121,0)</f>
        <v>0</v>
      </c>
      <c r="BH121" s="166">
        <f>IF(N121="sníž. přenesená",J121,0)</f>
        <v>0</v>
      </c>
      <c r="BI121" s="166">
        <f>IF(N121="nulová",J121,0)</f>
        <v>0</v>
      </c>
      <c r="BJ121" s="136" t="s">
        <v>297</v>
      </c>
      <c r="BK121" s="166">
        <f>ROUND(I121*H121,2)</f>
        <v>0</v>
      </c>
      <c r="BL121" s="136" t="s">
        <v>384</v>
      </c>
      <c r="BM121" s="136" t="s">
        <v>2011</v>
      </c>
    </row>
    <row r="122" spans="2:65" s="41" customFormat="1" ht="40.5" x14ac:dyDescent="0.25">
      <c r="B122" s="42"/>
      <c r="D122" s="219" t="s">
        <v>461</v>
      </c>
      <c r="F122" s="247" t="s">
        <v>2010</v>
      </c>
      <c r="I122" s="243"/>
      <c r="L122" s="42"/>
      <c r="M122" s="242"/>
      <c r="N122" s="89"/>
      <c r="O122" s="89"/>
      <c r="P122" s="89"/>
      <c r="Q122" s="89"/>
      <c r="R122" s="89"/>
      <c r="S122" s="89"/>
      <c r="T122" s="88"/>
      <c r="AT122" s="136" t="s">
        <v>461</v>
      </c>
      <c r="AU122" s="136" t="s">
        <v>293</v>
      </c>
    </row>
    <row r="123" spans="2:65" s="41" customFormat="1" ht="22.5" customHeight="1" x14ac:dyDescent="0.25">
      <c r="B123" s="179"/>
      <c r="C123" s="229" t="s">
        <v>1600</v>
      </c>
      <c r="D123" s="229" t="s">
        <v>429</v>
      </c>
      <c r="E123" s="228" t="s">
        <v>2009</v>
      </c>
      <c r="F123" s="223" t="s">
        <v>2008</v>
      </c>
      <c r="G123" s="227" t="s">
        <v>464</v>
      </c>
      <c r="H123" s="226">
        <v>26.18</v>
      </c>
      <c r="I123" s="225"/>
      <c r="J123" s="224">
        <f>ROUND(I123*H123,2)</f>
        <v>0</v>
      </c>
      <c r="K123" s="223" t="s">
        <v>15</v>
      </c>
      <c r="L123" s="222"/>
      <c r="M123" s="221" t="s">
        <v>15</v>
      </c>
      <c r="N123" s="220" t="s">
        <v>349</v>
      </c>
      <c r="O123" s="89"/>
      <c r="P123" s="214">
        <f>O123*H123</f>
        <v>0</v>
      </c>
      <c r="Q123" s="214">
        <v>0</v>
      </c>
      <c r="R123" s="214">
        <f>Q123*H123</f>
        <v>0</v>
      </c>
      <c r="S123" s="214">
        <v>0</v>
      </c>
      <c r="T123" s="213">
        <f>S123*H123</f>
        <v>0</v>
      </c>
      <c r="AR123" s="136" t="s">
        <v>1507</v>
      </c>
      <c r="AT123" s="136" t="s">
        <v>429</v>
      </c>
      <c r="AU123" s="136" t="s">
        <v>293</v>
      </c>
      <c r="AY123" s="136" t="s">
        <v>385</v>
      </c>
      <c r="BE123" s="166">
        <f>IF(N123="základní",J123,0)</f>
        <v>0</v>
      </c>
      <c r="BF123" s="166">
        <f>IF(N123="snížená",J123,0)</f>
        <v>0</v>
      </c>
      <c r="BG123" s="166">
        <f>IF(N123="zákl. přenesená",J123,0)</f>
        <v>0</v>
      </c>
      <c r="BH123" s="166">
        <f>IF(N123="sníž. přenesená",J123,0)</f>
        <v>0</v>
      </c>
      <c r="BI123" s="166">
        <f>IF(N123="nulová",J123,0)</f>
        <v>0</v>
      </c>
      <c r="BJ123" s="136" t="s">
        <v>297</v>
      </c>
      <c r="BK123" s="166">
        <f>ROUND(I123*H123,2)</f>
        <v>0</v>
      </c>
      <c r="BL123" s="136" t="s">
        <v>384</v>
      </c>
      <c r="BM123" s="136" t="s">
        <v>2007</v>
      </c>
    </row>
    <row r="124" spans="2:65" s="41" customFormat="1" ht="27" x14ac:dyDescent="0.25">
      <c r="B124" s="42"/>
      <c r="D124" s="204" t="s">
        <v>461</v>
      </c>
      <c r="F124" s="244" t="s">
        <v>2006</v>
      </c>
      <c r="I124" s="243"/>
      <c r="L124" s="42"/>
      <c r="M124" s="242"/>
      <c r="N124" s="89"/>
      <c r="O124" s="89"/>
      <c r="P124" s="89"/>
      <c r="Q124" s="89"/>
      <c r="R124" s="89"/>
      <c r="S124" s="89"/>
      <c r="T124" s="88"/>
      <c r="AT124" s="136" t="s">
        <v>461</v>
      </c>
      <c r="AU124" s="136" t="s">
        <v>293</v>
      </c>
    </row>
    <row r="125" spans="2:65" s="195" customFormat="1" x14ac:dyDescent="0.25">
      <c r="B125" s="200"/>
      <c r="D125" s="204" t="s">
        <v>396</v>
      </c>
      <c r="E125" s="196" t="s">
        <v>15</v>
      </c>
      <c r="F125" s="203" t="s">
        <v>2005</v>
      </c>
      <c r="H125" s="202">
        <v>26.18</v>
      </c>
      <c r="I125" s="201"/>
      <c r="L125" s="200"/>
      <c r="M125" s="199"/>
      <c r="N125" s="198"/>
      <c r="O125" s="198"/>
      <c r="P125" s="198"/>
      <c r="Q125" s="198"/>
      <c r="R125" s="198"/>
      <c r="S125" s="198"/>
      <c r="T125" s="197"/>
      <c r="AT125" s="196" t="s">
        <v>396</v>
      </c>
      <c r="AU125" s="196" t="s">
        <v>293</v>
      </c>
      <c r="AV125" s="195" t="s">
        <v>293</v>
      </c>
      <c r="AW125" s="195" t="s">
        <v>358</v>
      </c>
      <c r="AX125" s="195" t="s">
        <v>313</v>
      </c>
      <c r="AY125" s="196" t="s">
        <v>385</v>
      </c>
    </row>
    <row r="126" spans="2:65" s="232" customFormat="1" x14ac:dyDescent="0.25">
      <c r="B126" s="237"/>
      <c r="D126" s="219" t="s">
        <v>396</v>
      </c>
      <c r="E126" s="241" t="s">
        <v>15</v>
      </c>
      <c r="F126" s="240" t="s">
        <v>456</v>
      </c>
      <c r="H126" s="239">
        <v>26.18</v>
      </c>
      <c r="I126" s="238"/>
      <c r="L126" s="237"/>
      <c r="M126" s="236"/>
      <c r="N126" s="235"/>
      <c r="O126" s="235"/>
      <c r="P126" s="235"/>
      <c r="Q126" s="235"/>
      <c r="R126" s="235"/>
      <c r="S126" s="235"/>
      <c r="T126" s="234"/>
      <c r="AT126" s="233" t="s">
        <v>396</v>
      </c>
      <c r="AU126" s="233" t="s">
        <v>293</v>
      </c>
      <c r="AV126" s="232" t="s">
        <v>384</v>
      </c>
      <c r="AW126" s="232" t="s">
        <v>358</v>
      </c>
      <c r="AX126" s="232" t="s">
        <v>297</v>
      </c>
      <c r="AY126" s="233" t="s">
        <v>385</v>
      </c>
    </row>
    <row r="127" spans="2:65" s="41" customFormat="1" ht="44.25" customHeight="1" x14ac:dyDescent="0.25">
      <c r="B127" s="179"/>
      <c r="C127" s="178" t="s">
        <v>1595</v>
      </c>
      <c r="D127" s="178" t="s">
        <v>386</v>
      </c>
      <c r="E127" s="177" t="s">
        <v>2004</v>
      </c>
      <c r="F127" s="172" t="s">
        <v>2003</v>
      </c>
      <c r="G127" s="176" t="s">
        <v>464</v>
      </c>
      <c r="H127" s="175">
        <v>81.7</v>
      </c>
      <c r="I127" s="174"/>
      <c r="J127" s="173">
        <f>ROUND(I127*H127,2)</f>
        <v>0</v>
      </c>
      <c r="K127" s="172" t="s">
        <v>15</v>
      </c>
      <c r="L127" s="42"/>
      <c r="M127" s="171" t="s">
        <v>15</v>
      </c>
      <c r="N127" s="215" t="s">
        <v>349</v>
      </c>
      <c r="O127" s="89"/>
      <c r="P127" s="214">
        <f>O127*H127</f>
        <v>0</v>
      </c>
      <c r="Q127" s="214">
        <v>0</v>
      </c>
      <c r="R127" s="214">
        <f>Q127*H127</f>
        <v>0</v>
      </c>
      <c r="S127" s="214">
        <v>0</v>
      </c>
      <c r="T127" s="213">
        <f>S127*H127</f>
        <v>0</v>
      </c>
      <c r="AR127" s="136" t="s">
        <v>384</v>
      </c>
      <c r="AT127" s="136" t="s">
        <v>386</v>
      </c>
      <c r="AU127" s="136" t="s">
        <v>293</v>
      </c>
      <c r="AY127" s="136" t="s">
        <v>385</v>
      </c>
      <c r="BE127" s="166">
        <f>IF(N127="základní",J127,0)</f>
        <v>0</v>
      </c>
      <c r="BF127" s="166">
        <f>IF(N127="snížená",J127,0)</f>
        <v>0</v>
      </c>
      <c r="BG127" s="166">
        <f>IF(N127="zákl. přenesená",J127,0)</f>
        <v>0</v>
      </c>
      <c r="BH127" s="166">
        <f>IF(N127="sníž. přenesená",J127,0)</f>
        <v>0</v>
      </c>
      <c r="BI127" s="166">
        <f>IF(N127="nulová",J127,0)</f>
        <v>0</v>
      </c>
      <c r="BJ127" s="136" t="s">
        <v>297</v>
      </c>
      <c r="BK127" s="166">
        <f>ROUND(I127*H127,2)</f>
        <v>0</v>
      </c>
      <c r="BL127" s="136" t="s">
        <v>384</v>
      </c>
      <c r="BM127" s="136" t="s">
        <v>2002</v>
      </c>
    </row>
    <row r="128" spans="2:65" s="41" customFormat="1" ht="67.5" x14ac:dyDescent="0.25">
      <c r="B128" s="42"/>
      <c r="D128" s="204" t="s">
        <v>461</v>
      </c>
      <c r="F128" s="244" t="s">
        <v>2001</v>
      </c>
      <c r="I128" s="243"/>
      <c r="L128" s="42"/>
      <c r="M128" s="242"/>
      <c r="N128" s="89"/>
      <c r="O128" s="89"/>
      <c r="P128" s="89"/>
      <c r="Q128" s="89"/>
      <c r="R128" s="89"/>
      <c r="S128" s="89"/>
      <c r="T128" s="88"/>
      <c r="AT128" s="136" t="s">
        <v>461</v>
      </c>
      <c r="AU128" s="136" t="s">
        <v>293</v>
      </c>
    </row>
    <row r="129" spans="2:65" s="195" customFormat="1" x14ac:dyDescent="0.25">
      <c r="B129" s="200"/>
      <c r="D129" s="204" t="s">
        <v>396</v>
      </c>
      <c r="E129" s="196" t="s">
        <v>15</v>
      </c>
      <c r="F129" s="203" t="s">
        <v>2000</v>
      </c>
      <c r="H129" s="202">
        <v>81.7</v>
      </c>
      <c r="I129" s="201"/>
      <c r="L129" s="200"/>
      <c r="M129" s="199"/>
      <c r="N129" s="198"/>
      <c r="O129" s="198"/>
      <c r="P129" s="198"/>
      <c r="Q129" s="198"/>
      <c r="R129" s="198"/>
      <c r="S129" s="198"/>
      <c r="T129" s="197"/>
      <c r="AT129" s="196" t="s">
        <v>396</v>
      </c>
      <c r="AU129" s="196" t="s">
        <v>293</v>
      </c>
      <c r="AV129" s="195" t="s">
        <v>293</v>
      </c>
      <c r="AW129" s="195" t="s">
        <v>358</v>
      </c>
      <c r="AX129" s="195" t="s">
        <v>313</v>
      </c>
      <c r="AY129" s="196" t="s">
        <v>385</v>
      </c>
    </row>
    <row r="130" spans="2:65" s="232" customFormat="1" x14ac:dyDescent="0.25">
      <c r="B130" s="237"/>
      <c r="D130" s="219" t="s">
        <v>396</v>
      </c>
      <c r="E130" s="241" t="s">
        <v>15</v>
      </c>
      <c r="F130" s="240" t="s">
        <v>456</v>
      </c>
      <c r="H130" s="239">
        <v>81.7</v>
      </c>
      <c r="I130" s="238"/>
      <c r="L130" s="237"/>
      <c r="M130" s="236"/>
      <c r="N130" s="235"/>
      <c r="O130" s="235"/>
      <c r="P130" s="235"/>
      <c r="Q130" s="235"/>
      <c r="R130" s="235"/>
      <c r="S130" s="235"/>
      <c r="T130" s="234"/>
      <c r="AT130" s="233" t="s">
        <v>396</v>
      </c>
      <c r="AU130" s="233" t="s">
        <v>293</v>
      </c>
      <c r="AV130" s="232" t="s">
        <v>384</v>
      </c>
      <c r="AW130" s="232" t="s">
        <v>358</v>
      </c>
      <c r="AX130" s="232" t="s">
        <v>297</v>
      </c>
      <c r="AY130" s="233" t="s">
        <v>385</v>
      </c>
    </row>
    <row r="131" spans="2:65" s="41" customFormat="1" ht="44.25" customHeight="1" x14ac:dyDescent="0.25">
      <c r="B131" s="179"/>
      <c r="C131" s="178" t="s">
        <v>1590</v>
      </c>
      <c r="D131" s="178" t="s">
        <v>386</v>
      </c>
      <c r="E131" s="177" t="s">
        <v>1999</v>
      </c>
      <c r="F131" s="172" t="s">
        <v>1998</v>
      </c>
      <c r="G131" s="176" t="s">
        <v>464</v>
      </c>
      <c r="H131" s="175">
        <v>381.93099999999998</v>
      </c>
      <c r="I131" s="174"/>
      <c r="J131" s="173">
        <f>ROUND(I131*H131,2)</f>
        <v>0</v>
      </c>
      <c r="K131" s="172" t="s">
        <v>15</v>
      </c>
      <c r="L131" s="42"/>
      <c r="M131" s="171" t="s">
        <v>15</v>
      </c>
      <c r="N131" s="215" t="s">
        <v>349</v>
      </c>
      <c r="O131" s="89"/>
      <c r="P131" s="214">
        <f>O131*H131</f>
        <v>0</v>
      </c>
      <c r="Q131" s="214">
        <v>0</v>
      </c>
      <c r="R131" s="214">
        <f>Q131*H131</f>
        <v>0</v>
      </c>
      <c r="S131" s="214">
        <v>0</v>
      </c>
      <c r="T131" s="213">
        <f>S131*H131</f>
        <v>0</v>
      </c>
      <c r="AR131" s="136" t="s">
        <v>384</v>
      </c>
      <c r="AT131" s="136" t="s">
        <v>386</v>
      </c>
      <c r="AU131" s="136" t="s">
        <v>293</v>
      </c>
      <c r="AY131" s="136" t="s">
        <v>385</v>
      </c>
      <c r="BE131" s="166">
        <f>IF(N131="základní",J131,0)</f>
        <v>0</v>
      </c>
      <c r="BF131" s="166">
        <f>IF(N131="snížená",J131,0)</f>
        <v>0</v>
      </c>
      <c r="BG131" s="166">
        <f>IF(N131="zákl. přenesená",J131,0)</f>
        <v>0</v>
      </c>
      <c r="BH131" s="166">
        <f>IF(N131="sníž. přenesená",J131,0)</f>
        <v>0</v>
      </c>
      <c r="BI131" s="166">
        <f>IF(N131="nulová",J131,0)</f>
        <v>0</v>
      </c>
      <c r="BJ131" s="136" t="s">
        <v>297</v>
      </c>
      <c r="BK131" s="166">
        <f>ROUND(I131*H131,2)</f>
        <v>0</v>
      </c>
      <c r="BL131" s="136" t="s">
        <v>384</v>
      </c>
      <c r="BM131" s="136" t="s">
        <v>1997</v>
      </c>
    </row>
    <row r="132" spans="2:65" s="41" customFormat="1" ht="27" x14ac:dyDescent="0.25">
      <c r="B132" s="42"/>
      <c r="D132" s="204" t="s">
        <v>461</v>
      </c>
      <c r="F132" s="244" t="s">
        <v>1996</v>
      </c>
      <c r="I132" s="243"/>
      <c r="L132" s="42"/>
      <c r="M132" s="242"/>
      <c r="N132" s="89"/>
      <c r="O132" s="89"/>
      <c r="P132" s="89"/>
      <c r="Q132" s="89"/>
      <c r="R132" s="89"/>
      <c r="S132" s="89"/>
      <c r="T132" s="88"/>
      <c r="AT132" s="136" t="s">
        <v>461</v>
      </c>
      <c r="AU132" s="136" t="s">
        <v>293</v>
      </c>
    </row>
    <row r="133" spans="2:65" s="195" customFormat="1" x14ac:dyDescent="0.25">
      <c r="B133" s="200"/>
      <c r="D133" s="204" t="s">
        <v>396</v>
      </c>
      <c r="E133" s="196" t="s">
        <v>15</v>
      </c>
      <c r="F133" s="203" t="s">
        <v>1995</v>
      </c>
      <c r="H133" s="202">
        <v>381.93099999999998</v>
      </c>
      <c r="I133" s="201"/>
      <c r="L133" s="200"/>
      <c r="M133" s="199"/>
      <c r="N133" s="198"/>
      <c r="O133" s="198"/>
      <c r="P133" s="198"/>
      <c r="Q133" s="198"/>
      <c r="R133" s="198"/>
      <c r="S133" s="198"/>
      <c r="T133" s="197"/>
      <c r="AT133" s="196" t="s">
        <v>396</v>
      </c>
      <c r="AU133" s="196" t="s">
        <v>293</v>
      </c>
      <c r="AV133" s="195" t="s">
        <v>293</v>
      </c>
      <c r="AW133" s="195" t="s">
        <v>358</v>
      </c>
      <c r="AX133" s="195" t="s">
        <v>313</v>
      </c>
      <c r="AY133" s="196" t="s">
        <v>385</v>
      </c>
    </row>
    <row r="134" spans="2:65" s="232" customFormat="1" x14ac:dyDescent="0.25">
      <c r="B134" s="237"/>
      <c r="D134" s="219" t="s">
        <v>396</v>
      </c>
      <c r="E134" s="241" t="s">
        <v>15</v>
      </c>
      <c r="F134" s="240" t="s">
        <v>456</v>
      </c>
      <c r="H134" s="239">
        <v>381.93099999999998</v>
      </c>
      <c r="I134" s="238"/>
      <c r="L134" s="237"/>
      <c r="M134" s="236"/>
      <c r="N134" s="235"/>
      <c r="O134" s="235"/>
      <c r="P134" s="235"/>
      <c r="Q134" s="235"/>
      <c r="R134" s="235"/>
      <c r="S134" s="235"/>
      <c r="T134" s="234"/>
      <c r="AT134" s="233" t="s">
        <v>396</v>
      </c>
      <c r="AU134" s="233" t="s">
        <v>293</v>
      </c>
      <c r="AV134" s="232" t="s">
        <v>384</v>
      </c>
      <c r="AW134" s="232" t="s">
        <v>358</v>
      </c>
      <c r="AX134" s="232" t="s">
        <v>297</v>
      </c>
      <c r="AY134" s="233" t="s">
        <v>385</v>
      </c>
    </row>
    <row r="135" spans="2:65" s="41" customFormat="1" ht="22.5" customHeight="1" x14ac:dyDescent="0.25">
      <c r="B135" s="179"/>
      <c r="C135" s="178" t="s">
        <v>1584</v>
      </c>
      <c r="D135" s="178" t="s">
        <v>386</v>
      </c>
      <c r="E135" s="177" t="s">
        <v>1994</v>
      </c>
      <c r="F135" s="172" t="s">
        <v>1993</v>
      </c>
      <c r="G135" s="176" t="s">
        <v>464</v>
      </c>
      <c r="H135" s="175">
        <v>15.7</v>
      </c>
      <c r="I135" s="174"/>
      <c r="J135" s="173">
        <f>ROUND(I135*H135,2)</f>
        <v>0</v>
      </c>
      <c r="K135" s="172" t="s">
        <v>15</v>
      </c>
      <c r="L135" s="42"/>
      <c r="M135" s="171" t="s">
        <v>15</v>
      </c>
      <c r="N135" s="215" t="s">
        <v>349</v>
      </c>
      <c r="O135" s="89"/>
      <c r="P135" s="214">
        <f>O135*H135</f>
        <v>0</v>
      </c>
      <c r="Q135" s="214">
        <v>0</v>
      </c>
      <c r="R135" s="214">
        <f>Q135*H135</f>
        <v>0</v>
      </c>
      <c r="S135" s="214">
        <v>0</v>
      </c>
      <c r="T135" s="213">
        <f>S135*H135</f>
        <v>0</v>
      </c>
      <c r="AR135" s="136" t="s">
        <v>384</v>
      </c>
      <c r="AT135" s="136" t="s">
        <v>386</v>
      </c>
      <c r="AU135" s="136" t="s">
        <v>293</v>
      </c>
      <c r="AY135" s="136" t="s">
        <v>385</v>
      </c>
      <c r="BE135" s="166">
        <f>IF(N135="základní",J135,0)</f>
        <v>0</v>
      </c>
      <c r="BF135" s="166">
        <f>IF(N135="snížená",J135,0)</f>
        <v>0</v>
      </c>
      <c r="BG135" s="166">
        <f>IF(N135="zákl. přenesená",J135,0)</f>
        <v>0</v>
      </c>
      <c r="BH135" s="166">
        <f>IF(N135="sníž. přenesená",J135,0)</f>
        <v>0</v>
      </c>
      <c r="BI135" s="166">
        <f>IF(N135="nulová",J135,0)</f>
        <v>0</v>
      </c>
      <c r="BJ135" s="136" t="s">
        <v>297</v>
      </c>
      <c r="BK135" s="166">
        <f>ROUND(I135*H135,2)</f>
        <v>0</v>
      </c>
      <c r="BL135" s="136" t="s">
        <v>384</v>
      </c>
      <c r="BM135" s="136" t="s">
        <v>1992</v>
      </c>
    </row>
    <row r="136" spans="2:65" s="41" customFormat="1" ht="22.5" customHeight="1" x14ac:dyDescent="0.25">
      <c r="B136" s="179"/>
      <c r="C136" s="178" t="s">
        <v>376</v>
      </c>
      <c r="D136" s="178" t="s">
        <v>386</v>
      </c>
      <c r="E136" s="177" t="s">
        <v>1991</v>
      </c>
      <c r="F136" s="172" t="s">
        <v>1990</v>
      </c>
      <c r="G136" s="176" t="s">
        <v>464</v>
      </c>
      <c r="H136" s="175">
        <v>349</v>
      </c>
      <c r="I136" s="174"/>
      <c r="J136" s="173">
        <f>ROUND(I136*H136,2)</f>
        <v>0</v>
      </c>
      <c r="K136" s="172" t="s">
        <v>15</v>
      </c>
      <c r="L136" s="42"/>
      <c r="M136" s="171" t="s">
        <v>15</v>
      </c>
      <c r="N136" s="215" t="s">
        <v>349</v>
      </c>
      <c r="O136" s="89"/>
      <c r="P136" s="214">
        <f>O136*H136</f>
        <v>0</v>
      </c>
      <c r="Q136" s="214">
        <v>0</v>
      </c>
      <c r="R136" s="214">
        <f>Q136*H136</f>
        <v>0</v>
      </c>
      <c r="S136" s="214">
        <v>0</v>
      </c>
      <c r="T136" s="213">
        <f>S136*H136</f>
        <v>0</v>
      </c>
      <c r="AR136" s="136" t="s">
        <v>384</v>
      </c>
      <c r="AT136" s="136" t="s">
        <v>386</v>
      </c>
      <c r="AU136" s="136" t="s">
        <v>293</v>
      </c>
      <c r="AY136" s="136" t="s">
        <v>385</v>
      </c>
      <c r="BE136" s="166">
        <f>IF(N136="základní",J136,0)</f>
        <v>0</v>
      </c>
      <c r="BF136" s="166">
        <f>IF(N136="snížená",J136,0)</f>
        <v>0</v>
      </c>
      <c r="BG136" s="166">
        <f>IF(N136="zákl. přenesená",J136,0)</f>
        <v>0</v>
      </c>
      <c r="BH136" s="166">
        <f>IF(N136="sníž. přenesená",J136,0)</f>
        <v>0</v>
      </c>
      <c r="BI136" s="166">
        <f>IF(N136="nulová",J136,0)</f>
        <v>0</v>
      </c>
      <c r="BJ136" s="136" t="s">
        <v>297</v>
      </c>
      <c r="BK136" s="166">
        <f>ROUND(I136*H136,2)</f>
        <v>0</v>
      </c>
      <c r="BL136" s="136" t="s">
        <v>384</v>
      </c>
      <c r="BM136" s="136" t="s">
        <v>1989</v>
      </c>
    </row>
    <row r="137" spans="2:65" s="41" customFormat="1" ht="22.5" customHeight="1" x14ac:dyDescent="0.25">
      <c r="B137" s="179"/>
      <c r="C137" s="178" t="s">
        <v>451</v>
      </c>
      <c r="D137" s="178" t="s">
        <v>386</v>
      </c>
      <c r="E137" s="177" t="s">
        <v>1988</v>
      </c>
      <c r="F137" s="172" t="s">
        <v>1987</v>
      </c>
      <c r="G137" s="176" t="s">
        <v>464</v>
      </c>
      <c r="H137" s="175">
        <v>40.85</v>
      </c>
      <c r="I137" s="174"/>
      <c r="J137" s="173">
        <f>ROUND(I137*H137,2)</f>
        <v>0</v>
      </c>
      <c r="K137" s="172" t="s">
        <v>15</v>
      </c>
      <c r="L137" s="42"/>
      <c r="M137" s="171" t="s">
        <v>15</v>
      </c>
      <c r="N137" s="215" t="s">
        <v>349</v>
      </c>
      <c r="O137" s="89"/>
      <c r="P137" s="214">
        <f>O137*H137</f>
        <v>0</v>
      </c>
      <c r="Q137" s="214">
        <v>0</v>
      </c>
      <c r="R137" s="214">
        <f>Q137*H137</f>
        <v>0</v>
      </c>
      <c r="S137" s="214">
        <v>0</v>
      </c>
      <c r="T137" s="213">
        <f>S137*H137</f>
        <v>0</v>
      </c>
      <c r="AR137" s="136" t="s">
        <v>384</v>
      </c>
      <c r="AT137" s="136" t="s">
        <v>386</v>
      </c>
      <c r="AU137" s="136" t="s">
        <v>293</v>
      </c>
      <c r="AY137" s="136" t="s">
        <v>385</v>
      </c>
      <c r="BE137" s="166">
        <f>IF(N137="základní",J137,0)</f>
        <v>0</v>
      </c>
      <c r="BF137" s="166">
        <f>IF(N137="snížená",J137,0)</f>
        <v>0</v>
      </c>
      <c r="BG137" s="166">
        <f>IF(N137="zákl. přenesená",J137,0)</f>
        <v>0</v>
      </c>
      <c r="BH137" s="166">
        <f>IF(N137="sníž. přenesená",J137,0)</f>
        <v>0</v>
      </c>
      <c r="BI137" s="166">
        <f>IF(N137="nulová",J137,0)</f>
        <v>0</v>
      </c>
      <c r="BJ137" s="136" t="s">
        <v>297</v>
      </c>
      <c r="BK137" s="166">
        <f>ROUND(I137*H137,2)</f>
        <v>0</v>
      </c>
      <c r="BL137" s="136" t="s">
        <v>384</v>
      </c>
      <c r="BM137" s="136" t="s">
        <v>1986</v>
      </c>
    </row>
    <row r="138" spans="2:65" s="180" customFormat="1" ht="29.85" customHeight="1" x14ac:dyDescent="0.3">
      <c r="B138" s="188"/>
      <c r="D138" s="192" t="s">
        <v>314</v>
      </c>
      <c r="E138" s="191" t="s">
        <v>1577</v>
      </c>
      <c r="F138" s="191" t="s">
        <v>1576</v>
      </c>
      <c r="I138" s="190"/>
      <c r="J138" s="189">
        <f>BK138</f>
        <v>0</v>
      </c>
      <c r="L138" s="188"/>
      <c r="M138" s="187"/>
      <c r="N138" s="185"/>
      <c r="O138" s="185"/>
      <c r="P138" s="186">
        <f>SUM(P139:P155)</f>
        <v>0</v>
      </c>
      <c r="Q138" s="185"/>
      <c r="R138" s="186">
        <f>SUM(R139:R155)</f>
        <v>0</v>
      </c>
      <c r="S138" s="185"/>
      <c r="T138" s="184">
        <f>SUM(T139:T155)</f>
        <v>0</v>
      </c>
      <c r="AR138" s="182" t="s">
        <v>297</v>
      </c>
      <c r="AT138" s="183" t="s">
        <v>314</v>
      </c>
      <c r="AU138" s="183" t="s">
        <v>297</v>
      </c>
      <c r="AY138" s="182" t="s">
        <v>385</v>
      </c>
      <c r="BK138" s="181">
        <f>SUM(BK139:BK155)</f>
        <v>0</v>
      </c>
    </row>
    <row r="139" spans="2:65" s="41" customFormat="1" ht="22.5" customHeight="1" x14ac:dyDescent="0.25">
      <c r="B139" s="179"/>
      <c r="C139" s="178" t="s">
        <v>442</v>
      </c>
      <c r="D139" s="178" t="s">
        <v>386</v>
      </c>
      <c r="E139" s="177" t="s">
        <v>1985</v>
      </c>
      <c r="F139" s="172" t="s">
        <v>1984</v>
      </c>
      <c r="G139" s="176" t="s">
        <v>420</v>
      </c>
      <c r="H139" s="175">
        <v>1</v>
      </c>
      <c r="I139" s="174"/>
      <c r="J139" s="173">
        <f>ROUND(I139*H139,2)</f>
        <v>0</v>
      </c>
      <c r="K139" s="172" t="s">
        <v>15</v>
      </c>
      <c r="L139" s="42"/>
      <c r="M139" s="171" t="s">
        <v>15</v>
      </c>
      <c r="N139" s="215" t="s">
        <v>349</v>
      </c>
      <c r="O139" s="89"/>
      <c r="P139" s="214">
        <f>O139*H139</f>
        <v>0</v>
      </c>
      <c r="Q139" s="214">
        <v>0</v>
      </c>
      <c r="R139" s="214">
        <f>Q139*H139</f>
        <v>0</v>
      </c>
      <c r="S139" s="214">
        <v>0</v>
      </c>
      <c r="T139" s="213">
        <f>S139*H139</f>
        <v>0</v>
      </c>
      <c r="AR139" s="136" t="s">
        <v>384</v>
      </c>
      <c r="AT139" s="136" t="s">
        <v>386</v>
      </c>
      <c r="AU139" s="136" t="s">
        <v>293</v>
      </c>
      <c r="AY139" s="136" t="s">
        <v>385</v>
      </c>
      <c r="BE139" s="166">
        <f>IF(N139="základní",J139,0)</f>
        <v>0</v>
      </c>
      <c r="BF139" s="166">
        <f>IF(N139="snížená",J139,0)</f>
        <v>0</v>
      </c>
      <c r="BG139" s="166">
        <f>IF(N139="zákl. přenesená",J139,0)</f>
        <v>0</v>
      </c>
      <c r="BH139" s="166">
        <f>IF(N139="sníž. přenesená",J139,0)</f>
        <v>0</v>
      </c>
      <c r="BI139" s="166">
        <f>IF(N139="nulová",J139,0)</f>
        <v>0</v>
      </c>
      <c r="BJ139" s="136" t="s">
        <v>297</v>
      </c>
      <c r="BK139" s="166">
        <f>ROUND(I139*H139,2)</f>
        <v>0</v>
      </c>
      <c r="BL139" s="136" t="s">
        <v>384</v>
      </c>
      <c r="BM139" s="136" t="s">
        <v>1983</v>
      </c>
    </row>
    <row r="140" spans="2:65" s="41" customFormat="1" ht="22.5" customHeight="1" x14ac:dyDescent="0.25">
      <c r="B140" s="179"/>
      <c r="C140" s="229" t="s">
        <v>1569</v>
      </c>
      <c r="D140" s="229" t="s">
        <v>429</v>
      </c>
      <c r="E140" s="228" t="s">
        <v>1982</v>
      </c>
      <c r="F140" s="223" t="s">
        <v>1981</v>
      </c>
      <c r="G140" s="227" t="s">
        <v>420</v>
      </c>
      <c r="H140" s="226">
        <v>1</v>
      </c>
      <c r="I140" s="225"/>
      <c r="J140" s="224">
        <f>ROUND(I140*H140,2)</f>
        <v>0</v>
      </c>
      <c r="K140" s="223" t="s">
        <v>15</v>
      </c>
      <c r="L140" s="222"/>
      <c r="M140" s="221" t="s">
        <v>15</v>
      </c>
      <c r="N140" s="220" t="s">
        <v>349</v>
      </c>
      <c r="O140" s="89"/>
      <c r="P140" s="214">
        <f>O140*H140</f>
        <v>0</v>
      </c>
      <c r="Q140" s="214">
        <v>0</v>
      </c>
      <c r="R140" s="214">
        <f>Q140*H140</f>
        <v>0</v>
      </c>
      <c r="S140" s="214">
        <v>0</v>
      </c>
      <c r="T140" s="213">
        <f>S140*H140</f>
        <v>0</v>
      </c>
      <c r="AR140" s="136" t="s">
        <v>1507</v>
      </c>
      <c r="AT140" s="136" t="s">
        <v>429</v>
      </c>
      <c r="AU140" s="136" t="s">
        <v>293</v>
      </c>
      <c r="AY140" s="136" t="s">
        <v>385</v>
      </c>
      <c r="BE140" s="166">
        <f>IF(N140="základní",J140,0)</f>
        <v>0</v>
      </c>
      <c r="BF140" s="166">
        <f>IF(N140="snížená",J140,0)</f>
        <v>0</v>
      </c>
      <c r="BG140" s="166">
        <f>IF(N140="zákl. přenesená",J140,0)</f>
        <v>0</v>
      </c>
      <c r="BH140" s="166">
        <f>IF(N140="sníž. přenesená",J140,0)</f>
        <v>0</v>
      </c>
      <c r="BI140" s="166">
        <f>IF(N140="nulová",J140,0)</f>
        <v>0</v>
      </c>
      <c r="BJ140" s="136" t="s">
        <v>297</v>
      </c>
      <c r="BK140" s="166">
        <f>ROUND(I140*H140,2)</f>
        <v>0</v>
      </c>
      <c r="BL140" s="136" t="s">
        <v>384</v>
      </c>
      <c r="BM140" s="136" t="s">
        <v>1980</v>
      </c>
    </row>
    <row r="141" spans="2:65" s="41" customFormat="1" ht="22.5" customHeight="1" x14ac:dyDescent="0.25">
      <c r="B141" s="179"/>
      <c r="C141" s="178" t="s">
        <v>1553</v>
      </c>
      <c r="D141" s="178" t="s">
        <v>386</v>
      </c>
      <c r="E141" s="177" t="s">
        <v>1979</v>
      </c>
      <c r="F141" s="172" t="s">
        <v>1978</v>
      </c>
      <c r="G141" s="176" t="s">
        <v>464</v>
      </c>
      <c r="H141" s="175">
        <v>432</v>
      </c>
      <c r="I141" s="174"/>
      <c r="J141" s="173">
        <f>ROUND(I141*H141,2)</f>
        <v>0</v>
      </c>
      <c r="K141" s="172" t="s">
        <v>15</v>
      </c>
      <c r="L141" s="42"/>
      <c r="M141" s="171" t="s">
        <v>15</v>
      </c>
      <c r="N141" s="215" t="s">
        <v>349</v>
      </c>
      <c r="O141" s="89"/>
      <c r="P141" s="214">
        <f>O141*H141</f>
        <v>0</v>
      </c>
      <c r="Q141" s="214">
        <v>0</v>
      </c>
      <c r="R141" s="214">
        <f>Q141*H141</f>
        <v>0</v>
      </c>
      <c r="S141" s="214">
        <v>0</v>
      </c>
      <c r="T141" s="213">
        <f>S141*H141</f>
        <v>0</v>
      </c>
      <c r="AR141" s="136" t="s">
        <v>384</v>
      </c>
      <c r="AT141" s="136" t="s">
        <v>386</v>
      </c>
      <c r="AU141" s="136" t="s">
        <v>293</v>
      </c>
      <c r="AY141" s="136" t="s">
        <v>385</v>
      </c>
      <c r="BE141" s="166">
        <f>IF(N141="základní",J141,0)</f>
        <v>0</v>
      </c>
      <c r="BF141" s="166">
        <f>IF(N141="snížená",J141,0)</f>
        <v>0</v>
      </c>
      <c r="BG141" s="166">
        <f>IF(N141="zákl. přenesená",J141,0)</f>
        <v>0</v>
      </c>
      <c r="BH141" s="166">
        <f>IF(N141="sníž. přenesená",J141,0)</f>
        <v>0</v>
      </c>
      <c r="BI141" s="166">
        <f>IF(N141="nulová",J141,0)</f>
        <v>0</v>
      </c>
      <c r="BJ141" s="136" t="s">
        <v>297</v>
      </c>
      <c r="BK141" s="166">
        <f>ROUND(I141*H141,2)</f>
        <v>0</v>
      </c>
      <c r="BL141" s="136" t="s">
        <v>384</v>
      </c>
      <c r="BM141" s="136" t="s">
        <v>1977</v>
      </c>
    </row>
    <row r="142" spans="2:65" s="41" customFormat="1" ht="31.5" customHeight="1" x14ac:dyDescent="0.25">
      <c r="B142" s="179"/>
      <c r="C142" s="178" t="s">
        <v>424</v>
      </c>
      <c r="D142" s="178" t="s">
        <v>386</v>
      </c>
      <c r="E142" s="177" t="s">
        <v>1976</v>
      </c>
      <c r="F142" s="172" t="s">
        <v>1975</v>
      </c>
      <c r="G142" s="176" t="s">
        <v>464</v>
      </c>
      <c r="H142" s="175">
        <v>432</v>
      </c>
      <c r="I142" s="174"/>
      <c r="J142" s="173">
        <f>ROUND(I142*H142,2)</f>
        <v>0</v>
      </c>
      <c r="K142" s="172" t="s">
        <v>15</v>
      </c>
      <c r="L142" s="42"/>
      <c r="M142" s="171" t="s">
        <v>15</v>
      </c>
      <c r="N142" s="215" t="s">
        <v>349</v>
      </c>
      <c r="O142" s="89"/>
      <c r="P142" s="214">
        <f>O142*H142</f>
        <v>0</v>
      </c>
      <c r="Q142" s="214">
        <v>0</v>
      </c>
      <c r="R142" s="214">
        <f>Q142*H142</f>
        <v>0</v>
      </c>
      <c r="S142" s="214">
        <v>0</v>
      </c>
      <c r="T142" s="213">
        <f>S142*H142</f>
        <v>0</v>
      </c>
      <c r="AR142" s="136" t="s">
        <v>384</v>
      </c>
      <c r="AT142" s="136" t="s">
        <v>386</v>
      </c>
      <c r="AU142" s="136" t="s">
        <v>293</v>
      </c>
      <c r="AY142" s="136" t="s">
        <v>385</v>
      </c>
      <c r="BE142" s="166">
        <f>IF(N142="základní",J142,0)</f>
        <v>0</v>
      </c>
      <c r="BF142" s="166">
        <f>IF(N142="snížená",J142,0)</f>
        <v>0</v>
      </c>
      <c r="BG142" s="166">
        <f>IF(N142="zákl. přenesená",J142,0)</f>
        <v>0</v>
      </c>
      <c r="BH142" s="166">
        <f>IF(N142="sníž. přenesená",J142,0)</f>
        <v>0</v>
      </c>
      <c r="BI142" s="166">
        <f>IF(N142="nulová",J142,0)</f>
        <v>0</v>
      </c>
      <c r="BJ142" s="136" t="s">
        <v>297</v>
      </c>
      <c r="BK142" s="166">
        <f>ROUND(I142*H142,2)</f>
        <v>0</v>
      </c>
      <c r="BL142" s="136" t="s">
        <v>384</v>
      </c>
      <c r="BM142" s="136" t="s">
        <v>1974</v>
      </c>
    </row>
    <row r="143" spans="2:65" s="41" customFormat="1" ht="22.5" customHeight="1" x14ac:dyDescent="0.25">
      <c r="B143" s="179"/>
      <c r="C143" s="178" t="s">
        <v>44</v>
      </c>
      <c r="D143" s="178" t="s">
        <v>386</v>
      </c>
      <c r="E143" s="177" t="s">
        <v>1973</v>
      </c>
      <c r="F143" s="172" t="s">
        <v>1972</v>
      </c>
      <c r="G143" s="176" t="s">
        <v>464</v>
      </c>
      <c r="H143" s="175">
        <v>432</v>
      </c>
      <c r="I143" s="174"/>
      <c r="J143" s="173">
        <f>ROUND(I143*H143,2)</f>
        <v>0</v>
      </c>
      <c r="K143" s="172" t="s">
        <v>15</v>
      </c>
      <c r="L143" s="42"/>
      <c r="M143" s="171" t="s">
        <v>15</v>
      </c>
      <c r="N143" s="215" t="s">
        <v>349</v>
      </c>
      <c r="O143" s="89"/>
      <c r="P143" s="214">
        <f>O143*H143</f>
        <v>0</v>
      </c>
      <c r="Q143" s="214">
        <v>0</v>
      </c>
      <c r="R143" s="214">
        <f>Q143*H143</f>
        <v>0</v>
      </c>
      <c r="S143" s="214">
        <v>0</v>
      </c>
      <c r="T143" s="213">
        <f>S143*H143</f>
        <v>0</v>
      </c>
      <c r="AR143" s="136" t="s">
        <v>384</v>
      </c>
      <c r="AT143" s="136" t="s">
        <v>386</v>
      </c>
      <c r="AU143" s="136" t="s">
        <v>293</v>
      </c>
      <c r="AY143" s="136" t="s">
        <v>385</v>
      </c>
      <c r="BE143" s="166">
        <f>IF(N143="základní",J143,0)</f>
        <v>0</v>
      </c>
      <c r="BF143" s="166">
        <f>IF(N143="snížená",J143,0)</f>
        <v>0</v>
      </c>
      <c r="BG143" s="166">
        <f>IF(N143="zákl. přenesená",J143,0)</f>
        <v>0</v>
      </c>
      <c r="BH143" s="166">
        <f>IF(N143="sníž. přenesená",J143,0)</f>
        <v>0</v>
      </c>
      <c r="BI143" s="166">
        <f>IF(N143="nulová",J143,0)</f>
        <v>0</v>
      </c>
      <c r="BJ143" s="136" t="s">
        <v>297</v>
      </c>
      <c r="BK143" s="166">
        <f>ROUND(I143*H143,2)</f>
        <v>0</v>
      </c>
      <c r="BL143" s="136" t="s">
        <v>384</v>
      </c>
      <c r="BM143" s="136" t="s">
        <v>1971</v>
      </c>
    </row>
    <row r="144" spans="2:65" s="41" customFormat="1" ht="22.5" customHeight="1" x14ac:dyDescent="0.25">
      <c r="B144" s="179"/>
      <c r="C144" s="178" t="s">
        <v>1539</v>
      </c>
      <c r="D144" s="178" t="s">
        <v>386</v>
      </c>
      <c r="E144" s="177" t="s">
        <v>1970</v>
      </c>
      <c r="F144" s="172" t="s">
        <v>1969</v>
      </c>
      <c r="G144" s="176" t="s">
        <v>156</v>
      </c>
      <c r="H144" s="175">
        <v>60</v>
      </c>
      <c r="I144" s="174"/>
      <c r="J144" s="173">
        <f>ROUND(I144*H144,2)</f>
        <v>0</v>
      </c>
      <c r="K144" s="172" t="s">
        <v>15</v>
      </c>
      <c r="L144" s="42"/>
      <c r="M144" s="171" t="s">
        <v>15</v>
      </c>
      <c r="N144" s="215" t="s">
        <v>349</v>
      </c>
      <c r="O144" s="89"/>
      <c r="P144" s="214">
        <f>O144*H144</f>
        <v>0</v>
      </c>
      <c r="Q144" s="214">
        <v>0</v>
      </c>
      <c r="R144" s="214">
        <f>Q144*H144</f>
        <v>0</v>
      </c>
      <c r="S144" s="214">
        <v>0</v>
      </c>
      <c r="T144" s="213">
        <f>S144*H144</f>
        <v>0</v>
      </c>
      <c r="AR144" s="136" t="s">
        <v>384</v>
      </c>
      <c r="AT144" s="136" t="s">
        <v>386</v>
      </c>
      <c r="AU144" s="136" t="s">
        <v>293</v>
      </c>
      <c r="AY144" s="136" t="s">
        <v>385</v>
      </c>
      <c r="BE144" s="166">
        <f>IF(N144="základní",J144,0)</f>
        <v>0</v>
      </c>
      <c r="BF144" s="166">
        <f>IF(N144="snížená",J144,0)</f>
        <v>0</v>
      </c>
      <c r="BG144" s="166">
        <f>IF(N144="zákl. přenesená",J144,0)</f>
        <v>0</v>
      </c>
      <c r="BH144" s="166">
        <f>IF(N144="sníž. přenesená",J144,0)</f>
        <v>0</v>
      </c>
      <c r="BI144" s="166">
        <f>IF(N144="nulová",J144,0)</f>
        <v>0</v>
      </c>
      <c r="BJ144" s="136" t="s">
        <v>297</v>
      </c>
      <c r="BK144" s="166">
        <f>ROUND(I144*H144,2)</f>
        <v>0</v>
      </c>
      <c r="BL144" s="136" t="s">
        <v>384</v>
      </c>
      <c r="BM144" s="136" t="s">
        <v>1968</v>
      </c>
    </row>
    <row r="145" spans="2:65" s="41" customFormat="1" ht="22.5" customHeight="1" x14ac:dyDescent="0.25">
      <c r="B145" s="179"/>
      <c r="C145" s="178" t="s">
        <v>1535</v>
      </c>
      <c r="D145" s="178" t="s">
        <v>386</v>
      </c>
      <c r="E145" s="177" t="s">
        <v>1967</v>
      </c>
      <c r="F145" s="172" t="s">
        <v>1966</v>
      </c>
      <c r="G145" s="176" t="s">
        <v>420</v>
      </c>
      <c r="H145" s="175">
        <v>5</v>
      </c>
      <c r="I145" s="174"/>
      <c r="J145" s="173">
        <f>ROUND(I145*H145,2)</f>
        <v>0</v>
      </c>
      <c r="K145" s="172" t="s">
        <v>15</v>
      </c>
      <c r="L145" s="42"/>
      <c r="M145" s="171" t="s">
        <v>15</v>
      </c>
      <c r="N145" s="215" t="s">
        <v>349</v>
      </c>
      <c r="O145" s="89"/>
      <c r="P145" s="214">
        <f>O145*H145</f>
        <v>0</v>
      </c>
      <c r="Q145" s="214">
        <v>0</v>
      </c>
      <c r="R145" s="214">
        <f>Q145*H145</f>
        <v>0</v>
      </c>
      <c r="S145" s="214">
        <v>0</v>
      </c>
      <c r="T145" s="213">
        <f>S145*H145</f>
        <v>0</v>
      </c>
      <c r="AR145" s="136" t="s">
        <v>384</v>
      </c>
      <c r="AT145" s="136" t="s">
        <v>386</v>
      </c>
      <c r="AU145" s="136" t="s">
        <v>293</v>
      </c>
      <c r="AY145" s="136" t="s">
        <v>385</v>
      </c>
      <c r="BE145" s="166">
        <f>IF(N145="základní",J145,0)</f>
        <v>0</v>
      </c>
      <c r="BF145" s="166">
        <f>IF(N145="snížená",J145,0)</f>
        <v>0</v>
      </c>
      <c r="BG145" s="166">
        <f>IF(N145="zákl. přenesená",J145,0)</f>
        <v>0</v>
      </c>
      <c r="BH145" s="166">
        <f>IF(N145="sníž. přenesená",J145,0)</f>
        <v>0</v>
      </c>
      <c r="BI145" s="166">
        <f>IF(N145="nulová",J145,0)</f>
        <v>0</v>
      </c>
      <c r="BJ145" s="136" t="s">
        <v>297</v>
      </c>
      <c r="BK145" s="166">
        <f>ROUND(I145*H145,2)</f>
        <v>0</v>
      </c>
      <c r="BL145" s="136" t="s">
        <v>384</v>
      </c>
      <c r="BM145" s="136" t="s">
        <v>1965</v>
      </c>
    </row>
    <row r="146" spans="2:65" s="41" customFormat="1" ht="22.5" customHeight="1" x14ac:dyDescent="0.25">
      <c r="B146" s="179"/>
      <c r="C146" s="178" t="s">
        <v>1531</v>
      </c>
      <c r="D146" s="178" t="s">
        <v>386</v>
      </c>
      <c r="E146" s="177" t="s">
        <v>1964</v>
      </c>
      <c r="F146" s="172" t="s">
        <v>1963</v>
      </c>
      <c r="G146" s="176" t="s">
        <v>993</v>
      </c>
      <c r="H146" s="175">
        <v>2.629</v>
      </c>
      <c r="I146" s="174"/>
      <c r="J146" s="173">
        <f>ROUND(I146*H146,2)</f>
        <v>0</v>
      </c>
      <c r="K146" s="172" t="s">
        <v>15</v>
      </c>
      <c r="L146" s="42"/>
      <c r="M146" s="171" t="s">
        <v>15</v>
      </c>
      <c r="N146" s="215" t="s">
        <v>349</v>
      </c>
      <c r="O146" s="89"/>
      <c r="P146" s="214">
        <f>O146*H146</f>
        <v>0</v>
      </c>
      <c r="Q146" s="214">
        <v>0</v>
      </c>
      <c r="R146" s="214">
        <f>Q146*H146</f>
        <v>0</v>
      </c>
      <c r="S146" s="214">
        <v>0</v>
      </c>
      <c r="T146" s="213">
        <f>S146*H146</f>
        <v>0</v>
      </c>
      <c r="AR146" s="136" t="s">
        <v>384</v>
      </c>
      <c r="AT146" s="136" t="s">
        <v>386</v>
      </c>
      <c r="AU146" s="136" t="s">
        <v>293</v>
      </c>
      <c r="AY146" s="136" t="s">
        <v>385</v>
      </c>
      <c r="BE146" s="166">
        <f>IF(N146="základní",J146,0)</f>
        <v>0</v>
      </c>
      <c r="BF146" s="166">
        <f>IF(N146="snížená",J146,0)</f>
        <v>0</v>
      </c>
      <c r="BG146" s="166">
        <f>IF(N146="zákl. přenesená",J146,0)</f>
        <v>0</v>
      </c>
      <c r="BH146" s="166">
        <f>IF(N146="sníž. přenesená",J146,0)</f>
        <v>0</v>
      </c>
      <c r="BI146" s="166">
        <f>IF(N146="nulová",J146,0)</f>
        <v>0</v>
      </c>
      <c r="BJ146" s="136" t="s">
        <v>297</v>
      </c>
      <c r="BK146" s="166">
        <f>ROUND(I146*H146,2)</f>
        <v>0</v>
      </c>
      <c r="BL146" s="136" t="s">
        <v>384</v>
      </c>
      <c r="BM146" s="136" t="s">
        <v>1962</v>
      </c>
    </row>
    <row r="147" spans="2:65" s="41" customFormat="1" ht="27" x14ac:dyDescent="0.25">
      <c r="B147" s="42"/>
      <c r="D147" s="204" t="s">
        <v>461</v>
      </c>
      <c r="F147" s="244" t="s">
        <v>1961</v>
      </c>
      <c r="I147" s="243"/>
      <c r="L147" s="42"/>
      <c r="M147" s="242"/>
      <c r="N147" s="89"/>
      <c r="O147" s="89"/>
      <c r="P147" s="89"/>
      <c r="Q147" s="89"/>
      <c r="R147" s="89"/>
      <c r="S147" s="89"/>
      <c r="T147" s="88"/>
      <c r="AT147" s="136" t="s">
        <v>461</v>
      </c>
      <c r="AU147" s="136" t="s">
        <v>293</v>
      </c>
    </row>
    <row r="148" spans="2:65" s="195" customFormat="1" x14ac:dyDescent="0.25">
      <c r="B148" s="200"/>
      <c r="D148" s="204" t="s">
        <v>396</v>
      </c>
      <c r="E148" s="196" t="s">
        <v>15</v>
      </c>
      <c r="F148" s="203" t="s">
        <v>1960</v>
      </c>
      <c r="H148" s="202">
        <v>1.9690000000000001</v>
      </c>
      <c r="I148" s="201"/>
      <c r="L148" s="200"/>
      <c r="M148" s="199"/>
      <c r="N148" s="198"/>
      <c r="O148" s="198"/>
      <c r="P148" s="198"/>
      <c r="Q148" s="198"/>
      <c r="R148" s="198"/>
      <c r="S148" s="198"/>
      <c r="T148" s="197"/>
      <c r="AT148" s="196" t="s">
        <v>396</v>
      </c>
      <c r="AU148" s="196" t="s">
        <v>293</v>
      </c>
      <c r="AV148" s="195" t="s">
        <v>293</v>
      </c>
      <c r="AW148" s="195" t="s">
        <v>358</v>
      </c>
      <c r="AX148" s="195" t="s">
        <v>313</v>
      </c>
      <c r="AY148" s="196" t="s">
        <v>385</v>
      </c>
    </row>
    <row r="149" spans="2:65" s="195" customFormat="1" x14ac:dyDescent="0.25">
      <c r="B149" s="200"/>
      <c r="D149" s="204" t="s">
        <v>396</v>
      </c>
      <c r="E149" s="196" t="s">
        <v>15</v>
      </c>
      <c r="F149" s="203" t="s">
        <v>1959</v>
      </c>
      <c r="H149" s="202">
        <v>0.13500000000000001</v>
      </c>
      <c r="I149" s="201"/>
      <c r="L149" s="200"/>
      <c r="M149" s="199"/>
      <c r="N149" s="198"/>
      <c r="O149" s="198"/>
      <c r="P149" s="198"/>
      <c r="Q149" s="198"/>
      <c r="R149" s="198"/>
      <c r="S149" s="198"/>
      <c r="T149" s="197"/>
      <c r="AT149" s="196" t="s">
        <v>396</v>
      </c>
      <c r="AU149" s="196" t="s">
        <v>293</v>
      </c>
      <c r="AV149" s="195" t="s">
        <v>293</v>
      </c>
      <c r="AW149" s="195" t="s">
        <v>358</v>
      </c>
      <c r="AX149" s="195" t="s">
        <v>313</v>
      </c>
      <c r="AY149" s="196" t="s">
        <v>385</v>
      </c>
    </row>
    <row r="150" spans="2:65" s="195" customFormat="1" x14ac:dyDescent="0.25">
      <c r="B150" s="200"/>
      <c r="D150" s="204" t="s">
        <v>396</v>
      </c>
      <c r="E150" s="196" t="s">
        <v>15</v>
      </c>
      <c r="F150" s="203" t="s">
        <v>1958</v>
      </c>
      <c r="H150" s="202">
        <v>0.22500000000000001</v>
      </c>
      <c r="I150" s="201"/>
      <c r="L150" s="200"/>
      <c r="M150" s="199"/>
      <c r="N150" s="198"/>
      <c r="O150" s="198"/>
      <c r="P150" s="198"/>
      <c r="Q150" s="198"/>
      <c r="R150" s="198"/>
      <c r="S150" s="198"/>
      <c r="T150" s="197"/>
      <c r="AT150" s="196" t="s">
        <v>396</v>
      </c>
      <c r="AU150" s="196" t="s">
        <v>293</v>
      </c>
      <c r="AV150" s="195" t="s">
        <v>293</v>
      </c>
      <c r="AW150" s="195" t="s">
        <v>358</v>
      </c>
      <c r="AX150" s="195" t="s">
        <v>313</v>
      </c>
      <c r="AY150" s="196" t="s">
        <v>385</v>
      </c>
    </row>
    <row r="151" spans="2:65" s="195" customFormat="1" x14ac:dyDescent="0.25">
      <c r="B151" s="200"/>
      <c r="D151" s="204" t="s">
        <v>396</v>
      </c>
      <c r="E151" s="196" t="s">
        <v>15</v>
      </c>
      <c r="F151" s="203" t="s">
        <v>1957</v>
      </c>
      <c r="H151" s="202">
        <v>0.3</v>
      </c>
      <c r="I151" s="201"/>
      <c r="L151" s="200"/>
      <c r="M151" s="199"/>
      <c r="N151" s="198"/>
      <c r="O151" s="198"/>
      <c r="P151" s="198"/>
      <c r="Q151" s="198"/>
      <c r="R151" s="198"/>
      <c r="S151" s="198"/>
      <c r="T151" s="197"/>
      <c r="AT151" s="196" t="s">
        <v>396</v>
      </c>
      <c r="AU151" s="196" t="s">
        <v>293</v>
      </c>
      <c r="AV151" s="195" t="s">
        <v>293</v>
      </c>
      <c r="AW151" s="195" t="s">
        <v>358</v>
      </c>
      <c r="AX151" s="195" t="s">
        <v>313</v>
      </c>
      <c r="AY151" s="196" t="s">
        <v>385</v>
      </c>
    </row>
    <row r="152" spans="2:65" s="232" customFormat="1" x14ac:dyDescent="0.25">
      <c r="B152" s="237"/>
      <c r="D152" s="219" t="s">
        <v>396</v>
      </c>
      <c r="E152" s="241" t="s">
        <v>15</v>
      </c>
      <c r="F152" s="240" t="s">
        <v>456</v>
      </c>
      <c r="H152" s="239">
        <v>2.629</v>
      </c>
      <c r="I152" s="238"/>
      <c r="L152" s="237"/>
      <c r="M152" s="236"/>
      <c r="N152" s="235"/>
      <c r="O152" s="235"/>
      <c r="P152" s="235"/>
      <c r="Q152" s="235"/>
      <c r="R152" s="235"/>
      <c r="S152" s="235"/>
      <c r="T152" s="234"/>
      <c r="AT152" s="233" t="s">
        <v>396</v>
      </c>
      <c r="AU152" s="233" t="s">
        <v>293</v>
      </c>
      <c r="AV152" s="232" t="s">
        <v>384</v>
      </c>
      <c r="AW152" s="232" t="s">
        <v>358</v>
      </c>
      <c r="AX152" s="232" t="s">
        <v>297</v>
      </c>
      <c r="AY152" s="233" t="s">
        <v>385</v>
      </c>
    </row>
    <row r="153" spans="2:65" s="41" customFormat="1" ht="22.5" customHeight="1" x14ac:dyDescent="0.25">
      <c r="B153" s="179"/>
      <c r="C153" s="178" t="s">
        <v>1526</v>
      </c>
      <c r="D153" s="178" t="s">
        <v>386</v>
      </c>
      <c r="E153" s="177" t="s">
        <v>1956</v>
      </c>
      <c r="F153" s="172" t="s">
        <v>1955</v>
      </c>
      <c r="G153" s="176" t="s">
        <v>464</v>
      </c>
      <c r="H153" s="175">
        <v>15.7</v>
      </c>
      <c r="I153" s="174"/>
      <c r="J153" s="173">
        <f>ROUND(I153*H153,2)</f>
        <v>0</v>
      </c>
      <c r="K153" s="172" t="s">
        <v>15</v>
      </c>
      <c r="L153" s="42"/>
      <c r="M153" s="171" t="s">
        <v>15</v>
      </c>
      <c r="N153" s="215" t="s">
        <v>349</v>
      </c>
      <c r="O153" s="89"/>
      <c r="P153" s="214">
        <f>O153*H153</f>
        <v>0</v>
      </c>
      <c r="Q153" s="214">
        <v>0</v>
      </c>
      <c r="R153" s="214">
        <f>Q153*H153</f>
        <v>0</v>
      </c>
      <c r="S153" s="214">
        <v>0</v>
      </c>
      <c r="T153" s="213">
        <f>S153*H153</f>
        <v>0</v>
      </c>
      <c r="AR153" s="136" t="s">
        <v>384</v>
      </c>
      <c r="AT153" s="136" t="s">
        <v>386</v>
      </c>
      <c r="AU153" s="136" t="s">
        <v>293</v>
      </c>
      <c r="AY153" s="136" t="s">
        <v>385</v>
      </c>
      <c r="BE153" s="166">
        <f>IF(N153="základní",J153,0)</f>
        <v>0</v>
      </c>
      <c r="BF153" s="166">
        <f>IF(N153="snížená",J153,0)</f>
        <v>0</v>
      </c>
      <c r="BG153" s="166">
        <f>IF(N153="zákl. přenesená",J153,0)</f>
        <v>0</v>
      </c>
      <c r="BH153" s="166">
        <f>IF(N153="sníž. přenesená",J153,0)</f>
        <v>0</v>
      </c>
      <c r="BI153" s="166">
        <f>IF(N153="nulová",J153,0)</f>
        <v>0</v>
      </c>
      <c r="BJ153" s="136" t="s">
        <v>297</v>
      </c>
      <c r="BK153" s="166">
        <f>ROUND(I153*H153,2)</f>
        <v>0</v>
      </c>
      <c r="BL153" s="136" t="s">
        <v>384</v>
      </c>
      <c r="BM153" s="136" t="s">
        <v>1954</v>
      </c>
    </row>
    <row r="154" spans="2:65" s="41" customFormat="1" ht="22.5" customHeight="1" x14ac:dyDescent="0.25">
      <c r="B154" s="179"/>
      <c r="C154" s="178" t="s">
        <v>1518</v>
      </c>
      <c r="D154" s="178" t="s">
        <v>386</v>
      </c>
      <c r="E154" s="177" t="s">
        <v>1953</v>
      </c>
      <c r="F154" s="172" t="s">
        <v>1952</v>
      </c>
      <c r="G154" s="176" t="s">
        <v>407</v>
      </c>
      <c r="H154" s="175">
        <v>1</v>
      </c>
      <c r="I154" s="174"/>
      <c r="J154" s="173">
        <f>ROUND(I154*H154,2)</f>
        <v>0</v>
      </c>
      <c r="K154" s="172" t="s">
        <v>15</v>
      </c>
      <c r="L154" s="42"/>
      <c r="M154" s="171" t="s">
        <v>15</v>
      </c>
      <c r="N154" s="215" t="s">
        <v>349</v>
      </c>
      <c r="O154" s="89"/>
      <c r="P154" s="214">
        <f>O154*H154</f>
        <v>0</v>
      </c>
      <c r="Q154" s="214">
        <v>0</v>
      </c>
      <c r="R154" s="214">
        <f>Q154*H154</f>
        <v>0</v>
      </c>
      <c r="S154" s="214">
        <v>0</v>
      </c>
      <c r="T154" s="213">
        <f>S154*H154</f>
        <v>0</v>
      </c>
      <c r="AR154" s="136" t="s">
        <v>384</v>
      </c>
      <c r="AT154" s="136" t="s">
        <v>386</v>
      </c>
      <c r="AU154" s="136" t="s">
        <v>293</v>
      </c>
      <c r="AY154" s="136" t="s">
        <v>385</v>
      </c>
      <c r="BE154" s="166">
        <f>IF(N154="základní",J154,0)</f>
        <v>0</v>
      </c>
      <c r="BF154" s="166">
        <f>IF(N154="snížená",J154,0)</f>
        <v>0</v>
      </c>
      <c r="BG154" s="166">
        <f>IF(N154="zákl. přenesená",J154,0)</f>
        <v>0</v>
      </c>
      <c r="BH154" s="166">
        <f>IF(N154="sníž. přenesená",J154,0)</f>
        <v>0</v>
      </c>
      <c r="BI154" s="166">
        <f>IF(N154="nulová",J154,0)</f>
        <v>0</v>
      </c>
      <c r="BJ154" s="136" t="s">
        <v>297</v>
      </c>
      <c r="BK154" s="166">
        <f>ROUND(I154*H154,2)</f>
        <v>0</v>
      </c>
      <c r="BL154" s="136" t="s">
        <v>384</v>
      </c>
      <c r="BM154" s="136" t="s">
        <v>1951</v>
      </c>
    </row>
    <row r="155" spans="2:65" s="41" customFormat="1" ht="31.5" customHeight="1" x14ac:dyDescent="0.25">
      <c r="B155" s="179"/>
      <c r="C155" s="178" t="s">
        <v>1514</v>
      </c>
      <c r="D155" s="178" t="s">
        <v>386</v>
      </c>
      <c r="E155" s="177" t="s">
        <v>1950</v>
      </c>
      <c r="F155" s="172" t="s">
        <v>1949</v>
      </c>
      <c r="G155" s="176" t="s">
        <v>407</v>
      </c>
      <c r="H155" s="175">
        <v>1</v>
      </c>
      <c r="I155" s="174"/>
      <c r="J155" s="173">
        <f>ROUND(I155*H155,2)</f>
        <v>0</v>
      </c>
      <c r="K155" s="172" t="s">
        <v>15</v>
      </c>
      <c r="L155" s="42"/>
      <c r="M155" s="171" t="s">
        <v>15</v>
      </c>
      <c r="N155" s="215" t="s">
        <v>349</v>
      </c>
      <c r="O155" s="89"/>
      <c r="P155" s="214">
        <f>O155*H155</f>
        <v>0</v>
      </c>
      <c r="Q155" s="214">
        <v>0</v>
      </c>
      <c r="R155" s="214">
        <f>Q155*H155</f>
        <v>0</v>
      </c>
      <c r="S155" s="214">
        <v>0</v>
      </c>
      <c r="T155" s="213">
        <f>S155*H155</f>
        <v>0</v>
      </c>
      <c r="AR155" s="136" t="s">
        <v>384</v>
      </c>
      <c r="AT155" s="136" t="s">
        <v>386</v>
      </c>
      <c r="AU155" s="136" t="s">
        <v>293</v>
      </c>
      <c r="AY155" s="136" t="s">
        <v>385</v>
      </c>
      <c r="BE155" s="166">
        <f>IF(N155="základní",J155,0)</f>
        <v>0</v>
      </c>
      <c r="BF155" s="166">
        <f>IF(N155="snížená",J155,0)</f>
        <v>0</v>
      </c>
      <c r="BG155" s="166">
        <f>IF(N155="zákl. přenesená",J155,0)</f>
        <v>0</v>
      </c>
      <c r="BH155" s="166">
        <f>IF(N155="sníž. přenesená",J155,0)</f>
        <v>0</v>
      </c>
      <c r="BI155" s="166">
        <f>IF(N155="nulová",J155,0)</f>
        <v>0</v>
      </c>
      <c r="BJ155" s="136" t="s">
        <v>297</v>
      </c>
      <c r="BK155" s="166">
        <f>ROUND(I155*H155,2)</f>
        <v>0</v>
      </c>
      <c r="BL155" s="136" t="s">
        <v>384</v>
      </c>
      <c r="BM155" s="136" t="s">
        <v>1948</v>
      </c>
    </row>
    <row r="156" spans="2:65" s="180" customFormat="1" ht="29.85" customHeight="1" x14ac:dyDescent="0.3">
      <c r="B156" s="188"/>
      <c r="D156" s="192" t="s">
        <v>314</v>
      </c>
      <c r="E156" s="191" t="s">
        <v>1505</v>
      </c>
      <c r="F156" s="191" t="s">
        <v>1504</v>
      </c>
      <c r="I156" s="190"/>
      <c r="J156" s="189">
        <f>BK156</f>
        <v>0</v>
      </c>
      <c r="L156" s="188"/>
      <c r="M156" s="187"/>
      <c r="N156" s="185"/>
      <c r="O156" s="185"/>
      <c r="P156" s="186">
        <f>SUM(P157:P159)</f>
        <v>0</v>
      </c>
      <c r="Q156" s="185"/>
      <c r="R156" s="186">
        <f>SUM(R157:R159)</f>
        <v>0</v>
      </c>
      <c r="S156" s="185"/>
      <c r="T156" s="184">
        <f>SUM(T157:T159)</f>
        <v>0</v>
      </c>
      <c r="AR156" s="182" t="s">
        <v>297</v>
      </c>
      <c r="AT156" s="183" t="s">
        <v>314</v>
      </c>
      <c r="AU156" s="183" t="s">
        <v>297</v>
      </c>
      <c r="AY156" s="182" t="s">
        <v>385</v>
      </c>
      <c r="BK156" s="181">
        <f>SUM(BK157:BK159)</f>
        <v>0</v>
      </c>
    </row>
    <row r="157" spans="2:65" s="41" customFormat="1" ht="22.5" customHeight="1" x14ac:dyDescent="0.25">
      <c r="B157" s="179"/>
      <c r="C157" s="178" t="s">
        <v>1510</v>
      </c>
      <c r="D157" s="178" t="s">
        <v>386</v>
      </c>
      <c r="E157" s="177" t="s">
        <v>1947</v>
      </c>
      <c r="F157" s="172" t="s">
        <v>1496</v>
      </c>
      <c r="G157" s="176" t="s">
        <v>513</v>
      </c>
      <c r="H157" s="175">
        <v>14.893000000000001</v>
      </c>
      <c r="I157" s="174"/>
      <c r="J157" s="173">
        <f>ROUND(I157*H157,2)</f>
        <v>0</v>
      </c>
      <c r="K157" s="172" t="s">
        <v>15</v>
      </c>
      <c r="L157" s="42"/>
      <c r="M157" s="171" t="s">
        <v>15</v>
      </c>
      <c r="N157" s="215" t="s">
        <v>349</v>
      </c>
      <c r="O157" s="89"/>
      <c r="P157" s="214">
        <f>O157*H157</f>
        <v>0</v>
      </c>
      <c r="Q157" s="214">
        <v>0</v>
      </c>
      <c r="R157" s="214">
        <f>Q157*H157</f>
        <v>0</v>
      </c>
      <c r="S157" s="214">
        <v>0</v>
      </c>
      <c r="T157" s="213">
        <f>S157*H157</f>
        <v>0</v>
      </c>
      <c r="AR157" s="136" t="s">
        <v>384</v>
      </c>
      <c r="AT157" s="136" t="s">
        <v>386</v>
      </c>
      <c r="AU157" s="136" t="s">
        <v>293</v>
      </c>
      <c r="AY157" s="136" t="s">
        <v>385</v>
      </c>
      <c r="BE157" s="166">
        <f>IF(N157="základní",J157,0)</f>
        <v>0</v>
      </c>
      <c r="BF157" s="166">
        <f>IF(N157="snížená",J157,0)</f>
        <v>0</v>
      </c>
      <c r="BG157" s="166">
        <f>IF(N157="zákl. přenesená",J157,0)</f>
        <v>0</v>
      </c>
      <c r="BH157" s="166">
        <f>IF(N157="sníž. přenesená",J157,0)</f>
        <v>0</v>
      </c>
      <c r="BI157" s="166">
        <f>IF(N157="nulová",J157,0)</f>
        <v>0</v>
      </c>
      <c r="BJ157" s="136" t="s">
        <v>297</v>
      </c>
      <c r="BK157" s="166">
        <f>ROUND(I157*H157,2)</f>
        <v>0</v>
      </c>
      <c r="BL157" s="136" t="s">
        <v>384</v>
      </c>
      <c r="BM157" s="136" t="s">
        <v>1946</v>
      </c>
    </row>
    <row r="158" spans="2:65" s="41" customFormat="1" ht="22.5" customHeight="1" x14ac:dyDescent="0.25">
      <c r="B158" s="179"/>
      <c r="C158" s="178" t="s">
        <v>1503</v>
      </c>
      <c r="D158" s="178" t="s">
        <v>386</v>
      </c>
      <c r="E158" s="177" t="s">
        <v>1945</v>
      </c>
      <c r="F158" s="172" t="s">
        <v>1944</v>
      </c>
      <c r="G158" s="176" t="s">
        <v>513</v>
      </c>
      <c r="H158" s="175">
        <v>5.7880000000000003</v>
      </c>
      <c r="I158" s="174"/>
      <c r="J158" s="173">
        <f>ROUND(I158*H158,2)</f>
        <v>0</v>
      </c>
      <c r="K158" s="172" t="s">
        <v>15</v>
      </c>
      <c r="L158" s="42"/>
      <c r="M158" s="171" t="s">
        <v>15</v>
      </c>
      <c r="N158" s="215" t="s">
        <v>349</v>
      </c>
      <c r="O158" s="89"/>
      <c r="P158" s="214">
        <f>O158*H158</f>
        <v>0</v>
      </c>
      <c r="Q158" s="214">
        <v>0</v>
      </c>
      <c r="R158" s="214">
        <f>Q158*H158</f>
        <v>0</v>
      </c>
      <c r="S158" s="214">
        <v>0</v>
      </c>
      <c r="T158" s="213">
        <f>S158*H158</f>
        <v>0</v>
      </c>
      <c r="AR158" s="136" t="s">
        <v>384</v>
      </c>
      <c r="AT158" s="136" t="s">
        <v>386</v>
      </c>
      <c r="AU158" s="136" t="s">
        <v>293</v>
      </c>
      <c r="AY158" s="136" t="s">
        <v>385</v>
      </c>
      <c r="BE158" s="166">
        <f>IF(N158="základní",J158,0)</f>
        <v>0</v>
      </c>
      <c r="BF158" s="166">
        <f>IF(N158="snížená",J158,0)</f>
        <v>0</v>
      </c>
      <c r="BG158" s="166">
        <f>IF(N158="zákl. přenesená",J158,0)</f>
        <v>0</v>
      </c>
      <c r="BH158" s="166">
        <f>IF(N158="sníž. přenesená",J158,0)</f>
        <v>0</v>
      </c>
      <c r="BI158" s="166">
        <f>IF(N158="nulová",J158,0)</f>
        <v>0</v>
      </c>
      <c r="BJ158" s="136" t="s">
        <v>297</v>
      </c>
      <c r="BK158" s="166">
        <f>ROUND(I158*H158,2)</f>
        <v>0</v>
      </c>
      <c r="BL158" s="136" t="s">
        <v>384</v>
      </c>
      <c r="BM158" s="136" t="s">
        <v>1943</v>
      </c>
    </row>
    <row r="159" spans="2:65" s="41" customFormat="1" ht="22.5" customHeight="1" x14ac:dyDescent="0.25">
      <c r="B159" s="179"/>
      <c r="C159" s="178" t="s">
        <v>1498</v>
      </c>
      <c r="D159" s="178" t="s">
        <v>386</v>
      </c>
      <c r="E159" s="177" t="s">
        <v>1942</v>
      </c>
      <c r="F159" s="172" t="s">
        <v>1492</v>
      </c>
      <c r="G159" s="176" t="s">
        <v>513</v>
      </c>
      <c r="H159" s="175">
        <v>9.1050000000000004</v>
      </c>
      <c r="I159" s="174"/>
      <c r="J159" s="173">
        <f>ROUND(I159*H159,2)</f>
        <v>0</v>
      </c>
      <c r="K159" s="172" t="s">
        <v>15</v>
      </c>
      <c r="L159" s="42"/>
      <c r="M159" s="171" t="s">
        <v>15</v>
      </c>
      <c r="N159" s="215" t="s">
        <v>349</v>
      </c>
      <c r="O159" s="89"/>
      <c r="P159" s="214">
        <f>O159*H159</f>
        <v>0</v>
      </c>
      <c r="Q159" s="214">
        <v>0</v>
      </c>
      <c r="R159" s="214">
        <f>Q159*H159</f>
        <v>0</v>
      </c>
      <c r="S159" s="214">
        <v>0</v>
      </c>
      <c r="T159" s="213">
        <f>S159*H159</f>
        <v>0</v>
      </c>
      <c r="AR159" s="136" t="s">
        <v>384</v>
      </c>
      <c r="AT159" s="136" t="s">
        <v>386</v>
      </c>
      <c r="AU159" s="136" t="s">
        <v>293</v>
      </c>
      <c r="AY159" s="136" t="s">
        <v>385</v>
      </c>
      <c r="BE159" s="166">
        <f>IF(N159="základní",J159,0)</f>
        <v>0</v>
      </c>
      <c r="BF159" s="166">
        <f>IF(N159="snížená",J159,0)</f>
        <v>0</v>
      </c>
      <c r="BG159" s="166">
        <f>IF(N159="zákl. přenesená",J159,0)</f>
        <v>0</v>
      </c>
      <c r="BH159" s="166">
        <f>IF(N159="sníž. přenesená",J159,0)</f>
        <v>0</v>
      </c>
      <c r="BI159" s="166">
        <f>IF(N159="nulová",J159,0)</f>
        <v>0</v>
      </c>
      <c r="BJ159" s="136" t="s">
        <v>297</v>
      </c>
      <c r="BK159" s="166">
        <f>ROUND(I159*H159,2)</f>
        <v>0</v>
      </c>
      <c r="BL159" s="136" t="s">
        <v>384</v>
      </c>
      <c r="BM159" s="136" t="s">
        <v>1941</v>
      </c>
    </row>
    <row r="160" spans="2:65" s="180" customFormat="1" ht="29.85" customHeight="1" x14ac:dyDescent="0.3">
      <c r="B160" s="188"/>
      <c r="D160" s="192" t="s">
        <v>314</v>
      </c>
      <c r="E160" s="191" t="s">
        <v>1490</v>
      </c>
      <c r="F160" s="191" t="s">
        <v>1489</v>
      </c>
      <c r="I160" s="190"/>
      <c r="J160" s="189">
        <f>BK160</f>
        <v>0</v>
      </c>
      <c r="L160" s="188"/>
      <c r="M160" s="187"/>
      <c r="N160" s="185"/>
      <c r="O160" s="185"/>
      <c r="P160" s="186">
        <f>SUM(P161:P165)</f>
        <v>0</v>
      </c>
      <c r="Q160" s="185"/>
      <c r="R160" s="186">
        <f>SUM(R161:R165)</f>
        <v>0</v>
      </c>
      <c r="S160" s="185"/>
      <c r="T160" s="184">
        <f>SUM(T161:T165)</f>
        <v>0</v>
      </c>
      <c r="AR160" s="182" t="s">
        <v>297</v>
      </c>
      <c r="AT160" s="183" t="s">
        <v>314</v>
      </c>
      <c r="AU160" s="183" t="s">
        <v>297</v>
      </c>
      <c r="AY160" s="182" t="s">
        <v>385</v>
      </c>
      <c r="BK160" s="181">
        <f>SUM(BK161:BK165)</f>
        <v>0</v>
      </c>
    </row>
    <row r="161" spans="2:65" s="41" customFormat="1" ht="22.5" customHeight="1" x14ac:dyDescent="0.25">
      <c r="B161" s="179"/>
      <c r="C161" s="178" t="s">
        <v>1494</v>
      </c>
      <c r="D161" s="178" t="s">
        <v>386</v>
      </c>
      <c r="E161" s="177" t="s">
        <v>1940</v>
      </c>
      <c r="F161" s="172" t="s">
        <v>1487</v>
      </c>
      <c r="G161" s="176" t="s">
        <v>513</v>
      </c>
      <c r="H161" s="175">
        <v>10.451000000000001</v>
      </c>
      <c r="I161" s="174"/>
      <c r="J161" s="173">
        <f>ROUND(I161*H161,2)</f>
        <v>0</v>
      </c>
      <c r="K161" s="172" t="s">
        <v>15</v>
      </c>
      <c r="L161" s="42"/>
      <c r="M161" s="171" t="s">
        <v>15</v>
      </c>
      <c r="N161" s="215" t="s">
        <v>349</v>
      </c>
      <c r="O161" s="89"/>
      <c r="P161" s="214">
        <f>O161*H161</f>
        <v>0</v>
      </c>
      <c r="Q161" s="214">
        <v>0</v>
      </c>
      <c r="R161" s="214">
        <f>Q161*H161</f>
        <v>0</v>
      </c>
      <c r="S161" s="214">
        <v>0</v>
      </c>
      <c r="T161" s="213">
        <f>S161*H161</f>
        <v>0</v>
      </c>
      <c r="AR161" s="136" t="s">
        <v>384</v>
      </c>
      <c r="AT161" s="136" t="s">
        <v>386</v>
      </c>
      <c r="AU161" s="136" t="s">
        <v>293</v>
      </c>
      <c r="AY161" s="136" t="s">
        <v>385</v>
      </c>
      <c r="BE161" s="166">
        <f>IF(N161="základní",J161,0)</f>
        <v>0</v>
      </c>
      <c r="BF161" s="166">
        <f>IF(N161="snížená",J161,0)</f>
        <v>0</v>
      </c>
      <c r="BG161" s="166">
        <f>IF(N161="zákl. přenesená",J161,0)</f>
        <v>0</v>
      </c>
      <c r="BH161" s="166">
        <f>IF(N161="sníž. přenesená",J161,0)</f>
        <v>0</v>
      </c>
      <c r="BI161" s="166">
        <f>IF(N161="nulová",J161,0)</f>
        <v>0</v>
      </c>
      <c r="BJ161" s="136" t="s">
        <v>297</v>
      </c>
      <c r="BK161" s="166">
        <f>ROUND(I161*H161,2)</f>
        <v>0</v>
      </c>
      <c r="BL161" s="136" t="s">
        <v>384</v>
      </c>
      <c r="BM161" s="136" t="s">
        <v>1939</v>
      </c>
    </row>
    <row r="162" spans="2:65" s="41" customFormat="1" ht="40.5" x14ac:dyDescent="0.25">
      <c r="B162" s="42"/>
      <c r="D162" s="204" t="s">
        <v>461</v>
      </c>
      <c r="F162" s="244" t="s">
        <v>1938</v>
      </c>
      <c r="I162" s="243"/>
      <c r="L162" s="42"/>
      <c r="M162" s="242"/>
      <c r="N162" s="89"/>
      <c r="O162" s="89"/>
      <c r="P162" s="89"/>
      <c r="Q162" s="89"/>
      <c r="R162" s="89"/>
      <c r="S162" s="89"/>
      <c r="T162" s="88"/>
      <c r="AT162" s="136" t="s">
        <v>461</v>
      </c>
      <c r="AU162" s="136" t="s">
        <v>293</v>
      </c>
    </row>
    <row r="163" spans="2:65" s="195" customFormat="1" x14ac:dyDescent="0.25">
      <c r="B163" s="200"/>
      <c r="D163" s="204" t="s">
        <v>396</v>
      </c>
      <c r="E163" s="196" t="s">
        <v>15</v>
      </c>
      <c r="F163" s="203" t="s">
        <v>1937</v>
      </c>
      <c r="H163" s="202">
        <v>10.451000000000001</v>
      </c>
      <c r="I163" s="201"/>
      <c r="L163" s="200"/>
      <c r="M163" s="199"/>
      <c r="N163" s="198"/>
      <c r="O163" s="198"/>
      <c r="P163" s="198"/>
      <c r="Q163" s="198"/>
      <c r="R163" s="198"/>
      <c r="S163" s="198"/>
      <c r="T163" s="197"/>
      <c r="AT163" s="196" t="s">
        <v>396</v>
      </c>
      <c r="AU163" s="196" t="s">
        <v>293</v>
      </c>
      <c r="AV163" s="195" t="s">
        <v>293</v>
      </c>
      <c r="AW163" s="195" t="s">
        <v>358</v>
      </c>
      <c r="AX163" s="195" t="s">
        <v>313</v>
      </c>
      <c r="AY163" s="196" t="s">
        <v>385</v>
      </c>
    </row>
    <row r="164" spans="2:65" s="232" customFormat="1" x14ac:dyDescent="0.25">
      <c r="B164" s="237"/>
      <c r="D164" s="219" t="s">
        <v>396</v>
      </c>
      <c r="E164" s="241" t="s">
        <v>15</v>
      </c>
      <c r="F164" s="240" t="s">
        <v>456</v>
      </c>
      <c r="H164" s="239">
        <v>10.451000000000001</v>
      </c>
      <c r="I164" s="238"/>
      <c r="L164" s="237"/>
      <c r="M164" s="236"/>
      <c r="N164" s="235"/>
      <c r="O164" s="235"/>
      <c r="P164" s="235"/>
      <c r="Q164" s="235"/>
      <c r="R164" s="235"/>
      <c r="S164" s="235"/>
      <c r="T164" s="234"/>
      <c r="AT164" s="233" t="s">
        <v>396</v>
      </c>
      <c r="AU164" s="233" t="s">
        <v>293</v>
      </c>
      <c r="AV164" s="232" t="s">
        <v>384</v>
      </c>
      <c r="AW164" s="232" t="s">
        <v>358</v>
      </c>
      <c r="AX164" s="232" t="s">
        <v>297</v>
      </c>
      <c r="AY164" s="233" t="s">
        <v>385</v>
      </c>
    </row>
    <row r="165" spans="2:65" s="41" customFormat="1" ht="22.5" customHeight="1" x14ac:dyDescent="0.25">
      <c r="B165" s="179"/>
      <c r="C165" s="178" t="s">
        <v>452</v>
      </c>
      <c r="D165" s="178" t="s">
        <v>386</v>
      </c>
      <c r="E165" s="177" t="s">
        <v>1936</v>
      </c>
      <c r="F165" s="172" t="s">
        <v>1482</v>
      </c>
      <c r="G165" s="176" t="s">
        <v>513</v>
      </c>
      <c r="H165" s="175">
        <v>10.451000000000001</v>
      </c>
      <c r="I165" s="174"/>
      <c r="J165" s="173">
        <f>ROUND(I165*H165,2)</f>
        <v>0</v>
      </c>
      <c r="K165" s="172" t="s">
        <v>15</v>
      </c>
      <c r="L165" s="42"/>
      <c r="M165" s="171" t="s">
        <v>15</v>
      </c>
      <c r="N165" s="215" t="s">
        <v>349</v>
      </c>
      <c r="O165" s="89"/>
      <c r="P165" s="214">
        <f>O165*H165</f>
        <v>0</v>
      </c>
      <c r="Q165" s="214">
        <v>0</v>
      </c>
      <c r="R165" s="214">
        <f>Q165*H165</f>
        <v>0</v>
      </c>
      <c r="S165" s="214">
        <v>0</v>
      </c>
      <c r="T165" s="213">
        <f>S165*H165</f>
        <v>0</v>
      </c>
      <c r="AR165" s="136" t="s">
        <v>384</v>
      </c>
      <c r="AT165" s="136" t="s">
        <v>386</v>
      </c>
      <c r="AU165" s="136" t="s">
        <v>293</v>
      </c>
      <c r="AY165" s="136" t="s">
        <v>385</v>
      </c>
      <c r="BE165" s="166">
        <f>IF(N165="základní",J165,0)</f>
        <v>0</v>
      </c>
      <c r="BF165" s="166">
        <f>IF(N165="snížená",J165,0)</f>
        <v>0</v>
      </c>
      <c r="BG165" s="166">
        <f>IF(N165="zákl. přenesená",J165,0)</f>
        <v>0</v>
      </c>
      <c r="BH165" s="166">
        <f>IF(N165="sníž. přenesená",J165,0)</f>
        <v>0</v>
      </c>
      <c r="BI165" s="166">
        <f>IF(N165="nulová",J165,0)</f>
        <v>0</v>
      </c>
      <c r="BJ165" s="136" t="s">
        <v>297</v>
      </c>
      <c r="BK165" s="166">
        <f>ROUND(I165*H165,2)</f>
        <v>0</v>
      </c>
      <c r="BL165" s="136" t="s">
        <v>384</v>
      </c>
      <c r="BM165" s="136" t="s">
        <v>1935</v>
      </c>
    </row>
    <row r="166" spans="2:65" s="180" customFormat="1" ht="37.35" customHeight="1" x14ac:dyDescent="0.35">
      <c r="B166" s="188"/>
      <c r="D166" s="182" t="s">
        <v>314</v>
      </c>
      <c r="E166" s="194" t="s">
        <v>1480</v>
      </c>
      <c r="F166" s="194" t="s">
        <v>1479</v>
      </c>
      <c r="I166" s="190"/>
      <c r="J166" s="193">
        <f>BK166</f>
        <v>0</v>
      </c>
      <c r="L166" s="188"/>
      <c r="M166" s="187"/>
      <c r="N166" s="185"/>
      <c r="O166" s="185"/>
      <c r="P166" s="186">
        <f>P167+P183+P195+P205+P207+P218+P250+P290+P294</f>
        <v>0</v>
      </c>
      <c r="Q166" s="185"/>
      <c r="R166" s="186">
        <f>R167+R183+R195+R205+R207+R218+R250+R290+R294</f>
        <v>0</v>
      </c>
      <c r="S166" s="185"/>
      <c r="T166" s="184">
        <f>T167+T183+T195+T205+T207+T218+T250+T290+T294</f>
        <v>0</v>
      </c>
      <c r="AR166" s="182" t="s">
        <v>293</v>
      </c>
      <c r="AT166" s="183" t="s">
        <v>314</v>
      </c>
      <c r="AU166" s="183" t="s">
        <v>313</v>
      </c>
      <c r="AY166" s="182" t="s">
        <v>385</v>
      </c>
      <c r="BK166" s="181">
        <f>BK167+BK183+BK195+BK205+BK207+BK218+BK250+BK290+BK294</f>
        <v>0</v>
      </c>
    </row>
    <row r="167" spans="2:65" s="180" customFormat="1" ht="19.899999999999999" customHeight="1" x14ac:dyDescent="0.3">
      <c r="B167" s="188"/>
      <c r="D167" s="192" t="s">
        <v>314</v>
      </c>
      <c r="E167" s="191" t="s">
        <v>1934</v>
      </c>
      <c r="F167" s="191" t="s">
        <v>1933</v>
      </c>
      <c r="I167" s="190"/>
      <c r="J167" s="189">
        <f>BK167</f>
        <v>0</v>
      </c>
      <c r="L167" s="188"/>
      <c r="M167" s="187"/>
      <c r="N167" s="185"/>
      <c r="O167" s="185"/>
      <c r="P167" s="186">
        <f>SUM(P168:P182)</f>
        <v>0</v>
      </c>
      <c r="Q167" s="185"/>
      <c r="R167" s="186">
        <f>SUM(R168:R182)</f>
        <v>0</v>
      </c>
      <c r="S167" s="185"/>
      <c r="T167" s="184">
        <f>SUM(T168:T182)</f>
        <v>0</v>
      </c>
      <c r="AR167" s="182" t="s">
        <v>293</v>
      </c>
      <c r="AT167" s="183" t="s">
        <v>314</v>
      </c>
      <c r="AU167" s="183" t="s">
        <v>297</v>
      </c>
      <c r="AY167" s="182" t="s">
        <v>385</v>
      </c>
      <c r="BK167" s="181">
        <f>SUM(BK168:BK182)</f>
        <v>0</v>
      </c>
    </row>
    <row r="168" spans="2:65" s="41" customFormat="1" ht="22.5" customHeight="1" x14ac:dyDescent="0.25">
      <c r="B168" s="179"/>
      <c r="C168" s="178" t="s">
        <v>1484</v>
      </c>
      <c r="D168" s="178" t="s">
        <v>386</v>
      </c>
      <c r="E168" s="177" t="s">
        <v>1932</v>
      </c>
      <c r="F168" s="172" t="s">
        <v>1931</v>
      </c>
      <c r="G168" s="176" t="s">
        <v>464</v>
      </c>
      <c r="H168" s="175">
        <v>74.58</v>
      </c>
      <c r="I168" s="174"/>
      <c r="J168" s="173">
        <f>ROUND(I168*H168,2)</f>
        <v>0</v>
      </c>
      <c r="K168" s="172" t="s">
        <v>15</v>
      </c>
      <c r="L168" s="42"/>
      <c r="M168" s="171" t="s">
        <v>15</v>
      </c>
      <c r="N168" s="215" t="s">
        <v>349</v>
      </c>
      <c r="O168" s="89"/>
      <c r="P168" s="214">
        <f>O168*H168</f>
        <v>0</v>
      </c>
      <c r="Q168" s="214">
        <v>0</v>
      </c>
      <c r="R168" s="214">
        <f>Q168*H168</f>
        <v>0</v>
      </c>
      <c r="S168" s="214">
        <v>0</v>
      </c>
      <c r="T168" s="213">
        <f>S168*H168</f>
        <v>0</v>
      </c>
      <c r="AR168" s="136" t="s">
        <v>451</v>
      </c>
      <c r="AT168" s="136" t="s">
        <v>386</v>
      </c>
      <c r="AU168" s="136" t="s">
        <v>293</v>
      </c>
      <c r="AY168" s="136" t="s">
        <v>385</v>
      </c>
      <c r="BE168" s="166">
        <f>IF(N168="základní",J168,0)</f>
        <v>0</v>
      </c>
      <c r="BF168" s="166">
        <f>IF(N168="snížená",J168,0)</f>
        <v>0</v>
      </c>
      <c r="BG168" s="166">
        <f>IF(N168="zákl. přenesená",J168,0)</f>
        <v>0</v>
      </c>
      <c r="BH168" s="166">
        <f>IF(N168="sníž. přenesená",J168,0)</f>
        <v>0</v>
      </c>
      <c r="BI168" s="166">
        <f>IF(N168="nulová",J168,0)</f>
        <v>0</v>
      </c>
      <c r="BJ168" s="136" t="s">
        <v>297</v>
      </c>
      <c r="BK168" s="166">
        <f>ROUND(I168*H168,2)</f>
        <v>0</v>
      </c>
      <c r="BL168" s="136" t="s">
        <v>451</v>
      </c>
      <c r="BM168" s="136" t="s">
        <v>1930</v>
      </c>
    </row>
    <row r="169" spans="2:65" s="195" customFormat="1" x14ac:dyDescent="0.25">
      <c r="B169" s="200"/>
      <c r="D169" s="204" t="s">
        <v>396</v>
      </c>
      <c r="E169" s="196" t="s">
        <v>15</v>
      </c>
      <c r="F169" s="203" t="s">
        <v>1929</v>
      </c>
      <c r="H169" s="202">
        <v>74.58</v>
      </c>
      <c r="I169" s="201"/>
      <c r="L169" s="200"/>
      <c r="M169" s="199"/>
      <c r="N169" s="198"/>
      <c r="O169" s="198"/>
      <c r="P169" s="198"/>
      <c r="Q169" s="198"/>
      <c r="R169" s="198"/>
      <c r="S169" s="198"/>
      <c r="T169" s="197"/>
      <c r="AT169" s="196" t="s">
        <v>396</v>
      </c>
      <c r="AU169" s="196" t="s">
        <v>293</v>
      </c>
      <c r="AV169" s="195" t="s">
        <v>293</v>
      </c>
      <c r="AW169" s="195" t="s">
        <v>358</v>
      </c>
      <c r="AX169" s="195" t="s">
        <v>313</v>
      </c>
      <c r="AY169" s="196" t="s">
        <v>385</v>
      </c>
    </row>
    <row r="170" spans="2:65" s="232" customFormat="1" x14ac:dyDescent="0.25">
      <c r="B170" s="237"/>
      <c r="D170" s="219" t="s">
        <v>396</v>
      </c>
      <c r="E170" s="241" t="s">
        <v>15</v>
      </c>
      <c r="F170" s="240" t="s">
        <v>456</v>
      </c>
      <c r="H170" s="239">
        <v>74.58</v>
      </c>
      <c r="I170" s="238"/>
      <c r="L170" s="237"/>
      <c r="M170" s="236"/>
      <c r="N170" s="235"/>
      <c r="O170" s="235"/>
      <c r="P170" s="235"/>
      <c r="Q170" s="235"/>
      <c r="R170" s="235"/>
      <c r="S170" s="235"/>
      <c r="T170" s="234"/>
      <c r="AT170" s="233" t="s">
        <v>396</v>
      </c>
      <c r="AU170" s="233" t="s">
        <v>293</v>
      </c>
      <c r="AV170" s="232" t="s">
        <v>384</v>
      </c>
      <c r="AW170" s="232" t="s">
        <v>358</v>
      </c>
      <c r="AX170" s="232" t="s">
        <v>297</v>
      </c>
      <c r="AY170" s="233" t="s">
        <v>385</v>
      </c>
    </row>
    <row r="171" spans="2:65" s="41" customFormat="1" ht="22.5" customHeight="1" x14ac:dyDescent="0.25">
      <c r="B171" s="179"/>
      <c r="C171" s="229" t="s">
        <v>1476</v>
      </c>
      <c r="D171" s="229" t="s">
        <v>429</v>
      </c>
      <c r="E171" s="228" t="s">
        <v>1928</v>
      </c>
      <c r="F171" s="223" t="s">
        <v>1927</v>
      </c>
      <c r="G171" s="227" t="s">
        <v>513</v>
      </c>
      <c r="H171" s="226">
        <v>3.4000000000000002E-2</v>
      </c>
      <c r="I171" s="225"/>
      <c r="J171" s="224">
        <f>ROUND(I171*H171,2)</f>
        <v>0</v>
      </c>
      <c r="K171" s="223" t="s">
        <v>15</v>
      </c>
      <c r="L171" s="222"/>
      <c r="M171" s="221" t="s">
        <v>15</v>
      </c>
      <c r="N171" s="220" t="s">
        <v>349</v>
      </c>
      <c r="O171" s="89"/>
      <c r="P171" s="214">
        <f>O171*H171</f>
        <v>0</v>
      </c>
      <c r="Q171" s="214">
        <v>0</v>
      </c>
      <c r="R171" s="214">
        <f>Q171*H171</f>
        <v>0</v>
      </c>
      <c r="S171" s="214">
        <v>0</v>
      </c>
      <c r="T171" s="213">
        <f>S171*H171</f>
        <v>0</v>
      </c>
      <c r="AR171" s="136" t="s">
        <v>452</v>
      </c>
      <c r="AT171" s="136" t="s">
        <v>429</v>
      </c>
      <c r="AU171" s="136" t="s">
        <v>293</v>
      </c>
      <c r="AY171" s="136" t="s">
        <v>385</v>
      </c>
      <c r="BE171" s="166">
        <f>IF(N171="základní",J171,0)</f>
        <v>0</v>
      </c>
      <c r="BF171" s="166">
        <f>IF(N171="snížená",J171,0)</f>
        <v>0</v>
      </c>
      <c r="BG171" s="166">
        <f>IF(N171="zákl. přenesená",J171,0)</f>
        <v>0</v>
      </c>
      <c r="BH171" s="166">
        <f>IF(N171="sníž. přenesená",J171,0)</f>
        <v>0</v>
      </c>
      <c r="BI171" s="166">
        <f>IF(N171="nulová",J171,0)</f>
        <v>0</v>
      </c>
      <c r="BJ171" s="136" t="s">
        <v>297</v>
      </c>
      <c r="BK171" s="166">
        <f>ROUND(I171*H171,2)</f>
        <v>0</v>
      </c>
      <c r="BL171" s="136" t="s">
        <v>451</v>
      </c>
      <c r="BM171" s="136" t="s">
        <v>1926</v>
      </c>
    </row>
    <row r="172" spans="2:65" s="41" customFormat="1" ht="22.5" customHeight="1" x14ac:dyDescent="0.25">
      <c r="B172" s="179"/>
      <c r="C172" s="178" t="s">
        <v>1471</v>
      </c>
      <c r="D172" s="178" t="s">
        <v>386</v>
      </c>
      <c r="E172" s="177" t="s">
        <v>1925</v>
      </c>
      <c r="F172" s="172" t="s">
        <v>1924</v>
      </c>
      <c r="G172" s="176" t="s">
        <v>464</v>
      </c>
      <c r="H172" s="175">
        <v>74.58</v>
      </c>
      <c r="I172" s="174"/>
      <c r="J172" s="173">
        <f>ROUND(I172*H172,2)</f>
        <v>0</v>
      </c>
      <c r="K172" s="172" t="s">
        <v>15</v>
      </c>
      <c r="L172" s="42"/>
      <c r="M172" s="171" t="s">
        <v>15</v>
      </c>
      <c r="N172" s="215" t="s">
        <v>349</v>
      </c>
      <c r="O172" s="89"/>
      <c r="P172" s="214">
        <f>O172*H172</f>
        <v>0</v>
      </c>
      <c r="Q172" s="214">
        <v>0</v>
      </c>
      <c r="R172" s="214">
        <f>Q172*H172</f>
        <v>0</v>
      </c>
      <c r="S172" s="214">
        <v>0</v>
      </c>
      <c r="T172" s="213">
        <f>S172*H172</f>
        <v>0</v>
      </c>
      <c r="AR172" s="136" t="s">
        <v>451</v>
      </c>
      <c r="AT172" s="136" t="s">
        <v>386</v>
      </c>
      <c r="AU172" s="136" t="s">
        <v>293</v>
      </c>
      <c r="AY172" s="136" t="s">
        <v>385</v>
      </c>
      <c r="BE172" s="166">
        <f>IF(N172="základní",J172,0)</f>
        <v>0</v>
      </c>
      <c r="BF172" s="166">
        <f>IF(N172="snížená",J172,0)</f>
        <v>0</v>
      </c>
      <c r="BG172" s="166">
        <f>IF(N172="zákl. přenesená",J172,0)</f>
        <v>0</v>
      </c>
      <c r="BH172" s="166">
        <f>IF(N172="sníž. přenesená",J172,0)</f>
        <v>0</v>
      </c>
      <c r="BI172" s="166">
        <f>IF(N172="nulová",J172,0)</f>
        <v>0</v>
      </c>
      <c r="BJ172" s="136" t="s">
        <v>297</v>
      </c>
      <c r="BK172" s="166">
        <f>ROUND(I172*H172,2)</f>
        <v>0</v>
      </c>
      <c r="BL172" s="136" t="s">
        <v>451</v>
      </c>
      <c r="BM172" s="136" t="s">
        <v>1923</v>
      </c>
    </row>
    <row r="173" spans="2:65" s="41" customFormat="1" ht="22.5" customHeight="1" x14ac:dyDescent="0.25">
      <c r="B173" s="179"/>
      <c r="C173" s="229" t="s">
        <v>1464</v>
      </c>
      <c r="D173" s="229" t="s">
        <v>429</v>
      </c>
      <c r="E173" s="228" t="s">
        <v>1922</v>
      </c>
      <c r="F173" s="223" t="s">
        <v>1921</v>
      </c>
      <c r="G173" s="227" t="s">
        <v>464</v>
      </c>
      <c r="H173" s="226">
        <v>89.495999999999995</v>
      </c>
      <c r="I173" s="225"/>
      <c r="J173" s="224">
        <f>ROUND(I173*H173,2)</f>
        <v>0</v>
      </c>
      <c r="K173" s="223" t="s">
        <v>15</v>
      </c>
      <c r="L173" s="222"/>
      <c r="M173" s="221" t="s">
        <v>15</v>
      </c>
      <c r="N173" s="220" t="s">
        <v>349</v>
      </c>
      <c r="O173" s="89"/>
      <c r="P173" s="214">
        <f>O173*H173</f>
        <v>0</v>
      </c>
      <c r="Q173" s="214">
        <v>0</v>
      </c>
      <c r="R173" s="214">
        <f>Q173*H173</f>
        <v>0</v>
      </c>
      <c r="S173" s="214">
        <v>0</v>
      </c>
      <c r="T173" s="213">
        <f>S173*H173</f>
        <v>0</v>
      </c>
      <c r="AR173" s="136" t="s">
        <v>452</v>
      </c>
      <c r="AT173" s="136" t="s">
        <v>429</v>
      </c>
      <c r="AU173" s="136" t="s">
        <v>293</v>
      </c>
      <c r="AY173" s="136" t="s">
        <v>385</v>
      </c>
      <c r="BE173" s="166">
        <f>IF(N173="základní",J173,0)</f>
        <v>0</v>
      </c>
      <c r="BF173" s="166">
        <f>IF(N173="snížená",J173,0)</f>
        <v>0</v>
      </c>
      <c r="BG173" s="166">
        <f>IF(N173="zákl. přenesená",J173,0)</f>
        <v>0</v>
      </c>
      <c r="BH173" s="166">
        <f>IF(N173="sníž. přenesená",J173,0)</f>
        <v>0</v>
      </c>
      <c r="BI173" s="166">
        <f>IF(N173="nulová",J173,0)</f>
        <v>0</v>
      </c>
      <c r="BJ173" s="136" t="s">
        <v>297</v>
      </c>
      <c r="BK173" s="166">
        <f>ROUND(I173*H173,2)</f>
        <v>0</v>
      </c>
      <c r="BL173" s="136" t="s">
        <v>451</v>
      </c>
      <c r="BM173" s="136" t="s">
        <v>1920</v>
      </c>
    </row>
    <row r="174" spans="2:65" s="41" customFormat="1" ht="31.5" customHeight="1" x14ac:dyDescent="0.25">
      <c r="B174" s="179"/>
      <c r="C174" s="178" t="s">
        <v>1460</v>
      </c>
      <c r="D174" s="178" t="s">
        <v>386</v>
      </c>
      <c r="E174" s="177" t="s">
        <v>1919</v>
      </c>
      <c r="F174" s="172" t="s">
        <v>1918</v>
      </c>
      <c r="G174" s="176" t="s">
        <v>464</v>
      </c>
      <c r="H174" s="175">
        <v>59.04</v>
      </c>
      <c r="I174" s="174"/>
      <c r="J174" s="173">
        <f>ROUND(I174*H174,2)</f>
        <v>0</v>
      </c>
      <c r="K174" s="172" t="s">
        <v>15</v>
      </c>
      <c r="L174" s="42"/>
      <c r="M174" s="171" t="s">
        <v>15</v>
      </c>
      <c r="N174" s="215" t="s">
        <v>349</v>
      </c>
      <c r="O174" s="89"/>
      <c r="P174" s="214">
        <f>O174*H174</f>
        <v>0</v>
      </c>
      <c r="Q174" s="214">
        <v>0</v>
      </c>
      <c r="R174" s="214">
        <f>Q174*H174</f>
        <v>0</v>
      </c>
      <c r="S174" s="214">
        <v>0</v>
      </c>
      <c r="T174" s="213">
        <f>S174*H174</f>
        <v>0</v>
      </c>
      <c r="AR174" s="136" t="s">
        <v>451</v>
      </c>
      <c r="AT174" s="136" t="s">
        <v>386</v>
      </c>
      <c r="AU174" s="136" t="s">
        <v>293</v>
      </c>
      <c r="AY174" s="136" t="s">
        <v>385</v>
      </c>
      <c r="BE174" s="166">
        <f>IF(N174="základní",J174,0)</f>
        <v>0</v>
      </c>
      <c r="BF174" s="166">
        <f>IF(N174="snížená",J174,0)</f>
        <v>0</v>
      </c>
      <c r="BG174" s="166">
        <f>IF(N174="zákl. přenesená",J174,0)</f>
        <v>0</v>
      </c>
      <c r="BH174" s="166">
        <f>IF(N174="sníž. přenesená",J174,0)</f>
        <v>0</v>
      </c>
      <c r="BI174" s="166">
        <f>IF(N174="nulová",J174,0)</f>
        <v>0</v>
      </c>
      <c r="BJ174" s="136" t="s">
        <v>297</v>
      </c>
      <c r="BK174" s="166">
        <f>ROUND(I174*H174,2)</f>
        <v>0</v>
      </c>
      <c r="BL174" s="136" t="s">
        <v>451</v>
      </c>
      <c r="BM174" s="136" t="s">
        <v>1917</v>
      </c>
    </row>
    <row r="175" spans="2:65" s="195" customFormat="1" x14ac:dyDescent="0.25">
      <c r="B175" s="200"/>
      <c r="D175" s="204" t="s">
        <v>396</v>
      </c>
      <c r="E175" s="196" t="s">
        <v>15</v>
      </c>
      <c r="F175" s="203" t="s">
        <v>1916</v>
      </c>
      <c r="H175" s="202">
        <v>59.04</v>
      </c>
      <c r="I175" s="201"/>
      <c r="L175" s="200"/>
      <c r="M175" s="199"/>
      <c r="N175" s="198"/>
      <c r="O175" s="198"/>
      <c r="P175" s="198"/>
      <c r="Q175" s="198"/>
      <c r="R175" s="198"/>
      <c r="S175" s="198"/>
      <c r="T175" s="197"/>
      <c r="AT175" s="196" t="s">
        <v>396</v>
      </c>
      <c r="AU175" s="196" t="s">
        <v>293</v>
      </c>
      <c r="AV175" s="195" t="s">
        <v>293</v>
      </c>
      <c r="AW175" s="195" t="s">
        <v>358</v>
      </c>
      <c r="AX175" s="195" t="s">
        <v>313</v>
      </c>
      <c r="AY175" s="196" t="s">
        <v>385</v>
      </c>
    </row>
    <row r="176" spans="2:65" s="232" customFormat="1" x14ac:dyDescent="0.25">
      <c r="B176" s="237"/>
      <c r="D176" s="219" t="s">
        <v>396</v>
      </c>
      <c r="E176" s="241" t="s">
        <v>15</v>
      </c>
      <c r="F176" s="240" t="s">
        <v>456</v>
      </c>
      <c r="H176" s="239">
        <v>59.04</v>
      </c>
      <c r="I176" s="238"/>
      <c r="L176" s="237"/>
      <c r="M176" s="236"/>
      <c r="N176" s="235"/>
      <c r="O176" s="235"/>
      <c r="P176" s="235"/>
      <c r="Q176" s="235"/>
      <c r="R176" s="235"/>
      <c r="S176" s="235"/>
      <c r="T176" s="234"/>
      <c r="AT176" s="233" t="s">
        <v>396</v>
      </c>
      <c r="AU176" s="233" t="s">
        <v>293</v>
      </c>
      <c r="AV176" s="232" t="s">
        <v>384</v>
      </c>
      <c r="AW176" s="232" t="s">
        <v>358</v>
      </c>
      <c r="AX176" s="232" t="s">
        <v>297</v>
      </c>
      <c r="AY176" s="233" t="s">
        <v>385</v>
      </c>
    </row>
    <row r="177" spans="2:65" s="41" customFormat="1" ht="22.5" customHeight="1" x14ac:dyDescent="0.25">
      <c r="B177" s="179"/>
      <c r="C177" s="178" t="s">
        <v>1228</v>
      </c>
      <c r="D177" s="178" t="s">
        <v>386</v>
      </c>
      <c r="E177" s="177" t="s">
        <v>1915</v>
      </c>
      <c r="F177" s="172" t="s">
        <v>1914</v>
      </c>
      <c r="G177" s="176" t="s">
        <v>513</v>
      </c>
      <c r="H177" s="175">
        <v>0.54200000000000004</v>
      </c>
      <c r="I177" s="174"/>
      <c r="J177" s="173">
        <f>ROUND(I177*H177,2)</f>
        <v>0</v>
      </c>
      <c r="K177" s="172" t="s">
        <v>1786</v>
      </c>
      <c r="L177" s="42"/>
      <c r="M177" s="171" t="s">
        <v>15</v>
      </c>
      <c r="N177" s="215" t="s">
        <v>349</v>
      </c>
      <c r="O177" s="89"/>
      <c r="P177" s="214">
        <f>O177*H177</f>
        <v>0</v>
      </c>
      <c r="Q177" s="214">
        <v>0</v>
      </c>
      <c r="R177" s="214">
        <f>Q177*H177</f>
        <v>0</v>
      </c>
      <c r="S177" s="214">
        <v>0</v>
      </c>
      <c r="T177" s="213">
        <f>S177*H177</f>
        <v>0</v>
      </c>
      <c r="AR177" s="136" t="s">
        <v>451</v>
      </c>
      <c r="AT177" s="136" t="s">
        <v>386</v>
      </c>
      <c r="AU177" s="136" t="s">
        <v>293</v>
      </c>
      <c r="AY177" s="136" t="s">
        <v>385</v>
      </c>
      <c r="BE177" s="166">
        <f>IF(N177="základní",J177,0)</f>
        <v>0</v>
      </c>
      <c r="BF177" s="166">
        <f>IF(N177="snížená",J177,0)</f>
        <v>0</v>
      </c>
      <c r="BG177" s="166">
        <f>IF(N177="zákl. přenesená",J177,0)</f>
        <v>0</v>
      </c>
      <c r="BH177" s="166">
        <f>IF(N177="sníž. přenesená",J177,0)</f>
        <v>0</v>
      </c>
      <c r="BI177" s="166">
        <f>IF(N177="nulová",J177,0)</f>
        <v>0</v>
      </c>
      <c r="BJ177" s="136" t="s">
        <v>297</v>
      </c>
      <c r="BK177" s="166">
        <f>ROUND(I177*H177,2)</f>
        <v>0</v>
      </c>
      <c r="BL177" s="136" t="s">
        <v>451</v>
      </c>
      <c r="BM177" s="136" t="s">
        <v>1913</v>
      </c>
    </row>
    <row r="178" spans="2:65" s="41" customFormat="1" ht="27" x14ac:dyDescent="0.25">
      <c r="B178" s="42"/>
      <c r="D178" s="204" t="s">
        <v>461</v>
      </c>
      <c r="F178" s="244" t="s">
        <v>1912</v>
      </c>
      <c r="I178" s="243"/>
      <c r="L178" s="42"/>
      <c r="M178" s="242"/>
      <c r="N178" s="89"/>
      <c r="O178" s="89"/>
      <c r="P178" s="89"/>
      <c r="Q178" s="89"/>
      <c r="R178" s="89"/>
      <c r="S178" s="89"/>
      <c r="T178" s="88"/>
      <c r="AT178" s="136" t="s">
        <v>461</v>
      </c>
      <c r="AU178" s="136" t="s">
        <v>293</v>
      </c>
    </row>
    <row r="179" spans="2:65" s="41" customFormat="1" ht="121.5" x14ac:dyDescent="0.25">
      <c r="B179" s="42"/>
      <c r="D179" s="219" t="s">
        <v>1782</v>
      </c>
      <c r="F179" s="318" t="s">
        <v>1907</v>
      </c>
      <c r="I179" s="243"/>
      <c r="L179" s="42"/>
      <c r="M179" s="242"/>
      <c r="N179" s="89"/>
      <c r="O179" s="89"/>
      <c r="P179" s="89"/>
      <c r="Q179" s="89"/>
      <c r="R179" s="89"/>
      <c r="S179" s="89"/>
      <c r="T179" s="88"/>
      <c r="AT179" s="136" t="s">
        <v>1782</v>
      </c>
      <c r="AU179" s="136" t="s">
        <v>293</v>
      </c>
    </row>
    <row r="180" spans="2:65" s="41" customFormat="1" ht="22.5" customHeight="1" x14ac:dyDescent="0.25">
      <c r="B180" s="179"/>
      <c r="C180" s="178" t="s">
        <v>1224</v>
      </c>
      <c r="D180" s="178" t="s">
        <v>386</v>
      </c>
      <c r="E180" s="177" t="s">
        <v>1911</v>
      </c>
      <c r="F180" s="172" t="s">
        <v>1910</v>
      </c>
      <c r="G180" s="176" t="s">
        <v>513</v>
      </c>
      <c r="H180" s="175">
        <v>0.54200000000000004</v>
      </c>
      <c r="I180" s="174"/>
      <c r="J180" s="173">
        <f>ROUND(I180*H180,2)</f>
        <v>0</v>
      </c>
      <c r="K180" s="172" t="s">
        <v>1786</v>
      </c>
      <c r="L180" s="42"/>
      <c r="M180" s="171" t="s">
        <v>15</v>
      </c>
      <c r="N180" s="215" t="s">
        <v>349</v>
      </c>
      <c r="O180" s="89"/>
      <c r="P180" s="214">
        <f>O180*H180</f>
        <v>0</v>
      </c>
      <c r="Q180" s="214">
        <v>0</v>
      </c>
      <c r="R180" s="214">
        <f>Q180*H180</f>
        <v>0</v>
      </c>
      <c r="S180" s="214">
        <v>0</v>
      </c>
      <c r="T180" s="213">
        <f>S180*H180</f>
        <v>0</v>
      </c>
      <c r="AR180" s="136" t="s">
        <v>451</v>
      </c>
      <c r="AT180" s="136" t="s">
        <v>386</v>
      </c>
      <c r="AU180" s="136" t="s">
        <v>293</v>
      </c>
      <c r="AY180" s="136" t="s">
        <v>385</v>
      </c>
      <c r="BE180" s="166">
        <f>IF(N180="základní",J180,0)</f>
        <v>0</v>
      </c>
      <c r="BF180" s="166">
        <f>IF(N180="snížená",J180,0)</f>
        <v>0</v>
      </c>
      <c r="BG180" s="166">
        <f>IF(N180="zákl. přenesená",J180,0)</f>
        <v>0</v>
      </c>
      <c r="BH180" s="166">
        <f>IF(N180="sníž. přenesená",J180,0)</f>
        <v>0</v>
      </c>
      <c r="BI180" s="166">
        <f>IF(N180="nulová",J180,0)</f>
        <v>0</v>
      </c>
      <c r="BJ180" s="136" t="s">
        <v>297</v>
      </c>
      <c r="BK180" s="166">
        <f>ROUND(I180*H180,2)</f>
        <v>0</v>
      </c>
      <c r="BL180" s="136" t="s">
        <v>451</v>
      </c>
      <c r="BM180" s="136" t="s">
        <v>1909</v>
      </c>
    </row>
    <row r="181" spans="2:65" s="41" customFormat="1" ht="40.5" x14ac:dyDescent="0.25">
      <c r="B181" s="42"/>
      <c r="D181" s="204" t="s">
        <v>461</v>
      </c>
      <c r="F181" s="244" t="s">
        <v>1908</v>
      </c>
      <c r="I181" s="243"/>
      <c r="L181" s="42"/>
      <c r="M181" s="242"/>
      <c r="N181" s="89"/>
      <c r="O181" s="89"/>
      <c r="P181" s="89"/>
      <c r="Q181" s="89"/>
      <c r="R181" s="89"/>
      <c r="S181" s="89"/>
      <c r="T181" s="88"/>
      <c r="AT181" s="136" t="s">
        <v>461</v>
      </c>
      <c r="AU181" s="136" t="s">
        <v>293</v>
      </c>
    </row>
    <row r="182" spans="2:65" s="41" customFormat="1" ht="121.5" x14ac:dyDescent="0.25">
      <c r="B182" s="42"/>
      <c r="D182" s="204" t="s">
        <v>1782</v>
      </c>
      <c r="F182" s="319" t="s">
        <v>1907</v>
      </c>
      <c r="I182" s="243"/>
      <c r="L182" s="42"/>
      <c r="M182" s="242"/>
      <c r="N182" s="89"/>
      <c r="O182" s="89"/>
      <c r="P182" s="89"/>
      <c r="Q182" s="89"/>
      <c r="R182" s="89"/>
      <c r="S182" s="89"/>
      <c r="T182" s="88"/>
      <c r="AT182" s="136" t="s">
        <v>1782</v>
      </c>
      <c r="AU182" s="136" t="s">
        <v>293</v>
      </c>
    </row>
    <row r="183" spans="2:65" s="180" customFormat="1" ht="29.85" customHeight="1" x14ac:dyDescent="0.3">
      <c r="B183" s="188"/>
      <c r="D183" s="192" t="s">
        <v>314</v>
      </c>
      <c r="E183" s="191" t="s">
        <v>1478</v>
      </c>
      <c r="F183" s="191" t="s">
        <v>1906</v>
      </c>
      <c r="I183" s="190"/>
      <c r="J183" s="189">
        <f>BK183</f>
        <v>0</v>
      </c>
      <c r="L183" s="188"/>
      <c r="M183" s="187"/>
      <c r="N183" s="185"/>
      <c r="O183" s="185"/>
      <c r="P183" s="186">
        <f>SUM(P184:P194)</f>
        <v>0</v>
      </c>
      <c r="Q183" s="185"/>
      <c r="R183" s="186">
        <f>SUM(R184:R194)</f>
        <v>0</v>
      </c>
      <c r="S183" s="185"/>
      <c r="T183" s="184">
        <f>SUM(T184:T194)</f>
        <v>0</v>
      </c>
      <c r="AR183" s="182" t="s">
        <v>293</v>
      </c>
      <c r="AT183" s="183" t="s">
        <v>314</v>
      </c>
      <c r="AU183" s="183" t="s">
        <v>297</v>
      </c>
      <c r="AY183" s="182" t="s">
        <v>385</v>
      </c>
      <c r="BK183" s="181">
        <f>SUM(BK184:BK194)</f>
        <v>0</v>
      </c>
    </row>
    <row r="184" spans="2:65" s="41" customFormat="1" ht="22.5" customHeight="1" x14ac:dyDescent="0.25">
      <c r="B184" s="179"/>
      <c r="C184" s="178" t="s">
        <v>1455</v>
      </c>
      <c r="D184" s="178" t="s">
        <v>386</v>
      </c>
      <c r="E184" s="177" t="s">
        <v>1905</v>
      </c>
      <c r="F184" s="172" t="s">
        <v>1474</v>
      </c>
      <c r="G184" s="176" t="s">
        <v>464</v>
      </c>
      <c r="H184" s="175">
        <v>330</v>
      </c>
      <c r="I184" s="174"/>
      <c r="J184" s="173">
        <f>ROUND(I184*H184,2)</f>
        <v>0</v>
      </c>
      <c r="K184" s="172" t="s">
        <v>15</v>
      </c>
      <c r="L184" s="42"/>
      <c r="M184" s="171" t="s">
        <v>15</v>
      </c>
      <c r="N184" s="215" t="s">
        <v>349</v>
      </c>
      <c r="O184" s="89"/>
      <c r="P184" s="214">
        <f>O184*H184</f>
        <v>0</v>
      </c>
      <c r="Q184" s="214">
        <v>0</v>
      </c>
      <c r="R184" s="214">
        <f>Q184*H184</f>
        <v>0</v>
      </c>
      <c r="S184" s="214">
        <v>0</v>
      </c>
      <c r="T184" s="213">
        <f>S184*H184</f>
        <v>0</v>
      </c>
      <c r="AR184" s="136" t="s">
        <v>451</v>
      </c>
      <c r="AT184" s="136" t="s">
        <v>386</v>
      </c>
      <c r="AU184" s="136" t="s">
        <v>293</v>
      </c>
      <c r="AY184" s="136" t="s">
        <v>385</v>
      </c>
      <c r="BE184" s="166">
        <f>IF(N184="základní",J184,0)</f>
        <v>0</v>
      </c>
      <c r="BF184" s="166">
        <f>IF(N184="snížená",J184,0)</f>
        <v>0</v>
      </c>
      <c r="BG184" s="166">
        <f>IF(N184="zákl. přenesená",J184,0)</f>
        <v>0</v>
      </c>
      <c r="BH184" s="166">
        <f>IF(N184="sníž. přenesená",J184,0)</f>
        <v>0</v>
      </c>
      <c r="BI184" s="166">
        <f>IF(N184="nulová",J184,0)</f>
        <v>0</v>
      </c>
      <c r="BJ184" s="136" t="s">
        <v>297</v>
      </c>
      <c r="BK184" s="166">
        <f>ROUND(I184*H184,2)</f>
        <v>0</v>
      </c>
      <c r="BL184" s="136" t="s">
        <v>451</v>
      </c>
      <c r="BM184" s="136" t="s">
        <v>1904</v>
      </c>
    </row>
    <row r="185" spans="2:65" s="195" customFormat="1" x14ac:dyDescent="0.25">
      <c r="B185" s="200"/>
      <c r="D185" s="204" t="s">
        <v>396</v>
      </c>
      <c r="E185" s="196" t="s">
        <v>15</v>
      </c>
      <c r="F185" s="203" t="s">
        <v>1903</v>
      </c>
      <c r="H185" s="202">
        <v>330</v>
      </c>
      <c r="I185" s="201"/>
      <c r="L185" s="200"/>
      <c r="M185" s="199"/>
      <c r="N185" s="198"/>
      <c r="O185" s="198"/>
      <c r="P185" s="198"/>
      <c r="Q185" s="198"/>
      <c r="R185" s="198"/>
      <c r="S185" s="198"/>
      <c r="T185" s="197"/>
      <c r="AT185" s="196" t="s">
        <v>396</v>
      </c>
      <c r="AU185" s="196" t="s">
        <v>293</v>
      </c>
      <c r="AV185" s="195" t="s">
        <v>293</v>
      </c>
      <c r="AW185" s="195" t="s">
        <v>358</v>
      </c>
      <c r="AX185" s="195" t="s">
        <v>313</v>
      </c>
      <c r="AY185" s="196" t="s">
        <v>385</v>
      </c>
    </row>
    <row r="186" spans="2:65" s="232" customFormat="1" x14ac:dyDescent="0.25">
      <c r="B186" s="237"/>
      <c r="D186" s="219" t="s">
        <v>396</v>
      </c>
      <c r="E186" s="241" t="s">
        <v>15</v>
      </c>
      <c r="F186" s="240" t="s">
        <v>456</v>
      </c>
      <c r="H186" s="239">
        <v>330</v>
      </c>
      <c r="I186" s="238"/>
      <c r="L186" s="237"/>
      <c r="M186" s="236"/>
      <c r="N186" s="235"/>
      <c r="O186" s="235"/>
      <c r="P186" s="235"/>
      <c r="Q186" s="235"/>
      <c r="R186" s="235"/>
      <c r="S186" s="235"/>
      <c r="T186" s="234"/>
      <c r="AT186" s="233" t="s">
        <v>396</v>
      </c>
      <c r="AU186" s="233" t="s">
        <v>293</v>
      </c>
      <c r="AV186" s="232" t="s">
        <v>384</v>
      </c>
      <c r="AW186" s="232" t="s">
        <v>358</v>
      </c>
      <c r="AX186" s="232" t="s">
        <v>297</v>
      </c>
      <c r="AY186" s="233" t="s">
        <v>385</v>
      </c>
    </row>
    <row r="187" spans="2:65" s="41" customFormat="1" ht="31.5" customHeight="1" x14ac:dyDescent="0.25">
      <c r="B187" s="179"/>
      <c r="C187" s="229" t="s">
        <v>1451</v>
      </c>
      <c r="D187" s="229" t="s">
        <v>429</v>
      </c>
      <c r="E187" s="228" t="s">
        <v>1902</v>
      </c>
      <c r="F187" s="223" t="s">
        <v>1901</v>
      </c>
      <c r="G187" s="227" t="s">
        <v>464</v>
      </c>
      <c r="H187" s="226">
        <v>189.75</v>
      </c>
      <c r="I187" s="225"/>
      <c r="J187" s="224">
        <f>ROUND(I187*H187,2)</f>
        <v>0</v>
      </c>
      <c r="K187" s="223" t="s">
        <v>15</v>
      </c>
      <c r="L187" s="222"/>
      <c r="M187" s="221" t="s">
        <v>15</v>
      </c>
      <c r="N187" s="220" t="s">
        <v>349</v>
      </c>
      <c r="O187" s="89"/>
      <c r="P187" s="214">
        <f>O187*H187</f>
        <v>0</v>
      </c>
      <c r="Q187" s="214">
        <v>0</v>
      </c>
      <c r="R187" s="214">
        <f>Q187*H187</f>
        <v>0</v>
      </c>
      <c r="S187" s="214">
        <v>0</v>
      </c>
      <c r="T187" s="213">
        <f>S187*H187</f>
        <v>0</v>
      </c>
      <c r="AR187" s="136" t="s">
        <v>452</v>
      </c>
      <c r="AT187" s="136" t="s">
        <v>429</v>
      </c>
      <c r="AU187" s="136" t="s">
        <v>293</v>
      </c>
      <c r="AY187" s="136" t="s">
        <v>385</v>
      </c>
      <c r="BE187" s="166">
        <f>IF(N187="základní",J187,0)</f>
        <v>0</v>
      </c>
      <c r="BF187" s="166">
        <f>IF(N187="snížená",J187,0)</f>
        <v>0</v>
      </c>
      <c r="BG187" s="166">
        <f>IF(N187="zákl. přenesená",J187,0)</f>
        <v>0</v>
      </c>
      <c r="BH187" s="166">
        <f>IF(N187="sníž. přenesená",J187,0)</f>
        <v>0</v>
      </c>
      <c r="BI187" s="166">
        <f>IF(N187="nulová",J187,0)</f>
        <v>0</v>
      </c>
      <c r="BJ187" s="136" t="s">
        <v>297</v>
      </c>
      <c r="BK187" s="166">
        <f>ROUND(I187*H187,2)</f>
        <v>0</v>
      </c>
      <c r="BL187" s="136" t="s">
        <v>451</v>
      </c>
      <c r="BM187" s="136" t="s">
        <v>1900</v>
      </c>
    </row>
    <row r="188" spans="2:65" s="41" customFormat="1" ht="22.5" customHeight="1" x14ac:dyDescent="0.25">
      <c r="B188" s="179"/>
      <c r="C188" s="229" t="s">
        <v>1447</v>
      </c>
      <c r="D188" s="229" t="s">
        <v>429</v>
      </c>
      <c r="E188" s="228" t="s">
        <v>1899</v>
      </c>
      <c r="F188" s="223" t="s">
        <v>1469</v>
      </c>
      <c r="G188" s="227" t="s">
        <v>464</v>
      </c>
      <c r="H188" s="226">
        <v>189.75</v>
      </c>
      <c r="I188" s="225"/>
      <c r="J188" s="224">
        <f>ROUND(I188*H188,2)</f>
        <v>0</v>
      </c>
      <c r="K188" s="223" t="s">
        <v>15</v>
      </c>
      <c r="L188" s="222"/>
      <c r="M188" s="221" t="s">
        <v>15</v>
      </c>
      <c r="N188" s="220" t="s">
        <v>349</v>
      </c>
      <c r="O188" s="89"/>
      <c r="P188" s="214">
        <f>O188*H188</f>
        <v>0</v>
      </c>
      <c r="Q188" s="214">
        <v>0</v>
      </c>
      <c r="R188" s="214">
        <f>Q188*H188</f>
        <v>0</v>
      </c>
      <c r="S188" s="214">
        <v>0</v>
      </c>
      <c r="T188" s="213">
        <f>S188*H188</f>
        <v>0</v>
      </c>
      <c r="AR188" s="136" t="s">
        <v>452</v>
      </c>
      <c r="AT188" s="136" t="s">
        <v>429</v>
      </c>
      <c r="AU188" s="136" t="s">
        <v>293</v>
      </c>
      <c r="AY188" s="136" t="s">
        <v>385</v>
      </c>
      <c r="BE188" s="166">
        <f>IF(N188="základní",J188,0)</f>
        <v>0</v>
      </c>
      <c r="BF188" s="166">
        <f>IF(N188="snížená",J188,0)</f>
        <v>0</v>
      </c>
      <c r="BG188" s="166">
        <f>IF(N188="zákl. přenesená",J188,0)</f>
        <v>0</v>
      </c>
      <c r="BH188" s="166">
        <f>IF(N188="sníž. přenesená",J188,0)</f>
        <v>0</v>
      </c>
      <c r="BI188" s="166">
        <f>IF(N188="nulová",J188,0)</f>
        <v>0</v>
      </c>
      <c r="BJ188" s="136" t="s">
        <v>297</v>
      </c>
      <c r="BK188" s="166">
        <f>ROUND(I188*H188,2)</f>
        <v>0</v>
      </c>
      <c r="BL188" s="136" t="s">
        <v>451</v>
      </c>
      <c r="BM188" s="136" t="s">
        <v>1898</v>
      </c>
    </row>
    <row r="189" spans="2:65" s="41" customFormat="1" ht="22.5" customHeight="1" x14ac:dyDescent="0.25">
      <c r="B189" s="179"/>
      <c r="C189" s="178" t="s">
        <v>1216</v>
      </c>
      <c r="D189" s="178" t="s">
        <v>386</v>
      </c>
      <c r="E189" s="177" t="s">
        <v>1897</v>
      </c>
      <c r="F189" s="172" t="s">
        <v>1896</v>
      </c>
      <c r="G189" s="176" t="s">
        <v>513</v>
      </c>
      <c r="H189" s="175">
        <v>1.1759999999999999</v>
      </c>
      <c r="I189" s="174"/>
      <c r="J189" s="173">
        <f>ROUND(I189*H189,2)</f>
        <v>0</v>
      </c>
      <c r="K189" s="172" t="s">
        <v>1786</v>
      </c>
      <c r="L189" s="42"/>
      <c r="M189" s="171" t="s">
        <v>15</v>
      </c>
      <c r="N189" s="215" t="s">
        <v>349</v>
      </c>
      <c r="O189" s="89"/>
      <c r="P189" s="214">
        <f>O189*H189</f>
        <v>0</v>
      </c>
      <c r="Q189" s="214">
        <v>0</v>
      </c>
      <c r="R189" s="214">
        <f>Q189*H189</f>
        <v>0</v>
      </c>
      <c r="S189" s="214">
        <v>0</v>
      </c>
      <c r="T189" s="213">
        <f>S189*H189</f>
        <v>0</v>
      </c>
      <c r="AR189" s="136" t="s">
        <v>451</v>
      </c>
      <c r="AT189" s="136" t="s">
        <v>386</v>
      </c>
      <c r="AU189" s="136" t="s">
        <v>293</v>
      </c>
      <c r="AY189" s="136" t="s">
        <v>385</v>
      </c>
      <c r="BE189" s="166">
        <f>IF(N189="základní",J189,0)</f>
        <v>0</v>
      </c>
      <c r="BF189" s="166">
        <f>IF(N189="snížená",J189,0)</f>
        <v>0</v>
      </c>
      <c r="BG189" s="166">
        <f>IF(N189="zákl. přenesená",J189,0)</f>
        <v>0</v>
      </c>
      <c r="BH189" s="166">
        <f>IF(N189="sníž. přenesená",J189,0)</f>
        <v>0</v>
      </c>
      <c r="BI189" s="166">
        <f>IF(N189="nulová",J189,0)</f>
        <v>0</v>
      </c>
      <c r="BJ189" s="136" t="s">
        <v>297</v>
      </c>
      <c r="BK189" s="166">
        <f>ROUND(I189*H189,2)</f>
        <v>0</v>
      </c>
      <c r="BL189" s="136" t="s">
        <v>451</v>
      </c>
      <c r="BM189" s="136" t="s">
        <v>1895</v>
      </c>
    </row>
    <row r="190" spans="2:65" s="41" customFormat="1" ht="27" x14ac:dyDescent="0.25">
      <c r="B190" s="42"/>
      <c r="D190" s="204" t="s">
        <v>461</v>
      </c>
      <c r="F190" s="244" t="s">
        <v>1894</v>
      </c>
      <c r="I190" s="243"/>
      <c r="L190" s="42"/>
      <c r="M190" s="242"/>
      <c r="N190" s="89"/>
      <c r="O190" s="89"/>
      <c r="P190" s="89"/>
      <c r="Q190" s="89"/>
      <c r="R190" s="89"/>
      <c r="S190" s="89"/>
      <c r="T190" s="88"/>
      <c r="AT190" s="136" t="s">
        <v>461</v>
      </c>
      <c r="AU190" s="136" t="s">
        <v>293</v>
      </c>
    </row>
    <row r="191" spans="2:65" s="41" customFormat="1" ht="121.5" x14ac:dyDescent="0.25">
      <c r="B191" s="42"/>
      <c r="D191" s="219" t="s">
        <v>1782</v>
      </c>
      <c r="F191" s="318" t="s">
        <v>1889</v>
      </c>
      <c r="I191" s="243"/>
      <c r="L191" s="42"/>
      <c r="M191" s="242"/>
      <c r="N191" s="89"/>
      <c r="O191" s="89"/>
      <c r="P191" s="89"/>
      <c r="Q191" s="89"/>
      <c r="R191" s="89"/>
      <c r="S191" s="89"/>
      <c r="T191" s="88"/>
      <c r="AT191" s="136" t="s">
        <v>1782</v>
      </c>
      <c r="AU191" s="136" t="s">
        <v>293</v>
      </c>
    </row>
    <row r="192" spans="2:65" s="41" customFormat="1" ht="22.5" customHeight="1" x14ac:dyDescent="0.25">
      <c r="B192" s="179"/>
      <c r="C192" s="178" t="s">
        <v>1212</v>
      </c>
      <c r="D192" s="178" t="s">
        <v>386</v>
      </c>
      <c r="E192" s="177" t="s">
        <v>1893</v>
      </c>
      <c r="F192" s="172" t="s">
        <v>1892</v>
      </c>
      <c r="G192" s="176" t="s">
        <v>513</v>
      </c>
      <c r="H192" s="175">
        <v>1.1759999999999999</v>
      </c>
      <c r="I192" s="174"/>
      <c r="J192" s="173">
        <f>ROUND(I192*H192,2)</f>
        <v>0</v>
      </c>
      <c r="K192" s="172" t="s">
        <v>1786</v>
      </c>
      <c r="L192" s="42"/>
      <c r="M192" s="171" t="s">
        <v>15</v>
      </c>
      <c r="N192" s="215" t="s">
        <v>349</v>
      </c>
      <c r="O192" s="89"/>
      <c r="P192" s="214">
        <f>O192*H192</f>
        <v>0</v>
      </c>
      <c r="Q192" s="214">
        <v>0</v>
      </c>
      <c r="R192" s="214">
        <f>Q192*H192</f>
        <v>0</v>
      </c>
      <c r="S192" s="214">
        <v>0</v>
      </c>
      <c r="T192" s="213">
        <f>S192*H192</f>
        <v>0</v>
      </c>
      <c r="AR192" s="136" t="s">
        <v>451</v>
      </c>
      <c r="AT192" s="136" t="s">
        <v>386</v>
      </c>
      <c r="AU192" s="136" t="s">
        <v>293</v>
      </c>
      <c r="AY192" s="136" t="s">
        <v>385</v>
      </c>
      <c r="BE192" s="166">
        <f>IF(N192="základní",J192,0)</f>
        <v>0</v>
      </c>
      <c r="BF192" s="166">
        <f>IF(N192="snížená",J192,0)</f>
        <v>0</v>
      </c>
      <c r="BG192" s="166">
        <f>IF(N192="zákl. přenesená",J192,0)</f>
        <v>0</v>
      </c>
      <c r="BH192" s="166">
        <f>IF(N192="sníž. přenesená",J192,0)</f>
        <v>0</v>
      </c>
      <c r="BI192" s="166">
        <f>IF(N192="nulová",J192,0)</f>
        <v>0</v>
      </c>
      <c r="BJ192" s="136" t="s">
        <v>297</v>
      </c>
      <c r="BK192" s="166">
        <f>ROUND(I192*H192,2)</f>
        <v>0</v>
      </c>
      <c r="BL192" s="136" t="s">
        <v>451</v>
      </c>
      <c r="BM192" s="136" t="s">
        <v>1891</v>
      </c>
    </row>
    <row r="193" spans="2:65" s="41" customFormat="1" ht="27" x14ac:dyDescent="0.25">
      <c r="B193" s="42"/>
      <c r="D193" s="204" t="s">
        <v>461</v>
      </c>
      <c r="F193" s="244" t="s">
        <v>1890</v>
      </c>
      <c r="I193" s="243"/>
      <c r="L193" s="42"/>
      <c r="M193" s="242"/>
      <c r="N193" s="89"/>
      <c r="O193" s="89"/>
      <c r="P193" s="89"/>
      <c r="Q193" s="89"/>
      <c r="R193" s="89"/>
      <c r="S193" s="89"/>
      <c r="T193" s="88"/>
      <c r="AT193" s="136" t="s">
        <v>461</v>
      </c>
      <c r="AU193" s="136" t="s">
        <v>293</v>
      </c>
    </row>
    <row r="194" spans="2:65" s="41" customFormat="1" ht="121.5" x14ac:dyDescent="0.25">
      <c r="B194" s="42"/>
      <c r="D194" s="204" t="s">
        <v>1782</v>
      </c>
      <c r="F194" s="319" t="s">
        <v>1889</v>
      </c>
      <c r="I194" s="243"/>
      <c r="L194" s="42"/>
      <c r="M194" s="242"/>
      <c r="N194" s="89"/>
      <c r="O194" s="89"/>
      <c r="P194" s="89"/>
      <c r="Q194" s="89"/>
      <c r="R194" s="89"/>
      <c r="S194" s="89"/>
      <c r="T194" s="88"/>
      <c r="AT194" s="136" t="s">
        <v>1782</v>
      </c>
      <c r="AU194" s="136" t="s">
        <v>293</v>
      </c>
    </row>
    <row r="195" spans="2:65" s="180" customFormat="1" ht="29.85" customHeight="1" x14ac:dyDescent="0.3">
      <c r="B195" s="188"/>
      <c r="D195" s="192" t="s">
        <v>314</v>
      </c>
      <c r="E195" s="191" t="s">
        <v>1888</v>
      </c>
      <c r="F195" s="191" t="s">
        <v>1887</v>
      </c>
      <c r="I195" s="190"/>
      <c r="J195" s="189">
        <f>BK195</f>
        <v>0</v>
      </c>
      <c r="L195" s="188"/>
      <c r="M195" s="187"/>
      <c r="N195" s="185"/>
      <c r="O195" s="185"/>
      <c r="P195" s="186">
        <f>SUM(P196:P204)</f>
        <v>0</v>
      </c>
      <c r="Q195" s="185"/>
      <c r="R195" s="186">
        <f>SUM(R196:R204)</f>
        <v>0</v>
      </c>
      <c r="S195" s="185"/>
      <c r="T195" s="184">
        <f>SUM(T196:T204)</f>
        <v>0</v>
      </c>
      <c r="AR195" s="182" t="s">
        <v>293</v>
      </c>
      <c r="AT195" s="183" t="s">
        <v>314</v>
      </c>
      <c r="AU195" s="183" t="s">
        <v>297</v>
      </c>
      <c r="AY195" s="182" t="s">
        <v>385</v>
      </c>
      <c r="BK195" s="181">
        <f>SUM(BK196:BK204)</f>
        <v>0</v>
      </c>
    </row>
    <row r="196" spans="2:65" s="41" customFormat="1" ht="31.5" customHeight="1" x14ac:dyDescent="0.25">
      <c r="B196" s="179"/>
      <c r="C196" s="178" t="s">
        <v>1443</v>
      </c>
      <c r="D196" s="178" t="s">
        <v>386</v>
      </c>
      <c r="E196" s="177" t="s">
        <v>1886</v>
      </c>
      <c r="F196" s="172" t="s">
        <v>1885</v>
      </c>
      <c r="G196" s="176" t="s">
        <v>464</v>
      </c>
      <c r="H196" s="175">
        <v>165</v>
      </c>
      <c r="I196" s="174"/>
      <c r="J196" s="173">
        <f>ROUND(I196*H196,2)</f>
        <v>0</v>
      </c>
      <c r="K196" s="172" t="s">
        <v>15</v>
      </c>
      <c r="L196" s="42"/>
      <c r="M196" s="171" t="s">
        <v>15</v>
      </c>
      <c r="N196" s="215" t="s">
        <v>349</v>
      </c>
      <c r="O196" s="89"/>
      <c r="P196" s="214">
        <f>O196*H196</f>
        <v>0</v>
      </c>
      <c r="Q196" s="214">
        <v>0</v>
      </c>
      <c r="R196" s="214">
        <f>Q196*H196</f>
        <v>0</v>
      </c>
      <c r="S196" s="214">
        <v>0</v>
      </c>
      <c r="T196" s="213">
        <f>S196*H196</f>
        <v>0</v>
      </c>
      <c r="AR196" s="136" t="s">
        <v>451</v>
      </c>
      <c r="AT196" s="136" t="s">
        <v>386</v>
      </c>
      <c r="AU196" s="136" t="s">
        <v>293</v>
      </c>
      <c r="AY196" s="136" t="s">
        <v>385</v>
      </c>
      <c r="BE196" s="166">
        <f>IF(N196="základní",J196,0)</f>
        <v>0</v>
      </c>
      <c r="BF196" s="166">
        <f>IF(N196="snížená",J196,0)</f>
        <v>0</v>
      </c>
      <c r="BG196" s="166">
        <f>IF(N196="zákl. přenesená",J196,0)</f>
        <v>0</v>
      </c>
      <c r="BH196" s="166">
        <f>IF(N196="sníž. přenesená",J196,0)</f>
        <v>0</v>
      </c>
      <c r="BI196" s="166">
        <f>IF(N196="nulová",J196,0)</f>
        <v>0</v>
      </c>
      <c r="BJ196" s="136" t="s">
        <v>297</v>
      </c>
      <c r="BK196" s="166">
        <f>ROUND(I196*H196,2)</f>
        <v>0</v>
      </c>
      <c r="BL196" s="136" t="s">
        <v>451</v>
      </c>
      <c r="BM196" s="136" t="s">
        <v>1884</v>
      </c>
    </row>
    <row r="197" spans="2:65" s="41" customFormat="1" ht="31.5" customHeight="1" x14ac:dyDescent="0.25">
      <c r="B197" s="179"/>
      <c r="C197" s="229" t="s">
        <v>1439</v>
      </c>
      <c r="D197" s="229" t="s">
        <v>429</v>
      </c>
      <c r="E197" s="228" t="s">
        <v>1883</v>
      </c>
      <c r="F197" s="223" t="s">
        <v>1882</v>
      </c>
      <c r="G197" s="227" t="s">
        <v>464</v>
      </c>
      <c r="H197" s="226">
        <v>336.6</v>
      </c>
      <c r="I197" s="225"/>
      <c r="J197" s="224">
        <f>ROUND(I197*H197,2)</f>
        <v>0</v>
      </c>
      <c r="K197" s="223" t="s">
        <v>15</v>
      </c>
      <c r="L197" s="222"/>
      <c r="M197" s="221" t="s">
        <v>15</v>
      </c>
      <c r="N197" s="220" t="s">
        <v>349</v>
      </c>
      <c r="O197" s="89"/>
      <c r="P197" s="214">
        <f>O197*H197</f>
        <v>0</v>
      </c>
      <c r="Q197" s="214">
        <v>0</v>
      </c>
      <c r="R197" s="214">
        <f>Q197*H197</f>
        <v>0</v>
      </c>
      <c r="S197" s="214">
        <v>0</v>
      </c>
      <c r="T197" s="213">
        <f>S197*H197</f>
        <v>0</v>
      </c>
      <c r="AR197" s="136" t="s">
        <v>452</v>
      </c>
      <c r="AT197" s="136" t="s">
        <v>429</v>
      </c>
      <c r="AU197" s="136" t="s">
        <v>293</v>
      </c>
      <c r="AY197" s="136" t="s">
        <v>385</v>
      </c>
      <c r="BE197" s="166">
        <f>IF(N197="základní",J197,0)</f>
        <v>0</v>
      </c>
      <c r="BF197" s="166">
        <f>IF(N197="snížená",J197,0)</f>
        <v>0</v>
      </c>
      <c r="BG197" s="166">
        <f>IF(N197="zákl. přenesená",J197,0)</f>
        <v>0</v>
      </c>
      <c r="BH197" s="166">
        <f>IF(N197="sníž. přenesená",J197,0)</f>
        <v>0</v>
      </c>
      <c r="BI197" s="166">
        <f>IF(N197="nulová",J197,0)</f>
        <v>0</v>
      </c>
      <c r="BJ197" s="136" t="s">
        <v>297</v>
      </c>
      <c r="BK197" s="166">
        <f>ROUND(I197*H197,2)</f>
        <v>0</v>
      </c>
      <c r="BL197" s="136" t="s">
        <v>451</v>
      </c>
      <c r="BM197" s="136" t="s">
        <v>1881</v>
      </c>
    </row>
    <row r="198" spans="2:65" s="41" customFormat="1" ht="40.5" x14ac:dyDescent="0.25">
      <c r="B198" s="42"/>
      <c r="D198" s="219" t="s">
        <v>461</v>
      </c>
      <c r="F198" s="247" t="s">
        <v>1880</v>
      </c>
      <c r="I198" s="243"/>
      <c r="L198" s="42"/>
      <c r="M198" s="242"/>
      <c r="N198" s="89"/>
      <c r="O198" s="89"/>
      <c r="P198" s="89"/>
      <c r="Q198" s="89"/>
      <c r="R198" s="89"/>
      <c r="S198" s="89"/>
      <c r="T198" s="88"/>
      <c r="AT198" s="136" t="s">
        <v>461</v>
      </c>
      <c r="AU198" s="136" t="s">
        <v>293</v>
      </c>
    </row>
    <row r="199" spans="2:65" s="41" customFormat="1" ht="22.5" customHeight="1" x14ac:dyDescent="0.25">
      <c r="B199" s="179"/>
      <c r="C199" s="178" t="s">
        <v>1207</v>
      </c>
      <c r="D199" s="178" t="s">
        <v>386</v>
      </c>
      <c r="E199" s="177" t="s">
        <v>1879</v>
      </c>
      <c r="F199" s="172" t="s">
        <v>1878</v>
      </c>
      <c r="G199" s="176" t="s">
        <v>513</v>
      </c>
      <c r="H199" s="175">
        <v>2.3839999999999999</v>
      </c>
      <c r="I199" s="174"/>
      <c r="J199" s="173">
        <f>ROUND(I199*H199,2)</f>
        <v>0</v>
      </c>
      <c r="K199" s="172" t="s">
        <v>1786</v>
      </c>
      <c r="L199" s="42"/>
      <c r="M199" s="171" t="s">
        <v>15</v>
      </c>
      <c r="N199" s="215" t="s">
        <v>349</v>
      </c>
      <c r="O199" s="89"/>
      <c r="P199" s="214">
        <f>O199*H199</f>
        <v>0</v>
      </c>
      <c r="Q199" s="214">
        <v>0</v>
      </c>
      <c r="R199" s="214">
        <f>Q199*H199</f>
        <v>0</v>
      </c>
      <c r="S199" s="214">
        <v>0</v>
      </c>
      <c r="T199" s="213">
        <f>S199*H199</f>
        <v>0</v>
      </c>
      <c r="AR199" s="136" t="s">
        <v>451</v>
      </c>
      <c r="AT199" s="136" t="s">
        <v>386</v>
      </c>
      <c r="AU199" s="136" t="s">
        <v>293</v>
      </c>
      <c r="AY199" s="136" t="s">
        <v>385</v>
      </c>
      <c r="BE199" s="166">
        <f>IF(N199="základní",J199,0)</f>
        <v>0</v>
      </c>
      <c r="BF199" s="166">
        <f>IF(N199="snížená",J199,0)</f>
        <v>0</v>
      </c>
      <c r="BG199" s="166">
        <f>IF(N199="zákl. přenesená",J199,0)</f>
        <v>0</v>
      </c>
      <c r="BH199" s="166">
        <f>IF(N199="sníž. přenesená",J199,0)</f>
        <v>0</v>
      </c>
      <c r="BI199" s="166">
        <f>IF(N199="nulová",J199,0)</f>
        <v>0</v>
      </c>
      <c r="BJ199" s="136" t="s">
        <v>297</v>
      </c>
      <c r="BK199" s="166">
        <f>ROUND(I199*H199,2)</f>
        <v>0</v>
      </c>
      <c r="BL199" s="136" t="s">
        <v>451</v>
      </c>
      <c r="BM199" s="136" t="s">
        <v>1877</v>
      </c>
    </row>
    <row r="200" spans="2:65" s="41" customFormat="1" ht="27" x14ac:dyDescent="0.25">
      <c r="B200" s="42"/>
      <c r="D200" s="204" t="s">
        <v>461</v>
      </c>
      <c r="F200" s="244" t="s">
        <v>1876</v>
      </c>
      <c r="I200" s="243"/>
      <c r="L200" s="42"/>
      <c r="M200" s="242"/>
      <c r="N200" s="89"/>
      <c r="O200" s="89"/>
      <c r="P200" s="89"/>
      <c r="Q200" s="89"/>
      <c r="R200" s="89"/>
      <c r="S200" s="89"/>
      <c r="T200" s="88"/>
      <c r="AT200" s="136" t="s">
        <v>461</v>
      </c>
      <c r="AU200" s="136" t="s">
        <v>293</v>
      </c>
    </row>
    <row r="201" spans="2:65" s="41" customFormat="1" ht="121.5" x14ac:dyDescent="0.25">
      <c r="B201" s="42"/>
      <c r="D201" s="219" t="s">
        <v>1782</v>
      </c>
      <c r="F201" s="318" t="s">
        <v>1871</v>
      </c>
      <c r="I201" s="243"/>
      <c r="L201" s="42"/>
      <c r="M201" s="242"/>
      <c r="N201" s="89"/>
      <c r="O201" s="89"/>
      <c r="P201" s="89"/>
      <c r="Q201" s="89"/>
      <c r="R201" s="89"/>
      <c r="S201" s="89"/>
      <c r="T201" s="88"/>
      <c r="AT201" s="136" t="s">
        <v>1782</v>
      </c>
      <c r="AU201" s="136" t="s">
        <v>293</v>
      </c>
    </row>
    <row r="202" spans="2:65" s="41" customFormat="1" ht="22.5" customHeight="1" x14ac:dyDescent="0.25">
      <c r="B202" s="179"/>
      <c r="C202" s="178" t="s">
        <v>1202</v>
      </c>
      <c r="D202" s="178" t="s">
        <v>386</v>
      </c>
      <c r="E202" s="177" t="s">
        <v>1875</v>
      </c>
      <c r="F202" s="172" t="s">
        <v>1874</v>
      </c>
      <c r="G202" s="176" t="s">
        <v>513</v>
      </c>
      <c r="H202" s="175">
        <v>2.3839999999999999</v>
      </c>
      <c r="I202" s="174"/>
      <c r="J202" s="173">
        <f>ROUND(I202*H202,2)</f>
        <v>0</v>
      </c>
      <c r="K202" s="172" t="s">
        <v>1786</v>
      </c>
      <c r="L202" s="42"/>
      <c r="M202" s="171" t="s">
        <v>15</v>
      </c>
      <c r="N202" s="215" t="s">
        <v>349</v>
      </c>
      <c r="O202" s="89"/>
      <c r="P202" s="214">
        <f>O202*H202</f>
        <v>0</v>
      </c>
      <c r="Q202" s="214">
        <v>0</v>
      </c>
      <c r="R202" s="214">
        <f>Q202*H202</f>
        <v>0</v>
      </c>
      <c r="S202" s="214">
        <v>0</v>
      </c>
      <c r="T202" s="213">
        <f>S202*H202</f>
        <v>0</v>
      </c>
      <c r="AR202" s="136" t="s">
        <v>451</v>
      </c>
      <c r="AT202" s="136" t="s">
        <v>386</v>
      </c>
      <c r="AU202" s="136" t="s">
        <v>293</v>
      </c>
      <c r="AY202" s="136" t="s">
        <v>385</v>
      </c>
      <c r="BE202" s="166">
        <f>IF(N202="základní",J202,0)</f>
        <v>0</v>
      </c>
      <c r="BF202" s="166">
        <f>IF(N202="snížená",J202,0)</f>
        <v>0</v>
      </c>
      <c r="BG202" s="166">
        <f>IF(N202="zákl. přenesená",J202,0)</f>
        <v>0</v>
      </c>
      <c r="BH202" s="166">
        <f>IF(N202="sníž. přenesená",J202,0)</f>
        <v>0</v>
      </c>
      <c r="BI202" s="166">
        <f>IF(N202="nulová",J202,0)</f>
        <v>0</v>
      </c>
      <c r="BJ202" s="136" t="s">
        <v>297</v>
      </c>
      <c r="BK202" s="166">
        <f>ROUND(I202*H202,2)</f>
        <v>0</v>
      </c>
      <c r="BL202" s="136" t="s">
        <v>451</v>
      </c>
      <c r="BM202" s="136" t="s">
        <v>1873</v>
      </c>
    </row>
    <row r="203" spans="2:65" s="41" customFormat="1" ht="27" x14ac:dyDescent="0.25">
      <c r="B203" s="42"/>
      <c r="D203" s="204" t="s">
        <v>461</v>
      </c>
      <c r="F203" s="244" t="s">
        <v>1872</v>
      </c>
      <c r="I203" s="243"/>
      <c r="L203" s="42"/>
      <c r="M203" s="242"/>
      <c r="N203" s="89"/>
      <c r="O203" s="89"/>
      <c r="P203" s="89"/>
      <c r="Q203" s="89"/>
      <c r="R203" s="89"/>
      <c r="S203" s="89"/>
      <c r="T203" s="88"/>
      <c r="AT203" s="136" t="s">
        <v>461</v>
      </c>
      <c r="AU203" s="136" t="s">
        <v>293</v>
      </c>
    </row>
    <row r="204" spans="2:65" s="41" customFormat="1" ht="121.5" x14ac:dyDescent="0.25">
      <c r="B204" s="42"/>
      <c r="D204" s="204" t="s">
        <v>1782</v>
      </c>
      <c r="F204" s="319" t="s">
        <v>1871</v>
      </c>
      <c r="I204" s="243"/>
      <c r="L204" s="42"/>
      <c r="M204" s="242"/>
      <c r="N204" s="89"/>
      <c r="O204" s="89"/>
      <c r="P204" s="89"/>
      <c r="Q204" s="89"/>
      <c r="R204" s="89"/>
      <c r="S204" s="89"/>
      <c r="T204" s="88"/>
      <c r="AT204" s="136" t="s">
        <v>1782</v>
      </c>
      <c r="AU204" s="136" t="s">
        <v>293</v>
      </c>
    </row>
    <row r="205" spans="2:65" s="180" customFormat="1" ht="29.85" customHeight="1" x14ac:dyDescent="0.3">
      <c r="B205" s="188"/>
      <c r="D205" s="192" t="s">
        <v>314</v>
      </c>
      <c r="E205" s="191" t="s">
        <v>1031</v>
      </c>
      <c r="F205" s="191" t="s">
        <v>1030</v>
      </c>
      <c r="I205" s="190"/>
      <c r="J205" s="189">
        <f>BK205</f>
        <v>0</v>
      </c>
      <c r="L205" s="188"/>
      <c r="M205" s="187"/>
      <c r="N205" s="185"/>
      <c r="O205" s="185"/>
      <c r="P205" s="186">
        <f>P206</f>
        <v>0</v>
      </c>
      <c r="Q205" s="185"/>
      <c r="R205" s="186">
        <f>R206</f>
        <v>0</v>
      </c>
      <c r="S205" s="185"/>
      <c r="T205" s="184">
        <f>T206</f>
        <v>0</v>
      </c>
      <c r="AR205" s="182" t="s">
        <v>293</v>
      </c>
      <c r="AT205" s="183" t="s">
        <v>314</v>
      </c>
      <c r="AU205" s="183" t="s">
        <v>297</v>
      </c>
      <c r="AY205" s="182" t="s">
        <v>385</v>
      </c>
      <c r="BK205" s="181">
        <f>BK206</f>
        <v>0</v>
      </c>
    </row>
    <row r="206" spans="2:65" s="41" customFormat="1" ht="22.5" customHeight="1" x14ac:dyDescent="0.25">
      <c r="B206" s="179"/>
      <c r="C206" s="178" t="s">
        <v>1435</v>
      </c>
      <c r="D206" s="178" t="s">
        <v>386</v>
      </c>
      <c r="E206" s="177" t="s">
        <v>1870</v>
      </c>
      <c r="F206" s="172" t="s">
        <v>1869</v>
      </c>
      <c r="G206" s="176" t="s">
        <v>420</v>
      </c>
      <c r="H206" s="175">
        <v>5</v>
      </c>
      <c r="I206" s="174"/>
      <c r="J206" s="173">
        <f>ROUND(I206*H206,2)</f>
        <v>0</v>
      </c>
      <c r="K206" s="172" t="s">
        <v>15</v>
      </c>
      <c r="L206" s="42"/>
      <c r="M206" s="171" t="s">
        <v>15</v>
      </c>
      <c r="N206" s="215" t="s">
        <v>349</v>
      </c>
      <c r="O206" s="89"/>
      <c r="P206" s="214">
        <f>O206*H206</f>
        <v>0</v>
      </c>
      <c r="Q206" s="214">
        <v>0</v>
      </c>
      <c r="R206" s="214">
        <f>Q206*H206</f>
        <v>0</v>
      </c>
      <c r="S206" s="214">
        <v>0</v>
      </c>
      <c r="T206" s="213">
        <f>S206*H206</f>
        <v>0</v>
      </c>
      <c r="AR206" s="136" t="s">
        <v>451</v>
      </c>
      <c r="AT206" s="136" t="s">
        <v>386</v>
      </c>
      <c r="AU206" s="136" t="s">
        <v>293</v>
      </c>
      <c r="AY206" s="136" t="s">
        <v>385</v>
      </c>
      <c r="BE206" s="166">
        <f>IF(N206="základní",J206,0)</f>
        <v>0</v>
      </c>
      <c r="BF206" s="166">
        <f>IF(N206="snížená",J206,0)</f>
        <v>0</v>
      </c>
      <c r="BG206" s="166">
        <f>IF(N206="zákl. přenesená",J206,0)</f>
        <v>0</v>
      </c>
      <c r="BH206" s="166">
        <f>IF(N206="sníž. přenesená",J206,0)</f>
        <v>0</v>
      </c>
      <c r="BI206" s="166">
        <f>IF(N206="nulová",J206,0)</f>
        <v>0</v>
      </c>
      <c r="BJ206" s="136" t="s">
        <v>297</v>
      </c>
      <c r="BK206" s="166">
        <f>ROUND(I206*H206,2)</f>
        <v>0</v>
      </c>
      <c r="BL206" s="136" t="s">
        <v>451</v>
      </c>
      <c r="BM206" s="136" t="s">
        <v>1868</v>
      </c>
    </row>
    <row r="207" spans="2:65" s="180" customFormat="1" ht="29.85" customHeight="1" x14ac:dyDescent="0.3">
      <c r="B207" s="188"/>
      <c r="D207" s="192" t="s">
        <v>314</v>
      </c>
      <c r="E207" s="191" t="s">
        <v>1025</v>
      </c>
      <c r="F207" s="191" t="s">
        <v>1024</v>
      </c>
      <c r="I207" s="190"/>
      <c r="J207" s="189">
        <f>BK207</f>
        <v>0</v>
      </c>
      <c r="L207" s="188"/>
      <c r="M207" s="187"/>
      <c r="N207" s="185"/>
      <c r="O207" s="185"/>
      <c r="P207" s="186">
        <f>SUM(P208:P217)</f>
        <v>0</v>
      </c>
      <c r="Q207" s="185"/>
      <c r="R207" s="186">
        <f>SUM(R208:R217)</f>
        <v>0</v>
      </c>
      <c r="S207" s="185"/>
      <c r="T207" s="184">
        <f>SUM(T208:T217)</f>
        <v>0</v>
      </c>
      <c r="AR207" s="182" t="s">
        <v>293</v>
      </c>
      <c r="AT207" s="183" t="s">
        <v>314</v>
      </c>
      <c r="AU207" s="183" t="s">
        <v>297</v>
      </c>
      <c r="AY207" s="182" t="s">
        <v>385</v>
      </c>
      <c r="BK207" s="181">
        <f>SUM(BK208:BK217)</f>
        <v>0</v>
      </c>
    </row>
    <row r="208" spans="2:65" s="41" customFormat="1" ht="22.5" customHeight="1" x14ac:dyDescent="0.25">
      <c r="B208" s="179"/>
      <c r="C208" s="178" t="s">
        <v>1431</v>
      </c>
      <c r="D208" s="178" t="s">
        <v>386</v>
      </c>
      <c r="E208" s="177" t="s">
        <v>1867</v>
      </c>
      <c r="F208" s="172" t="s">
        <v>1866</v>
      </c>
      <c r="G208" s="176" t="s">
        <v>464</v>
      </c>
      <c r="H208" s="175">
        <v>165</v>
      </c>
      <c r="I208" s="174"/>
      <c r="J208" s="173">
        <f>ROUND(I208*H208,2)</f>
        <v>0</v>
      </c>
      <c r="K208" s="172" t="s">
        <v>15</v>
      </c>
      <c r="L208" s="42"/>
      <c r="M208" s="171" t="s">
        <v>15</v>
      </c>
      <c r="N208" s="215" t="s">
        <v>349</v>
      </c>
      <c r="O208" s="89"/>
      <c r="P208" s="214">
        <f>O208*H208</f>
        <v>0</v>
      </c>
      <c r="Q208" s="214">
        <v>0</v>
      </c>
      <c r="R208" s="214">
        <f>Q208*H208</f>
        <v>0</v>
      </c>
      <c r="S208" s="214">
        <v>0</v>
      </c>
      <c r="T208" s="213">
        <f>S208*H208</f>
        <v>0</v>
      </c>
      <c r="AR208" s="136" t="s">
        <v>451</v>
      </c>
      <c r="AT208" s="136" t="s">
        <v>386</v>
      </c>
      <c r="AU208" s="136" t="s">
        <v>293</v>
      </c>
      <c r="AY208" s="136" t="s">
        <v>385</v>
      </c>
      <c r="BE208" s="166">
        <f>IF(N208="základní",J208,0)</f>
        <v>0</v>
      </c>
      <c r="BF208" s="166">
        <f>IF(N208="snížená",J208,0)</f>
        <v>0</v>
      </c>
      <c r="BG208" s="166">
        <f>IF(N208="zákl. přenesená",J208,0)</f>
        <v>0</v>
      </c>
      <c r="BH208" s="166">
        <f>IF(N208="sníž. přenesená",J208,0)</f>
        <v>0</v>
      </c>
      <c r="BI208" s="166">
        <f>IF(N208="nulová",J208,0)</f>
        <v>0</v>
      </c>
      <c r="BJ208" s="136" t="s">
        <v>297</v>
      </c>
      <c r="BK208" s="166">
        <f>ROUND(I208*H208,2)</f>
        <v>0</v>
      </c>
      <c r="BL208" s="136" t="s">
        <v>451</v>
      </c>
      <c r="BM208" s="136" t="s">
        <v>1865</v>
      </c>
    </row>
    <row r="209" spans="2:65" s="41" customFormat="1" ht="22.5" customHeight="1" x14ac:dyDescent="0.25">
      <c r="B209" s="179"/>
      <c r="C209" s="178" t="s">
        <v>1427</v>
      </c>
      <c r="D209" s="178" t="s">
        <v>386</v>
      </c>
      <c r="E209" s="177" t="s">
        <v>1864</v>
      </c>
      <c r="F209" s="172" t="s">
        <v>1863</v>
      </c>
      <c r="G209" s="176" t="s">
        <v>464</v>
      </c>
      <c r="H209" s="175">
        <v>165</v>
      </c>
      <c r="I209" s="174"/>
      <c r="J209" s="173">
        <f>ROUND(I209*H209,2)</f>
        <v>0</v>
      </c>
      <c r="K209" s="172" t="s">
        <v>15</v>
      </c>
      <c r="L209" s="42"/>
      <c r="M209" s="171" t="s">
        <v>15</v>
      </c>
      <c r="N209" s="215" t="s">
        <v>349</v>
      </c>
      <c r="O209" s="89"/>
      <c r="P209" s="214">
        <f>O209*H209</f>
        <v>0</v>
      </c>
      <c r="Q209" s="214">
        <v>0</v>
      </c>
      <c r="R209" s="214">
        <f>Q209*H209</f>
        <v>0</v>
      </c>
      <c r="S209" s="214">
        <v>0</v>
      </c>
      <c r="T209" s="213">
        <f>S209*H209</f>
        <v>0</v>
      </c>
      <c r="AR209" s="136" t="s">
        <v>451</v>
      </c>
      <c r="AT209" s="136" t="s">
        <v>386</v>
      </c>
      <c r="AU209" s="136" t="s">
        <v>293</v>
      </c>
      <c r="AY209" s="136" t="s">
        <v>385</v>
      </c>
      <c r="BE209" s="166">
        <f>IF(N209="základní",J209,0)</f>
        <v>0</v>
      </c>
      <c r="BF209" s="166">
        <f>IF(N209="snížená",J209,0)</f>
        <v>0</v>
      </c>
      <c r="BG209" s="166">
        <f>IF(N209="zákl. přenesená",J209,0)</f>
        <v>0</v>
      </c>
      <c r="BH209" s="166">
        <f>IF(N209="sníž. přenesená",J209,0)</f>
        <v>0</v>
      </c>
      <c r="BI209" s="166">
        <f>IF(N209="nulová",J209,0)</f>
        <v>0</v>
      </c>
      <c r="BJ209" s="136" t="s">
        <v>297</v>
      </c>
      <c r="BK209" s="166">
        <f>ROUND(I209*H209,2)</f>
        <v>0</v>
      </c>
      <c r="BL209" s="136" t="s">
        <v>451</v>
      </c>
      <c r="BM209" s="136" t="s">
        <v>1862</v>
      </c>
    </row>
    <row r="210" spans="2:65" s="41" customFormat="1" ht="22.5" customHeight="1" x14ac:dyDescent="0.25">
      <c r="B210" s="179"/>
      <c r="C210" s="178" t="s">
        <v>1422</v>
      </c>
      <c r="D210" s="178" t="s">
        <v>386</v>
      </c>
      <c r="E210" s="177" t="s">
        <v>1861</v>
      </c>
      <c r="F210" s="172" t="s">
        <v>1860</v>
      </c>
      <c r="G210" s="176" t="s">
        <v>464</v>
      </c>
      <c r="H210" s="175">
        <v>165</v>
      </c>
      <c r="I210" s="174"/>
      <c r="J210" s="173">
        <f>ROUND(I210*H210,2)</f>
        <v>0</v>
      </c>
      <c r="K210" s="172" t="s">
        <v>15</v>
      </c>
      <c r="L210" s="42"/>
      <c r="M210" s="171" t="s">
        <v>15</v>
      </c>
      <c r="N210" s="215" t="s">
        <v>349</v>
      </c>
      <c r="O210" s="89"/>
      <c r="P210" s="214">
        <f>O210*H210</f>
        <v>0</v>
      </c>
      <c r="Q210" s="214">
        <v>0</v>
      </c>
      <c r="R210" s="214">
        <f>Q210*H210</f>
        <v>0</v>
      </c>
      <c r="S210" s="214">
        <v>0</v>
      </c>
      <c r="T210" s="213">
        <f>S210*H210</f>
        <v>0</v>
      </c>
      <c r="AR210" s="136" t="s">
        <v>451</v>
      </c>
      <c r="AT210" s="136" t="s">
        <v>386</v>
      </c>
      <c r="AU210" s="136" t="s">
        <v>293</v>
      </c>
      <c r="AY210" s="136" t="s">
        <v>385</v>
      </c>
      <c r="BE210" s="166">
        <f>IF(N210="základní",J210,0)</f>
        <v>0</v>
      </c>
      <c r="BF210" s="166">
        <f>IF(N210="snížená",J210,0)</f>
        <v>0</v>
      </c>
      <c r="BG210" s="166">
        <f>IF(N210="zákl. přenesená",J210,0)</f>
        <v>0</v>
      </c>
      <c r="BH210" s="166">
        <f>IF(N210="sníž. přenesená",J210,0)</f>
        <v>0</v>
      </c>
      <c r="BI210" s="166">
        <f>IF(N210="nulová",J210,0)</f>
        <v>0</v>
      </c>
      <c r="BJ210" s="136" t="s">
        <v>297</v>
      </c>
      <c r="BK210" s="166">
        <f>ROUND(I210*H210,2)</f>
        <v>0</v>
      </c>
      <c r="BL210" s="136" t="s">
        <v>451</v>
      </c>
      <c r="BM210" s="136" t="s">
        <v>1859</v>
      </c>
    </row>
    <row r="211" spans="2:65" s="41" customFormat="1" ht="22.5" customHeight="1" x14ac:dyDescent="0.25">
      <c r="B211" s="179"/>
      <c r="C211" s="229" t="s">
        <v>1415</v>
      </c>
      <c r="D211" s="229" t="s">
        <v>429</v>
      </c>
      <c r="E211" s="228" t="s">
        <v>1858</v>
      </c>
      <c r="F211" s="223" t="s">
        <v>1857</v>
      </c>
      <c r="G211" s="227" t="s">
        <v>993</v>
      </c>
      <c r="H211" s="226">
        <v>2.9020000000000001</v>
      </c>
      <c r="I211" s="225"/>
      <c r="J211" s="224">
        <f>ROUND(I211*H211,2)</f>
        <v>0</v>
      </c>
      <c r="K211" s="223" t="s">
        <v>15</v>
      </c>
      <c r="L211" s="222"/>
      <c r="M211" s="221" t="s">
        <v>15</v>
      </c>
      <c r="N211" s="220" t="s">
        <v>349</v>
      </c>
      <c r="O211" s="89"/>
      <c r="P211" s="214">
        <f>O211*H211</f>
        <v>0</v>
      </c>
      <c r="Q211" s="214">
        <v>0</v>
      </c>
      <c r="R211" s="214">
        <f>Q211*H211</f>
        <v>0</v>
      </c>
      <c r="S211" s="214">
        <v>0</v>
      </c>
      <c r="T211" s="213">
        <f>S211*H211</f>
        <v>0</v>
      </c>
      <c r="AR211" s="136" t="s">
        <v>452</v>
      </c>
      <c r="AT211" s="136" t="s">
        <v>429</v>
      </c>
      <c r="AU211" s="136" t="s">
        <v>293</v>
      </c>
      <c r="AY211" s="136" t="s">
        <v>385</v>
      </c>
      <c r="BE211" s="166">
        <f>IF(N211="základní",J211,0)</f>
        <v>0</v>
      </c>
      <c r="BF211" s="166">
        <f>IF(N211="snížená",J211,0)</f>
        <v>0</v>
      </c>
      <c r="BG211" s="166">
        <f>IF(N211="zákl. přenesená",J211,0)</f>
        <v>0</v>
      </c>
      <c r="BH211" s="166">
        <f>IF(N211="sníž. přenesená",J211,0)</f>
        <v>0</v>
      </c>
      <c r="BI211" s="166">
        <f>IF(N211="nulová",J211,0)</f>
        <v>0</v>
      </c>
      <c r="BJ211" s="136" t="s">
        <v>297</v>
      </c>
      <c r="BK211" s="166">
        <f>ROUND(I211*H211,2)</f>
        <v>0</v>
      </c>
      <c r="BL211" s="136" t="s">
        <v>451</v>
      </c>
      <c r="BM211" s="136" t="s">
        <v>1856</v>
      </c>
    </row>
    <row r="212" spans="2:65" s="41" customFormat="1" ht="22.5" customHeight="1" x14ac:dyDescent="0.25">
      <c r="B212" s="179"/>
      <c r="C212" s="178" t="s">
        <v>1411</v>
      </c>
      <c r="D212" s="178" t="s">
        <v>386</v>
      </c>
      <c r="E212" s="177" t="s">
        <v>1855</v>
      </c>
      <c r="F212" s="172" t="s">
        <v>1854</v>
      </c>
      <c r="G212" s="176" t="s">
        <v>464</v>
      </c>
      <c r="H212" s="175">
        <v>165</v>
      </c>
      <c r="I212" s="174"/>
      <c r="J212" s="173">
        <f>ROUND(I212*H212,2)</f>
        <v>0</v>
      </c>
      <c r="K212" s="172" t="s">
        <v>15</v>
      </c>
      <c r="L212" s="42"/>
      <c r="M212" s="171" t="s">
        <v>15</v>
      </c>
      <c r="N212" s="215" t="s">
        <v>349</v>
      </c>
      <c r="O212" s="89"/>
      <c r="P212" s="214">
        <f>O212*H212</f>
        <v>0</v>
      </c>
      <c r="Q212" s="214">
        <v>0</v>
      </c>
      <c r="R212" s="214">
        <f>Q212*H212</f>
        <v>0</v>
      </c>
      <c r="S212" s="214">
        <v>0</v>
      </c>
      <c r="T212" s="213">
        <f>S212*H212</f>
        <v>0</v>
      </c>
      <c r="AR212" s="136" t="s">
        <v>451</v>
      </c>
      <c r="AT212" s="136" t="s">
        <v>386</v>
      </c>
      <c r="AU212" s="136" t="s">
        <v>293</v>
      </c>
      <c r="AY212" s="136" t="s">
        <v>385</v>
      </c>
      <c r="BE212" s="166">
        <f>IF(N212="základní",J212,0)</f>
        <v>0</v>
      </c>
      <c r="BF212" s="166">
        <f>IF(N212="snížená",J212,0)</f>
        <v>0</v>
      </c>
      <c r="BG212" s="166">
        <f>IF(N212="zákl. přenesená",J212,0)</f>
        <v>0</v>
      </c>
      <c r="BH212" s="166">
        <f>IF(N212="sníž. přenesená",J212,0)</f>
        <v>0</v>
      </c>
      <c r="BI212" s="166">
        <f>IF(N212="nulová",J212,0)</f>
        <v>0</v>
      </c>
      <c r="BJ212" s="136" t="s">
        <v>297</v>
      </c>
      <c r="BK212" s="166">
        <f>ROUND(I212*H212,2)</f>
        <v>0</v>
      </c>
      <c r="BL212" s="136" t="s">
        <v>451</v>
      </c>
      <c r="BM212" s="136" t="s">
        <v>1853</v>
      </c>
    </row>
    <row r="213" spans="2:65" s="41" customFormat="1" ht="22.5" customHeight="1" x14ac:dyDescent="0.25">
      <c r="B213" s="179"/>
      <c r="C213" s="178" t="s">
        <v>1406</v>
      </c>
      <c r="D213" s="178" t="s">
        <v>386</v>
      </c>
      <c r="E213" s="177" t="s">
        <v>1852</v>
      </c>
      <c r="F213" s="172" t="s">
        <v>1851</v>
      </c>
      <c r="G213" s="176" t="s">
        <v>464</v>
      </c>
      <c r="H213" s="175">
        <v>10.5</v>
      </c>
      <c r="I213" s="174"/>
      <c r="J213" s="173">
        <f>ROUND(I213*H213,2)</f>
        <v>0</v>
      </c>
      <c r="K213" s="172" t="s">
        <v>15</v>
      </c>
      <c r="L213" s="42"/>
      <c r="M213" s="171" t="s">
        <v>15</v>
      </c>
      <c r="N213" s="215" t="s">
        <v>349</v>
      </c>
      <c r="O213" s="89"/>
      <c r="P213" s="214">
        <f>O213*H213</f>
        <v>0</v>
      </c>
      <c r="Q213" s="214">
        <v>0</v>
      </c>
      <c r="R213" s="214">
        <f>Q213*H213</f>
        <v>0</v>
      </c>
      <c r="S213" s="214">
        <v>0</v>
      </c>
      <c r="T213" s="213">
        <f>S213*H213</f>
        <v>0</v>
      </c>
      <c r="AR213" s="136" t="s">
        <v>451</v>
      </c>
      <c r="AT213" s="136" t="s">
        <v>386</v>
      </c>
      <c r="AU213" s="136" t="s">
        <v>293</v>
      </c>
      <c r="AY213" s="136" t="s">
        <v>385</v>
      </c>
      <c r="BE213" s="166">
        <f>IF(N213="základní",J213,0)</f>
        <v>0</v>
      </c>
      <c r="BF213" s="166">
        <f>IF(N213="snížená",J213,0)</f>
        <v>0</v>
      </c>
      <c r="BG213" s="166">
        <f>IF(N213="zákl. přenesená",J213,0)</f>
        <v>0</v>
      </c>
      <c r="BH213" s="166">
        <f>IF(N213="sníž. přenesená",J213,0)</f>
        <v>0</v>
      </c>
      <c r="BI213" s="166">
        <f>IF(N213="nulová",J213,0)</f>
        <v>0</v>
      </c>
      <c r="BJ213" s="136" t="s">
        <v>297</v>
      </c>
      <c r="BK213" s="166">
        <f>ROUND(I213*H213,2)</f>
        <v>0</v>
      </c>
      <c r="BL213" s="136" t="s">
        <v>451</v>
      </c>
      <c r="BM213" s="136" t="s">
        <v>1850</v>
      </c>
    </row>
    <row r="214" spans="2:65" s="41" customFormat="1" ht="22.5" customHeight="1" x14ac:dyDescent="0.25">
      <c r="B214" s="179"/>
      <c r="C214" s="178" t="s">
        <v>1194</v>
      </c>
      <c r="D214" s="178" t="s">
        <v>386</v>
      </c>
      <c r="E214" s="177" t="s">
        <v>976</v>
      </c>
      <c r="F214" s="172" t="s">
        <v>975</v>
      </c>
      <c r="G214" s="176" t="s">
        <v>513</v>
      </c>
      <c r="H214" s="175">
        <v>4.3940000000000001</v>
      </c>
      <c r="I214" s="174"/>
      <c r="J214" s="173">
        <f>ROUND(I214*H214,2)</f>
        <v>0</v>
      </c>
      <c r="K214" s="172" t="s">
        <v>512</v>
      </c>
      <c r="L214" s="42"/>
      <c r="M214" s="171" t="s">
        <v>15</v>
      </c>
      <c r="N214" s="215" t="s">
        <v>349</v>
      </c>
      <c r="O214" s="89"/>
      <c r="P214" s="214">
        <f>O214*H214</f>
        <v>0</v>
      </c>
      <c r="Q214" s="214">
        <v>0</v>
      </c>
      <c r="R214" s="214">
        <f>Q214*H214</f>
        <v>0</v>
      </c>
      <c r="S214" s="214">
        <v>0</v>
      </c>
      <c r="T214" s="213">
        <f>S214*H214</f>
        <v>0</v>
      </c>
      <c r="AR214" s="136" t="s">
        <v>451</v>
      </c>
      <c r="AT214" s="136" t="s">
        <v>386</v>
      </c>
      <c r="AU214" s="136" t="s">
        <v>293</v>
      </c>
      <c r="AY214" s="136" t="s">
        <v>385</v>
      </c>
      <c r="BE214" s="166">
        <f>IF(N214="základní",J214,0)</f>
        <v>0</v>
      </c>
      <c r="BF214" s="166">
        <f>IF(N214="snížená",J214,0)</f>
        <v>0</v>
      </c>
      <c r="BG214" s="166">
        <f>IF(N214="zákl. přenesená",J214,0)</f>
        <v>0</v>
      </c>
      <c r="BH214" s="166">
        <f>IF(N214="sníž. přenesená",J214,0)</f>
        <v>0</v>
      </c>
      <c r="BI214" s="166">
        <f>IF(N214="nulová",J214,0)</f>
        <v>0</v>
      </c>
      <c r="BJ214" s="136" t="s">
        <v>297</v>
      </c>
      <c r="BK214" s="166">
        <f>ROUND(I214*H214,2)</f>
        <v>0</v>
      </c>
      <c r="BL214" s="136" t="s">
        <v>451</v>
      </c>
      <c r="BM214" s="136" t="s">
        <v>1849</v>
      </c>
    </row>
    <row r="215" spans="2:65" s="41" customFormat="1" ht="27" x14ac:dyDescent="0.25">
      <c r="B215" s="42"/>
      <c r="D215" s="219" t="s">
        <v>461</v>
      </c>
      <c r="F215" s="247" t="s">
        <v>973</v>
      </c>
      <c r="I215" s="243"/>
      <c r="L215" s="42"/>
      <c r="M215" s="242"/>
      <c r="N215" s="89"/>
      <c r="O215" s="89"/>
      <c r="P215" s="89"/>
      <c r="Q215" s="89"/>
      <c r="R215" s="89"/>
      <c r="S215" s="89"/>
      <c r="T215" s="88"/>
      <c r="AT215" s="136" t="s">
        <v>461</v>
      </c>
      <c r="AU215" s="136" t="s">
        <v>293</v>
      </c>
    </row>
    <row r="216" spans="2:65" s="41" customFormat="1" ht="22.5" customHeight="1" x14ac:dyDescent="0.25">
      <c r="B216" s="179"/>
      <c r="C216" s="178" t="s">
        <v>1182</v>
      </c>
      <c r="D216" s="178" t="s">
        <v>386</v>
      </c>
      <c r="E216" s="177" t="s">
        <v>971</v>
      </c>
      <c r="F216" s="172" t="s">
        <v>970</v>
      </c>
      <c r="G216" s="176" t="s">
        <v>513</v>
      </c>
      <c r="H216" s="175">
        <v>4.3940000000000001</v>
      </c>
      <c r="I216" s="174"/>
      <c r="J216" s="173">
        <f>ROUND(I216*H216,2)</f>
        <v>0</v>
      </c>
      <c r="K216" s="172" t="s">
        <v>512</v>
      </c>
      <c r="L216" s="42"/>
      <c r="M216" s="171" t="s">
        <v>15</v>
      </c>
      <c r="N216" s="215" t="s">
        <v>349</v>
      </c>
      <c r="O216" s="89"/>
      <c r="P216" s="214">
        <f>O216*H216</f>
        <v>0</v>
      </c>
      <c r="Q216" s="214">
        <v>0</v>
      </c>
      <c r="R216" s="214">
        <f>Q216*H216</f>
        <v>0</v>
      </c>
      <c r="S216" s="214">
        <v>0</v>
      </c>
      <c r="T216" s="213">
        <f>S216*H216</f>
        <v>0</v>
      </c>
      <c r="AR216" s="136" t="s">
        <v>451</v>
      </c>
      <c r="AT216" s="136" t="s">
        <v>386</v>
      </c>
      <c r="AU216" s="136" t="s">
        <v>293</v>
      </c>
      <c r="AY216" s="136" t="s">
        <v>385</v>
      </c>
      <c r="BE216" s="166">
        <f>IF(N216="základní",J216,0)</f>
        <v>0</v>
      </c>
      <c r="BF216" s="166">
        <f>IF(N216="snížená",J216,0)</f>
        <v>0</v>
      </c>
      <c r="BG216" s="166">
        <f>IF(N216="zákl. přenesená",J216,0)</f>
        <v>0</v>
      </c>
      <c r="BH216" s="166">
        <f>IF(N216="sníž. přenesená",J216,0)</f>
        <v>0</v>
      </c>
      <c r="BI216" s="166">
        <f>IF(N216="nulová",J216,0)</f>
        <v>0</v>
      </c>
      <c r="BJ216" s="136" t="s">
        <v>297</v>
      </c>
      <c r="BK216" s="166">
        <f>ROUND(I216*H216,2)</f>
        <v>0</v>
      </c>
      <c r="BL216" s="136" t="s">
        <v>451</v>
      </c>
      <c r="BM216" s="136" t="s">
        <v>1848</v>
      </c>
    </row>
    <row r="217" spans="2:65" s="41" customFormat="1" ht="27" x14ac:dyDescent="0.25">
      <c r="B217" s="42"/>
      <c r="D217" s="204" t="s">
        <v>461</v>
      </c>
      <c r="F217" s="244" t="s">
        <v>968</v>
      </c>
      <c r="I217" s="243"/>
      <c r="L217" s="42"/>
      <c r="M217" s="242"/>
      <c r="N217" s="89"/>
      <c r="O217" s="89"/>
      <c r="P217" s="89"/>
      <c r="Q217" s="89"/>
      <c r="R217" s="89"/>
      <c r="S217" s="89"/>
      <c r="T217" s="88"/>
      <c r="AT217" s="136" t="s">
        <v>461</v>
      </c>
      <c r="AU217" s="136" t="s">
        <v>293</v>
      </c>
    </row>
    <row r="218" spans="2:65" s="180" customFormat="1" ht="29.85" customHeight="1" x14ac:dyDescent="0.3">
      <c r="B218" s="188"/>
      <c r="D218" s="192" t="s">
        <v>314</v>
      </c>
      <c r="E218" s="191" t="s">
        <v>880</v>
      </c>
      <c r="F218" s="191" t="s">
        <v>1847</v>
      </c>
      <c r="I218" s="190"/>
      <c r="J218" s="189">
        <f>BK218</f>
        <v>0</v>
      </c>
      <c r="L218" s="188"/>
      <c r="M218" s="187"/>
      <c r="N218" s="185"/>
      <c r="O218" s="185"/>
      <c r="P218" s="186">
        <f>SUM(P219:P249)</f>
        <v>0</v>
      </c>
      <c r="Q218" s="185"/>
      <c r="R218" s="186">
        <f>SUM(R219:R249)</f>
        <v>0</v>
      </c>
      <c r="S218" s="185"/>
      <c r="T218" s="184">
        <f>SUM(T219:T249)</f>
        <v>0</v>
      </c>
      <c r="AR218" s="182" t="s">
        <v>293</v>
      </c>
      <c r="AT218" s="183" t="s">
        <v>314</v>
      </c>
      <c r="AU218" s="183" t="s">
        <v>297</v>
      </c>
      <c r="AY218" s="182" t="s">
        <v>385</v>
      </c>
      <c r="BK218" s="181">
        <f>SUM(BK219:BK249)</f>
        <v>0</v>
      </c>
    </row>
    <row r="219" spans="2:65" s="41" customFormat="1" ht="22.5" customHeight="1" x14ac:dyDescent="0.25">
      <c r="B219" s="179"/>
      <c r="C219" s="178" t="s">
        <v>1402</v>
      </c>
      <c r="D219" s="178" t="s">
        <v>386</v>
      </c>
      <c r="E219" s="177" t="s">
        <v>1846</v>
      </c>
      <c r="F219" s="172" t="s">
        <v>1845</v>
      </c>
      <c r="G219" s="176" t="s">
        <v>464</v>
      </c>
      <c r="H219" s="175">
        <v>165</v>
      </c>
      <c r="I219" s="174"/>
      <c r="J219" s="173">
        <f>ROUND(I219*H219,2)</f>
        <v>0</v>
      </c>
      <c r="K219" s="172" t="s">
        <v>15</v>
      </c>
      <c r="L219" s="42"/>
      <c r="M219" s="171" t="s">
        <v>15</v>
      </c>
      <c r="N219" s="215" t="s">
        <v>349</v>
      </c>
      <c r="O219" s="89"/>
      <c r="P219" s="214">
        <f>O219*H219</f>
        <v>0</v>
      </c>
      <c r="Q219" s="214">
        <v>0</v>
      </c>
      <c r="R219" s="214">
        <f>Q219*H219</f>
        <v>0</v>
      </c>
      <c r="S219" s="214">
        <v>0</v>
      </c>
      <c r="T219" s="213">
        <f>S219*H219</f>
        <v>0</v>
      </c>
      <c r="AR219" s="136" t="s">
        <v>451</v>
      </c>
      <c r="AT219" s="136" t="s">
        <v>386</v>
      </c>
      <c r="AU219" s="136" t="s">
        <v>293</v>
      </c>
      <c r="AY219" s="136" t="s">
        <v>385</v>
      </c>
      <c r="BE219" s="166">
        <f>IF(N219="základní",J219,0)</f>
        <v>0</v>
      </c>
      <c r="BF219" s="166">
        <f>IF(N219="snížená",J219,0)</f>
        <v>0</v>
      </c>
      <c r="BG219" s="166">
        <f>IF(N219="zákl. přenesená",J219,0)</f>
        <v>0</v>
      </c>
      <c r="BH219" s="166">
        <f>IF(N219="sníž. přenesená",J219,0)</f>
        <v>0</v>
      </c>
      <c r="BI219" s="166">
        <f>IF(N219="nulová",J219,0)</f>
        <v>0</v>
      </c>
      <c r="BJ219" s="136" t="s">
        <v>297</v>
      </c>
      <c r="BK219" s="166">
        <f>ROUND(I219*H219,2)</f>
        <v>0</v>
      </c>
      <c r="BL219" s="136" t="s">
        <v>451</v>
      </c>
      <c r="BM219" s="136" t="s">
        <v>1844</v>
      </c>
    </row>
    <row r="220" spans="2:65" s="41" customFormat="1" ht="22.5" customHeight="1" x14ac:dyDescent="0.25">
      <c r="B220" s="179"/>
      <c r="C220" s="178" t="s">
        <v>1398</v>
      </c>
      <c r="D220" s="178" t="s">
        <v>386</v>
      </c>
      <c r="E220" s="177" t="s">
        <v>1843</v>
      </c>
      <c r="F220" s="172" t="s">
        <v>1842</v>
      </c>
      <c r="G220" s="176" t="s">
        <v>156</v>
      </c>
      <c r="H220" s="175">
        <v>52</v>
      </c>
      <c r="I220" s="174"/>
      <c r="J220" s="173">
        <f>ROUND(I220*H220,2)</f>
        <v>0</v>
      </c>
      <c r="K220" s="172" t="s">
        <v>15</v>
      </c>
      <c r="L220" s="42"/>
      <c r="M220" s="171" t="s">
        <v>15</v>
      </c>
      <c r="N220" s="215" t="s">
        <v>349</v>
      </c>
      <c r="O220" s="89"/>
      <c r="P220" s="214">
        <f>O220*H220</f>
        <v>0</v>
      </c>
      <c r="Q220" s="214">
        <v>0</v>
      </c>
      <c r="R220" s="214">
        <f>Q220*H220</f>
        <v>0</v>
      </c>
      <c r="S220" s="214">
        <v>0</v>
      </c>
      <c r="T220" s="213">
        <f>S220*H220</f>
        <v>0</v>
      </c>
      <c r="AR220" s="136" t="s">
        <v>451</v>
      </c>
      <c r="AT220" s="136" t="s">
        <v>386</v>
      </c>
      <c r="AU220" s="136" t="s">
        <v>293</v>
      </c>
      <c r="AY220" s="136" t="s">
        <v>385</v>
      </c>
      <c r="BE220" s="166">
        <f>IF(N220="základní",J220,0)</f>
        <v>0</v>
      </c>
      <c r="BF220" s="166">
        <f>IF(N220="snížená",J220,0)</f>
        <v>0</v>
      </c>
      <c r="BG220" s="166">
        <f>IF(N220="zákl. přenesená",J220,0)</f>
        <v>0</v>
      </c>
      <c r="BH220" s="166">
        <f>IF(N220="sníž. přenesená",J220,0)</f>
        <v>0</v>
      </c>
      <c r="BI220" s="166">
        <f>IF(N220="nulová",J220,0)</f>
        <v>0</v>
      </c>
      <c r="BJ220" s="136" t="s">
        <v>297</v>
      </c>
      <c r="BK220" s="166">
        <f>ROUND(I220*H220,2)</f>
        <v>0</v>
      </c>
      <c r="BL220" s="136" t="s">
        <v>451</v>
      </c>
      <c r="BM220" s="136" t="s">
        <v>1841</v>
      </c>
    </row>
    <row r="221" spans="2:65" s="41" customFormat="1" ht="22.5" customHeight="1" x14ac:dyDescent="0.25">
      <c r="B221" s="179"/>
      <c r="C221" s="178" t="s">
        <v>1394</v>
      </c>
      <c r="D221" s="178" t="s">
        <v>386</v>
      </c>
      <c r="E221" s="177" t="s">
        <v>1840</v>
      </c>
      <c r="F221" s="172" t="s">
        <v>1839</v>
      </c>
      <c r="G221" s="176" t="s">
        <v>156</v>
      </c>
      <c r="H221" s="175">
        <v>25</v>
      </c>
      <c r="I221" s="174"/>
      <c r="J221" s="173">
        <f>ROUND(I221*H221,2)</f>
        <v>0</v>
      </c>
      <c r="K221" s="172" t="s">
        <v>15</v>
      </c>
      <c r="L221" s="42"/>
      <c r="M221" s="171" t="s">
        <v>15</v>
      </c>
      <c r="N221" s="215" t="s">
        <v>349</v>
      </c>
      <c r="O221" s="89"/>
      <c r="P221" s="214">
        <f>O221*H221</f>
        <v>0</v>
      </c>
      <c r="Q221" s="214">
        <v>0</v>
      </c>
      <c r="R221" s="214">
        <f>Q221*H221</f>
        <v>0</v>
      </c>
      <c r="S221" s="214">
        <v>0</v>
      </c>
      <c r="T221" s="213">
        <f>S221*H221</f>
        <v>0</v>
      </c>
      <c r="AR221" s="136" t="s">
        <v>451</v>
      </c>
      <c r="AT221" s="136" t="s">
        <v>386</v>
      </c>
      <c r="AU221" s="136" t="s">
        <v>293</v>
      </c>
      <c r="AY221" s="136" t="s">
        <v>385</v>
      </c>
      <c r="BE221" s="166">
        <f>IF(N221="základní",J221,0)</f>
        <v>0</v>
      </c>
      <c r="BF221" s="166">
        <f>IF(N221="snížená",J221,0)</f>
        <v>0</v>
      </c>
      <c r="BG221" s="166">
        <f>IF(N221="zákl. přenesená",J221,0)</f>
        <v>0</v>
      </c>
      <c r="BH221" s="166">
        <f>IF(N221="sníž. přenesená",J221,0)</f>
        <v>0</v>
      </c>
      <c r="BI221" s="166">
        <f>IF(N221="nulová",J221,0)</f>
        <v>0</v>
      </c>
      <c r="BJ221" s="136" t="s">
        <v>297</v>
      </c>
      <c r="BK221" s="166">
        <f>ROUND(I221*H221,2)</f>
        <v>0</v>
      </c>
      <c r="BL221" s="136" t="s">
        <v>451</v>
      </c>
      <c r="BM221" s="136" t="s">
        <v>1838</v>
      </c>
    </row>
    <row r="222" spans="2:65" s="41" customFormat="1" ht="22.5" customHeight="1" x14ac:dyDescent="0.25">
      <c r="B222" s="179"/>
      <c r="C222" s="178" t="s">
        <v>1389</v>
      </c>
      <c r="D222" s="178" t="s">
        <v>386</v>
      </c>
      <c r="E222" s="177" t="s">
        <v>1837</v>
      </c>
      <c r="F222" s="172" t="s">
        <v>1836</v>
      </c>
      <c r="G222" s="176" t="s">
        <v>156</v>
      </c>
      <c r="H222" s="175">
        <v>45.73</v>
      </c>
      <c r="I222" s="174"/>
      <c r="J222" s="173">
        <f>ROUND(I222*H222,2)</f>
        <v>0</v>
      </c>
      <c r="K222" s="172" t="s">
        <v>15</v>
      </c>
      <c r="L222" s="42"/>
      <c r="M222" s="171" t="s">
        <v>15</v>
      </c>
      <c r="N222" s="215" t="s">
        <v>349</v>
      </c>
      <c r="O222" s="89"/>
      <c r="P222" s="214">
        <f>O222*H222</f>
        <v>0</v>
      </c>
      <c r="Q222" s="214">
        <v>0</v>
      </c>
      <c r="R222" s="214">
        <f>Q222*H222</f>
        <v>0</v>
      </c>
      <c r="S222" s="214">
        <v>0</v>
      </c>
      <c r="T222" s="213">
        <f>S222*H222</f>
        <v>0</v>
      </c>
      <c r="AR222" s="136" t="s">
        <v>451</v>
      </c>
      <c r="AT222" s="136" t="s">
        <v>386</v>
      </c>
      <c r="AU222" s="136" t="s">
        <v>293</v>
      </c>
      <c r="AY222" s="136" t="s">
        <v>385</v>
      </c>
      <c r="BE222" s="166">
        <f>IF(N222="základní",J222,0)</f>
        <v>0</v>
      </c>
      <c r="BF222" s="166">
        <f>IF(N222="snížená",J222,0)</f>
        <v>0</v>
      </c>
      <c r="BG222" s="166">
        <f>IF(N222="zákl. přenesená",J222,0)</f>
        <v>0</v>
      </c>
      <c r="BH222" s="166">
        <f>IF(N222="sníž. přenesená",J222,0)</f>
        <v>0</v>
      </c>
      <c r="BI222" s="166">
        <f>IF(N222="nulová",J222,0)</f>
        <v>0</v>
      </c>
      <c r="BJ222" s="136" t="s">
        <v>297</v>
      </c>
      <c r="BK222" s="166">
        <f>ROUND(I222*H222,2)</f>
        <v>0</v>
      </c>
      <c r="BL222" s="136" t="s">
        <v>451</v>
      </c>
      <c r="BM222" s="136" t="s">
        <v>1835</v>
      </c>
    </row>
    <row r="223" spans="2:65" s="41" customFormat="1" ht="22.5" customHeight="1" x14ac:dyDescent="0.25">
      <c r="B223" s="179"/>
      <c r="C223" s="178" t="s">
        <v>1385</v>
      </c>
      <c r="D223" s="178" t="s">
        <v>386</v>
      </c>
      <c r="E223" s="177" t="s">
        <v>1834</v>
      </c>
      <c r="F223" s="172" t="s">
        <v>1833</v>
      </c>
      <c r="G223" s="176" t="s">
        <v>420</v>
      </c>
      <c r="H223" s="175">
        <v>1</v>
      </c>
      <c r="I223" s="174"/>
      <c r="J223" s="173">
        <f>ROUND(I223*H223,2)</f>
        <v>0</v>
      </c>
      <c r="K223" s="172" t="s">
        <v>15</v>
      </c>
      <c r="L223" s="42"/>
      <c r="M223" s="171" t="s">
        <v>15</v>
      </c>
      <c r="N223" s="215" t="s">
        <v>349</v>
      </c>
      <c r="O223" s="89"/>
      <c r="P223" s="214">
        <f>O223*H223</f>
        <v>0</v>
      </c>
      <c r="Q223" s="214">
        <v>0</v>
      </c>
      <c r="R223" s="214">
        <f>Q223*H223</f>
        <v>0</v>
      </c>
      <c r="S223" s="214">
        <v>0</v>
      </c>
      <c r="T223" s="213">
        <f>S223*H223</f>
        <v>0</v>
      </c>
      <c r="AR223" s="136" t="s">
        <v>451</v>
      </c>
      <c r="AT223" s="136" t="s">
        <v>386</v>
      </c>
      <c r="AU223" s="136" t="s">
        <v>293</v>
      </c>
      <c r="AY223" s="136" t="s">
        <v>385</v>
      </c>
      <c r="BE223" s="166">
        <f>IF(N223="základní",J223,0)</f>
        <v>0</v>
      </c>
      <c r="BF223" s="166">
        <f>IF(N223="snížená",J223,0)</f>
        <v>0</v>
      </c>
      <c r="BG223" s="166">
        <f>IF(N223="zákl. přenesená",J223,0)</f>
        <v>0</v>
      </c>
      <c r="BH223" s="166">
        <f>IF(N223="sníž. přenesená",J223,0)</f>
        <v>0</v>
      </c>
      <c r="BI223" s="166">
        <f>IF(N223="nulová",J223,0)</f>
        <v>0</v>
      </c>
      <c r="BJ223" s="136" t="s">
        <v>297</v>
      </c>
      <c r="BK223" s="166">
        <f>ROUND(I223*H223,2)</f>
        <v>0</v>
      </c>
      <c r="BL223" s="136" t="s">
        <v>451</v>
      </c>
      <c r="BM223" s="136" t="s">
        <v>1832</v>
      </c>
    </row>
    <row r="224" spans="2:65" s="41" customFormat="1" ht="22.5" customHeight="1" x14ac:dyDescent="0.25">
      <c r="B224" s="179"/>
      <c r="C224" s="178" t="s">
        <v>1381</v>
      </c>
      <c r="D224" s="178" t="s">
        <v>386</v>
      </c>
      <c r="E224" s="177" t="s">
        <v>1831</v>
      </c>
      <c r="F224" s="172" t="s">
        <v>1830</v>
      </c>
      <c r="G224" s="176" t="s">
        <v>156</v>
      </c>
      <c r="H224" s="175">
        <v>19.27</v>
      </c>
      <c r="I224" s="174"/>
      <c r="J224" s="173">
        <f>ROUND(I224*H224,2)</f>
        <v>0</v>
      </c>
      <c r="K224" s="172" t="s">
        <v>15</v>
      </c>
      <c r="L224" s="42"/>
      <c r="M224" s="171" t="s">
        <v>15</v>
      </c>
      <c r="N224" s="215" t="s">
        <v>349</v>
      </c>
      <c r="O224" s="89"/>
      <c r="P224" s="214">
        <f>O224*H224</f>
        <v>0</v>
      </c>
      <c r="Q224" s="214">
        <v>0</v>
      </c>
      <c r="R224" s="214">
        <f>Q224*H224</f>
        <v>0</v>
      </c>
      <c r="S224" s="214">
        <v>0</v>
      </c>
      <c r="T224" s="213">
        <f>S224*H224</f>
        <v>0</v>
      </c>
      <c r="AR224" s="136" t="s">
        <v>451</v>
      </c>
      <c r="AT224" s="136" t="s">
        <v>386</v>
      </c>
      <c r="AU224" s="136" t="s">
        <v>293</v>
      </c>
      <c r="AY224" s="136" t="s">
        <v>385</v>
      </c>
      <c r="BE224" s="166">
        <f>IF(N224="základní",J224,0)</f>
        <v>0</v>
      </c>
      <c r="BF224" s="166">
        <f>IF(N224="snížená",J224,0)</f>
        <v>0</v>
      </c>
      <c r="BG224" s="166">
        <f>IF(N224="zákl. přenesená",J224,0)</f>
        <v>0</v>
      </c>
      <c r="BH224" s="166">
        <f>IF(N224="sníž. přenesená",J224,0)</f>
        <v>0</v>
      </c>
      <c r="BI224" s="166">
        <f>IF(N224="nulová",J224,0)</f>
        <v>0</v>
      </c>
      <c r="BJ224" s="136" t="s">
        <v>297</v>
      </c>
      <c r="BK224" s="166">
        <f>ROUND(I224*H224,2)</f>
        <v>0</v>
      </c>
      <c r="BL224" s="136" t="s">
        <v>451</v>
      </c>
      <c r="BM224" s="136" t="s">
        <v>1829</v>
      </c>
    </row>
    <row r="225" spans="2:65" s="41" customFormat="1" ht="22.5" customHeight="1" x14ac:dyDescent="0.25">
      <c r="B225" s="179"/>
      <c r="C225" s="178" t="s">
        <v>1377</v>
      </c>
      <c r="D225" s="178" t="s">
        <v>386</v>
      </c>
      <c r="E225" s="177" t="s">
        <v>1828</v>
      </c>
      <c r="F225" s="172" t="s">
        <v>1827</v>
      </c>
      <c r="G225" s="176" t="s">
        <v>156</v>
      </c>
      <c r="H225" s="175">
        <v>45.73</v>
      </c>
      <c r="I225" s="174"/>
      <c r="J225" s="173">
        <f>ROUND(I225*H225,2)</f>
        <v>0</v>
      </c>
      <c r="K225" s="172" t="s">
        <v>15</v>
      </c>
      <c r="L225" s="42"/>
      <c r="M225" s="171" t="s">
        <v>15</v>
      </c>
      <c r="N225" s="215" t="s">
        <v>349</v>
      </c>
      <c r="O225" s="89"/>
      <c r="P225" s="214">
        <f>O225*H225</f>
        <v>0</v>
      </c>
      <c r="Q225" s="214">
        <v>0</v>
      </c>
      <c r="R225" s="214">
        <f>Q225*H225</f>
        <v>0</v>
      </c>
      <c r="S225" s="214">
        <v>0</v>
      </c>
      <c r="T225" s="213">
        <f>S225*H225</f>
        <v>0</v>
      </c>
      <c r="AR225" s="136" t="s">
        <v>451</v>
      </c>
      <c r="AT225" s="136" t="s">
        <v>386</v>
      </c>
      <c r="AU225" s="136" t="s">
        <v>293</v>
      </c>
      <c r="AY225" s="136" t="s">
        <v>385</v>
      </c>
      <c r="BE225" s="166">
        <f>IF(N225="základní",J225,0)</f>
        <v>0</v>
      </c>
      <c r="BF225" s="166">
        <f>IF(N225="snížená",J225,0)</f>
        <v>0</v>
      </c>
      <c r="BG225" s="166">
        <f>IF(N225="zákl. přenesená",J225,0)</f>
        <v>0</v>
      </c>
      <c r="BH225" s="166">
        <f>IF(N225="sníž. přenesená",J225,0)</f>
        <v>0</v>
      </c>
      <c r="BI225" s="166">
        <f>IF(N225="nulová",J225,0)</f>
        <v>0</v>
      </c>
      <c r="BJ225" s="136" t="s">
        <v>297</v>
      </c>
      <c r="BK225" s="166">
        <f>ROUND(I225*H225,2)</f>
        <v>0</v>
      </c>
      <c r="BL225" s="136" t="s">
        <v>451</v>
      </c>
      <c r="BM225" s="136" t="s">
        <v>1826</v>
      </c>
    </row>
    <row r="226" spans="2:65" s="41" customFormat="1" ht="22.5" customHeight="1" x14ac:dyDescent="0.25">
      <c r="B226" s="179"/>
      <c r="C226" s="178" t="s">
        <v>1372</v>
      </c>
      <c r="D226" s="178" t="s">
        <v>386</v>
      </c>
      <c r="E226" s="177" t="s">
        <v>1825</v>
      </c>
      <c r="F226" s="172" t="s">
        <v>1824</v>
      </c>
      <c r="G226" s="176" t="s">
        <v>156</v>
      </c>
      <c r="H226" s="175">
        <v>15</v>
      </c>
      <c r="I226" s="174"/>
      <c r="J226" s="173">
        <f>ROUND(I226*H226,2)</f>
        <v>0</v>
      </c>
      <c r="K226" s="172" t="s">
        <v>15</v>
      </c>
      <c r="L226" s="42"/>
      <c r="M226" s="171" t="s">
        <v>15</v>
      </c>
      <c r="N226" s="215" t="s">
        <v>349</v>
      </c>
      <c r="O226" s="89"/>
      <c r="P226" s="214">
        <f>O226*H226</f>
        <v>0</v>
      </c>
      <c r="Q226" s="214">
        <v>0</v>
      </c>
      <c r="R226" s="214">
        <f>Q226*H226</f>
        <v>0</v>
      </c>
      <c r="S226" s="214">
        <v>0</v>
      </c>
      <c r="T226" s="213">
        <f>S226*H226</f>
        <v>0</v>
      </c>
      <c r="AR226" s="136" t="s">
        <v>451</v>
      </c>
      <c r="AT226" s="136" t="s">
        <v>386</v>
      </c>
      <c r="AU226" s="136" t="s">
        <v>293</v>
      </c>
      <c r="AY226" s="136" t="s">
        <v>385</v>
      </c>
      <c r="BE226" s="166">
        <f>IF(N226="základní",J226,0)</f>
        <v>0</v>
      </c>
      <c r="BF226" s="166">
        <f>IF(N226="snížená",J226,0)</f>
        <v>0</v>
      </c>
      <c r="BG226" s="166">
        <f>IF(N226="zákl. přenesená",J226,0)</f>
        <v>0</v>
      </c>
      <c r="BH226" s="166">
        <f>IF(N226="sníž. přenesená",J226,0)</f>
        <v>0</v>
      </c>
      <c r="BI226" s="166">
        <f>IF(N226="nulová",J226,0)</f>
        <v>0</v>
      </c>
      <c r="BJ226" s="136" t="s">
        <v>297</v>
      </c>
      <c r="BK226" s="166">
        <f>ROUND(I226*H226,2)</f>
        <v>0</v>
      </c>
      <c r="BL226" s="136" t="s">
        <v>451</v>
      </c>
      <c r="BM226" s="136" t="s">
        <v>1823</v>
      </c>
    </row>
    <row r="227" spans="2:65" s="41" customFormat="1" ht="44.25" customHeight="1" x14ac:dyDescent="0.25">
      <c r="B227" s="179"/>
      <c r="C227" s="178" t="s">
        <v>1365</v>
      </c>
      <c r="D227" s="178" t="s">
        <v>386</v>
      </c>
      <c r="E227" s="177" t="s">
        <v>1822</v>
      </c>
      <c r="F227" s="172" t="s">
        <v>1821</v>
      </c>
      <c r="G227" s="176" t="s">
        <v>407</v>
      </c>
      <c r="H227" s="175">
        <v>1</v>
      </c>
      <c r="I227" s="174"/>
      <c r="J227" s="173">
        <f>ROUND(I227*H227,2)</f>
        <v>0</v>
      </c>
      <c r="K227" s="172" t="s">
        <v>15</v>
      </c>
      <c r="L227" s="42"/>
      <c r="M227" s="171" t="s">
        <v>15</v>
      </c>
      <c r="N227" s="215" t="s">
        <v>349</v>
      </c>
      <c r="O227" s="89"/>
      <c r="P227" s="214">
        <f>O227*H227</f>
        <v>0</v>
      </c>
      <c r="Q227" s="214">
        <v>0</v>
      </c>
      <c r="R227" s="214">
        <f>Q227*H227</f>
        <v>0</v>
      </c>
      <c r="S227" s="214">
        <v>0</v>
      </c>
      <c r="T227" s="213">
        <f>S227*H227</f>
        <v>0</v>
      </c>
      <c r="AR227" s="136" t="s">
        <v>451</v>
      </c>
      <c r="AT227" s="136" t="s">
        <v>386</v>
      </c>
      <c r="AU227" s="136" t="s">
        <v>293</v>
      </c>
      <c r="AY227" s="136" t="s">
        <v>385</v>
      </c>
      <c r="BE227" s="166">
        <f>IF(N227="základní",J227,0)</f>
        <v>0</v>
      </c>
      <c r="BF227" s="166">
        <f>IF(N227="snížená",J227,0)</f>
        <v>0</v>
      </c>
      <c r="BG227" s="166">
        <f>IF(N227="zákl. přenesená",J227,0)</f>
        <v>0</v>
      </c>
      <c r="BH227" s="166">
        <f>IF(N227="sníž. přenesená",J227,0)</f>
        <v>0</v>
      </c>
      <c r="BI227" s="166">
        <f>IF(N227="nulová",J227,0)</f>
        <v>0</v>
      </c>
      <c r="BJ227" s="136" t="s">
        <v>297</v>
      </c>
      <c r="BK227" s="166">
        <f>ROUND(I227*H227,2)</f>
        <v>0</v>
      </c>
      <c r="BL227" s="136" t="s">
        <v>451</v>
      </c>
      <c r="BM227" s="136" t="s">
        <v>1820</v>
      </c>
    </row>
    <row r="228" spans="2:65" s="41" customFormat="1" ht="27" x14ac:dyDescent="0.25">
      <c r="B228" s="42"/>
      <c r="D228" s="204" t="s">
        <v>461</v>
      </c>
      <c r="F228" s="244" t="s">
        <v>1819</v>
      </c>
      <c r="I228" s="243"/>
      <c r="L228" s="42"/>
      <c r="M228" s="242"/>
      <c r="N228" s="89"/>
      <c r="O228" s="89"/>
      <c r="P228" s="89"/>
      <c r="Q228" s="89"/>
      <c r="R228" s="89"/>
      <c r="S228" s="89"/>
      <c r="T228" s="88"/>
      <c r="AT228" s="136" t="s">
        <v>461</v>
      </c>
      <c r="AU228" s="136" t="s">
        <v>293</v>
      </c>
    </row>
    <row r="229" spans="2:65" s="205" customFormat="1" x14ac:dyDescent="0.25">
      <c r="B229" s="210"/>
      <c r="D229" s="204" t="s">
        <v>396</v>
      </c>
      <c r="E229" s="206" t="s">
        <v>15</v>
      </c>
      <c r="F229" s="212" t="s">
        <v>1818</v>
      </c>
      <c r="H229" s="206" t="s">
        <v>15</v>
      </c>
      <c r="I229" s="211"/>
      <c r="L229" s="210"/>
      <c r="M229" s="209"/>
      <c r="N229" s="208"/>
      <c r="O229" s="208"/>
      <c r="P229" s="208"/>
      <c r="Q229" s="208"/>
      <c r="R229" s="208"/>
      <c r="S229" s="208"/>
      <c r="T229" s="207"/>
      <c r="AT229" s="206" t="s">
        <v>396</v>
      </c>
      <c r="AU229" s="206" t="s">
        <v>293</v>
      </c>
      <c r="AV229" s="205" t="s">
        <v>297</v>
      </c>
      <c r="AW229" s="205" t="s">
        <v>358</v>
      </c>
      <c r="AX229" s="205" t="s">
        <v>313</v>
      </c>
      <c r="AY229" s="206" t="s">
        <v>385</v>
      </c>
    </row>
    <row r="230" spans="2:65" s="195" customFormat="1" x14ac:dyDescent="0.25">
      <c r="B230" s="200"/>
      <c r="D230" s="204" t="s">
        <v>396</v>
      </c>
      <c r="E230" s="196" t="s">
        <v>15</v>
      </c>
      <c r="F230" s="203" t="s">
        <v>297</v>
      </c>
      <c r="H230" s="202">
        <v>1</v>
      </c>
      <c r="I230" s="201"/>
      <c r="L230" s="200"/>
      <c r="M230" s="199"/>
      <c r="N230" s="198"/>
      <c r="O230" s="198"/>
      <c r="P230" s="198"/>
      <c r="Q230" s="198"/>
      <c r="R230" s="198"/>
      <c r="S230" s="198"/>
      <c r="T230" s="197"/>
      <c r="AT230" s="196" t="s">
        <v>396</v>
      </c>
      <c r="AU230" s="196" t="s">
        <v>293</v>
      </c>
      <c r="AV230" s="195" t="s">
        <v>293</v>
      </c>
      <c r="AW230" s="195" t="s">
        <v>358</v>
      </c>
      <c r="AX230" s="195" t="s">
        <v>313</v>
      </c>
      <c r="AY230" s="196" t="s">
        <v>385</v>
      </c>
    </row>
    <row r="231" spans="2:65" s="232" customFormat="1" x14ac:dyDescent="0.25">
      <c r="B231" s="237"/>
      <c r="D231" s="219" t="s">
        <v>396</v>
      </c>
      <c r="E231" s="241" t="s">
        <v>15</v>
      </c>
      <c r="F231" s="240" t="s">
        <v>456</v>
      </c>
      <c r="H231" s="239">
        <v>1</v>
      </c>
      <c r="I231" s="238"/>
      <c r="L231" s="237"/>
      <c r="M231" s="236"/>
      <c r="N231" s="235"/>
      <c r="O231" s="235"/>
      <c r="P231" s="235"/>
      <c r="Q231" s="235"/>
      <c r="R231" s="235"/>
      <c r="S231" s="235"/>
      <c r="T231" s="234"/>
      <c r="AT231" s="233" t="s">
        <v>396</v>
      </c>
      <c r="AU231" s="233" t="s">
        <v>293</v>
      </c>
      <c r="AV231" s="232" t="s">
        <v>384</v>
      </c>
      <c r="AW231" s="232" t="s">
        <v>358</v>
      </c>
      <c r="AX231" s="232" t="s">
        <v>297</v>
      </c>
      <c r="AY231" s="233" t="s">
        <v>385</v>
      </c>
    </row>
    <row r="232" spans="2:65" s="41" customFormat="1" ht="31.5" customHeight="1" x14ac:dyDescent="0.25">
      <c r="B232" s="179"/>
      <c r="C232" s="178" t="s">
        <v>1361</v>
      </c>
      <c r="D232" s="178" t="s">
        <v>386</v>
      </c>
      <c r="E232" s="177" t="s">
        <v>1817</v>
      </c>
      <c r="F232" s="172" t="s">
        <v>1816</v>
      </c>
      <c r="G232" s="176" t="s">
        <v>464</v>
      </c>
      <c r="H232" s="175">
        <v>6.8</v>
      </c>
      <c r="I232" s="174"/>
      <c r="J232" s="173">
        <f>ROUND(I232*H232,2)</f>
        <v>0</v>
      </c>
      <c r="K232" s="172" t="s">
        <v>15</v>
      </c>
      <c r="L232" s="42"/>
      <c r="M232" s="171" t="s">
        <v>15</v>
      </c>
      <c r="N232" s="215" t="s">
        <v>349</v>
      </c>
      <c r="O232" s="89"/>
      <c r="P232" s="214">
        <f>O232*H232</f>
        <v>0</v>
      </c>
      <c r="Q232" s="214">
        <v>0</v>
      </c>
      <c r="R232" s="214">
        <f>Q232*H232</f>
        <v>0</v>
      </c>
      <c r="S232" s="214">
        <v>0</v>
      </c>
      <c r="T232" s="213">
        <f>S232*H232</f>
        <v>0</v>
      </c>
      <c r="AR232" s="136" t="s">
        <v>451</v>
      </c>
      <c r="AT232" s="136" t="s">
        <v>386</v>
      </c>
      <c r="AU232" s="136" t="s">
        <v>293</v>
      </c>
      <c r="AY232" s="136" t="s">
        <v>385</v>
      </c>
      <c r="BE232" s="166">
        <f>IF(N232="základní",J232,0)</f>
        <v>0</v>
      </c>
      <c r="BF232" s="166">
        <f>IF(N232="snížená",J232,0)</f>
        <v>0</v>
      </c>
      <c r="BG232" s="166">
        <f>IF(N232="zákl. přenesená",J232,0)</f>
        <v>0</v>
      </c>
      <c r="BH232" s="166">
        <f>IF(N232="sníž. přenesená",J232,0)</f>
        <v>0</v>
      </c>
      <c r="BI232" s="166">
        <f>IF(N232="nulová",J232,0)</f>
        <v>0</v>
      </c>
      <c r="BJ232" s="136" t="s">
        <v>297</v>
      </c>
      <c r="BK232" s="166">
        <f>ROUND(I232*H232,2)</f>
        <v>0</v>
      </c>
      <c r="BL232" s="136" t="s">
        <v>451</v>
      </c>
      <c r="BM232" s="136" t="s">
        <v>1815</v>
      </c>
    </row>
    <row r="233" spans="2:65" s="41" customFormat="1" ht="22.5" customHeight="1" x14ac:dyDescent="0.25">
      <c r="B233" s="179"/>
      <c r="C233" s="178" t="s">
        <v>1357</v>
      </c>
      <c r="D233" s="178" t="s">
        <v>386</v>
      </c>
      <c r="E233" s="177" t="s">
        <v>1814</v>
      </c>
      <c r="F233" s="172" t="s">
        <v>1813</v>
      </c>
      <c r="G233" s="176" t="s">
        <v>156</v>
      </c>
      <c r="H233" s="175">
        <v>49.5</v>
      </c>
      <c r="I233" s="174"/>
      <c r="J233" s="173">
        <f>ROUND(I233*H233,2)</f>
        <v>0</v>
      </c>
      <c r="K233" s="172" t="s">
        <v>15</v>
      </c>
      <c r="L233" s="42"/>
      <c r="M233" s="171" t="s">
        <v>15</v>
      </c>
      <c r="N233" s="215" t="s">
        <v>349</v>
      </c>
      <c r="O233" s="89"/>
      <c r="P233" s="214">
        <f>O233*H233</f>
        <v>0</v>
      </c>
      <c r="Q233" s="214">
        <v>0</v>
      </c>
      <c r="R233" s="214">
        <f>Q233*H233</f>
        <v>0</v>
      </c>
      <c r="S233" s="214">
        <v>0</v>
      </c>
      <c r="T233" s="213">
        <f>S233*H233</f>
        <v>0</v>
      </c>
      <c r="AR233" s="136" t="s">
        <v>451</v>
      </c>
      <c r="AT233" s="136" t="s">
        <v>386</v>
      </c>
      <c r="AU233" s="136" t="s">
        <v>293</v>
      </c>
      <c r="AY233" s="136" t="s">
        <v>385</v>
      </c>
      <c r="BE233" s="166">
        <f>IF(N233="základní",J233,0)</f>
        <v>0</v>
      </c>
      <c r="BF233" s="166">
        <f>IF(N233="snížená",J233,0)</f>
        <v>0</v>
      </c>
      <c r="BG233" s="166">
        <f>IF(N233="zákl. přenesená",J233,0)</f>
        <v>0</v>
      </c>
      <c r="BH233" s="166">
        <f>IF(N233="sníž. přenesená",J233,0)</f>
        <v>0</v>
      </c>
      <c r="BI233" s="166">
        <f>IF(N233="nulová",J233,0)</f>
        <v>0</v>
      </c>
      <c r="BJ233" s="136" t="s">
        <v>297</v>
      </c>
      <c r="BK233" s="166">
        <f>ROUND(I233*H233,2)</f>
        <v>0</v>
      </c>
      <c r="BL233" s="136" t="s">
        <v>451</v>
      </c>
      <c r="BM233" s="136" t="s">
        <v>1812</v>
      </c>
    </row>
    <row r="234" spans="2:65" s="41" customFormat="1" ht="22.5" customHeight="1" x14ac:dyDescent="0.25">
      <c r="B234" s="179"/>
      <c r="C234" s="178" t="s">
        <v>1353</v>
      </c>
      <c r="D234" s="178" t="s">
        <v>386</v>
      </c>
      <c r="E234" s="177" t="s">
        <v>1811</v>
      </c>
      <c r="F234" s="172" t="s">
        <v>1810</v>
      </c>
      <c r="G234" s="176" t="s">
        <v>420</v>
      </c>
      <c r="H234" s="175">
        <v>1</v>
      </c>
      <c r="I234" s="174"/>
      <c r="J234" s="173">
        <f>ROUND(I234*H234,2)</f>
        <v>0</v>
      </c>
      <c r="K234" s="172" t="s">
        <v>15</v>
      </c>
      <c r="L234" s="42"/>
      <c r="M234" s="171" t="s">
        <v>15</v>
      </c>
      <c r="N234" s="215" t="s">
        <v>349</v>
      </c>
      <c r="O234" s="89"/>
      <c r="P234" s="214">
        <f>O234*H234</f>
        <v>0</v>
      </c>
      <c r="Q234" s="214">
        <v>0</v>
      </c>
      <c r="R234" s="214">
        <f>Q234*H234</f>
        <v>0</v>
      </c>
      <c r="S234" s="214">
        <v>0</v>
      </c>
      <c r="T234" s="213">
        <f>S234*H234</f>
        <v>0</v>
      </c>
      <c r="AR234" s="136" t="s">
        <v>451</v>
      </c>
      <c r="AT234" s="136" t="s">
        <v>386</v>
      </c>
      <c r="AU234" s="136" t="s">
        <v>293</v>
      </c>
      <c r="AY234" s="136" t="s">
        <v>385</v>
      </c>
      <c r="BE234" s="166">
        <f>IF(N234="základní",J234,0)</f>
        <v>0</v>
      </c>
      <c r="BF234" s="166">
        <f>IF(N234="snížená",J234,0)</f>
        <v>0</v>
      </c>
      <c r="BG234" s="166">
        <f>IF(N234="zákl. přenesená",J234,0)</f>
        <v>0</v>
      </c>
      <c r="BH234" s="166">
        <f>IF(N234="sníž. přenesená",J234,0)</f>
        <v>0</v>
      </c>
      <c r="BI234" s="166">
        <f>IF(N234="nulová",J234,0)</f>
        <v>0</v>
      </c>
      <c r="BJ234" s="136" t="s">
        <v>297</v>
      </c>
      <c r="BK234" s="166">
        <f>ROUND(I234*H234,2)</f>
        <v>0</v>
      </c>
      <c r="BL234" s="136" t="s">
        <v>451</v>
      </c>
      <c r="BM234" s="136" t="s">
        <v>1809</v>
      </c>
    </row>
    <row r="235" spans="2:65" s="41" customFormat="1" ht="22.5" customHeight="1" x14ac:dyDescent="0.25">
      <c r="B235" s="179"/>
      <c r="C235" s="178" t="s">
        <v>1349</v>
      </c>
      <c r="D235" s="178" t="s">
        <v>386</v>
      </c>
      <c r="E235" s="177" t="s">
        <v>1808</v>
      </c>
      <c r="F235" s="172" t="s">
        <v>1807</v>
      </c>
      <c r="G235" s="176" t="s">
        <v>156</v>
      </c>
      <c r="H235" s="175">
        <v>22.75</v>
      </c>
      <c r="I235" s="174"/>
      <c r="J235" s="173">
        <f>ROUND(I235*H235,2)</f>
        <v>0</v>
      </c>
      <c r="K235" s="172" t="s">
        <v>15</v>
      </c>
      <c r="L235" s="42"/>
      <c r="M235" s="171" t="s">
        <v>15</v>
      </c>
      <c r="N235" s="215" t="s">
        <v>349</v>
      </c>
      <c r="O235" s="89"/>
      <c r="P235" s="214">
        <f>O235*H235</f>
        <v>0</v>
      </c>
      <c r="Q235" s="214">
        <v>0</v>
      </c>
      <c r="R235" s="214">
        <f>Q235*H235</f>
        <v>0</v>
      </c>
      <c r="S235" s="214">
        <v>0</v>
      </c>
      <c r="T235" s="213">
        <f>S235*H235</f>
        <v>0</v>
      </c>
      <c r="AR235" s="136" t="s">
        <v>451</v>
      </c>
      <c r="AT235" s="136" t="s">
        <v>386</v>
      </c>
      <c r="AU235" s="136" t="s">
        <v>293</v>
      </c>
      <c r="AY235" s="136" t="s">
        <v>385</v>
      </c>
      <c r="BE235" s="166">
        <f>IF(N235="základní",J235,0)</f>
        <v>0</v>
      </c>
      <c r="BF235" s="166">
        <f>IF(N235="snížená",J235,0)</f>
        <v>0</v>
      </c>
      <c r="BG235" s="166">
        <f>IF(N235="zákl. přenesená",J235,0)</f>
        <v>0</v>
      </c>
      <c r="BH235" s="166">
        <f>IF(N235="sníž. přenesená",J235,0)</f>
        <v>0</v>
      </c>
      <c r="BI235" s="166">
        <f>IF(N235="nulová",J235,0)</f>
        <v>0</v>
      </c>
      <c r="BJ235" s="136" t="s">
        <v>297</v>
      </c>
      <c r="BK235" s="166">
        <f>ROUND(I235*H235,2)</f>
        <v>0</v>
      </c>
      <c r="BL235" s="136" t="s">
        <v>451</v>
      </c>
      <c r="BM235" s="136" t="s">
        <v>1806</v>
      </c>
    </row>
    <row r="236" spans="2:65" s="41" customFormat="1" ht="22.5" customHeight="1" x14ac:dyDescent="0.25">
      <c r="B236" s="179"/>
      <c r="C236" s="178" t="s">
        <v>1345</v>
      </c>
      <c r="D236" s="178" t="s">
        <v>386</v>
      </c>
      <c r="E236" s="177" t="s">
        <v>1805</v>
      </c>
      <c r="F236" s="172" t="s">
        <v>1804</v>
      </c>
      <c r="G236" s="176" t="s">
        <v>156</v>
      </c>
      <c r="H236" s="175">
        <v>5.8</v>
      </c>
      <c r="I236" s="174"/>
      <c r="J236" s="173">
        <f>ROUND(I236*H236,2)</f>
        <v>0</v>
      </c>
      <c r="K236" s="172" t="s">
        <v>15</v>
      </c>
      <c r="L236" s="42"/>
      <c r="M236" s="171" t="s">
        <v>15</v>
      </c>
      <c r="N236" s="215" t="s">
        <v>349</v>
      </c>
      <c r="O236" s="89"/>
      <c r="P236" s="214">
        <f>O236*H236</f>
        <v>0</v>
      </c>
      <c r="Q236" s="214">
        <v>0</v>
      </c>
      <c r="R236" s="214">
        <f>Q236*H236</f>
        <v>0</v>
      </c>
      <c r="S236" s="214">
        <v>0</v>
      </c>
      <c r="T236" s="213">
        <f>S236*H236</f>
        <v>0</v>
      </c>
      <c r="AR236" s="136" t="s">
        <v>451</v>
      </c>
      <c r="AT236" s="136" t="s">
        <v>386</v>
      </c>
      <c r="AU236" s="136" t="s">
        <v>293</v>
      </c>
      <c r="AY236" s="136" t="s">
        <v>385</v>
      </c>
      <c r="BE236" s="166">
        <f>IF(N236="základní",J236,0)</f>
        <v>0</v>
      </c>
      <c r="BF236" s="166">
        <f>IF(N236="snížená",J236,0)</f>
        <v>0</v>
      </c>
      <c r="BG236" s="166">
        <f>IF(N236="zákl. přenesená",J236,0)</f>
        <v>0</v>
      </c>
      <c r="BH236" s="166">
        <f>IF(N236="sníž. přenesená",J236,0)</f>
        <v>0</v>
      </c>
      <c r="BI236" s="166">
        <f>IF(N236="nulová",J236,0)</f>
        <v>0</v>
      </c>
      <c r="BJ236" s="136" t="s">
        <v>297</v>
      </c>
      <c r="BK236" s="166">
        <f>ROUND(I236*H236,2)</f>
        <v>0</v>
      </c>
      <c r="BL236" s="136" t="s">
        <v>451</v>
      </c>
      <c r="BM236" s="136" t="s">
        <v>1803</v>
      </c>
    </row>
    <row r="237" spans="2:65" s="41" customFormat="1" ht="22.5" customHeight="1" x14ac:dyDescent="0.25">
      <c r="B237" s="179"/>
      <c r="C237" s="178" t="s">
        <v>1341</v>
      </c>
      <c r="D237" s="178" t="s">
        <v>386</v>
      </c>
      <c r="E237" s="177" t="s">
        <v>1802</v>
      </c>
      <c r="F237" s="172" t="s">
        <v>1801</v>
      </c>
      <c r="G237" s="176" t="s">
        <v>156</v>
      </c>
      <c r="H237" s="175">
        <v>52.5</v>
      </c>
      <c r="I237" s="174"/>
      <c r="J237" s="173">
        <f>ROUND(I237*H237,2)</f>
        <v>0</v>
      </c>
      <c r="K237" s="172" t="s">
        <v>15</v>
      </c>
      <c r="L237" s="42"/>
      <c r="M237" s="171" t="s">
        <v>15</v>
      </c>
      <c r="N237" s="215" t="s">
        <v>349</v>
      </c>
      <c r="O237" s="89"/>
      <c r="P237" s="214">
        <f>O237*H237</f>
        <v>0</v>
      </c>
      <c r="Q237" s="214">
        <v>0</v>
      </c>
      <c r="R237" s="214">
        <f>Q237*H237</f>
        <v>0</v>
      </c>
      <c r="S237" s="214">
        <v>0</v>
      </c>
      <c r="T237" s="213">
        <f>S237*H237</f>
        <v>0</v>
      </c>
      <c r="AR237" s="136" t="s">
        <v>451</v>
      </c>
      <c r="AT237" s="136" t="s">
        <v>386</v>
      </c>
      <c r="AU237" s="136" t="s">
        <v>293</v>
      </c>
      <c r="AY237" s="136" t="s">
        <v>385</v>
      </c>
      <c r="BE237" s="166">
        <f>IF(N237="základní",J237,0)</f>
        <v>0</v>
      </c>
      <c r="BF237" s="166">
        <f>IF(N237="snížená",J237,0)</f>
        <v>0</v>
      </c>
      <c r="BG237" s="166">
        <f>IF(N237="zákl. přenesená",J237,0)</f>
        <v>0</v>
      </c>
      <c r="BH237" s="166">
        <f>IF(N237="sníž. přenesená",J237,0)</f>
        <v>0</v>
      </c>
      <c r="BI237" s="166">
        <f>IF(N237="nulová",J237,0)</f>
        <v>0</v>
      </c>
      <c r="BJ237" s="136" t="s">
        <v>297</v>
      </c>
      <c r="BK237" s="166">
        <f>ROUND(I237*H237,2)</f>
        <v>0</v>
      </c>
      <c r="BL237" s="136" t="s">
        <v>451</v>
      </c>
      <c r="BM237" s="136" t="s">
        <v>1800</v>
      </c>
    </row>
    <row r="238" spans="2:65" s="41" customFormat="1" ht="22.5" customHeight="1" x14ac:dyDescent="0.25">
      <c r="B238" s="179"/>
      <c r="C238" s="178" t="s">
        <v>1329</v>
      </c>
      <c r="D238" s="178" t="s">
        <v>386</v>
      </c>
      <c r="E238" s="177" t="s">
        <v>1799</v>
      </c>
      <c r="F238" s="172" t="s">
        <v>1798</v>
      </c>
      <c r="G238" s="176" t="s">
        <v>420</v>
      </c>
      <c r="H238" s="175">
        <v>5</v>
      </c>
      <c r="I238" s="174"/>
      <c r="J238" s="173">
        <f>ROUND(I238*H238,2)</f>
        <v>0</v>
      </c>
      <c r="K238" s="172" t="s">
        <v>15</v>
      </c>
      <c r="L238" s="42"/>
      <c r="M238" s="171" t="s">
        <v>15</v>
      </c>
      <c r="N238" s="215" t="s">
        <v>349</v>
      </c>
      <c r="O238" s="89"/>
      <c r="P238" s="214">
        <f>O238*H238</f>
        <v>0</v>
      </c>
      <c r="Q238" s="214">
        <v>0</v>
      </c>
      <c r="R238" s="214">
        <f>Q238*H238</f>
        <v>0</v>
      </c>
      <c r="S238" s="214">
        <v>0</v>
      </c>
      <c r="T238" s="213">
        <f>S238*H238</f>
        <v>0</v>
      </c>
      <c r="AR238" s="136" t="s">
        <v>451</v>
      </c>
      <c r="AT238" s="136" t="s">
        <v>386</v>
      </c>
      <c r="AU238" s="136" t="s">
        <v>293</v>
      </c>
      <c r="AY238" s="136" t="s">
        <v>385</v>
      </c>
      <c r="BE238" s="166">
        <f>IF(N238="základní",J238,0)</f>
        <v>0</v>
      </c>
      <c r="BF238" s="166">
        <f>IF(N238="snížená",J238,0)</f>
        <v>0</v>
      </c>
      <c r="BG238" s="166">
        <f>IF(N238="zákl. přenesená",J238,0)</f>
        <v>0</v>
      </c>
      <c r="BH238" s="166">
        <f>IF(N238="sníž. přenesená",J238,0)</f>
        <v>0</v>
      </c>
      <c r="BI238" s="166">
        <f>IF(N238="nulová",J238,0)</f>
        <v>0</v>
      </c>
      <c r="BJ238" s="136" t="s">
        <v>297</v>
      </c>
      <c r="BK238" s="166">
        <f>ROUND(I238*H238,2)</f>
        <v>0</v>
      </c>
      <c r="BL238" s="136" t="s">
        <v>451</v>
      </c>
      <c r="BM238" s="136" t="s">
        <v>1797</v>
      </c>
    </row>
    <row r="239" spans="2:65" s="41" customFormat="1" ht="31.5" customHeight="1" x14ac:dyDescent="0.25">
      <c r="B239" s="179"/>
      <c r="C239" s="178" t="s">
        <v>1320</v>
      </c>
      <c r="D239" s="178" t="s">
        <v>386</v>
      </c>
      <c r="E239" s="177" t="s">
        <v>1796</v>
      </c>
      <c r="F239" s="172" t="s">
        <v>1795</v>
      </c>
      <c r="G239" s="176" t="s">
        <v>156</v>
      </c>
      <c r="H239" s="175">
        <v>37.5</v>
      </c>
      <c r="I239" s="174"/>
      <c r="J239" s="173">
        <f>ROUND(I239*H239,2)</f>
        <v>0</v>
      </c>
      <c r="K239" s="172" t="s">
        <v>15</v>
      </c>
      <c r="L239" s="42"/>
      <c r="M239" s="171" t="s">
        <v>15</v>
      </c>
      <c r="N239" s="215" t="s">
        <v>349</v>
      </c>
      <c r="O239" s="89"/>
      <c r="P239" s="214">
        <f>O239*H239</f>
        <v>0</v>
      </c>
      <c r="Q239" s="214">
        <v>0</v>
      </c>
      <c r="R239" s="214">
        <f>Q239*H239</f>
        <v>0</v>
      </c>
      <c r="S239" s="214">
        <v>0</v>
      </c>
      <c r="T239" s="213">
        <f>S239*H239</f>
        <v>0</v>
      </c>
      <c r="AR239" s="136" t="s">
        <v>451</v>
      </c>
      <c r="AT239" s="136" t="s">
        <v>386</v>
      </c>
      <c r="AU239" s="136" t="s">
        <v>293</v>
      </c>
      <c r="AY239" s="136" t="s">
        <v>385</v>
      </c>
      <c r="BE239" s="166">
        <f>IF(N239="základní",J239,0)</f>
        <v>0</v>
      </c>
      <c r="BF239" s="166">
        <f>IF(N239="snížená",J239,0)</f>
        <v>0</v>
      </c>
      <c r="BG239" s="166">
        <f>IF(N239="zákl. přenesená",J239,0)</f>
        <v>0</v>
      </c>
      <c r="BH239" s="166">
        <f>IF(N239="sníž. přenesená",J239,0)</f>
        <v>0</v>
      </c>
      <c r="BI239" s="166">
        <f>IF(N239="nulová",J239,0)</f>
        <v>0</v>
      </c>
      <c r="BJ239" s="136" t="s">
        <v>297</v>
      </c>
      <c r="BK239" s="166">
        <f>ROUND(I239*H239,2)</f>
        <v>0</v>
      </c>
      <c r="BL239" s="136" t="s">
        <v>451</v>
      </c>
      <c r="BM239" s="136" t="s">
        <v>1794</v>
      </c>
    </row>
    <row r="240" spans="2:65" s="195" customFormat="1" x14ac:dyDescent="0.25">
      <c r="B240" s="200"/>
      <c r="D240" s="204" t="s">
        <v>396</v>
      </c>
      <c r="E240" s="196" t="s">
        <v>15</v>
      </c>
      <c r="F240" s="203" t="s">
        <v>1793</v>
      </c>
      <c r="H240" s="202">
        <v>37.5</v>
      </c>
      <c r="I240" s="201"/>
      <c r="L240" s="200"/>
      <c r="M240" s="199"/>
      <c r="N240" s="198"/>
      <c r="O240" s="198"/>
      <c r="P240" s="198"/>
      <c r="Q240" s="198"/>
      <c r="R240" s="198"/>
      <c r="S240" s="198"/>
      <c r="T240" s="197"/>
      <c r="AT240" s="196" t="s">
        <v>396</v>
      </c>
      <c r="AU240" s="196" t="s">
        <v>293</v>
      </c>
      <c r="AV240" s="195" t="s">
        <v>293</v>
      </c>
      <c r="AW240" s="195" t="s">
        <v>358</v>
      </c>
      <c r="AX240" s="195" t="s">
        <v>313</v>
      </c>
      <c r="AY240" s="196" t="s">
        <v>385</v>
      </c>
    </row>
    <row r="241" spans="2:65" s="232" customFormat="1" x14ac:dyDescent="0.25">
      <c r="B241" s="237"/>
      <c r="D241" s="219" t="s">
        <v>396</v>
      </c>
      <c r="E241" s="241" t="s">
        <v>15</v>
      </c>
      <c r="F241" s="240" t="s">
        <v>456</v>
      </c>
      <c r="H241" s="239">
        <v>37.5</v>
      </c>
      <c r="I241" s="238"/>
      <c r="L241" s="237"/>
      <c r="M241" s="236"/>
      <c r="N241" s="235"/>
      <c r="O241" s="235"/>
      <c r="P241" s="235"/>
      <c r="Q241" s="235"/>
      <c r="R241" s="235"/>
      <c r="S241" s="235"/>
      <c r="T241" s="234"/>
      <c r="AT241" s="233" t="s">
        <v>396</v>
      </c>
      <c r="AU241" s="233" t="s">
        <v>293</v>
      </c>
      <c r="AV241" s="232" t="s">
        <v>384</v>
      </c>
      <c r="AW241" s="232" t="s">
        <v>358</v>
      </c>
      <c r="AX241" s="232" t="s">
        <v>297</v>
      </c>
      <c r="AY241" s="233" t="s">
        <v>385</v>
      </c>
    </row>
    <row r="242" spans="2:65" s="41" customFormat="1" ht="22.5" customHeight="1" x14ac:dyDescent="0.25">
      <c r="B242" s="179"/>
      <c r="C242" s="178" t="s">
        <v>1175</v>
      </c>
      <c r="D242" s="178" t="s">
        <v>386</v>
      </c>
      <c r="E242" s="177" t="s">
        <v>1792</v>
      </c>
      <c r="F242" s="172" t="s">
        <v>1791</v>
      </c>
      <c r="G242" s="176" t="s">
        <v>513</v>
      </c>
      <c r="H242" s="175">
        <v>3.621</v>
      </c>
      <c r="I242" s="174"/>
      <c r="J242" s="173">
        <f>ROUND(I242*H242,2)</f>
        <v>0</v>
      </c>
      <c r="K242" s="172" t="s">
        <v>1786</v>
      </c>
      <c r="L242" s="42"/>
      <c r="M242" s="171" t="s">
        <v>15</v>
      </c>
      <c r="N242" s="215" t="s">
        <v>349</v>
      </c>
      <c r="O242" s="89"/>
      <c r="P242" s="214">
        <f>O242*H242</f>
        <v>0</v>
      </c>
      <c r="Q242" s="214">
        <v>0</v>
      </c>
      <c r="R242" s="214">
        <f>Q242*H242</f>
        <v>0</v>
      </c>
      <c r="S242" s="214">
        <v>0</v>
      </c>
      <c r="T242" s="213">
        <f>S242*H242</f>
        <v>0</v>
      </c>
      <c r="AR242" s="136" t="s">
        <v>451</v>
      </c>
      <c r="AT242" s="136" t="s">
        <v>386</v>
      </c>
      <c r="AU242" s="136" t="s">
        <v>293</v>
      </c>
      <c r="AY242" s="136" t="s">
        <v>385</v>
      </c>
      <c r="BE242" s="166">
        <f>IF(N242="základní",J242,0)</f>
        <v>0</v>
      </c>
      <c r="BF242" s="166">
        <f>IF(N242="snížená",J242,0)</f>
        <v>0</v>
      </c>
      <c r="BG242" s="166">
        <f>IF(N242="zákl. přenesená",J242,0)</f>
        <v>0</v>
      </c>
      <c r="BH242" s="166">
        <f>IF(N242="sníž. přenesená",J242,0)</f>
        <v>0</v>
      </c>
      <c r="BI242" s="166">
        <f>IF(N242="nulová",J242,0)</f>
        <v>0</v>
      </c>
      <c r="BJ242" s="136" t="s">
        <v>297</v>
      </c>
      <c r="BK242" s="166">
        <f>ROUND(I242*H242,2)</f>
        <v>0</v>
      </c>
      <c r="BL242" s="136" t="s">
        <v>451</v>
      </c>
      <c r="BM242" s="136" t="s">
        <v>1790</v>
      </c>
    </row>
    <row r="243" spans="2:65" s="41" customFormat="1" ht="27" x14ac:dyDescent="0.25">
      <c r="B243" s="42"/>
      <c r="D243" s="204" t="s">
        <v>461</v>
      </c>
      <c r="F243" s="244" t="s">
        <v>1789</v>
      </c>
      <c r="I243" s="243"/>
      <c r="L243" s="42"/>
      <c r="M243" s="242"/>
      <c r="N243" s="89"/>
      <c r="O243" s="89"/>
      <c r="P243" s="89"/>
      <c r="Q243" s="89"/>
      <c r="R243" s="89"/>
      <c r="S243" s="89"/>
      <c r="T243" s="88"/>
      <c r="AT243" s="136" t="s">
        <v>461</v>
      </c>
      <c r="AU243" s="136" t="s">
        <v>293</v>
      </c>
    </row>
    <row r="244" spans="2:65" s="41" customFormat="1" ht="121.5" x14ac:dyDescent="0.25">
      <c r="B244" s="42"/>
      <c r="D244" s="219" t="s">
        <v>1782</v>
      </c>
      <c r="F244" s="318" t="s">
        <v>1783</v>
      </c>
      <c r="I244" s="243"/>
      <c r="L244" s="42"/>
      <c r="M244" s="242"/>
      <c r="N244" s="89"/>
      <c r="O244" s="89"/>
      <c r="P244" s="89"/>
      <c r="Q244" s="89"/>
      <c r="R244" s="89"/>
      <c r="S244" s="89"/>
      <c r="T244" s="88"/>
      <c r="AT244" s="136" t="s">
        <v>1782</v>
      </c>
      <c r="AU244" s="136" t="s">
        <v>293</v>
      </c>
    </row>
    <row r="245" spans="2:65" s="41" customFormat="1" ht="22.5" customHeight="1" x14ac:dyDescent="0.25">
      <c r="B245" s="179"/>
      <c r="C245" s="178" t="s">
        <v>1169</v>
      </c>
      <c r="D245" s="178" t="s">
        <v>386</v>
      </c>
      <c r="E245" s="177" t="s">
        <v>1788</v>
      </c>
      <c r="F245" s="172" t="s">
        <v>1787</v>
      </c>
      <c r="G245" s="176" t="s">
        <v>513</v>
      </c>
      <c r="H245" s="175">
        <v>3.621</v>
      </c>
      <c r="I245" s="174"/>
      <c r="J245" s="173">
        <f>ROUND(I245*H245,2)</f>
        <v>0</v>
      </c>
      <c r="K245" s="172" t="s">
        <v>1786</v>
      </c>
      <c r="L245" s="42"/>
      <c r="M245" s="171" t="s">
        <v>15</v>
      </c>
      <c r="N245" s="215" t="s">
        <v>349</v>
      </c>
      <c r="O245" s="89"/>
      <c r="P245" s="214">
        <f>O245*H245</f>
        <v>0</v>
      </c>
      <c r="Q245" s="214">
        <v>0</v>
      </c>
      <c r="R245" s="214">
        <f>Q245*H245</f>
        <v>0</v>
      </c>
      <c r="S245" s="214">
        <v>0</v>
      </c>
      <c r="T245" s="213">
        <f>S245*H245</f>
        <v>0</v>
      </c>
      <c r="AR245" s="136" t="s">
        <v>451</v>
      </c>
      <c r="AT245" s="136" t="s">
        <v>386</v>
      </c>
      <c r="AU245" s="136" t="s">
        <v>293</v>
      </c>
      <c r="AY245" s="136" t="s">
        <v>385</v>
      </c>
      <c r="BE245" s="166">
        <f>IF(N245="základní",J245,0)</f>
        <v>0</v>
      </c>
      <c r="BF245" s="166">
        <f>IF(N245="snížená",J245,0)</f>
        <v>0</v>
      </c>
      <c r="BG245" s="166">
        <f>IF(N245="zákl. přenesená",J245,0)</f>
        <v>0</v>
      </c>
      <c r="BH245" s="166">
        <f>IF(N245="sníž. přenesená",J245,0)</f>
        <v>0</v>
      </c>
      <c r="BI245" s="166">
        <f>IF(N245="nulová",J245,0)</f>
        <v>0</v>
      </c>
      <c r="BJ245" s="136" t="s">
        <v>297</v>
      </c>
      <c r="BK245" s="166">
        <f>ROUND(I245*H245,2)</f>
        <v>0</v>
      </c>
      <c r="BL245" s="136" t="s">
        <v>451</v>
      </c>
      <c r="BM245" s="136" t="s">
        <v>1785</v>
      </c>
    </row>
    <row r="246" spans="2:65" s="41" customFormat="1" ht="27" x14ac:dyDescent="0.25">
      <c r="B246" s="42"/>
      <c r="D246" s="204" t="s">
        <v>461</v>
      </c>
      <c r="F246" s="244" t="s">
        <v>1784</v>
      </c>
      <c r="I246" s="243"/>
      <c r="L246" s="42"/>
      <c r="M246" s="242"/>
      <c r="N246" s="89"/>
      <c r="O246" s="89"/>
      <c r="P246" s="89"/>
      <c r="Q246" s="89"/>
      <c r="R246" s="89"/>
      <c r="S246" s="89"/>
      <c r="T246" s="88"/>
      <c r="AT246" s="136" t="s">
        <v>461</v>
      </c>
      <c r="AU246" s="136" t="s">
        <v>293</v>
      </c>
    </row>
    <row r="247" spans="2:65" s="41" customFormat="1" ht="121.5" x14ac:dyDescent="0.25">
      <c r="B247" s="42"/>
      <c r="D247" s="219" t="s">
        <v>1782</v>
      </c>
      <c r="F247" s="318" t="s">
        <v>1783</v>
      </c>
      <c r="I247" s="243"/>
      <c r="L247" s="42"/>
      <c r="M247" s="242"/>
      <c r="N247" s="89"/>
      <c r="O247" s="89"/>
      <c r="P247" s="89"/>
      <c r="Q247" s="89"/>
      <c r="R247" s="89"/>
      <c r="S247" s="89"/>
      <c r="T247" s="88"/>
      <c r="AT247" s="136" t="s">
        <v>1782</v>
      </c>
      <c r="AU247" s="136" t="s">
        <v>293</v>
      </c>
    </row>
    <row r="248" spans="2:65" s="41" customFormat="1" ht="22.5" customHeight="1" x14ac:dyDescent="0.25">
      <c r="B248" s="179"/>
      <c r="C248" s="178" t="s">
        <v>1313</v>
      </c>
      <c r="D248" s="178" t="s">
        <v>386</v>
      </c>
      <c r="E248" s="177" t="s">
        <v>1781</v>
      </c>
      <c r="F248" s="172" t="s">
        <v>1780</v>
      </c>
      <c r="G248" s="176" t="s">
        <v>420</v>
      </c>
      <c r="H248" s="175">
        <v>3</v>
      </c>
      <c r="I248" s="174"/>
      <c r="J248" s="173">
        <f>ROUND(I248*H248,2)</f>
        <v>0</v>
      </c>
      <c r="K248" s="172" t="s">
        <v>15</v>
      </c>
      <c r="L248" s="42"/>
      <c r="M248" s="171" t="s">
        <v>15</v>
      </c>
      <c r="N248" s="215" t="s">
        <v>349</v>
      </c>
      <c r="O248" s="89"/>
      <c r="P248" s="214">
        <f>O248*H248</f>
        <v>0</v>
      </c>
      <c r="Q248" s="214">
        <v>0</v>
      </c>
      <c r="R248" s="214">
        <f>Q248*H248</f>
        <v>0</v>
      </c>
      <c r="S248" s="214">
        <v>0</v>
      </c>
      <c r="T248" s="213">
        <f>S248*H248</f>
        <v>0</v>
      </c>
      <c r="AR248" s="136" t="s">
        <v>451</v>
      </c>
      <c r="AT248" s="136" t="s">
        <v>386</v>
      </c>
      <c r="AU248" s="136" t="s">
        <v>293</v>
      </c>
      <c r="AY248" s="136" t="s">
        <v>385</v>
      </c>
      <c r="BE248" s="166">
        <f>IF(N248="základní",J248,0)</f>
        <v>0</v>
      </c>
      <c r="BF248" s="166">
        <f>IF(N248="snížená",J248,0)</f>
        <v>0</v>
      </c>
      <c r="BG248" s="166">
        <f>IF(N248="zákl. přenesená",J248,0)</f>
        <v>0</v>
      </c>
      <c r="BH248" s="166">
        <f>IF(N248="sníž. přenesená",J248,0)</f>
        <v>0</v>
      </c>
      <c r="BI248" s="166">
        <f>IF(N248="nulová",J248,0)</f>
        <v>0</v>
      </c>
      <c r="BJ248" s="136" t="s">
        <v>297</v>
      </c>
      <c r="BK248" s="166">
        <f>ROUND(I248*H248,2)</f>
        <v>0</v>
      </c>
      <c r="BL248" s="136" t="s">
        <v>451</v>
      </c>
      <c r="BM248" s="136" t="s">
        <v>1779</v>
      </c>
    </row>
    <row r="249" spans="2:65" s="41" customFormat="1" ht="22.5" customHeight="1" x14ac:dyDescent="0.25">
      <c r="B249" s="179"/>
      <c r="C249" s="229" t="s">
        <v>1305</v>
      </c>
      <c r="D249" s="229" t="s">
        <v>429</v>
      </c>
      <c r="E249" s="228" t="s">
        <v>1778</v>
      </c>
      <c r="F249" s="223" t="s">
        <v>1777</v>
      </c>
      <c r="G249" s="227" t="s">
        <v>420</v>
      </c>
      <c r="H249" s="226">
        <v>3</v>
      </c>
      <c r="I249" s="225"/>
      <c r="J249" s="224">
        <f>ROUND(I249*H249,2)</f>
        <v>0</v>
      </c>
      <c r="K249" s="223" t="s">
        <v>15</v>
      </c>
      <c r="L249" s="222"/>
      <c r="M249" s="221" t="s">
        <v>15</v>
      </c>
      <c r="N249" s="220" t="s">
        <v>349</v>
      </c>
      <c r="O249" s="89"/>
      <c r="P249" s="214">
        <f>O249*H249</f>
        <v>0</v>
      </c>
      <c r="Q249" s="214">
        <v>0</v>
      </c>
      <c r="R249" s="214">
        <f>Q249*H249</f>
        <v>0</v>
      </c>
      <c r="S249" s="214">
        <v>0</v>
      </c>
      <c r="T249" s="213">
        <f>S249*H249</f>
        <v>0</v>
      </c>
      <c r="AR249" s="136" t="s">
        <v>452</v>
      </c>
      <c r="AT249" s="136" t="s">
        <v>429</v>
      </c>
      <c r="AU249" s="136" t="s">
        <v>293</v>
      </c>
      <c r="AY249" s="136" t="s">
        <v>385</v>
      </c>
      <c r="BE249" s="166">
        <f>IF(N249="základní",J249,0)</f>
        <v>0</v>
      </c>
      <c r="BF249" s="166">
        <f>IF(N249="snížená",J249,0)</f>
        <v>0</v>
      </c>
      <c r="BG249" s="166">
        <f>IF(N249="zákl. přenesená",J249,0)</f>
        <v>0</v>
      </c>
      <c r="BH249" s="166">
        <f>IF(N249="sníž. přenesená",J249,0)</f>
        <v>0</v>
      </c>
      <c r="BI249" s="166">
        <f>IF(N249="nulová",J249,0)</f>
        <v>0</v>
      </c>
      <c r="BJ249" s="136" t="s">
        <v>297</v>
      </c>
      <c r="BK249" s="166">
        <f>ROUND(I249*H249,2)</f>
        <v>0</v>
      </c>
      <c r="BL249" s="136" t="s">
        <v>451</v>
      </c>
      <c r="BM249" s="136" t="s">
        <v>1776</v>
      </c>
    </row>
    <row r="250" spans="2:65" s="180" customFormat="1" ht="29.85" customHeight="1" x14ac:dyDescent="0.3">
      <c r="B250" s="188"/>
      <c r="D250" s="192" t="s">
        <v>314</v>
      </c>
      <c r="E250" s="191" t="s">
        <v>872</v>
      </c>
      <c r="F250" s="191" t="s">
        <v>871</v>
      </c>
      <c r="I250" s="190"/>
      <c r="J250" s="189">
        <f>BK250</f>
        <v>0</v>
      </c>
      <c r="L250" s="188"/>
      <c r="M250" s="187"/>
      <c r="N250" s="185"/>
      <c r="O250" s="185"/>
      <c r="P250" s="186">
        <f>SUM(P251:P289)</f>
        <v>0</v>
      </c>
      <c r="Q250" s="185"/>
      <c r="R250" s="186">
        <f>SUM(R251:R289)</f>
        <v>0</v>
      </c>
      <c r="S250" s="185"/>
      <c r="T250" s="184">
        <f>SUM(T251:T289)</f>
        <v>0</v>
      </c>
      <c r="AR250" s="182" t="s">
        <v>293</v>
      </c>
      <c r="AT250" s="183" t="s">
        <v>314</v>
      </c>
      <c r="AU250" s="183" t="s">
        <v>297</v>
      </c>
      <c r="AY250" s="182" t="s">
        <v>385</v>
      </c>
      <c r="BK250" s="181">
        <f>SUM(BK251:BK289)</f>
        <v>0</v>
      </c>
    </row>
    <row r="251" spans="2:65" s="41" customFormat="1" ht="31.5" customHeight="1" x14ac:dyDescent="0.25">
      <c r="B251" s="179"/>
      <c r="C251" s="178" t="s">
        <v>1301</v>
      </c>
      <c r="D251" s="178" t="s">
        <v>386</v>
      </c>
      <c r="E251" s="177" t="s">
        <v>1775</v>
      </c>
      <c r="F251" s="172" t="s">
        <v>1774</v>
      </c>
      <c r="G251" s="176" t="s">
        <v>420</v>
      </c>
      <c r="H251" s="175">
        <v>13</v>
      </c>
      <c r="I251" s="174"/>
      <c r="J251" s="173">
        <f>ROUND(I251*H251,2)</f>
        <v>0</v>
      </c>
      <c r="K251" s="172" t="s">
        <v>15</v>
      </c>
      <c r="L251" s="42"/>
      <c r="M251" s="171" t="s">
        <v>15</v>
      </c>
      <c r="N251" s="215" t="s">
        <v>349</v>
      </c>
      <c r="O251" s="89"/>
      <c r="P251" s="214">
        <f>O251*H251</f>
        <v>0</v>
      </c>
      <c r="Q251" s="214">
        <v>0</v>
      </c>
      <c r="R251" s="214">
        <f>Q251*H251</f>
        <v>0</v>
      </c>
      <c r="S251" s="214">
        <v>0</v>
      </c>
      <c r="T251" s="213">
        <f>S251*H251</f>
        <v>0</v>
      </c>
      <c r="AR251" s="136" t="s">
        <v>451</v>
      </c>
      <c r="AT251" s="136" t="s">
        <v>386</v>
      </c>
      <c r="AU251" s="136" t="s">
        <v>293</v>
      </c>
      <c r="AY251" s="136" t="s">
        <v>385</v>
      </c>
      <c r="BE251" s="166">
        <f>IF(N251="základní",J251,0)</f>
        <v>0</v>
      </c>
      <c r="BF251" s="166">
        <f>IF(N251="snížená",J251,0)</f>
        <v>0</v>
      </c>
      <c r="BG251" s="166">
        <f>IF(N251="zákl. přenesená",J251,0)</f>
        <v>0</v>
      </c>
      <c r="BH251" s="166">
        <f>IF(N251="sníž. přenesená",J251,0)</f>
        <v>0</v>
      </c>
      <c r="BI251" s="166">
        <f>IF(N251="nulová",J251,0)</f>
        <v>0</v>
      </c>
      <c r="BJ251" s="136" t="s">
        <v>297</v>
      </c>
      <c r="BK251" s="166">
        <f>ROUND(I251*H251,2)</f>
        <v>0</v>
      </c>
      <c r="BL251" s="136" t="s">
        <v>451</v>
      </c>
      <c r="BM251" s="136" t="s">
        <v>1773</v>
      </c>
    </row>
    <row r="252" spans="2:65" s="41" customFormat="1" ht="31.5" customHeight="1" x14ac:dyDescent="0.25">
      <c r="B252" s="179"/>
      <c r="C252" s="178" t="s">
        <v>1297</v>
      </c>
      <c r="D252" s="178" t="s">
        <v>386</v>
      </c>
      <c r="E252" s="177" t="s">
        <v>1772</v>
      </c>
      <c r="F252" s="172" t="s">
        <v>1771</v>
      </c>
      <c r="G252" s="176" t="s">
        <v>420</v>
      </c>
      <c r="H252" s="175">
        <v>11</v>
      </c>
      <c r="I252" s="174"/>
      <c r="J252" s="173">
        <f>ROUND(I252*H252,2)</f>
        <v>0</v>
      </c>
      <c r="K252" s="172" t="s">
        <v>15</v>
      </c>
      <c r="L252" s="42"/>
      <c r="M252" s="171" t="s">
        <v>15</v>
      </c>
      <c r="N252" s="215" t="s">
        <v>349</v>
      </c>
      <c r="O252" s="89"/>
      <c r="P252" s="214">
        <f>O252*H252</f>
        <v>0</v>
      </c>
      <c r="Q252" s="214">
        <v>0</v>
      </c>
      <c r="R252" s="214">
        <f>Q252*H252</f>
        <v>0</v>
      </c>
      <c r="S252" s="214">
        <v>0</v>
      </c>
      <c r="T252" s="213">
        <f>S252*H252</f>
        <v>0</v>
      </c>
      <c r="AR252" s="136" t="s">
        <v>451</v>
      </c>
      <c r="AT252" s="136" t="s">
        <v>386</v>
      </c>
      <c r="AU252" s="136" t="s">
        <v>293</v>
      </c>
      <c r="AY252" s="136" t="s">
        <v>385</v>
      </c>
      <c r="BE252" s="166">
        <f>IF(N252="základní",J252,0)</f>
        <v>0</v>
      </c>
      <c r="BF252" s="166">
        <f>IF(N252="snížená",J252,0)</f>
        <v>0</v>
      </c>
      <c r="BG252" s="166">
        <f>IF(N252="zákl. přenesená",J252,0)</f>
        <v>0</v>
      </c>
      <c r="BH252" s="166">
        <f>IF(N252="sníž. přenesená",J252,0)</f>
        <v>0</v>
      </c>
      <c r="BI252" s="166">
        <f>IF(N252="nulová",J252,0)</f>
        <v>0</v>
      </c>
      <c r="BJ252" s="136" t="s">
        <v>297</v>
      </c>
      <c r="BK252" s="166">
        <f>ROUND(I252*H252,2)</f>
        <v>0</v>
      </c>
      <c r="BL252" s="136" t="s">
        <v>451</v>
      </c>
      <c r="BM252" s="136" t="s">
        <v>1770</v>
      </c>
    </row>
    <row r="253" spans="2:65" s="41" customFormat="1" ht="44.25" customHeight="1" x14ac:dyDescent="0.25">
      <c r="B253" s="179"/>
      <c r="C253" s="229" t="s">
        <v>1293</v>
      </c>
      <c r="D253" s="229" t="s">
        <v>429</v>
      </c>
      <c r="E253" s="228" t="s">
        <v>1769</v>
      </c>
      <c r="F253" s="223" t="s">
        <v>1768</v>
      </c>
      <c r="G253" s="227" t="s">
        <v>407</v>
      </c>
      <c r="H253" s="226">
        <v>1</v>
      </c>
      <c r="I253" s="225"/>
      <c r="J253" s="224">
        <f>ROUND(I253*H253,2)</f>
        <v>0</v>
      </c>
      <c r="K253" s="223" t="s">
        <v>15</v>
      </c>
      <c r="L253" s="222"/>
      <c r="M253" s="221" t="s">
        <v>15</v>
      </c>
      <c r="N253" s="220" t="s">
        <v>349</v>
      </c>
      <c r="O253" s="89"/>
      <c r="P253" s="214">
        <f>O253*H253</f>
        <v>0</v>
      </c>
      <c r="Q253" s="214">
        <v>0</v>
      </c>
      <c r="R253" s="214">
        <f>Q253*H253</f>
        <v>0</v>
      </c>
      <c r="S253" s="214">
        <v>0</v>
      </c>
      <c r="T253" s="213">
        <f>S253*H253</f>
        <v>0</v>
      </c>
      <c r="AR253" s="136" t="s">
        <v>452</v>
      </c>
      <c r="AT253" s="136" t="s">
        <v>429</v>
      </c>
      <c r="AU253" s="136" t="s">
        <v>293</v>
      </c>
      <c r="AY253" s="136" t="s">
        <v>385</v>
      </c>
      <c r="BE253" s="166">
        <f>IF(N253="základní",J253,0)</f>
        <v>0</v>
      </c>
      <c r="BF253" s="166">
        <f>IF(N253="snížená",J253,0)</f>
        <v>0</v>
      </c>
      <c r="BG253" s="166">
        <f>IF(N253="zákl. přenesená",J253,0)</f>
        <v>0</v>
      </c>
      <c r="BH253" s="166">
        <f>IF(N253="sníž. přenesená",J253,0)</f>
        <v>0</v>
      </c>
      <c r="BI253" s="166">
        <f>IF(N253="nulová",J253,0)</f>
        <v>0</v>
      </c>
      <c r="BJ253" s="136" t="s">
        <v>297</v>
      </c>
      <c r="BK253" s="166">
        <f>ROUND(I253*H253,2)</f>
        <v>0</v>
      </c>
      <c r="BL253" s="136" t="s">
        <v>451</v>
      </c>
      <c r="BM253" s="136" t="s">
        <v>1767</v>
      </c>
    </row>
    <row r="254" spans="2:65" s="205" customFormat="1" x14ac:dyDescent="0.25">
      <c r="B254" s="210"/>
      <c r="D254" s="204" t="s">
        <v>396</v>
      </c>
      <c r="E254" s="206" t="s">
        <v>15</v>
      </c>
      <c r="F254" s="212" t="s">
        <v>1766</v>
      </c>
      <c r="H254" s="206" t="s">
        <v>15</v>
      </c>
      <c r="I254" s="211"/>
      <c r="L254" s="210"/>
      <c r="M254" s="209"/>
      <c r="N254" s="208"/>
      <c r="O254" s="208"/>
      <c r="P254" s="208"/>
      <c r="Q254" s="208"/>
      <c r="R254" s="208"/>
      <c r="S254" s="208"/>
      <c r="T254" s="207"/>
      <c r="AT254" s="206" t="s">
        <v>396</v>
      </c>
      <c r="AU254" s="206" t="s">
        <v>293</v>
      </c>
      <c r="AV254" s="205" t="s">
        <v>297</v>
      </c>
      <c r="AW254" s="205" t="s">
        <v>358</v>
      </c>
      <c r="AX254" s="205" t="s">
        <v>313</v>
      </c>
      <c r="AY254" s="206" t="s">
        <v>385</v>
      </c>
    </row>
    <row r="255" spans="2:65" s="205" customFormat="1" x14ac:dyDescent="0.25">
      <c r="B255" s="210"/>
      <c r="D255" s="204" t="s">
        <v>396</v>
      </c>
      <c r="E255" s="206" t="s">
        <v>15</v>
      </c>
      <c r="F255" s="212" t="s">
        <v>1765</v>
      </c>
      <c r="H255" s="206" t="s">
        <v>15</v>
      </c>
      <c r="I255" s="211"/>
      <c r="L255" s="210"/>
      <c r="M255" s="209"/>
      <c r="N255" s="208"/>
      <c r="O255" s="208"/>
      <c r="P255" s="208"/>
      <c r="Q255" s="208"/>
      <c r="R255" s="208"/>
      <c r="S255" s="208"/>
      <c r="T255" s="207"/>
      <c r="AT255" s="206" t="s">
        <v>396</v>
      </c>
      <c r="AU255" s="206" t="s">
        <v>293</v>
      </c>
      <c r="AV255" s="205" t="s">
        <v>297</v>
      </c>
      <c r="AW255" s="205" t="s">
        <v>358</v>
      </c>
      <c r="AX255" s="205" t="s">
        <v>313</v>
      </c>
      <c r="AY255" s="206" t="s">
        <v>385</v>
      </c>
    </row>
    <row r="256" spans="2:65" s="205" customFormat="1" x14ac:dyDescent="0.25">
      <c r="B256" s="210"/>
      <c r="D256" s="204" t="s">
        <v>396</v>
      </c>
      <c r="E256" s="206" t="s">
        <v>15</v>
      </c>
      <c r="F256" s="212" t="s">
        <v>1764</v>
      </c>
      <c r="H256" s="206" t="s">
        <v>15</v>
      </c>
      <c r="I256" s="211"/>
      <c r="L256" s="210"/>
      <c r="M256" s="209"/>
      <c r="N256" s="208"/>
      <c r="O256" s="208"/>
      <c r="P256" s="208"/>
      <c r="Q256" s="208"/>
      <c r="R256" s="208"/>
      <c r="S256" s="208"/>
      <c r="T256" s="207"/>
      <c r="AT256" s="206" t="s">
        <v>396</v>
      </c>
      <c r="AU256" s="206" t="s">
        <v>293</v>
      </c>
      <c r="AV256" s="205" t="s">
        <v>297</v>
      </c>
      <c r="AW256" s="205" t="s">
        <v>358</v>
      </c>
      <c r="AX256" s="205" t="s">
        <v>313</v>
      </c>
      <c r="AY256" s="206" t="s">
        <v>385</v>
      </c>
    </row>
    <row r="257" spans="2:65" s="205" customFormat="1" x14ac:dyDescent="0.25">
      <c r="B257" s="210"/>
      <c r="D257" s="204" t="s">
        <v>396</v>
      </c>
      <c r="E257" s="206" t="s">
        <v>15</v>
      </c>
      <c r="F257" s="212" t="s">
        <v>1763</v>
      </c>
      <c r="H257" s="206" t="s">
        <v>15</v>
      </c>
      <c r="I257" s="211"/>
      <c r="L257" s="210"/>
      <c r="M257" s="209"/>
      <c r="N257" s="208"/>
      <c r="O257" s="208"/>
      <c r="P257" s="208"/>
      <c r="Q257" s="208"/>
      <c r="R257" s="208"/>
      <c r="S257" s="208"/>
      <c r="T257" s="207"/>
      <c r="AT257" s="206" t="s">
        <v>396</v>
      </c>
      <c r="AU257" s="206" t="s">
        <v>293</v>
      </c>
      <c r="AV257" s="205" t="s">
        <v>297</v>
      </c>
      <c r="AW257" s="205" t="s">
        <v>358</v>
      </c>
      <c r="AX257" s="205" t="s">
        <v>313</v>
      </c>
      <c r="AY257" s="206" t="s">
        <v>385</v>
      </c>
    </row>
    <row r="258" spans="2:65" s="205" customFormat="1" x14ac:dyDescent="0.25">
      <c r="B258" s="210"/>
      <c r="D258" s="204" t="s">
        <v>396</v>
      </c>
      <c r="E258" s="206" t="s">
        <v>15</v>
      </c>
      <c r="F258" s="212" t="s">
        <v>1762</v>
      </c>
      <c r="H258" s="206" t="s">
        <v>15</v>
      </c>
      <c r="I258" s="211"/>
      <c r="L258" s="210"/>
      <c r="M258" s="209"/>
      <c r="N258" s="208"/>
      <c r="O258" s="208"/>
      <c r="P258" s="208"/>
      <c r="Q258" s="208"/>
      <c r="R258" s="208"/>
      <c r="S258" s="208"/>
      <c r="T258" s="207"/>
      <c r="AT258" s="206" t="s">
        <v>396</v>
      </c>
      <c r="AU258" s="206" t="s">
        <v>293</v>
      </c>
      <c r="AV258" s="205" t="s">
        <v>297</v>
      </c>
      <c r="AW258" s="205" t="s">
        <v>358</v>
      </c>
      <c r="AX258" s="205" t="s">
        <v>313</v>
      </c>
      <c r="AY258" s="206" t="s">
        <v>385</v>
      </c>
    </row>
    <row r="259" spans="2:65" s="205" customFormat="1" x14ac:dyDescent="0.25">
      <c r="B259" s="210"/>
      <c r="D259" s="204" t="s">
        <v>396</v>
      </c>
      <c r="E259" s="206" t="s">
        <v>15</v>
      </c>
      <c r="F259" s="212" t="s">
        <v>1761</v>
      </c>
      <c r="H259" s="206" t="s">
        <v>15</v>
      </c>
      <c r="I259" s="211"/>
      <c r="L259" s="210"/>
      <c r="M259" s="209"/>
      <c r="N259" s="208"/>
      <c r="O259" s="208"/>
      <c r="P259" s="208"/>
      <c r="Q259" s="208"/>
      <c r="R259" s="208"/>
      <c r="S259" s="208"/>
      <c r="T259" s="207"/>
      <c r="AT259" s="206" t="s">
        <v>396</v>
      </c>
      <c r="AU259" s="206" t="s">
        <v>293</v>
      </c>
      <c r="AV259" s="205" t="s">
        <v>297</v>
      </c>
      <c r="AW259" s="205" t="s">
        <v>358</v>
      </c>
      <c r="AX259" s="205" t="s">
        <v>313</v>
      </c>
      <c r="AY259" s="206" t="s">
        <v>385</v>
      </c>
    </row>
    <row r="260" spans="2:65" s="205" customFormat="1" x14ac:dyDescent="0.25">
      <c r="B260" s="210"/>
      <c r="D260" s="204" t="s">
        <v>396</v>
      </c>
      <c r="E260" s="206" t="s">
        <v>15</v>
      </c>
      <c r="F260" s="212" t="s">
        <v>1760</v>
      </c>
      <c r="H260" s="206" t="s">
        <v>15</v>
      </c>
      <c r="I260" s="211"/>
      <c r="L260" s="210"/>
      <c r="M260" s="209"/>
      <c r="N260" s="208"/>
      <c r="O260" s="208"/>
      <c r="P260" s="208"/>
      <c r="Q260" s="208"/>
      <c r="R260" s="208"/>
      <c r="S260" s="208"/>
      <c r="T260" s="207"/>
      <c r="AT260" s="206" t="s">
        <v>396</v>
      </c>
      <c r="AU260" s="206" t="s">
        <v>293</v>
      </c>
      <c r="AV260" s="205" t="s">
        <v>297</v>
      </c>
      <c r="AW260" s="205" t="s">
        <v>358</v>
      </c>
      <c r="AX260" s="205" t="s">
        <v>313</v>
      </c>
      <c r="AY260" s="206" t="s">
        <v>385</v>
      </c>
    </row>
    <row r="261" spans="2:65" s="205" customFormat="1" x14ac:dyDescent="0.25">
      <c r="B261" s="210"/>
      <c r="D261" s="204" t="s">
        <v>396</v>
      </c>
      <c r="E261" s="206" t="s">
        <v>15</v>
      </c>
      <c r="F261" s="212" t="s">
        <v>1759</v>
      </c>
      <c r="H261" s="206" t="s">
        <v>15</v>
      </c>
      <c r="I261" s="211"/>
      <c r="L261" s="210"/>
      <c r="M261" s="209"/>
      <c r="N261" s="208"/>
      <c r="O261" s="208"/>
      <c r="P261" s="208"/>
      <c r="Q261" s="208"/>
      <c r="R261" s="208"/>
      <c r="S261" s="208"/>
      <c r="T261" s="207"/>
      <c r="AT261" s="206" t="s">
        <v>396</v>
      </c>
      <c r="AU261" s="206" t="s">
        <v>293</v>
      </c>
      <c r="AV261" s="205" t="s">
        <v>297</v>
      </c>
      <c r="AW261" s="205" t="s">
        <v>358</v>
      </c>
      <c r="AX261" s="205" t="s">
        <v>313</v>
      </c>
      <c r="AY261" s="206" t="s">
        <v>385</v>
      </c>
    </row>
    <row r="262" spans="2:65" s="205" customFormat="1" x14ac:dyDescent="0.25">
      <c r="B262" s="210"/>
      <c r="D262" s="204" t="s">
        <v>396</v>
      </c>
      <c r="E262" s="206" t="s">
        <v>15</v>
      </c>
      <c r="F262" s="212" t="s">
        <v>1758</v>
      </c>
      <c r="H262" s="206" t="s">
        <v>15</v>
      </c>
      <c r="I262" s="211"/>
      <c r="L262" s="210"/>
      <c r="M262" s="209"/>
      <c r="N262" s="208"/>
      <c r="O262" s="208"/>
      <c r="P262" s="208"/>
      <c r="Q262" s="208"/>
      <c r="R262" s="208"/>
      <c r="S262" s="208"/>
      <c r="T262" s="207"/>
      <c r="AT262" s="206" t="s">
        <v>396</v>
      </c>
      <c r="AU262" s="206" t="s">
        <v>293</v>
      </c>
      <c r="AV262" s="205" t="s">
        <v>297</v>
      </c>
      <c r="AW262" s="205" t="s">
        <v>358</v>
      </c>
      <c r="AX262" s="205" t="s">
        <v>313</v>
      </c>
      <c r="AY262" s="206" t="s">
        <v>385</v>
      </c>
    </row>
    <row r="263" spans="2:65" s="205" customFormat="1" x14ac:dyDescent="0.25">
      <c r="B263" s="210"/>
      <c r="D263" s="204" t="s">
        <v>396</v>
      </c>
      <c r="E263" s="206" t="s">
        <v>15</v>
      </c>
      <c r="F263" s="212" t="s">
        <v>1757</v>
      </c>
      <c r="H263" s="206" t="s">
        <v>15</v>
      </c>
      <c r="I263" s="211"/>
      <c r="L263" s="210"/>
      <c r="M263" s="209"/>
      <c r="N263" s="208"/>
      <c r="O263" s="208"/>
      <c r="P263" s="208"/>
      <c r="Q263" s="208"/>
      <c r="R263" s="208"/>
      <c r="S263" s="208"/>
      <c r="T263" s="207"/>
      <c r="AT263" s="206" t="s">
        <v>396</v>
      </c>
      <c r="AU263" s="206" t="s">
        <v>293</v>
      </c>
      <c r="AV263" s="205" t="s">
        <v>297</v>
      </c>
      <c r="AW263" s="205" t="s">
        <v>358</v>
      </c>
      <c r="AX263" s="205" t="s">
        <v>313</v>
      </c>
      <c r="AY263" s="206" t="s">
        <v>385</v>
      </c>
    </row>
    <row r="264" spans="2:65" s="205" customFormat="1" x14ac:dyDescent="0.25">
      <c r="B264" s="210"/>
      <c r="D264" s="204" t="s">
        <v>396</v>
      </c>
      <c r="E264" s="206" t="s">
        <v>15</v>
      </c>
      <c r="F264" s="212" t="s">
        <v>1756</v>
      </c>
      <c r="H264" s="206" t="s">
        <v>15</v>
      </c>
      <c r="I264" s="211"/>
      <c r="L264" s="210"/>
      <c r="M264" s="209"/>
      <c r="N264" s="208"/>
      <c r="O264" s="208"/>
      <c r="P264" s="208"/>
      <c r="Q264" s="208"/>
      <c r="R264" s="208"/>
      <c r="S264" s="208"/>
      <c r="T264" s="207"/>
      <c r="AT264" s="206" t="s">
        <v>396</v>
      </c>
      <c r="AU264" s="206" t="s">
        <v>293</v>
      </c>
      <c r="AV264" s="205" t="s">
        <v>297</v>
      </c>
      <c r="AW264" s="205" t="s">
        <v>358</v>
      </c>
      <c r="AX264" s="205" t="s">
        <v>313</v>
      </c>
      <c r="AY264" s="206" t="s">
        <v>385</v>
      </c>
    </row>
    <row r="265" spans="2:65" s="205" customFormat="1" x14ac:dyDescent="0.25">
      <c r="B265" s="210"/>
      <c r="D265" s="204" t="s">
        <v>396</v>
      </c>
      <c r="E265" s="206" t="s">
        <v>15</v>
      </c>
      <c r="F265" s="212" t="s">
        <v>1755</v>
      </c>
      <c r="H265" s="206" t="s">
        <v>15</v>
      </c>
      <c r="I265" s="211"/>
      <c r="L265" s="210"/>
      <c r="M265" s="209"/>
      <c r="N265" s="208"/>
      <c r="O265" s="208"/>
      <c r="P265" s="208"/>
      <c r="Q265" s="208"/>
      <c r="R265" s="208"/>
      <c r="S265" s="208"/>
      <c r="T265" s="207"/>
      <c r="AT265" s="206" t="s">
        <v>396</v>
      </c>
      <c r="AU265" s="206" t="s">
        <v>293</v>
      </c>
      <c r="AV265" s="205" t="s">
        <v>297</v>
      </c>
      <c r="AW265" s="205" t="s">
        <v>358</v>
      </c>
      <c r="AX265" s="205" t="s">
        <v>313</v>
      </c>
      <c r="AY265" s="206" t="s">
        <v>385</v>
      </c>
    </row>
    <row r="266" spans="2:65" s="195" customFormat="1" x14ac:dyDescent="0.25">
      <c r="B266" s="200"/>
      <c r="D266" s="219" t="s">
        <v>396</v>
      </c>
      <c r="E266" s="218" t="s">
        <v>15</v>
      </c>
      <c r="F266" s="217" t="s">
        <v>297</v>
      </c>
      <c r="H266" s="216">
        <v>1</v>
      </c>
      <c r="I266" s="201"/>
      <c r="L266" s="200"/>
      <c r="M266" s="199"/>
      <c r="N266" s="198"/>
      <c r="O266" s="198"/>
      <c r="P266" s="198"/>
      <c r="Q266" s="198"/>
      <c r="R266" s="198"/>
      <c r="S266" s="198"/>
      <c r="T266" s="197"/>
      <c r="AT266" s="196" t="s">
        <v>396</v>
      </c>
      <c r="AU266" s="196" t="s">
        <v>293</v>
      </c>
      <c r="AV266" s="195" t="s">
        <v>293</v>
      </c>
      <c r="AW266" s="195" t="s">
        <v>358</v>
      </c>
      <c r="AX266" s="195" t="s">
        <v>297</v>
      </c>
      <c r="AY266" s="196" t="s">
        <v>385</v>
      </c>
    </row>
    <row r="267" spans="2:65" s="41" customFormat="1" ht="22.5" customHeight="1" x14ac:dyDescent="0.25">
      <c r="B267" s="179"/>
      <c r="C267" s="178" t="s">
        <v>1286</v>
      </c>
      <c r="D267" s="178" t="s">
        <v>386</v>
      </c>
      <c r="E267" s="177" t="s">
        <v>1754</v>
      </c>
      <c r="F267" s="172" t="s">
        <v>1753</v>
      </c>
      <c r="G267" s="176" t="s">
        <v>464</v>
      </c>
      <c r="H267" s="175">
        <v>31.004000000000001</v>
      </c>
      <c r="I267" s="174"/>
      <c r="J267" s="173">
        <f>ROUND(I267*H267,2)</f>
        <v>0</v>
      </c>
      <c r="K267" s="172" t="s">
        <v>15</v>
      </c>
      <c r="L267" s="42"/>
      <c r="M267" s="171" t="s">
        <v>15</v>
      </c>
      <c r="N267" s="215" t="s">
        <v>349</v>
      </c>
      <c r="O267" s="89"/>
      <c r="P267" s="214">
        <f>O267*H267</f>
        <v>0</v>
      </c>
      <c r="Q267" s="214">
        <v>0</v>
      </c>
      <c r="R267" s="214">
        <f>Q267*H267</f>
        <v>0</v>
      </c>
      <c r="S267" s="214">
        <v>0</v>
      </c>
      <c r="T267" s="213">
        <f>S267*H267</f>
        <v>0</v>
      </c>
      <c r="AR267" s="136" t="s">
        <v>451</v>
      </c>
      <c r="AT267" s="136" t="s">
        <v>386</v>
      </c>
      <c r="AU267" s="136" t="s">
        <v>293</v>
      </c>
      <c r="AY267" s="136" t="s">
        <v>385</v>
      </c>
      <c r="BE267" s="166">
        <f>IF(N267="základní",J267,0)</f>
        <v>0</v>
      </c>
      <c r="BF267" s="166">
        <f>IF(N267="snížená",J267,0)</f>
        <v>0</v>
      </c>
      <c r="BG267" s="166">
        <f>IF(N267="zákl. přenesená",J267,0)</f>
        <v>0</v>
      </c>
      <c r="BH267" s="166">
        <f>IF(N267="sníž. přenesená",J267,0)</f>
        <v>0</v>
      </c>
      <c r="BI267" s="166">
        <f>IF(N267="nulová",J267,0)</f>
        <v>0</v>
      </c>
      <c r="BJ267" s="136" t="s">
        <v>297</v>
      </c>
      <c r="BK267" s="166">
        <f>ROUND(I267*H267,2)</f>
        <v>0</v>
      </c>
      <c r="BL267" s="136" t="s">
        <v>451</v>
      </c>
      <c r="BM267" s="136" t="s">
        <v>1752</v>
      </c>
    </row>
    <row r="268" spans="2:65" s="195" customFormat="1" x14ac:dyDescent="0.25">
      <c r="B268" s="200"/>
      <c r="D268" s="204" t="s">
        <v>396</v>
      </c>
      <c r="E268" s="196" t="s">
        <v>15</v>
      </c>
      <c r="F268" s="203" t="s">
        <v>1751</v>
      </c>
      <c r="H268" s="202">
        <v>0.88</v>
      </c>
      <c r="I268" s="201"/>
      <c r="L268" s="200"/>
      <c r="M268" s="199"/>
      <c r="N268" s="198"/>
      <c r="O268" s="198"/>
      <c r="P268" s="198"/>
      <c r="Q268" s="198"/>
      <c r="R268" s="198"/>
      <c r="S268" s="198"/>
      <c r="T268" s="197"/>
      <c r="AT268" s="196" t="s">
        <v>396</v>
      </c>
      <c r="AU268" s="196" t="s">
        <v>293</v>
      </c>
      <c r="AV268" s="195" t="s">
        <v>293</v>
      </c>
      <c r="AW268" s="195" t="s">
        <v>358</v>
      </c>
      <c r="AX268" s="195" t="s">
        <v>313</v>
      </c>
      <c r="AY268" s="196" t="s">
        <v>385</v>
      </c>
    </row>
    <row r="269" spans="2:65" s="195" customFormat="1" x14ac:dyDescent="0.25">
      <c r="B269" s="200"/>
      <c r="D269" s="204" t="s">
        <v>396</v>
      </c>
      <c r="E269" s="196" t="s">
        <v>15</v>
      </c>
      <c r="F269" s="203" t="s">
        <v>1750</v>
      </c>
      <c r="H269" s="202">
        <v>0.45600000000000002</v>
      </c>
      <c r="I269" s="201"/>
      <c r="L269" s="200"/>
      <c r="M269" s="199"/>
      <c r="N269" s="198"/>
      <c r="O269" s="198"/>
      <c r="P269" s="198"/>
      <c r="Q269" s="198"/>
      <c r="R269" s="198"/>
      <c r="S269" s="198"/>
      <c r="T269" s="197"/>
      <c r="AT269" s="196" t="s">
        <v>396</v>
      </c>
      <c r="AU269" s="196" t="s">
        <v>293</v>
      </c>
      <c r="AV269" s="195" t="s">
        <v>293</v>
      </c>
      <c r="AW269" s="195" t="s">
        <v>358</v>
      </c>
      <c r="AX269" s="195" t="s">
        <v>313</v>
      </c>
      <c r="AY269" s="196" t="s">
        <v>385</v>
      </c>
    </row>
    <row r="270" spans="2:65" s="195" customFormat="1" x14ac:dyDescent="0.25">
      <c r="B270" s="200"/>
      <c r="D270" s="204" t="s">
        <v>396</v>
      </c>
      <c r="E270" s="196" t="s">
        <v>15</v>
      </c>
      <c r="F270" s="203" t="s">
        <v>1746</v>
      </c>
      <c r="H270" s="202">
        <v>0.89300000000000002</v>
      </c>
      <c r="I270" s="201"/>
      <c r="L270" s="200"/>
      <c r="M270" s="199"/>
      <c r="N270" s="198"/>
      <c r="O270" s="198"/>
      <c r="P270" s="198"/>
      <c r="Q270" s="198"/>
      <c r="R270" s="198"/>
      <c r="S270" s="198"/>
      <c r="T270" s="197"/>
      <c r="AT270" s="196" t="s">
        <v>396</v>
      </c>
      <c r="AU270" s="196" t="s">
        <v>293</v>
      </c>
      <c r="AV270" s="195" t="s">
        <v>293</v>
      </c>
      <c r="AW270" s="195" t="s">
        <v>358</v>
      </c>
      <c r="AX270" s="195" t="s">
        <v>313</v>
      </c>
      <c r="AY270" s="196" t="s">
        <v>385</v>
      </c>
    </row>
    <row r="271" spans="2:65" s="195" customFormat="1" x14ac:dyDescent="0.25">
      <c r="B271" s="200"/>
      <c r="D271" s="204" t="s">
        <v>396</v>
      </c>
      <c r="E271" s="196" t="s">
        <v>15</v>
      </c>
      <c r="F271" s="203" t="s">
        <v>1750</v>
      </c>
      <c r="H271" s="202">
        <v>0.45600000000000002</v>
      </c>
      <c r="I271" s="201"/>
      <c r="L271" s="200"/>
      <c r="M271" s="199"/>
      <c r="N271" s="198"/>
      <c r="O271" s="198"/>
      <c r="P271" s="198"/>
      <c r="Q271" s="198"/>
      <c r="R271" s="198"/>
      <c r="S271" s="198"/>
      <c r="T271" s="197"/>
      <c r="AT271" s="196" t="s">
        <v>396</v>
      </c>
      <c r="AU271" s="196" t="s">
        <v>293</v>
      </c>
      <c r="AV271" s="195" t="s">
        <v>293</v>
      </c>
      <c r="AW271" s="195" t="s">
        <v>358</v>
      </c>
      <c r="AX271" s="195" t="s">
        <v>313</v>
      </c>
      <c r="AY271" s="196" t="s">
        <v>385</v>
      </c>
    </row>
    <row r="272" spans="2:65" s="195" customFormat="1" x14ac:dyDescent="0.25">
      <c r="B272" s="200"/>
      <c r="D272" s="204" t="s">
        <v>396</v>
      </c>
      <c r="E272" s="196" t="s">
        <v>15</v>
      </c>
      <c r="F272" s="203" t="s">
        <v>1749</v>
      </c>
      <c r="H272" s="202">
        <v>2.25</v>
      </c>
      <c r="I272" s="201"/>
      <c r="L272" s="200"/>
      <c r="M272" s="199"/>
      <c r="N272" s="198"/>
      <c r="O272" s="198"/>
      <c r="P272" s="198"/>
      <c r="Q272" s="198"/>
      <c r="R272" s="198"/>
      <c r="S272" s="198"/>
      <c r="T272" s="197"/>
      <c r="AT272" s="196" t="s">
        <v>396</v>
      </c>
      <c r="AU272" s="196" t="s">
        <v>293</v>
      </c>
      <c r="AV272" s="195" t="s">
        <v>293</v>
      </c>
      <c r="AW272" s="195" t="s">
        <v>358</v>
      </c>
      <c r="AX272" s="195" t="s">
        <v>313</v>
      </c>
      <c r="AY272" s="196" t="s">
        <v>385</v>
      </c>
    </row>
    <row r="273" spans="2:65" s="195" customFormat="1" x14ac:dyDescent="0.25">
      <c r="B273" s="200"/>
      <c r="D273" s="204" t="s">
        <v>396</v>
      </c>
      <c r="E273" s="196" t="s">
        <v>15</v>
      </c>
      <c r="F273" s="203" t="s">
        <v>1748</v>
      </c>
      <c r="H273" s="202">
        <v>15.66</v>
      </c>
      <c r="I273" s="201"/>
      <c r="L273" s="200"/>
      <c r="M273" s="199"/>
      <c r="N273" s="198"/>
      <c r="O273" s="198"/>
      <c r="P273" s="198"/>
      <c r="Q273" s="198"/>
      <c r="R273" s="198"/>
      <c r="S273" s="198"/>
      <c r="T273" s="197"/>
      <c r="AT273" s="196" t="s">
        <v>396</v>
      </c>
      <c r="AU273" s="196" t="s">
        <v>293</v>
      </c>
      <c r="AV273" s="195" t="s">
        <v>293</v>
      </c>
      <c r="AW273" s="195" t="s">
        <v>358</v>
      </c>
      <c r="AX273" s="195" t="s">
        <v>313</v>
      </c>
      <c r="AY273" s="196" t="s">
        <v>385</v>
      </c>
    </row>
    <row r="274" spans="2:65" s="195" customFormat="1" x14ac:dyDescent="0.25">
      <c r="B274" s="200"/>
      <c r="D274" s="204" t="s">
        <v>396</v>
      </c>
      <c r="E274" s="196" t="s">
        <v>15</v>
      </c>
      <c r="F274" s="203" t="s">
        <v>1747</v>
      </c>
      <c r="H274" s="202">
        <v>3.15</v>
      </c>
      <c r="I274" s="201"/>
      <c r="L274" s="200"/>
      <c r="M274" s="199"/>
      <c r="N274" s="198"/>
      <c r="O274" s="198"/>
      <c r="P274" s="198"/>
      <c r="Q274" s="198"/>
      <c r="R274" s="198"/>
      <c r="S274" s="198"/>
      <c r="T274" s="197"/>
      <c r="AT274" s="196" t="s">
        <v>396</v>
      </c>
      <c r="AU274" s="196" t="s">
        <v>293</v>
      </c>
      <c r="AV274" s="195" t="s">
        <v>293</v>
      </c>
      <c r="AW274" s="195" t="s">
        <v>358</v>
      </c>
      <c r="AX274" s="195" t="s">
        <v>313</v>
      </c>
      <c r="AY274" s="196" t="s">
        <v>385</v>
      </c>
    </row>
    <row r="275" spans="2:65" s="195" customFormat="1" x14ac:dyDescent="0.25">
      <c r="B275" s="200"/>
      <c r="D275" s="204" t="s">
        <v>396</v>
      </c>
      <c r="E275" s="196" t="s">
        <v>15</v>
      </c>
      <c r="F275" s="203" t="s">
        <v>1746</v>
      </c>
      <c r="H275" s="202">
        <v>0.89300000000000002</v>
      </c>
      <c r="I275" s="201"/>
      <c r="L275" s="200"/>
      <c r="M275" s="199"/>
      <c r="N275" s="198"/>
      <c r="O275" s="198"/>
      <c r="P275" s="198"/>
      <c r="Q275" s="198"/>
      <c r="R275" s="198"/>
      <c r="S275" s="198"/>
      <c r="T275" s="197"/>
      <c r="AT275" s="196" t="s">
        <v>396</v>
      </c>
      <c r="AU275" s="196" t="s">
        <v>293</v>
      </c>
      <c r="AV275" s="195" t="s">
        <v>293</v>
      </c>
      <c r="AW275" s="195" t="s">
        <v>358</v>
      </c>
      <c r="AX275" s="195" t="s">
        <v>313</v>
      </c>
      <c r="AY275" s="196" t="s">
        <v>385</v>
      </c>
    </row>
    <row r="276" spans="2:65" s="195" customFormat="1" x14ac:dyDescent="0.25">
      <c r="B276" s="200"/>
      <c r="D276" s="204" t="s">
        <v>396</v>
      </c>
      <c r="E276" s="196" t="s">
        <v>15</v>
      </c>
      <c r="F276" s="203" t="s">
        <v>1745</v>
      </c>
      <c r="H276" s="202">
        <v>2.286</v>
      </c>
      <c r="I276" s="201"/>
      <c r="L276" s="200"/>
      <c r="M276" s="199"/>
      <c r="N276" s="198"/>
      <c r="O276" s="198"/>
      <c r="P276" s="198"/>
      <c r="Q276" s="198"/>
      <c r="R276" s="198"/>
      <c r="S276" s="198"/>
      <c r="T276" s="197"/>
      <c r="AT276" s="196" t="s">
        <v>396</v>
      </c>
      <c r="AU276" s="196" t="s">
        <v>293</v>
      </c>
      <c r="AV276" s="195" t="s">
        <v>293</v>
      </c>
      <c r="AW276" s="195" t="s">
        <v>358</v>
      </c>
      <c r="AX276" s="195" t="s">
        <v>313</v>
      </c>
      <c r="AY276" s="196" t="s">
        <v>385</v>
      </c>
    </row>
    <row r="277" spans="2:65" s="195" customFormat="1" x14ac:dyDescent="0.25">
      <c r="B277" s="200"/>
      <c r="D277" s="204" t="s">
        <v>396</v>
      </c>
      <c r="E277" s="196" t="s">
        <v>15</v>
      </c>
      <c r="F277" s="203" t="s">
        <v>1744</v>
      </c>
      <c r="H277" s="202">
        <v>2.38</v>
      </c>
      <c r="I277" s="201"/>
      <c r="L277" s="200"/>
      <c r="M277" s="199"/>
      <c r="N277" s="198"/>
      <c r="O277" s="198"/>
      <c r="P277" s="198"/>
      <c r="Q277" s="198"/>
      <c r="R277" s="198"/>
      <c r="S277" s="198"/>
      <c r="T277" s="197"/>
      <c r="AT277" s="196" t="s">
        <v>396</v>
      </c>
      <c r="AU277" s="196" t="s">
        <v>293</v>
      </c>
      <c r="AV277" s="195" t="s">
        <v>293</v>
      </c>
      <c r="AW277" s="195" t="s">
        <v>358</v>
      </c>
      <c r="AX277" s="195" t="s">
        <v>313</v>
      </c>
      <c r="AY277" s="196" t="s">
        <v>385</v>
      </c>
    </row>
    <row r="278" spans="2:65" s="195" customFormat="1" x14ac:dyDescent="0.25">
      <c r="B278" s="200"/>
      <c r="D278" s="204" t="s">
        <v>396</v>
      </c>
      <c r="E278" s="196" t="s">
        <v>15</v>
      </c>
      <c r="F278" s="203" t="s">
        <v>1743</v>
      </c>
      <c r="H278" s="202">
        <v>1.7</v>
      </c>
      <c r="I278" s="201"/>
      <c r="L278" s="200"/>
      <c r="M278" s="199"/>
      <c r="N278" s="198"/>
      <c r="O278" s="198"/>
      <c r="P278" s="198"/>
      <c r="Q278" s="198"/>
      <c r="R278" s="198"/>
      <c r="S278" s="198"/>
      <c r="T278" s="197"/>
      <c r="AT278" s="196" t="s">
        <v>396</v>
      </c>
      <c r="AU278" s="196" t="s">
        <v>293</v>
      </c>
      <c r="AV278" s="195" t="s">
        <v>293</v>
      </c>
      <c r="AW278" s="195" t="s">
        <v>358</v>
      </c>
      <c r="AX278" s="195" t="s">
        <v>313</v>
      </c>
      <c r="AY278" s="196" t="s">
        <v>385</v>
      </c>
    </row>
    <row r="279" spans="2:65" s="232" customFormat="1" x14ac:dyDescent="0.25">
      <c r="B279" s="237"/>
      <c r="D279" s="219" t="s">
        <v>396</v>
      </c>
      <c r="E279" s="241" t="s">
        <v>15</v>
      </c>
      <c r="F279" s="240" t="s">
        <v>456</v>
      </c>
      <c r="H279" s="239">
        <v>31.004000000000001</v>
      </c>
      <c r="I279" s="238"/>
      <c r="L279" s="237"/>
      <c r="M279" s="236"/>
      <c r="N279" s="235"/>
      <c r="O279" s="235"/>
      <c r="P279" s="235"/>
      <c r="Q279" s="235"/>
      <c r="R279" s="235"/>
      <c r="S279" s="235"/>
      <c r="T279" s="234"/>
      <c r="AT279" s="233" t="s">
        <v>396</v>
      </c>
      <c r="AU279" s="233" t="s">
        <v>293</v>
      </c>
      <c r="AV279" s="232" t="s">
        <v>384</v>
      </c>
      <c r="AW279" s="232" t="s">
        <v>358</v>
      </c>
      <c r="AX279" s="232" t="s">
        <v>297</v>
      </c>
      <c r="AY279" s="233" t="s">
        <v>385</v>
      </c>
    </row>
    <row r="280" spans="2:65" s="41" customFormat="1" ht="22.5" customHeight="1" x14ac:dyDescent="0.25">
      <c r="B280" s="179"/>
      <c r="C280" s="178" t="s">
        <v>1282</v>
      </c>
      <c r="D280" s="178" t="s">
        <v>386</v>
      </c>
      <c r="E280" s="177" t="s">
        <v>1742</v>
      </c>
      <c r="F280" s="172" t="s">
        <v>1741</v>
      </c>
      <c r="G280" s="176" t="s">
        <v>420</v>
      </c>
      <c r="H280" s="175">
        <v>4</v>
      </c>
      <c r="I280" s="174"/>
      <c r="J280" s="173">
        <f>ROUND(I280*H280,2)</f>
        <v>0</v>
      </c>
      <c r="K280" s="172" t="s">
        <v>15</v>
      </c>
      <c r="L280" s="42"/>
      <c r="M280" s="171" t="s">
        <v>15</v>
      </c>
      <c r="N280" s="215" t="s">
        <v>349</v>
      </c>
      <c r="O280" s="89"/>
      <c r="P280" s="214">
        <f>O280*H280</f>
        <v>0</v>
      </c>
      <c r="Q280" s="214">
        <v>0</v>
      </c>
      <c r="R280" s="214">
        <f>Q280*H280</f>
        <v>0</v>
      </c>
      <c r="S280" s="214">
        <v>0</v>
      </c>
      <c r="T280" s="213">
        <f>S280*H280</f>
        <v>0</v>
      </c>
      <c r="AR280" s="136" t="s">
        <v>451</v>
      </c>
      <c r="AT280" s="136" t="s">
        <v>386</v>
      </c>
      <c r="AU280" s="136" t="s">
        <v>293</v>
      </c>
      <c r="AY280" s="136" t="s">
        <v>385</v>
      </c>
      <c r="BE280" s="166">
        <f>IF(N280="základní",J280,0)</f>
        <v>0</v>
      </c>
      <c r="BF280" s="166">
        <f>IF(N280="snížená",J280,0)</f>
        <v>0</v>
      </c>
      <c r="BG280" s="166">
        <f>IF(N280="zákl. přenesená",J280,0)</f>
        <v>0</v>
      </c>
      <c r="BH280" s="166">
        <f>IF(N280="sníž. přenesená",J280,0)</f>
        <v>0</v>
      </c>
      <c r="BI280" s="166">
        <f>IF(N280="nulová",J280,0)</f>
        <v>0</v>
      </c>
      <c r="BJ280" s="136" t="s">
        <v>297</v>
      </c>
      <c r="BK280" s="166">
        <f>ROUND(I280*H280,2)</f>
        <v>0</v>
      </c>
      <c r="BL280" s="136" t="s">
        <v>451</v>
      </c>
      <c r="BM280" s="136" t="s">
        <v>1740</v>
      </c>
    </row>
    <row r="281" spans="2:65" s="41" customFormat="1" ht="40.5" x14ac:dyDescent="0.25">
      <c r="B281" s="42"/>
      <c r="D281" s="219" t="s">
        <v>461</v>
      </c>
      <c r="F281" s="247" t="s">
        <v>1739</v>
      </c>
      <c r="I281" s="243"/>
      <c r="L281" s="42"/>
      <c r="M281" s="242"/>
      <c r="N281" s="89"/>
      <c r="O281" s="89"/>
      <c r="P281" s="89"/>
      <c r="Q281" s="89"/>
      <c r="R281" s="89"/>
      <c r="S281" s="89"/>
      <c r="T281" s="88"/>
      <c r="AT281" s="136" t="s">
        <v>461</v>
      </c>
      <c r="AU281" s="136" t="s">
        <v>293</v>
      </c>
    </row>
    <row r="282" spans="2:65" s="41" customFormat="1" ht="44.25" customHeight="1" x14ac:dyDescent="0.25">
      <c r="B282" s="179"/>
      <c r="C282" s="229" t="s">
        <v>1278</v>
      </c>
      <c r="D282" s="229" t="s">
        <v>429</v>
      </c>
      <c r="E282" s="228" t="s">
        <v>1738</v>
      </c>
      <c r="F282" s="223" t="s">
        <v>1737</v>
      </c>
      <c r="G282" s="227" t="s">
        <v>420</v>
      </c>
      <c r="H282" s="226">
        <v>4</v>
      </c>
      <c r="I282" s="225"/>
      <c r="J282" s="224">
        <f>ROUND(I282*H282,2)</f>
        <v>0</v>
      </c>
      <c r="K282" s="223" t="s">
        <v>15</v>
      </c>
      <c r="L282" s="222"/>
      <c r="M282" s="221" t="s">
        <v>15</v>
      </c>
      <c r="N282" s="220" t="s">
        <v>349</v>
      </c>
      <c r="O282" s="89"/>
      <c r="P282" s="214">
        <f>O282*H282</f>
        <v>0</v>
      </c>
      <c r="Q282" s="214">
        <v>0</v>
      </c>
      <c r="R282" s="214">
        <f>Q282*H282</f>
        <v>0</v>
      </c>
      <c r="S282" s="214">
        <v>0</v>
      </c>
      <c r="T282" s="213">
        <f>S282*H282</f>
        <v>0</v>
      </c>
      <c r="AR282" s="136" t="s">
        <v>452</v>
      </c>
      <c r="AT282" s="136" t="s">
        <v>429</v>
      </c>
      <c r="AU282" s="136" t="s">
        <v>293</v>
      </c>
      <c r="AY282" s="136" t="s">
        <v>385</v>
      </c>
      <c r="BE282" s="166">
        <f>IF(N282="základní",J282,0)</f>
        <v>0</v>
      </c>
      <c r="BF282" s="166">
        <f>IF(N282="snížená",J282,0)</f>
        <v>0</v>
      </c>
      <c r="BG282" s="166">
        <f>IF(N282="zákl. přenesená",J282,0)</f>
        <v>0</v>
      </c>
      <c r="BH282" s="166">
        <f>IF(N282="sníž. přenesená",J282,0)</f>
        <v>0</v>
      </c>
      <c r="BI282" s="166">
        <f>IF(N282="nulová",J282,0)</f>
        <v>0</v>
      </c>
      <c r="BJ282" s="136" t="s">
        <v>297</v>
      </c>
      <c r="BK282" s="166">
        <f>ROUND(I282*H282,2)</f>
        <v>0</v>
      </c>
      <c r="BL282" s="136" t="s">
        <v>451</v>
      </c>
      <c r="BM282" s="136" t="s">
        <v>1736</v>
      </c>
    </row>
    <row r="283" spans="2:65" s="41" customFormat="1" ht="22.5" customHeight="1" x14ac:dyDescent="0.25">
      <c r="B283" s="179"/>
      <c r="C283" s="178" t="s">
        <v>1272</v>
      </c>
      <c r="D283" s="178" t="s">
        <v>386</v>
      </c>
      <c r="E283" s="177" t="s">
        <v>1735</v>
      </c>
      <c r="F283" s="172" t="s">
        <v>1734</v>
      </c>
      <c r="G283" s="176" t="s">
        <v>420</v>
      </c>
      <c r="H283" s="175">
        <v>4</v>
      </c>
      <c r="I283" s="174"/>
      <c r="J283" s="173">
        <f>ROUND(I283*H283,2)</f>
        <v>0</v>
      </c>
      <c r="K283" s="172" t="s">
        <v>15</v>
      </c>
      <c r="L283" s="42"/>
      <c r="M283" s="171" t="s">
        <v>15</v>
      </c>
      <c r="N283" s="215" t="s">
        <v>349</v>
      </c>
      <c r="O283" s="89"/>
      <c r="P283" s="214">
        <f>O283*H283</f>
        <v>0</v>
      </c>
      <c r="Q283" s="214">
        <v>0</v>
      </c>
      <c r="R283" s="214">
        <f>Q283*H283</f>
        <v>0</v>
      </c>
      <c r="S283" s="214">
        <v>0</v>
      </c>
      <c r="T283" s="213">
        <f>S283*H283</f>
        <v>0</v>
      </c>
      <c r="AR283" s="136" t="s">
        <v>451</v>
      </c>
      <c r="AT283" s="136" t="s">
        <v>386</v>
      </c>
      <c r="AU283" s="136" t="s">
        <v>293</v>
      </c>
      <c r="AY283" s="136" t="s">
        <v>385</v>
      </c>
      <c r="BE283" s="166">
        <f>IF(N283="základní",J283,0)</f>
        <v>0</v>
      </c>
      <c r="BF283" s="166">
        <f>IF(N283="snížená",J283,0)</f>
        <v>0</v>
      </c>
      <c r="BG283" s="166">
        <f>IF(N283="zákl. přenesená",J283,0)</f>
        <v>0</v>
      </c>
      <c r="BH283" s="166">
        <f>IF(N283="sníž. přenesená",J283,0)</f>
        <v>0</v>
      </c>
      <c r="BI283" s="166">
        <f>IF(N283="nulová",J283,0)</f>
        <v>0</v>
      </c>
      <c r="BJ283" s="136" t="s">
        <v>297</v>
      </c>
      <c r="BK283" s="166">
        <f>ROUND(I283*H283,2)</f>
        <v>0</v>
      </c>
      <c r="BL283" s="136" t="s">
        <v>451</v>
      </c>
      <c r="BM283" s="136" t="s">
        <v>1733</v>
      </c>
    </row>
    <row r="284" spans="2:65" s="41" customFormat="1" ht="22.5" customHeight="1" x14ac:dyDescent="0.25">
      <c r="B284" s="179"/>
      <c r="C284" s="178" t="s">
        <v>1160</v>
      </c>
      <c r="D284" s="178" t="s">
        <v>386</v>
      </c>
      <c r="E284" s="177" t="s">
        <v>836</v>
      </c>
      <c r="F284" s="172" t="s">
        <v>835</v>
      </c>
      <c r="G284" s="176" t="s">
        <v>513</v>
      </c>
      <c r="H284" s="175">
        <v>2.23</v>
      </c>
      <c r="I284" s="174"/>
      <c r="J284" s="173">
        <f>ROUND(I284*H284,2)</f>
        <v>0</v>
      </c>
      <c r="K284" s="172" t="s">
        <v>512</v>
      </c>
      <c r="L284" s="42"/>
      <c r="M284" s="171" t="s">
        <v>15</v>
      </c>
      <c r="N284" s="215" t="s">
        <v>349</v>
      </c>
      <c r="O284" s="89"/>
      <c r="P284" s="214">
        <f>O284*H284</f>
        <v>0</v>
      </c>
      <c r="Q284" s="214">
        <v>0</v>
      </c>
      <c r="R284" s="214">
        <f>Q284*H284</f>
        <v>0</v>
      </c>
      <c r="S284" s="214">
        <v>0</v>
      </c>
      <c r="T284" s="213">
        <f>S284*H284</f>
        <v>0</v>
      </c>
      <c r="AR284" s="136" t="s">
        <v>451</v>
      </c>
      <c r="AT284" s="136" t="s">
        <v>386</v>
      </c>
      <c r="AU284" s="136" t="s">
        <v>293</v>
      </c>
      <c r="AY284" s="136" t="s">
        <v>385</v>
      </c>
      <c r="BE284" s="166">
        <f>IF(N284="základní",J284,0)</f>
        <v>0</v>
      </c>
      <c r="BF284" s="166">
        <f>IF(N284="snížená",J284,0)</f>
        <v>0</v>
      </c>
      <c r="BG284" s="166">
        <f>IF(N284="zákl. přenesená",J284,0)</f>
        <v>0</v>
      </c>
      <c r="BH284" s="166">
        <f>IF(N284="sníž. přenesená",J284,0)</f>
        <v>0</v>
      </c>
      <c r="BI284" s="166">
        <f>IF(N284="nulová",J284,0)</f>
        <v>0</v>
      </c>
      <c r="BJ284" s="136" t="s">
        <v>297</v>
      </c>
      <c r="BK284" s="166">
        <f>ROUND(I284*H284,2)</f>
        <v>0</v>
      </c>
      <c r="BL284" s="136" t="s">
        <v>451</v>
      </c>
      <c r="BM284" s="136" t="s">
        <v>1732</v>
      </c>
    </row>
    <row r="285" spans="2:65" s="41" customFormat="1" ht="27" x14ac:dyDescent="0.25">
      <c r="B285" s="42"/>
      <c r="D285" s="219" t="s">
        <v>461</v>
      </c>
      <c r="F285" s="247" t="s">
        <v>833</v>
      </c>
      <c r="I285" s="243"/>
      <c r="L285" s="42"/>
      <c r="M285" s="242"/>
      <c r="N285" s="89"/>
      <c r="O285" s="89"/>
      <c r="P285" s="89"/>
      <c r="Q285" s="89"/>
      <c r="R285" s="89"/>
      <c r="S285" s="89"/>
      <c r="T285" s="88"/>
      <c r="AT285" s="136" t="s">
        <v>461</v>
      </c>
      <c r="AU285" s="136" t="s">
        <v>293</v>
      </c>
    </row>
    <row r="286" spans="2:65" s="41" customFormat="1" ht="22.5" customHeight="1" x14ac:dyDescent="0.25">
      <c r="B286" s="179"/>
      <c r="C286" s="178" t="s">
        <v>1154</v>
      </c>
      <c r="D286" s="178" t="s">
        <v>386</v>
      </c>
      <c r="E286" s="177" t="s">
        <v>831</v>
      </c>
      <c r="F286" s="172" t="s">
        <v>830</v>
      </c>
      <c r="G286" s="176" t="s">
        <v>513</v>
      </c>
      <c r="H286" s="175">
        <v>2.23</v>
      </c>
      <c r="I286" s="174"/>
      <c r="J286" s="173">
        <f>ROUND(I286*H286,2)</f>
        <v>0</v>
      </c>
      <c r="K286" s="172" t="s">
        <v>512</v>
      </c>
      <c r="L286" s="42"/>
      <c r="M286" s="171" t="s">
        <v>15</v>
      </c>
      <c r="N286" s="215" t="s">
        <v>349</v>
      </c>
      <c r="O286" s="89"/>
      <c r="P286" s="214">
        <f>O286*H286</f>
        <v>0</v>
      </c>
      <c r="Q286" s="214">
        <v>0</v>
      </c>
      <c r="R286" s="214">
        <f>Q286*H286</f>
        <v>0</v>
      </c>
      <c r="S286" s="214">
        <v>0</v>
      </c>
      <c r="T286" s="213">
        <f>S286*H286</f>
        <v>0</v>
      </c>
      <c r="AR286" s="136" t="s">
        <v>451</v>
      </c>
      <c r="AT286" s="136" t="s">
        <v>386</v>
      </c>
      <c r="AU286" s="136" t="s">
        <v>293</v>
      </c>
      <c r="AY286" s="136" t="s">
        <v>385</v>
      </c>
      <c r="BE286" s="166">
        <f>IF(N286="základní",J286,0)</f>
        <v>0</v>
      </c>
      <c r="BF286" s="166">
        <f>IF(N286="snížená",J286,0)</f>
        <v>0</v>
      </c>
      <c r="BG286" s="166">
        <f>IF(N286="zákl. přenesená",J286,0)</f>
        <v>0</v>
      </c>
      <c r="BH286" s="166">
        <f>IF(N286="sníž. přenesená",J286,0)</f>
        <v>0</v>
      </c>
      <c r="BI286" s="166">
        <f>IF(N286="nulová",J286,0)</f>
        <v>0</v>
      </c>
      <c r="BJ286" s="136" t="s">
        <v>297</v>
      </c>
      <c r="BK286" s="166">
        <f>ROUND(I286*H286,2)</f>
        <v>0</v>
      </c>
      <c r="BL286" s="136" t="s">
        <v>451</v>
      </c>
      <c r="BM286" s="136" t="s">
        <v>1731</v>
      </c>
    </row>
    <row r="287" spans="2:65" s="41" customFormat="1" ht="27" x14ac:dyDescent="0.25">
      <c r="B287" s="42"/>
      <c r="D287" s="219" t="s">
        <v>461</v>
      </c>
      <c r="F287" s="247" t="s">
        <v>828</v>
      </c>
      <c r="I287" s="243"/>
      <c r="L287" s="42"/>
      <c r="M287" s="242"/>
      <c r="N287" s="89"/>
      <c r="O287" s="89"/>
      <c r="P287" s="89"/>
      <c r="Q287" s="89"/>
      <c r="R287" s="89"/>
      <c r="S287" s="89"/>
      <c r="T287" s="88"/>
      <c r="AT287" s="136" t="s">
        <v>461</v>
      </c>
      <c r="AU287" s="136" t="s">
        <v>293</v>
      </c>
    </row>
    <row r="288" spans="2:65" s="41" customFormat="1" ht="22.5" customHeight="1" x14ac:dyDescent="0.25">
      <c r="B288" s="179"/>
      <c r="C288" s="178" t="s">
        <v>1268</v>
      </c>
      <c r="D288" s="178" t="s">
        <v>386</v>
      </c>
      <c r="E288" s="177" t="s">
        <v>1730</v>
      </c>
      <c r="F288" s="172" t="s">
        <v>666</v>
      </c>
      <c r="G288" s="176" t="s">
        <v>420</v>
      </c>
      <c r="H288" s="175">
        <v>1</v>
      </c>
      <c r="I288" s="174"/>
      <c r="J288" s="173">
        <f>ROUND(I288*H288,2)</f>
        <v>0</v>
      </c>
      <c r="K288" s="172" t="s">
        <v>15</v>
      </c>
      <c r="L288" s="42"/>
      <c r="M288" s="171" t="s">
        <v>15</v>
      </c>
      <c r="N288" s="215" t="s">
        <v>349</v>
      </c>
      <c r="O288" s="89"/>
      <c r="P288" s="214">
        <f>O288*H288</f>
        <v>0</v>
      </c>
      <c r="Q288" s="214">
        <v>0</v>
      </c>
      <c r="R288" s="214">
        <f>Q288*H288</f>
        <v>0</v>
      </c>
      <c r="S288" s="214">
        <v>0</v>
      </c>
      <c r="T288" s="213">
        <f>S288*H288</f>
        <v>0</v>
      </c>
      <c r="AR288" s="136" t="s">
        <v>451</v>
      </c>
      <c r="AT288" s="136" t="s">
        <v>386</v>
      </c>
      <c r="AU288" s="136" t="s">
        <v>293</v>
      </c>
      <c r="AY288" s="136" t="s">
        <v>385</v>
      </c>
      <c r="BE288" s="166">
        <f>IF(N288="základní",J288,0)</f>
        <v>0</v>
      </c>
      <c r="BF288" s="166">
        <f>IF(N288="snížená",J288,0)</f>
        <v>0</v>
      </c>
      <c r="BG288" s="166">
        <f>IF(N288="zákl. přenesená",J288,0)</f>
        <v>0</v>
      </c>
      <c r="BH288" s="166">
        <f>IF(N288="sníž. přenesená",J288,0)</f>
        <v>0</v>
      </c>
      <c r="BI288" s="166">
        <f>IF(N288="nulová",J288,0)</f>
        <v>0</v>
      </c>
      <c r="BJ288" s="136" t="s">
        <v>297</v>
      </c>
      <c r="BK288" s="166">
        <f>ROUND(I288*H288,2)</f>
        <v>0</v>
      </c>
      <c r="BL288" s="136" t="s">
        <v>451</v>
      </c>
      <c r="BM288" s="136" t="s">
        <v>1729</v>
      </c>
    </row>
    <row r="289" spans="2:65" s="41" customFormat="1" ht="31.5" customHeight="1" x14ac:dyDescent="0.25">
      <c r="B289" s="179"/>
      <c r="C289" s="178" t="s">
        <v>1256</v>
      </c>
      <c r="D289" s="178" t="s">
        <v>386</v>
      </c>
      <c r="E289" s="177" t="s">
        <v>1728</v>
      </c>
      <c r="F289" s="172" t="s">
        <v>1727</v>
      </c>
      <c r="G289" s="176" t="s">
        <v>420</v>
      </c>
      <c r="H289" s="175">
        <v>1</v>
      </c>
      <c r="I289" s="174"/>
      <c r="J289" s="173">
        <f>ROUND(I289*H289,2)</f>
        <v>0</v>
      </c>
      <c r="K289" s="172" t="s">
        <v>15</v>
      </c>
      <c r="L289" s="42"/>
      <c r="M289" s="171" t="s">
        <v>15</v>
      </c>
      <c r="N289" s="215" t="s">
        <v>349</v>
      </c>
      <c r="O289" s="89"/>
      <c r="P289" s="214">
        <f>O289*H289</f>
        <v>0</v>
      </c>
      <c r="Q289" s="214">
        <v>0</v>
      </c>
      <c r="R289" s="214">
        <f>Q289*H289</f>
        <v>0</v>
      </c>
      <c r="S289" s="214">
        <v>0</v>
      </c>
      <c r="T289" s="213">
        <f>S289*H289</f>
        <v>0</v>
      </c>
      <c r="AR289" s="136" t="s">
        <v>451</v>
      </c>
      <c r="AT289" s="136" t="s">
        <v>386</v>
      </c>
      <c r="AU289" s="136" t="s">
        <v>293</v>
      </c>
      <c r="AY289" s="136" t="s">
        <v>385</v>
      </c>
      <c r="BE289" s="166">
        <f>IF(N289="základní",J289,0)</f>
        <v>0</v>
      </c>
      <c r="BF289" s="166">
        <f>IF(N289="snížená",J289,0)</f>
        <v>0</v>
      </c>
      <c r="BG289" s="166">
        <f>IF(N289="zákl. přenesená",J289,0)</f>
        <v>0</v>
      </c>
      <c r="BH289" s="166">
        <f>IF(N289="sníž. přenesená",J289,0)</f>
        <v>0</v>
      </c>
      <c r="BI289" s="166">
        <f>IF(N289="nulová",J289,0)</f>
        <v>0</v>
      </c>
      <c r="BJ289" s="136" t="s">
        <v>297</v>
      </c>
      <c r="BK289" s="166">
        <f>ROUND(I289*H289,2)</f>
        <v>0</v>
      </c>
      <c r="BL289" s="136" t="s">
        <v>451</v>
      </c>
      <c r="BM289" s="136" t="s">
        <v>1726</v>
      </c>
    </row>
    <row r="290" spans="2:65" s="180" customFormat="1" ht="29.85" customHeight="1" x14ac:dyDescent="0.3">
      <c r="B290" s="188"/>
      <c r="D290" s="192" t="s">
        <v>314</v>
      </c>
      <c r="E290" s="191" t="s">
        <v>551</v>
      </c>
      <c r="F290" s="191" t="s">
        <v>473</v>
      </c>
      <c r="I290" s="190"/>
      <c r="J290" s="189">
        <f>BK290</f>
        <v>0</v>
      </c>
      <c r="L290" s="188"/>
      <c r="M290" s="187"/>
      <c r="N290" s="185"/>
      <c r="O290" s="185"/>
      <c r="P290" s="186">
        <f>SUM(P291:P293)</f>
        <v>0</v>
      </c>
      <c r="Q290" s="185"/>
      <c r="R290" s="186">
        <f>SUM(R291:R293)</f>
        <v>0</v>
      </c>
      <c r="S290" s="185"/>
      <c r="T290" s="184">
        <f>SUM(T291:T293)</f>
        <v>0</v>
      </c>
      <c r="AR290" s="182" t="s">
        <v>293</v>
      </c>
      <c r="AT290" s="183" t="s">
        <v>314</v>
      </c>
      <c r="AU290" s="183" t="s">
        <v>297</v>
      </c>
      <c r="AY290" s="182" t="s">
        <v>385</v>
      </c>
      <c r="BK290" s="181">
        <f>SUM(BK291:BK293)</f>
        <v>0</v>
      </c>
    </row>
    <row r="291" spans="2:65" s="41" customFormat="1" ht="22.5" customHeight="1" x14ac:dyDescent="0.25">
      <c r="B291" s="179"/>
      <c r="C291" s="178" t="s">
        <v>1252</v>
      </c>
      <c r="D291" s="178" t="s">
        <v>386</v>
      </c>
      <c r="E291" s="177" t="s">
        <v>1725</v>
      </c>
      <c r="F291" s="172" t="s">
        <v>1724</v>
      </c>
      <c r="G291" s="176" t="s">
        <v>464</v>
      </c>
      <c r="H291" s="175">
        <v>32.69</v>
      </c>
      <c r="I291" s="174"/>
      <c r="J291" s="173">
        <f>ROUND(I291*H291,2)</f>
        <v>0</v>
      </c>
      <c r="K291" s="172" t="s">
        <v>15</v>
      </c>
      <c r="L291" s="42"/>
      <c r="M291" s="171" t="s">
        <v>15</v>
      </c>
      <c r="N291" s="215" t="s">
        <v>349</v>
      </c>
      <c r="O291" s="89"/>
      <c r="P291" s="214">
        <f>O291*H291</f>
        <v>0</v>
      </c>
      <c r="Q291" s="214">
        <v>0</v>
      </c>
      <c r="R291" s="214">
        <f>Q291*H291</f>
        <v>0</v>
      </c>
      <c r="S291" s="214">
        <v>0</v>
      </c>
      <c r="T291" s="213">
        <f>S291*H291</f>
        <v>0</v>
      </c>
      <c r="AR291" s="136" t="s">
        <v>451</v>
      </c>
      <c r="AT291" s="136" t="s">
        <v>386</v>
      </c>
      <c r="AU291" s="136" t="s">
        <v>293</v>
      </c>
      <c r="AY291" s="136" t="s">
        <v>385</v>
      </c>
      <c r="BE291" s="166">
        <f>IF(N291="základní",J291,0)</f>
        <v>0</v>
      </c>
      <c r="BF291" s="166">
        <f>IF(N291="snížená",J291,0)</f>
        <v>0</v>
      </c>
      <c r="BG291" s="166">
        <f>IF(N291="zákl. přenesená",J291,0)</f>
        <v>0</v>
      </c>
      <c r="BH291" s="166">
        <f>IF(N291="sníž. přenesená",J291,0)</f>
        <v>0</v>
      </c>
      <c r="BI291" s="166">
        <f>IF(N291="nulová",J291,0)</f>
        <v>0</v>
      </c>
      <c r="BJ291" s="136" t="s">
        <v>297</v>
      </c>
      <c r="BK291" s="166">
        <f>ROUND(I291*H291,2)</f>
        <v>0</v>
      </c>
      <c r="BL291" s="136" t="s">
        <v>451</v>
      </c>
      <c r="BM291" s="136" t="s">
        <v>1723</v>
      </c>
    </row>
    <row r="292" spans="2:65" s="195" customFormat="1" x14ac:dyDescent="0.25">
      <c r="B292" s="200"/>
      <c r="D292" s="204" t="s">
        <v>396</v>
      </c>
      <c r="E292" s="196" t="s">
        <v>15</v>
      </c>
      <c r="F292" s="203" t="s">
        <v>1722</v>
      </c>
      <c r="H292" s="202">
        <v>32.69</v>
      </c>
      <c r="I292" s="201"/>
      <c r="L292" s="200"/>
      <c r="M292" s="199"/>
      <c r="N292" s="198"/>
      <c r="O292" s="198"/>
      <c r="P292" s="198"/>
      <c r="Q292" s="198"/>
      <c r="R292" s="198"/>
      <c r="S292" s="198"/>
      <c r="T292" s="197"/>
      <c r="AT292" s="196" t="s">
        <v>396</v>
      </c>
      <c r="AU292" s="196" t="s">
        <v>293</v>
      </c>
      <c r="AV292" s="195" t="s">
        <v>293</v>
      </c>
      <c r="AW292" s="195" t="s">
        <v>358</v>
      </c>
      <c r="AX292" s="195" t="s">
        <v>313</v>
      </c>
      <c r="AY292" s="196" t="s">
        <v>385</v>
      </c>
    </row>
    <row r="293" spans="2:65" s="232" customFormat="1" x14ac:dyDescent="0.25">
      <c r="B293" s="237"/>
      <c r="D293" s="204" t="s">
        <v>396</v>
      </c>
      <c r="E293" s="233" t="s">
        <v>15</v>
      </c>
      <c r="F293" s="246" t="s">
        <v>456</v>
      </c>
      <c r="H293" s="245">
        <v>32.69</v>
      </c>
      <c r="I293" s="238"/>
      <c r="L293" s="237"/>
      <c r="M293" s="236"/>
      <c r="N293" s="235"/>
      <c r="O293" s="235"/>
      <c r="P293" s="235"/>
      <c r="Q293" s="235"/>
      <c r="R293" s="235"/>
      <c r="S293" s="235"/>
      <c r="T293" s="234"/>
      <c r="AT293" s="233" t="s">
        <v>396</v>
      </c>
      <c r="AU293" s="233" t="s">
        <v>293</v>
      </c>
      <c r="AV293" s="232" t="s">
        <v>384</v>
      </c>
      <c r="AW293" s="232" t="s">
        <v>358</v>
      </c>
      <c r="AX293" s="232" t="s">
        <v>297</v>
      </c>
      <c r="AY293" s="233" t="s">
        <v>385</v>
      </c>
    </row>
    <row r="294" spans="2:65" s="180" customFormat="1" ht="29.85" customHeight="1" x14ac:dyDescent="0.3">
      <c r="B294" s="188"/>
      <c r="D294" s="192" t="s">
        <v>314</v>
      </c>
      <c r="E294" s="191" t="s">
        <v>509</v>
      </c>
      <c r="F294" s="191" t="s">
        <v>473</v>
      </c>
      <c r="I294" s="190"/>
      <c r="J294" s="189">
        <f>BK294</f>
        <v>0</v>
      </c>
      <c r="L294" s="188"/>
      <c r="M294" s="187"/>
      <c r="N294" s="185"/>
      <c r="O294" s="185"/>
      <c r="P294" s="186">
        <f>SUM(P295:P298)</f>
        <v>0</v>
      </c>
      <c r="Q294" s="185"/>
      <c r="R294" s="186">
        <f>SUM(R295:R298)</f>
        <v>0</v>
      </c>
      <c r="S294" s="185"/>
      <c r="T294" s="184">
        <f>SUM(T295:T298)</f>
        <v>0</v>
      </c>
      <c r="AR294" s="182" t="s">
        <v>293</v>
      </c>
      <c r="AT294" s="183" t="s">
        <v>314</v>
      </c>
      <c r="AU294" s="183" t="s">
        <v>297</v>
      </c>
      <c r="AY294" s="182" t="s">
        <v>385</v>
      </c>
      <c r="BK294" s="181">
        <f>SUM(BK295:BK298)</f>
        <v>0</v>
      </c>
    </row>
    <row r="295" spans="2:65" s="41" customFormat="1" ht="31.5" customHeight="1" x14ac:dyDescent="0.25">
      <c r="B295" s="179"/>
      <c r="C295" s="178" t="s">
        <v>1247</v>
      </c>
      <c r="D295" s="178" t="s">
        <v>386</v>
      </c>
      <c r="E295" s="177" t="s">
        <v>1721</v>
      </c>
      <c r="F295" s="172" t="s">
        <v>1720</v>
      </c>
      <c r="G295" s="176" t="s">
        <v>464</v>
      </c>
      <c r="H295" s="175">
        <v>0.75600000000000001</v>
      </c>
      <c r="I295" s="174"/>
      <c r="J295" s="173">
        <f>ROUND(I295*H295,2)</f>
        <v>0</v>
      </c>
      <c r="K295" s="172" t="s">
        <v>15</v>
      </c>
      <c r="L295" s="42"/>
      <c r="M295" s="171" t="s">
        <v>15</v>
      </c>
      <c r="N295" s="215" t="s">
        <v>349</v>
      </c>
      <c r="O295" s="89"/>
      <c r="P295" s="214">
        <f>O295*H295</f>
        <v>0</v>
      </c>
      <c r="Q295" s="214">
        <v>0</v>
      </c>
      <c r="R295" s="214">
        <f>Q295*H295</f>
        <v>0</v>
      </c>
      <c r="S295" s="214">
        <v>0</v>
      </c>
      <c r="T295" s="213">
        <f>S295*H295</f>
        <v>0</v>
      </c>
      <c r="AR295" s="136" t="s">
        <v>451</v>
      </c>
      <c r="AT295" s="136" t="s">
        <v>386</v>
      </c>
      <c r="AU295" s="136" t="s">
        <v>293</v>
      </c>
      <c r="AY295" s="136" t="s">
        <v>385</v>
      </c>
      <c r="BE295" s="166">
        <f>IF(N295="základní",J295,0)</f>
        <v>0</v>
      </c>
      <c r="BF295" s="166">
        <f>IF(N295="snížená",J295,0)</f>
        <v>0</v>
      </c>
      <c r="BG295" s="166">
        <f>IF(N295="zákl. přenesená",J295,0)</f>
        <v>0</v>
      </c>
      <c r="BH295" s="166">
        <f>IF(N295="sníž. přenesená",J295,0)</f>
        <v>0</v>
      </c>
      <c r="BI295" s="166">
        <f>IF(N295="nulová",J295,0)</f>
        <v>0</v>
      </c>
      <c r="BJ295" s="136" t="s">
        <v>297</v>
      </c>
      <c r="BK295" s="166">
        <f>ROUND(I295*H295,2)</f>
        <v>0</v>
      </c>
      <c r="BL295" s="136" t="s">
        <v>451</v>
      </c>
      <c r="BM295" s="136" t="s">
        <v>1719</v>
      </c>
    </row>
    <row r="296" spans="2:65" s="195" customFormat="1" x14ac:dyDescent="0.25">
      <c r="B296" s="200"/>
      <c r="D296" s="204" t="s">
        <v>396</v>
      </c>
      <c r="E296" s="196" t="s">
        <v>15</v>
      </c>
      <c r="F296" s="203" t="s">
        <v>1718</v>
      </c>
      <c r="H296" s="202">
        <v>0.75600000000000001</v>
      </c>
      <c r="I296" s="201"/>
      <c r="L296" s="200"/>
      <c r="M296" s="199"/>
      <c r="N296" s="198"/>
      <c r="O296" s="198"/>
      <c r="P296" s="198"/>
      <c r="Q296" s="198"/>
      <c r="R296" s="198"/>
      <c r="S296" s="198"/>
      <c r="T296" s="197"/>
      <c r="AT296" s="196" t="s">
        <v>396</v>
      </c>
      <c r="AU296" s="196" t="s">
        <v>293</v>
      </c>
      <c r="AV296" s="195" t="s">
        <v>293</v>
      </c>
      <c r="AW296" s="195" t="s">
        <v>358</v>
      </c>
      <c r="AX296" s="195" t="s">
        <v>313</v>
      </c>
      <c r="AY296" s="196" t="s">
        <v>385</v>
      </c>
    </row>
    <row r="297" spans="2:65" s="232" customFormat="1" x14ac:dyDescent="0.25">
      <c r="B297" s="237"/>
      <c r="D297" s="219" t="s">
        <v>396</v>
      </c>
      <c r="E297" s="241" t="s">
        <v>15</v>
      </c>
      <c r="F297" s="240" t="s">
        <v>456</v>
      </c>
      <c r="H297" s="239">
        <v>0.75600000000000001</v>
      </c>
      <c r="I297" s="238"/>
      <c r="L297" s="237"/>
      <c r="M297" s="236"/>
      <c r="N297" s="235"/>
      <c r="O297" s="235"/>
      <c r="P297" s="235"/>
      <c r="Q297" s="235"/>
      <c r="R297" s="235"/>
      <c r="S297" s="235"/>
      <c r="T297" s="234"/>
      <c r="AT297" s="233" t="s">
        <v>396</v>
      </c>
      <c r="AU297" s="233" t="s">
        <v>293</v>
      </c>
      <c r="AV297" s="232" t="s">
        <v>384</v>
      </c>
      <c r="AW297" s="232" t="s">
        <v>358</v>
      </c>
      <c r="AX297" s="232" t="s">
        <v>297</v>
      </c>
      <c r="AY297" s="233" t="s">
        <v>385</v>
      </c>
    </row>
    <row r="298" spans="2:65" s="41" customFormat="1" ht="31.5" customHeight="1" x14ac:dyDescent="0.25">
      <c r="B298" s="179"/>
      <c r="C298" s="178" t="s">
        <v>1243</v>
      </c>
      <c r="D298" s="178" t="s">
        <v>386</v>
      </c>
      <c r="E298" s="177" t="s">
        <v>1717</v>
      </c>
      <c r="F298" s="172" t="s">
        <v>1716</v>
      </c>
      <c r="G298" s="176" t="s">
        <v>464</v>
      </c>
      <c r="H298" s="175">
        <v>140</v>
      </c>
      <c r="I298" s="174"/>
      <c r="J298" s="173">
        <f>ROUND(I298*H298,2)</f>
        <v>0</v>
      </c>
      <c r="K298" s="172" t="s">
        <v>15</v>
      </c>
      <c r="L298" s="42"/>
      <c r="M298" s="171" t="s">
        <v>15</v>
      </c>
      <c r="N298" s="215" t="s">
        <v>349</v>
      </c>
      <c r="O298" s="89"/>
      <c r="P298" s="214">
        <f>O298*H298</f>
        <v>0</v>
      </c>
      <c r="Q298" s="214">
        <v>0</v>
      </c>
      <c r="R298" s="214">
        <f>Q298*H298</f>
        <v>0</v>
      </c>
      <c r="S298" s="214">
        <v>0</v>
      </c>
      <c r="T298" s="213">
        <f>S298*H298</f>
        <v>0</v>
      </c>
      <c r="AR298" s="136" t="s">
        <v>451</v>
      </c>
      <c r="AT298" s="136" t="s">
        <v>386</v>
      </c>
      <c r="AU298" s="136" t="s">
        <v>293</v>
      </c>
      <c r="AY298" s="136" t="s">
        <v>385</v>
      </c>
      <c r="BE298" s="166">
        <f>IF(N298="základní",J298,0)</f>
        <v>0</v>
      </c>
      <c r="BF298" s="166">
        <f>IF(N298="snížená",J298,0)</f>
        <v>0</v>
      </c>
      <c r="BG298" s="166">
        <f>IF(N298="zákl. přenesená",J298,0)</f>
        <v>0</v>
      </c>
      <c r="BH298" s="166">
        <f>IF(N298="sníž. přenesená",J298,0)</f>
        <v>0</v>
      </c>
      <c r="BI298" s="166">
        <f>IF(N298="nulová",J298,0)</f>
        <v>0</v>
      </c>
      <c r="BJ298" s="136" t="s">
        <v>297</v>
      </c>
      <c r="BK298" s="166">
        <f>ROUND(I298*H298,2)</f>
        <v>0</v>
      </c>
      <c r="BL298" s="136" t="s">
        <v>451</v>
      </c>
      <c r="BM298" s="136" t="s">
        <v>1715</v>
      </c>
    </row>
    <row r="299" spans="2:65" s="180" customFormat="1" ht="37.35" customHeight="1" x14ac:dyDescent="0.35">
      <c r="B299" s="188"/>
      <c r="D299" s="192" t="s">
        <v>314</v>
      </c>
      <c r="E299" s="231" t="s">
        <v>449</v>
      </c>
      <c r="F299" s="231" t="s">
        <v>448</v>
      </c>
      <c r="I299" s="190"/>
      <c r="J299" s="230">
        <f>BK299</f>
        <v>0</v>
      </c>
      <c r="L299" s="188"/>
      <c r="M299" s="187"/>
      <c r="N299" s="185"/>
      <c r="O299" s="185"/>
      <c r="P299" s="186">
        <f>P300</f>
        <v>0</v>
      </c>
      <c r="Q299" s="185"/>
      <c r="R299" s="186">
        <f>R300</f>
        <v>0</v>
      </c>
      <c r="S299" s="185"/>
      <c r="T299" s="184">
        <f>T300</f>
        <v>0</v>
      </c>
      <c r="AR299" s="182" t="s">
        <v>384</v>
      </c>
      <c r="AT299" s="183" t="s">
        <v>314</v>
      </c>
      <c r="AU299" s="183" t="s">
        <v>313</v>
      </c>
      <c r="AY299" s="182" t="s">
        <v>385</v>
      </c>
      <c r="BK299" s="181">
        <f>BK300</f>
        <v>0</v>
      </c>
    </row>
    <row r="300" spans="2:65" s="41" customFormat="1" ht="22.5" customHeight="1" x14ac:dyDescent="0.25">
      <c r="B300" s="179"/>
      <c r="C300" s="178" t="s">
        <v>1236</v>
      </c>
      <c r="D300" s="178" t="s">
        <v>386</v>
      </c>
      <c r="E300" s="177" t="s">
        <v>1714</v>
      </c>
      <c r="F300" s="172" t="s">
        <v>1713</v>
      </c>
      <c r="G300" s="176" t="s">
        <v>407</v>
      </c>
      <c r="H300" s="175">
        <v>1</v>
      </c>
      <c r="I300" s="174"/>
      <c r="J300" s="173">
        <f>ROUND(I300*H300,2)</f>
        <v>0</v>
      </c>
      <c r="K300" s="172" t="s">
        <v>15</v>
      </c>
      <c r="L300" s="42"/>
      <c r="M300" s="171" t="s">
        <v>15</v>
      </c>
      <c r="N300" s="215" t="s">
        <v>349</v>
      </c>
      <c r="O300" s="89"/>
      <c r="P300" s="214">
        <f>O300*H300</f>
        <v>0</v>
      </c>
      <c r="Q300" s="214">
        <v>0</v>
      </c>
      <c r="R300" s="214">
        <f>Q300*H300</f>
        <v>0</v>
      </c>
      <c r="S300" s="214">
        <v>0</v>
      </c>
      <c r="T300" s="213">
        <f>S300*H300</f>
        <v>0</v>
      </c>
      <c r="AR300" s="136" t="s">
        <v>406</v>
      </c>
      <c r="AT300" s="136" t="s">
        <v>386</v>
      </c>
      <c r="AU300" s="136" t="s">
        <v>297</v>
      </c>
      <c r="AY300" s="136" t="s">
        <v>385</v>
      </c>
      <c r="BE300" s="166">
        <f>IF(N300="základní",J300,0)</f>
        <v>0</v>
      </c>
      <c r="BF300" s="166">
        <f>IF(N300="snížená",J300,0)</f>
        <v>0</v>
      </c>
      <c r="BG300" s="166">
        <f>IF(N300="zákl. přenesená",J300,0)</f>
        <v>0</v>
      </c>
      <c r="BH300" s="166">
        <f>IF(N300="sníž. přenesená",J300,0)</f>
        <v>0</v>
      </c>
      <c r="BI300" s="166">
        <f>IF(N300="nulová",J300,0)</f>
        <v>0</v>
      </c>
      <c r="BJ300" s="136" t="s">
        <v>297</v>
      </c>
      <c r="BK300" s="166">
        <f>ROUND(I300*H300,2)</f>
        <v>0</v>
      </c>
      <c r="BL300" s="136" t="s">
        <v>406</v>
      </c>
      <c r="BM300" s="136" t="s">
        <v>1712</v>
      </c>
    </row>
    <row r="301" spans="2:65" s="180" customFormat="1" ht="37.35" customHeight="1" x14ac:dyDescent="0.35">
      <c r="B301" s="188"/>
      <c r="D301" s="182" t="s">
        <v>314</v>
      </c>
      <c r="E301" s="194" t="s">
        <v>395</v>
      </c>
      <c r="F301" s="194" t="s">
        <v>394</v>
      </c>
      <c r="I301" s="190"/>
      <c r="J301" s="193">
        <f>BK301</f>
        <v>0</v>
      </c>
      <c r="L301" s="188"/>
      <c r="M301" s="187"/>
      <c r="N301" s="185"/>
      <c r="O301" s="185"/>
      <c r="P301" s="186">
        <f>P302</f>
        <v>0</v>
      </c>
      <c r="Q301" s="185"/>
      <c r="R301" s="186">
        <f>R302</f>
        <v>0</v>
      </c>
      <c r="S301" s="185"/>
      <c r="T301" s="184">
        <f>T302</f>
        <v>0</v>
      </c>
      <c r="AR301" s="182" t="s">
        <v>391</v>
      </c>
      <c r="AT301" s="183" t="s">
        <v>314</v>
      </c>
      <c r="AU301" s="183" t="s">
        <v>313</v>
      </c>
      <c r="AY301" s="182" t="s">
        <v>385</v>
      </c>
      <c r="BK301" s="181">
        <f>BK302</f>
        <v>0</v>
      </c>
    </row>
    <row r="302" spans="2:65" s="180" customFormat="1" ht="19.899999999999999" customHeight="1" x14ac:dyDescent="0.3">
      <c r="B302" s="188"/>
      <c r="D302" s="192" t="s">
        <v>314</v>
      </c>
      <c r="E302" s="191" t="s">
        <v>393</v>
      </c>
      <c r="F302" s="191" t="s">
        <v>392</v>
      </c>
      <c r="I302" s="190"/>
      <c r="J302" s="189">
        <f>BK302</f>
        <v>0</v>
      </c>
      <c r="L302" s="188"/>
      <c r="M302" s="187"/>
      <c r="N302" s="185"/>
      <c r="O302" s="185"/>
      <c r="P302" s="186">
        <f>P303</f>
        <v>0</v>
      </c>
      <c r="Q302" s="185"/>
      <c r="R302" s="186">
        <f>R303</f>
        <v>0</v>
      </c>
      <c r="S302" s="185"/>
      <c r="T302" s="184">
        <f>T303</f>
        <v>0</v>
      </c>
      <c r="AR302" s="182" t="s">
        <v>391</v>
      </c>
      <c r="AT302" s="183" t="s">
        <v>314</v>
      </c>
      <c r="AU302" s="183" t="s">
        <v>297</v>
      </c>
      <c r="AY302" s="182" t="s">
        <v>385</v>
      </c>
      <c r="BK302" s="181">
        <f>BK303</f>
        <v>0</v>
      </c>
    </row>
    <row r="303" spans="2:65" s="41" customFormat="1" ht="22.5" customHeight="1" x14ac:dyDescent="0.25">
      <c r="B303" s="179"/>
      <c r="C303" s="178" t="s">
        <v>1232</v>
      </c>
      <c r="D303" s="178" t="s">
        <v>386</v>
      </c>
      <c r="E303" s="177" t="s">
        <v>1711</v>
      </c>
      <c r="F303" s="172" t="s">
        <v>388</v>
      </c>
      <c r="G303" s="176" t="s">
        <v>387</v>
      </c>
      <c r="H303" s="175">
        <v>1</v>
      </c>
      <c r="I303" s="174"/>
      <c r="J303" s="173">
        <f>ROUND(I303*H303,2)</f>
        <v>0</v>
      </c>
      <c r="K303" s="172" t="s">
        <v>15</v>
      </c>
      <c r="L303" s="42"/>
      <c r="M303" s="171" t="s">
        <v>15</v>
      </c>
      <c r="N303" s="170" t="s">
        <v>349</v>
      </c>
      <c r="O303" s="169"/>
      <c r="P303" s="168">
        <f>O303*H303</f>
        <v>0</v>
      </c>
      <c r="Q303" s="168">
        <v>0</v>
      </c>
      <c r="R303" s="168">
        <f>Q303*H303</f>
        <v>0</v>
      </c>
      <c r="S303" s="168">
        <v>0</v>
      </c>
      <c r="T303" s="167">
        <f>S303*H303</f>
        <v>0</v>
      </c>
      <c r="AR303" s="136" t="s">
        <v>384</v>
      </c>
      <c r="AT303" s="136" t="s">
        <v>386</v>
      </c>
      <c r="AU303" s="136" t="s">
        <v>293</v>
      </c>
      <c r="AY303" s="136" t="s">
        <v>385</v>
      </c>
      <c r="BE303" s="166">
        <f>IF(N303="základní",J303,0)</f>
        <v>0</v>
      </c>
      <c r="BF303" s="166">
        <f>IF(N303="snížená",J303,0)</f>
        <v>0</v>
      </c>
      <c r="BG303" s="166">
        <f>IF(N303="zákl. přenesená",J303,0)</f>
        <v>0</v>
      </c>
      <c r="BH303" s="166">
        <f>IF(N303="sníž. přenesená",J303,0)</f>
        <v>0</v>
      </c>
      <c r="BI303" s="166">
        <f>IF(N303="nulová",J303,0)</f>
        <v>0</v>
      </c>
      <c r="BJ303" s="136" t="s">
        <v>297</v>
      </c>
      <c r="BK303" s="166">
        <f>ROUND(I303*H303,2)</f>
        <v>0</v>
      </c>
      <c r="BL303" s="136" t="s">
        <v>384</v>
      </c>
      <c r="BM303" s="136" t="s">
        <v>1710</v>
      </c>
    </row>
    <row r="304" spans="2:65" s="41" customFormat="1" ht="6.95" customHeight="1" x14ac:dyDescent="0.25">
      <c r="B304" s="44"/>
      <c r="C304" s="43"/>
      <c r="D304" s="43"/>
      <c r="E304" s="43"/>
      <c r="F304" s="43"/>
      <c r="G304" s="43"/>
      <c r="H304" s="43"/>
      <c r="I304" s="165"/>
      <c r="J304" s="43"/>
      <c r="K304" s="43"/>
      <c r="L304" s="42"/>
    </row>
    <row r="836" spans="46:46" x14ac:dyDescent="0.3">
      <c r="AT836" s="164"/>
    </row>
  </sheetData>
  <sheetProtection password="CC35" sheet="1" objects="1" scenarios="1" formatColumns="0" formatRows="0" sort="0" autoFilter="0"/>
  <autoFilter ref="C95:K95"/>
  <mergeCells count="9">
    <mergeCell ref="E88:H88"/>
    <mergeCell ref="G1:H1"/>
    <mergeCell ref="L2:V2"/>
    <mergeCell ref="E7:H7"/>
    <mergeCell ref="E9:H9"/>
    <mergeCell ref="E24:H24"/>
    <mergeCell ref="E45:H45"/>
    <mergeCell ref="E47:H47"/>
    <mergeCell ref="E86:H86"/>
  </mergeCells>
  <hyperlinks>
    <hyperlink ref="F1:G1" location="C2" tooltip="Krycí list soupisu" display="1) Krycí list soupisu"/>
    <hyperlink ref="G1:H1" location="C54" tooltip="Rekapitulace" display="2) Rekapitulace"/>
    <hyperlink ref="J1" location="C95" tooltip="Soupis prací" display="3) Soupis prací"/>
    <hyperlink ref="L1:V1" location="'Rekapitulace stavby'!C2" tooltip="Rekapitulace stavby" display="Rekapitulace stavby"/>
  </hyperlinks>
  <pageMargins left="0.58333331346511841" right="0.58333331346511841" top="0.58333331346511841" bottom="0.58333331346511841" header="0" footer="0"/>
  <pageSetup paperSize="9" fitToHeight="100" orientation="landscape" blackAndWhite="1" errors="blank"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BR836"/>
  <sheetViews>
    <sheetView showGridLines="0" workbookViewId="0">
      <pane ySplit="1" topLeftCell="A2" activePane="bottomLeft" state="frozen"/>
      <selection pane="bottomLeft"/>
    </sheetView>
  </sheetViews>
  <sheetFormatPr defaultRowHeight="13.5" x14ac:dyDescent="0.3"/>
  <cols>
    <col min="1" max="1" width="7.140625" style="40" customWidth="1"/>
    <col min="2" max="2" width="1.42578125" style="40" customWidth="1"/>
    <col min="3" max="3" width="3.5703125" style="40" customWidth="1"/>
    <col min="4" max="4" width="3.7109375" style="40" customWidth="1"/>
    <col min="5" max="5" width="14.7109375" style="40" customWidth="1"/>
    <col min="6" max="6" width="64.28515625" style="40" customWidth="1"/>
    <col min="7" max="7" width="7.42578125" style="40" customWidth="1"/>
    <col min="8" max="8" width="9.5703125" style="40" customWidth="1"/>
    <col min="9" max="9" width="10.85546875" style="163" customWidth="1"/>
    <col min="10" max="10" width="20.140625" style="40" customWidth="1"/>
    <col min="11" max="11" width="13.28515625" style="40" customWidth="1"/>
    <col min="12" max="12" width="9.140625" style="40"/>
    <col min="13" max="18" width="8" style="40" hidden="1" customWidth="1"/>
    <col min="19" max="19" width="7" style="40" hidden="1" customWidth="1"/>
    <col min="20" max="20" width="25.42578125" style="40" hidden="1" customWidth="1"/>
    <col min="21" max="21" width="14" style="40" hidden="1" customWidth="1"/>
    <col min="22" max="22" width="10.5703125" style="40" customWidth="1"/>
    <col min="23" max="23" width="14" style="40" customWidth="1"/>
    <col min="24" max="24" width="10.5703125" style="40" customWidth="1"/>
    <col min="25" max="25" width="12.85546875" style="40" customWidth="1"/>
    <col min="26" max="26" width="9.42578125" style="40" customWidth="1"/>
    <col min="27" max="27" width="12.85546875" style="40" customWidth="1"/>
    <col min="28" max="28" width="14" style="40" customWidth="1"/>
    <col min="29" max="29" width="9.42578125" style="40" customWidth="1"/>
    <col min="30" max="30" width="12.85546875" style="40" customWidth="1"/>
    <col min="31" max="31" width="14" style="40" customWidth="1"/>
    <col min="32" max="43" width="9.140625" style="40"/>
    <col min="44" max="65" width="8" style="40" hidden="1" customWidth="1"/>
    <col min="66" max="16384" width="9.140625" style="40"/>
  </cols>
  <sheetData>
    <row r="1" spans="1:70" ht="21.75" customHeight="1" x14ac:dyDescent="0.3">
      <c r="A1" s="156"/>
      <c r="B1" s="317"/>
      <c r="C1" s="317"/>
      <c r="D1" s="314" t="s">
        <v>381</v>
      </c>
      <c r="E1" s="317"/>
      <c r="F1" s="313" t="s">
        <v>1709</v>
      </c>
      <c r="G1" s="316" t="s">
        <v>1708</v>
      </c>
      <c r="H1" s="316"/>
      <c r="I1" s="315"/>
      <c r="J1" s="313" t="s">
        <v>1707</v>
      </c>
      <c r="K1" s="314" t="s">
        <v>1706</v>
      </c>
      <c r="L1" s="313" t="s">
        <v>1705</v>
      </c>
      <c r="M1" s="313"/>
      <c r="N1" s="313"/>
      <c r="O1" s="313"/>
      <c r="P1" s="313"/>
      <c r="Q1" s="313"/>
      <c r="R1" s="313"/>
      <c r="S1" s="313"/>
      <c r="T1" s="313"/>
      <c r="U1" s="158"/>
      <c r="V1" s="158"/>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row>
    <row r="2" spans="1:70" ht="36.950000000000003" customHeight="1" x14ac:dyDescent="0.3">
      <c r="L2" s="131"/>
      <c r="M2" s="131"/>
      <c r="N2" s="131"/>
      <c r="O2" s="131"/>
      <c r="P2" s="131"/>
      <c r="Q2" s="131"/>
      <c r="R2" s="131"/>
      <c r="S2" s="131"/>
      <c r="T2" s="131"/>
      <c r="U2" s="131"/>
      <c r="V2" s="131"/>
      <c r="AT2" s="136" t="s">
        <v>302</v>
      </c>
    </row>
    <row r="3" spans="1:70" ht="6.95" customHeight="1" x14ac:dyDescent="0.3">
      <c r="B3" s="154"/>
      <c r="C3" s="153"/>
      <c r="D3" s="153"/>
      <c r="E3" s="153"/>
      <c r="F3" s="153"/>
      <c r="G3" s="153"/>
      <c r="H3" s="153"/>
      <c r="I3" s="312"/>
      <c r="J3" s="153"/>
      <c r="K3" s="152"/>
      <c r="AT3" s="136" t="s">
        <v>293</v>
      </c>
    </row>
    <row r="4" spans="1:70" ht="36.950000000000003" customHeight="1" x14ac:dyDescent="0.3">
      <c r="B4" s="135"/>
      <c r="C4" s="133"/>
      <c r="D4" s="151" t="s">
        <v>1704</v>
      </c>
      <c r="E4" s="133"/>
      <c r="F4" s="133"/>
      <c r="G4" s="133"/>
      <c r="H4" s="133"/>
      <c r="I4" s="311"/>
      <c r="J4" s="133"/>
      <c r="K4" s="132"/>
      <c r="M4" s="150" t="s">
        <v>374</v>
      </c>
      <c r="AT4" s="136" t="s">
        <v>355</v>
      </c>
    </row>
    <row r="5" spans="1:70" ht="6.95" customHeight="1" x14ac:dyDescent="0.3">
      <c r="B5" s="135"/>
      <c r="C5" s="133"/>
      <c r="D5" s="133"/>
      <c r="E5" s="133"/>
      <c r="F5" s="133"/>
      <c r="G5" s="133"/>
      <c r="H5" s="133"/>
      <c r="I5" s="311"/>
      <c r="J5" s="133"/>
      <c r="K5" s="132"/>
    </row>
    <row r="6" spans="1:70" ht="15" x14ac:dyDescent="0.3">
      <c r="B6" s="135"/>
      <c r="C6" s="133"/>
      <c r="D6" s="139" t="s">
        <v>339</v>
      </c>
      <c r="E6" s="133"/>
      <c r="F6" s="133"/>
      <c r="G6" s="133"/>
      <c r="H6" s="133"/>
      <c r="I6" s="311"/>
      <c r="J6" s="133"/>
      <c r="K6" s="132"/>
    </row>
    <row r="7" spans="1:70" ht="22.5" customHeight="1" x14ac:dyDescent="0.3">
      <c r="B7" s="135"/>
      <c r="C7" s="133"/>
      <c r="D7" s="133"/>
      <c r="E7" s="290" t="str">
        <f>'Rekapitulace stavby'!K6</f>
        <v>Mateřská školka Vrskmaň</v>
      </c>
      <c r="F7" s="137"/>
      <c r="G7" s="137"/>
      <c r="H7" s="137"/>
      <c r="I7" s="311"/>
      <c r="J7" s="133"/>
      <c r="K7" s="132"/>
    </row>
    <row r="8" spans="1:70" s="41" customFormat="1" ht="15" x14ac:dyDescent="0.25">
      <c r="B8" s="42"/>
      <c r="C8" s="89"/>
      <c r="D8" s="139" t="s">
        <v>1667</v>
      </c>
      <c r="E8" s="89"/>
      <c r="F8" s="89"/>
      <c r="G8" s="89"/>
      <c r="H8" s="89"/>
      <c r="I8" s="263"/>
      <c r="J8" s="89"/>
      <c r="K8" s="107"/>
    </row>
    <row r="9" spans="1:70" s="41" customFormat="1" ht="36.950000000000003" customHeight="1" x14ac:dyDescent="0.25">
      <c r="B9" s="42"/>
      <c r="C9" s="89"/>
      <c r="D9" s="89"/>
      <c r="E9" s="289" t="s">
        <v>2065</v>
      </c>
      <c r="F9" s="90"/>
      <c r="G9" s="90"/>
      <c r="H9" s="90"/>
      <c r="I9" s="263"/>
      <c r="J9" s="89"/>
      <c r="K9" s="107"/>
    </row>
    <row r="10" spans="1:70" s="41" customFormat="1" x14ac:dyDescent="0.25">
      <c r="B10" s="42"/>
      <c r="C10" s="89"/>
      <c r="D10" s="89"/>
      <c r="E10" s="89"/>
      <c r="F10" s="89"/>
      <c r="G10" s="89"/>
      <c r="H10" s="89"/>
      <c r="I10" s="263"/>
      <c r="J10" s="89"/>
      <c r="K10" s="107"/>
    </row>
    <row r="11" spans="1:70" s="41" customFormat="1" ht="14.45" customHeight="1" x14ac:dyDescent="0.25">
      <c r="B11" s="42"/>
      <c r="C11" s="89"/>
      <c r="D11" s="139" t="s">
        <v>368</v>
      </c>
      <c r="E11" s="89"/>
      <c r="F11" s="140" t="s">
        <v>15</v>
      </c>
      <c r="G11" s="89"/>
      <c r="H11" s="89"/>
      <c r="I11" s="287" t="s">
        <v>367</v>
      </c>
      <c r="J11" s="140" t="s">
        <v>15</v>
      </c>
      <c r="K11" s="107"/>
    </row>
    <row r="12" spans="1:70" s="41" customFormat="1" ht="14.45" customHeight="1" x14ac:dyDescent="0.25">
      <c r="B12" s="42"/>
      <c r="C12" s="89"/>
      <c r="D12" s="139" t="s">
        <v>338</v>
      </c>
      <c r="E12" s="89"/>
      <c r="F12" s="140" t="s">
        <v>1702</v>
      </c>
      <c r="G12" s="89"/>
      <c r="H12" s="89"/>
      <c r="I12" s="287" t="s">
        <v>337</v>
      </c>
      <c r="J12" s="288" t="str">
        <f>'Rekapitulace stavby'!AN8</f>
        <v>1.3.2016</v>
      </c>
      <c r="K12" s="107"/>
    </row>
    <row r="13" spans="1:70" s="41" customFormat="1" ht="10.9" customHeight="1" x14ac:dyDescent="0.25">
      <c r="B13" s="42"/>
      <c r="C13" s="89"/>
      <c r="D13" s="89"/>
      <c r="E13" s="89"/>
      <c r="F13" s="89"/>
      <c r="G13" s="89"/>
      <c r="H13" s="89"/>
      <c r="I13" s="263"/>
      <c r="J13" s="89"/>
      <c r="K13" s="107"/>
    </row>
    <row r="14" spans="1:70" s="41" customFormat="1" ht="14.45" customHeight="1" x14ac:dyDescent="0.25">
      <c r="B14" s="42"/>
      <c r="C14" s="89"/>
      <c r="D14" s="139" t="s">
        <v>336</v>
      </c>
      <c r="E14" s="89"/>
      <c r="F14" s="89"/>
      <c r="G14" s="89"/>
      <c r="H14" s="89"/>
      <c r="I14" s="287" t="s">
        <v>361</v>
      </c>
      <c r="J14" s="140" t="s">
        <v>15</v>
      </c>
      <c r="K14" s="107"/>
    </row>
    <row r="15" spans="1:70" s="41" customFormat="1" ht="18" customHeight="1" x14ac:dyDescent="0.25">
      <c r="B15" s="42"/>
      <c r="C15" s="89"/>
      <c r="D15" s="89"/>
      <c r="E15" s="140" t="s">
        <v>9</v>
      </c>
      <c r="F15" s="89"/>
      <c r="G15" s="89"/>
      <c r="H15" s="89"/>
      <c r="I15" s="287" t="s">
        <v>359</v>
      </c>
      <c r="J15" s="140" t="s">
        <v>15</v>
      </c>
      <c r="K15" s="107"/>
    </row>
    <row r="16" spans="1:70" s="41" customFormat="1" ht="6.95" customHeight="1" x14ac:dyDescent="0.25">
      <c r="B16" s="42"/>
      <c r="C16" s="89"/>
      <c r="D16" s="89"/>
      <c r="E16" s="89"/>
      <c r="F16" s="89"/>
      <c r="G16" s="89"/>
      <c r="H16" s="89"/>
      <c r="I16" s="263"/>
      <c r="J16" s="89"/>
      <c r="K16" s="107"/>
    </row>
    <row r="17" spans="2:11" s="41" customFormat="1" ht="14.45" customHeight="1" x14ac:dyDescent="0.25">
      <c r="B17" s="42"/>
      <c r="C17" s="89"/>
      <c r="D17" s="139" t="s">
        <v>333</v>
      </c>
      <c r="E17" s="89"/>
      <c r="F17" s="89"/>
      <c r="G17" s="89"/>
      <c r="H17" s="89"/>
      <c r="I17" s="287" t="s">
        <v>361</v>
      </c>
      <c r="J17" s="140" t="str">
        <f>IF('Rekapitulace stavby'!AN13="Vyplň údaj","",IF('Rekapitulace stavby'!AN13="","",'Rekapitulace stavby'!AN13))</f>
        <v/>
      </c>
      <c r="K17" s="107"/>
    </row>
    <row r="18" spans="2:11" s="41" customFormat="1" ht="18" customHeight="1" x14ac:dyDescent="0.25">
      <c r="B18" s="42"/>
      <c r="C18" s="89"/>
      <c r="D18" s="89"/>
      <c r="E18" s="140" t="str">
        <f>IF('Rekapitulace stavby'!E14="Vyplň údaj","",IF('Rekapitulace stavby'!E14="","",'Rekapitulace stavby'!E14))</f>
        <v/>
      </c>
      <c r="F18" s="89"/>
      <c r="G18" s="89"/>
      <c r="H18" s="89"/>
      <c r="I18" s="287" t="s">
        <v>359</v>
      </c>
      <c r="J18" s="140" t="str">
        <f>IF('Rekapitulace stavby'!AN14="Vyplň údaj","",IF('Rekapitulace stavby'!AN14="","",'Rekapitulace stavby'!AN14))</f>
        <v/>
      </c>
      <c r="K18" s="107"/>
    </row>
    <row r="19" spans="2:11" s="41" customFormat="1" ht="6.95" customHeight="1" x14ac:dyDescent="0.25">
      <c r="B19" s="42"/>
      <c r="C19" s="89"/>
      <c r="D19" s="89"/>
      <c r="E19" s="89"/>
      <c r="F19" s="89"/>
      <c r="G19" s="89"/>
      <c r="H19" s="89"/>
      <c r="I19" s="263"/>
      <c r="J19" s="89"/>
      <c r="K19" s="107"/>
    </row>
    <row r="20" spans="2:11" s="41" customFormat="1" ht="14.45" customHeight="1" x14ac:dyDescent="0.25">
      <c r="B20" s="42"/>
      <c r="C20" s="89"/>
      <c r="D20" s="139" t="s">
        <v>335</v>
      </c>
      <c r="E20" s="89"/>
      <c r="F20" s="89"/>
      <c r="G20" s="89"/>
      <c r="H20" s="89"/>
      <c r="I20" s="287" t="s">
        <v>361</v>
      </c>
      <c r="J20" s="140" t="s">
        <v>15</v>
      </c>
      <c r="K20" s="107"/>
    </row>
    <row r="21" spans="2:11" s="41" customFormat="1" ht="18" customHeight="1" x14ac:dyDescent="0.25">
      <c r="B21" s="42"/>
      <c r="C21" s="89"/>
      <c r="D21" s="89"/>
      <c r="E21" s="140" t="s">
        <v>360</v>
      </c>
      <c r="F21" s="89"/>
      <c r="G21" s="89"/>
      <c r="H21" s="89"/>
      <c r="I21" s="287" t="s">
        <v>359</v>
      </c>
      <c r="J21" s="140" t="s">
        <v>15</v>
      </c>
      <c r="K21" s="107"/>
    </row>
    <row r="22" spans="2:11" s="41" customFormat="1" ht="6.95" customHeight="1" x14ac:dyDescent="0.25">
      <c r="B22" s="42"/>
      <c r="C22" s="89"/>
      <c r="D22" s="89"/>
      <c r="E22" s="89"/>
      <c r="F22" s="89"/>
      <c r="G22" s="89"/>
      <c r="H22" s="89"/>
      <c r="I22" s="263"/>
      <c r="J22" s="89"/>
      <c r="K22" s="107"/>
    </row>
    <row r="23" spans="2:11" s="41" customFormat="1" ht="14.45" customHeight="1" x14ac:dyDescent="0.25">
      <c r="B23" s="42"/>
      <c r="C23" s="89"/>
      <c r="D23" s="139" t="s">
        <v>357</v>
      </c>
      <c r="E23" s="89"/>
      <c r="F23" s="89"/>
      <c r="G23" s="89"/>
      <c r="H23" s="89"/>
      <c r="I23" s="263"/>
      <c r="J23" s="89"/>
      <c r="K23" s="107"/>
    </row>
    <row r="24" spans="2:11" s="305" customFormat="1" ht="22.5" customHeight="1" x14ac:dyDescent="0.25">
      <c r="B24" s="310"/>
      <c r="C24" s="307"/>
      <c r="D24" s="307"/>
      <c r="E24" s="138" t="s">
        <v>15</v>
      </c>
      <c r="F24" s="309"/>
      <c r="G24" s="309"/>
      <c r="H24" s="309"/>
      <c r="I24" s="308"/>
      <c r="J24" s="307"/>
      <c r="K24" s="306"/>
    </row>
    <row r="25" spans="2:11" s="41" customFormat="1" ht="6.95" customHeight="1" x14ac:dyDescent="0.25">
      <c r="B25" s="42"/>
      <c r="C25" s="89"/>
      <c r="D25" s="89"/>
      <c r="E25" s="89"/>
      <c r="F25" s="89"/>
      <c r="G25" s="89"/>
      <c r="H25" s="89"/>
      <c r="I25" s="263"/>
      <c r="J25" s="89"/>
      <c r="K25" s="107"/>
    </row>
    <row r="26" spans="2:11" s="41" customFormat="1" ht="6.95" customHeight="1" x14ac:dyDescent="0.25">
      <c r="B26" s="42"/>
      <c r="C26" s="89"/>
      <c r="D26" s="77"/>
      <c r="E26" s="77"/>
      <c r="F26" s="77"/>
      <c r="G26" s="77"/>
      <c r="H26" s="77"/>
      <c r="I26" s="303"/>
      <c r="J26" s="77"/>
      <c r="K26" s="302"/>
    </row>
    <row r="27" spans="2:11" s="41" customFormat="1" ht="25.35" customHeight="1" x14ac:dyDescent="0.25">
      <c r="B27" s="42"/>
      <c r="C27" s="89"/>
      <c r="D27" s="304" t="s">
        <v>354</v>
      </c>
      <c r="E27" s="89"/>
      <c r="F27" s="89"/>
      <c r="G27" s="89"/>
      <c r="H27" s="89"/>
      <c r="I27" s="263"/>
      <c r="J27" s="280">
        <f>ROUND(J78,2)</f>
        <v>0</v>
      </c>
      <c r="K27" s="107"/>
    </row>
    <row r="28" spans="2:11" s="41" customFormat="1" ht="6.95" customHeight="1" x14ac:dyDescent="0.25">
      <c r="B28" s="42"/>
      <c r="C28" s="89"/>
      <c r="D28" s="77"/>
      <c r="E28" s="77"/>
      <c r="F28" s="77"/>
      <c r="G28" s="77"/>
      <c r="H28" s="77"/>
      <c r="I28" s="303"/>
      <c r="J28" s="77"/>
      <c r="K28" s="302"/>
    </row>
    <row r="29" spans="2:11" s="41" customFormat="1" ht="14.45" customHeight="1" x14ac:dyDescent="0.25">
      <c r="B29" s="42"/>
      <c r="C29" s="89"/>
      <c r="D29" s="89"/>
      <c r="E29" s="89"/>
      <c r="F29" s="300" t="s">
        <v>352</v>
      </c>
      <c r="G29" s="89"/>
      <c r="H29" s="89"/>
      <c r="I29" s="301" t="s">
        <v>353</v>
      </c>
      <c r="J29" s="300" t="s">
        <v>351</v>
      </c>
      <c r="K29" s="107"/>
    </row>
    <row r="30" spans="2:11" s="41" customFormat="1" ht="14.45" customHeight="1" x14ac:dyDescent="0.25">
      <c r="B30" s="42"/>
      <c r="C30" s="89"/>
      <c r="D30" s="124" t="s">
        <v>350</v>
      </c>
      <c r="E30" s="124" t="s">
        <v>349</v>
      </c>
      <c r="F30" s="298">
        <f>ROUND(SUM(BE78:BE82), 2)</f>
        <v>0</v>
      </c>
      <c r="G30" s="89"/>
      <c r="H30" s="89"/>
      <c r="I30" s="299">
        <v>0.21</v>
      </c>
      <c r="J30" s="298">
        <f>ROUND(ROUND((SUM(BE78:BE82)), 2)*I30, 2)</f>
        <v>0</v>
      </c>
      <c r="K30" s="107"/>
    </row>
    <row r="31" spans="2:11" s="41" customFormat="1" ht="14.45" customHeight="1" x14ac:dyDescent="0.25">
      <c r="B31" s="42"/>
      <c r="C31" s="89"/>
      <c r="D31" s="89"/>
      <c r="E31" s="124" t="s">
        <v>348</v>
      </c>
      <c r="F31" s="298">
        <f>ROUND(SUM(BF78:BF82), 2)</f>
        <v>0</v>
      </c>
      <c r="G31" s="89"/>
      <c r="H31" s="89"/>
      <c r="I31" s="299">
        <v>0.15</v>
      </c>
      <c r="J31" s="298">
        <f>ROUND(ROUND((SUM(BF78:BF82)), 2)*I31, 2)</f>
        <v>0</v>
      </c>
      <c r="K31" s="107"/>
    </row>
    <row r="32" spans="2:11" s="41" customFormat="1" ht="14.45" hidden="1" customHeight="1" x14ac:dyDescent="0.25">
      <c r="B32" s="42"/>
      <c r="C32" s="89"/>
      <c r="D32" s="89"/>
      <c r="E32" s="124" t="s">
        <v>347</v>
      </c>
      <c r="F32" s="298">
        <f>ROUND(SUM(BG78:BG82), 2)</f>
        <v>0</v>
      </c>
      <c r="G32" s="89"/>
      <c r="H32" s="89"/>
      <c r="I32" s="299">
        <v>0.21</v>
      </c>
      <c r="J32" s="298">
        <v>0</v>
      </c>
      <c r="K32" s="107"/>
    </row>
    <row r="33" spans="2:11" s="41" customFormat="1" ht="14.45" hidden="1" customHeight="1" x14ac:dyDescent="0.25">
      <c r="B33" s="42"/>
      <c r="C33" s="89"/>
      <c r="D33" s="89"/>
      <c r="E33" s="124" t="s">
        <v>346</v>
      </c>
      <c r="F33" s="298">
        <f>ROUND(SUM(BH78:BH82), 2)</f>
        <v>0</v>
      </c>
      <c r="G33" s="89"/>
      <c r="H33" s="89"/>
      <c r="I33" s="299">
        <v>0.15</v>
      </c>
      <c r="J33" s="298">
        <v>0</v>
      </c>
      <c r="K33" s="107"/>
    </row>
    <row r="34" spans="2:11" s="41" customFormat="1" ht="14.45" hidden="1" customHeight="1" x14ac:dyDescent="0.25">
      <c r="B34" s="42"/>
      <c r="C34" s="89"/>
      <c r="D34" s="89"/>
      <c r="E34" s="124" t="s">
        <v>345</v>
      </c>
      <c r="F34" s="298">
        <f>ROUND(SUM(BI78:BI82), 2)</f>
        <v>0</v>
      </c>
      <c r="G34" s="89"/>
      <c r="H34" s="89"/>
      <c r="I34" s="299">
        <v>0</v>
      </c>
      <c r="J34" s="298">
        <v>0</v>
      </c>
      <c r="K34" s="107"/>
    </row>
    <row r="35" spans="2:11" s="41" customFormat="1" ht="6.95" customHeight="1" x14ac:dyDescent="0.25">
      <c r="B35" s="42"/>
      <c r="C35" s="89"/>
      <c r="D35" s="89"/>
      <c r="E35" s="89"/>
      <c r="F35" s="89"/>
      <c r="G35" s="89"/>
      <c r="H35" s="89"/>
      <c r="I35" s="263"/>
      <c r="J35" s="89"/>
      <c r="K35" s="107"/>
    </row>
    <row r="36" spans="2:11" s="41" customFormat="1" ht="25.35" customHeight="1" x14ac:dyDescent="0.25">
      <c r="B36" s="42"/>
      <c r="C36" s="285"/>
      <c r="D36" s="297" t="s">
        <v>344</v>
      </c>
      <c r="E36" s="86"/>
      <c r="F36" s="86"/>
      <c r="G36" s="296" t="s">
        <v>343</v>
      </c>
      <c r="H36" s="295" t="s">
        <v>342</v>
      </c>
      <c r="I36" s="294"/>
      <c r="J36" s="293">
        <f>SUM(J27:J34)</f>
        <v>0</v>
      </c>
      <c r="K36" s="292"/>
    </row>
    <row r="37" spans="2:11" s="41" customFormat="1" ht="14.45" customHeight="1" x14ac:dyDescent="0.25">
      <c r="B37" s="44"/>
      <c r="C37" s="43"/>
      <c r="D37" s="43"/>
      <c r="E37" s="43"/>
      <c r="F37" s="43"/>
      <c r="G37" s="43"/>
      <c r="H37" s="43"/>
      <c r="I37" s="165"/>
      <c r="J37" s="43"/>
      <c r="K37" s="106"/>
    </row>
    <row r="41" spans="2:11" s="41" customFormat="1" ht="6.95" customHeight="1" x14ac:dyDescent="0.25">
      <c r="B41" s="105"/>
      <c r="C41" s="104"/>
      <c r="D41" s="104"/>
      <c r="E41" s="104"/>
      <c r="F41" s="104"/>
      <c r="G41" s="104"/>
      <c r="H41" s="104"/>
      <c r="I41" s="262"/>
      <c r="J41" s="104"/>
      <c r="K41" s="291"/>
    </row>
    <row r="42" spans="2:11" s="41" customFormat="1" ht="36.950000000000003" customHeight="1" x14ac:dyDescent="0.25">
      <c r="B42" s="42"/>
      <c r="C42" s="151" t="s">
        <v>1701</v>
      </c>
      <c r="D42" s="89"/>
      <c r="E42" s="89"/>
      <c r="F42" s="89"/>
      <c r="G42" s="89"/>
      <c r="H42" s="89"/>
      <c r="I42" s="263"/>
      <c r="J42" s="89"/>
      <c r="K42" s="107"/>
    </row>
    <row r="43" spans="2:11" s="41" customFormat="1" ht="6.95" customHeight="1" x14ac:dyDescent="0.25">
      <c r="B43" s="42"/>
      <c r="C43" s="89"/>
      <c r="D43" s="89"/>
      <c r="E43" s="89"/>
      <c r="F43" s="89"/>
      <c r="G43" s="89"/>
      <c r="H43" s="89"/>
      <c r="I43" s="263"/>
      <c r="J43" s="89"/>
      <c r="K43" s="107"/>
    </row>
    <row r="44" spans="2:11" s="41" customFormat="1" ht="14.45" customHeight="1" x14ac:dyDescent="0.25">
      <c r="B44" s="42"/>
      <c r="C44" s="139" t="s">
        <v>339</v>
      </c>
      <c r="D44" s="89"/>
      <c r="E44" s="89"/>
      <c r="F44" s="89"/>
      <c r="G44" s="89"/>
      <c r="H44" s="89"/>
      <c r="I44" s="263"/>
      <c r="J44" s="89"/>
      <c r="K44" s="107"/>
    </row>
    <row r="45" spans="2:11" s="41" customFormat="1" ht="22.5" customHeight="1" x14ac:dyDescent="0.25">
      <c r="B45" s="42"/>
      <c r="C45" s="89"/>
      <c r="D45" s="89"/>
      <c r="E45" s="290" t="str">
        <f>E7</f>
        <v>Mateřská školka Vrskmaň</v>
      </c>
      <c r="F45" s="90"/>
      <c r="G45" s="90"/>
      <c r="H45" s="90"/>
      <c r="I45" s="263"/>
      <c r="J45" s="89"/>
      <c r="K45" s="107"/>
    </row>
    <row r="46" spans="2:11" s="41" customFormat="1" ht="14.45" customHeight="1" x14ac:dyDescent="0.25">
      <c r="B46" s="42"/>
      <c r="C46" s="139" t="s">
        <v>1667</v>
      </c>
      <c r="D46" s="89"/>
      <c r="E46" s="89"/>
      <c r="F46" s="89"/>
      <c r="G46" s="89"/>
      <c r="H46" s="89"/>
      <c r="I46" s="263"/>
      <c r="J46" s="89"/>
      <c r="K46" s="107"/>
    </row>
    <row r="47" spans="2:11" s="41" customFormat="1" ht="23.25" customHeight="1" x14ac:dyDescent="0.25">
      <c r="B47" s="42"/>
      <c r="C47" s="89"/>
      <c r="D47" s="89"/>
      <c r="E47" s="289" t="str">
        <f>E9</f>
        <v>IO 02 - Elektroinstalace</v>
      </c>
      <c r="F47" s="90"/>
      <c r="G47" s="90"/>
      <c r="H47" s="90"/>
      <c r="I47" s="263"/>
      <c r="J47" s="89"/>
      <c r="K47" s="107"/>
    </row>
    <row r="48" spans="2:11" s="41" customFormat="1" ht="6.95" customHeight="1" x14ac:dyDescent="0.25">
      <c r="B48" s="42"/>
      <c r="C48" s="89"/>
      <c r="D48" s="89"/>
      <c r="E48" s="89"/>
      <c r="F48" s="89"/>
      <c r="G48" s="89"/>
      <c r="H48" s="89"/>
      <c r="I48" s="263"/>
      <c r="J48" s="89"/>
      <c r="K48" s="107"/>
    </row>
    <row r="49" spans="2:47" s="41" customFormat="1" ht="18" customHeight="1" x14ac:dyDescent="0.25">
      <c r="B49" s="42"/>
      <c r="C49" s="139" t="s">
        <v>338</v>
      </c>
      <c r="D49" s="89"/>
      <c r="E49" s="89"/>
      <c r="F49" s="140" t="str">
        <f>F12</f>
        <v xml:space="preserve"> </v>
      </c>
      <c r="G49" s="89"/>
      <c r="H49" s="89"/>
      <c r="I49" s="287" t="s">
        <v>337</v>
      </c>
      <c r="J49" s="288" t="str">
        <f>IF(J12="","",J12)</f>
        <v>1.3.2016</v>
      </c>
      <c r="K49" s="107"/>
    </row>
    <row r="50" spans="2:47" s="41" customFormat="1" ht="6.95" customHeight="1" x14ac:dyDescent="0.25">
      <c r="B50" s="42"/>
      <c r="C50" s="89"/>
      <c r="D50" s="89"/>
      <c r="E50" s="89"/>
      <c r="F50" s="89"/>
      <c r="G50" s="89"/>
      <c r="H50" s="89"/>
      <c r="I50" s="263"/>
      <c r="J50" s="89"/>
      <c r="K50" s="107"/>
    </row>
    <row r="51" spans="2:47" s="41" customFormat="1" ht="15" x14ac:dyDescent="0.25">
      <c r="B51" s="42"/>
      <c r="C51" s="139" t="s">
        <v>336</v>
      </c>
      <c r="D51" s="89"/>
      <c r="E51" s="89"/>
      <c r="F51" s="140" t="str">
        <f>E15</f>
        <v>Obec Vrskmaň</v>
      </c>
      <c r="G51" s="89"/>
      <c r="H51" s="89"/>
      <c r="I51" s="287" t="s">
        <v>335</v>
      </c>
      <c r="J51" s="140" t="str">
        <f>E21</f>
        <v>MESSOR s.r.o.</v>
      </c>
      <c r="K51" s="107"/>
    </row>
    <row r="52" spans="2:47" s="41" customFormat="1" ht="14.45" customHeight="1" x14ac:dyDescent="0.25">
      <c r="B52" s="42"/>
      <c r="C52" s="139" t="s">
        <v>333</v>
      </c>
      <c r="D52" s="89"/>
      <c r="E52" s="89"/>
      <c r="F52" s="140" t="str">
        <f>IF(E18="","",E18)</f>
        <v/>
      </c>
      <c r="G52" s="89"/>
      <c r="H52" s="89"/>
      <c r="I52" s="263"/>
      <c r="J52" s="89"/>
      <c r="K52" s="107"/>
    </row>
    <row r="53" spans="2:47" s="41" customFormat="1" ht="10.35" customHeight="1" x14ac:dyDescent="0.25">
      <c r="B53" s="42"/>
      <c r="C53" s="89"/>
      <c r="D53" s="89"/>
      <c r="E53" s="89"/>
      <c r="F53" s="89"/>
      <c r="G53" s="89"/>
      <c r="H53" s="89"/>
      <c r="I53" s="263"/>
      <c r="J53" s="89"/>
      <c r="K53" s="107"/>
    </row>
    <row r="54" spans="2:47" s="41" customFormat="1" ht="29.25" customHeight="1" x14ac:dyDescent="0.25">
      <c r="B54" s="42"/>
      <c r="C54" s="286" t="s">
        <v>1700</v>
      </c>
      <c r="D54" s="285"/>
      <c r="E54" s="285"/>
      <c r="F54" s="285"/>
      <c r="G54" s="285"/>
      <c r="H54" s="285"/>
      <c r="I54" s="284"/>
      <c r="J54" s="283" t="s">
        <v>1661</v>
      </c>
      <c r="K54" s="282"/>
    </row>
    <row r="55" spans="2:47" s="41" customFormat="1" ht="10.35" customHeight="1" x14ac:dyDescent="0.25">
      <c r="B55" s="42"/>
      <c r="C55" s="89"/>
      <c r="D55" s="89"/>
      <c r="E55" s="89"/>
      <c r="F55" s="89"/>
      <c r="G55" s="89"/>
      <c r="H55" s="89"/>
      <c r="I55" s="263"/>
      <c r="J55" s="89"/>
      <c r="K55" s="107"/>
    </row>
    <row r="56" spans="2:47" s="41" customFormat="1" ht="29.25" customHeight="1" x14ac:dyDescent="0.25">
      <c r="B56" s="42"/>
      <c r="C56" s="281" t="s">
        <v>1653</v>
      </c>
      <c r="D56" s="89"/>
      <c r="E56" s="89"/>
      <c r="F56" s="89"/>
      <c r="G56" s="89"/>
      <c r="H56" s="89"/>
      <c r="I56" s="263"/>
      <c r="J56" s="280">
        <f>J78</f>
        <v>0</v>
      </c>
      <c r="K56" s="107"/>
      <c r="AU56" s="136" t="s">
        <v>1652</v>
      </c>
    </row>
    <row r="57" spans="2:47" s="272" customFormat="1" ht="24.95" customHeight="1" x14ac:dyDescent="0.25">
      <c r="B57" s="279"/>
      <c r="C57" s="278"/>
      <c r="D57" s="277" t="s">
        <v>1692</v>
      </c>
      <c r="E57" s="276"/>
      <c r="F57" s="276"/>
      <c r="G57" s="276"/>
      <c r="H57" s="276"/>
      <c r="I57" s="275"/>
      <c r="J57" s="274">
        <f>J79</f>
        <v>0</v>
      </c>
      <c r="K57" s="273"/>
    </row>
    <row r="58" spans="2:47" s="264" customFormat="1" ht="19.899999999999999" customHeight="1" x14ac:dyDescent="0.25">
      <c r="B58" s="271"/>
      <c r="C58" s="270"/>
      <c r="D58" s="269" t="s">
        <v>1684</v>
      </c>
      <c r="E58" s="268"/>
      <c r="F58" s="268"/>
      <c r="G58" s="268"/>
      <c r="H58" s="268"/>
      <c r="I58" s="267"/>
      <c r="J58" s="266">
        <f>J80</f>
        <v>0</v>
      </c>
      <c r="K58" s="265"/>
    </row>
    <row r="59" spans="2:47" s="41" customFormat="1" ht="21.75" customHeight="1" x14ac:dyDescent="0.25">
      <c r="B59" s="42"/>
      <c r="C59" s="89"/>
      <c r="D59" s="89"/>
      <c r="E59" s="89"/>
      <c r="F59" s="89"/>
      <c r="G59" s="89"/>
      <c r="H59" s="89"/>
      <c r="I59" s="263"/>
      <c r="J59" s="89"/>
      <c r="K59" s="107"/>
    </row>
    <row r="60" spans="2:47" s="41" customFormat="1" ht="6.95" customHeight="1" x14ac:dyDescent="0.25">
      <c r="B60" s="44"/>
      <c r="C60" s="43"/>
      <c r="D60" s="43"/>
      <c r="E60" s="43"/>
      <c r="F60" s="43"/>
      <c r="G60" s="43"/>
      <c r="H60" s="43"/>
      <c r="I60" s="165"/>
      <c r="J60" s="43"/>
      <c r="K60" s="106"/>
    </row>
    <row r="64" spans="2:47" s="41" customFormat="1" ht="6.95" customHeight="1" x14ac:dyDescent="0.25">
      <c r="B64" s="105"/>
      <c r="C64" s="104"/>
      <c r="D64" s="104"/>
      <c r="E64" s="104"/>
      <c r="F64" s="104"/>
      <c r="G64" s="104"/>
      <c r="H64" s="104"/>
      <c r="I64" s="262"/>
      <c r="J64" s="104"/>
      <c r="K64" s="104"/>
      <c r="L64" s="42"/>
    </row>
    <row r="65" spans="2:63" s="41" customFormat="1" ht="36.950000000000003" customHeight="1" x14ac:dyDescent="0.25">
      <c r="B65" s="42"/>
      <c r="C65" s="103" t="s">
        <v>1668</v>
      </c>
      <c r="I65" s="243"/>
      <c r="L65" s="42"/>
    </row>
    <row r="66" spans="2:63" s="41" customFormat="1" ht="6.95" customHeight="1" x14ac:dyDescent="0.25">
      <c r="B66" s="42"/>
      <c r="I66" s="243"/>
      <c r="L66" s="42"/>
    </row>
    <row r="67" spans="2:63" s="41" customFormat="1" ht="14.45" customHeight="1" x14ac:dyDescent="0.25">
      <c r="B67" s="42"/>
      <c r="C67" s="93" t="s">
        <v>339</v>
      </c>
      <c r="I67" s="243"/>
      <c r="L67" s="42"/>
    </row>
    <row r="68" spans="2:63" s="41" customFormat="1" ht="22.5" customHeight="1" x14ac:dyDescent="0.25">
      <c r="B68" s="42"/>
      <c r="E68" s="261" t="str">
        <f>E7</f>
        <v>Mateřská školka Vrskmaň</v>
      </c>
      <c r="F68" s="96"/>
      <c r="G68" s="96"/>
      <c r="H68" s="96"/>
      <c r="I68" s="243"/>
      <c r="L68" s="42"/>
    </row>
    <row r="69" spans="2:63" s="41" customFormat="1" ht="14.45" customHeight="1" x14ac:dyDescent="0.25">
      <c r="B69" s="42"/>
      <c r="C69" s="93" t="s">
        <v>1667</v>
      </c>
      <c r="I69" s="243"/>
      <c r="L69" s="42"/>
    </row>
    <row r="70" spans="2:63" s="41" customFormat="1" ht="23.25" customHeight="1" x14ac:dyDescent="0.25">
      <c r="B70" s="42"/>
      <c r="E70" s="101" t="str">
        <f>E9</f>
        <v>IO 02 - Elektroinstalace</v>
      </c>
      <c r="F70" s="96"/>
      <c r="G70" s="96"/>
      <c r="H70" s="96"/>
      <c r="I70" s="243"/>
      <c r="L70" s="42"/>
    </row>
    <row r="71" spans="2:63" s="41" customFormat="1" ht="6.95" customHeight="1" x14ac:dyDescent="0.25">
      <c r="B71" s="42"/>
      <c r="I71" s="243"/>
      <c r="L71" s="42"/>
    </row>
    <row r="72" spans="2:63" s="41" customFormat="1" ht="18" customHeight="1" x14ac:dyDescent="0.25">
      <c r="B72" s="42"/>
      <c r="C72" s="93" t="s">
        <v>338</v>
      </c>
      <c r="F72" s="258" t="str">
        <f>F12</f>
        <v xml:space="preserve"> </v>
      </c>
      <c r="I72" s="259" t="s">
        <v>337</v>
      </c>
      <c r="J72" s="260" t="str">
        <f>IF(J12="","",J12)</f>
        <v>1.3.2016</v>
      </c>
      <c r="L72" s="42"/>
    </row>
    <row r="73" spans="2:63" s="41" customFormat="1" ht="6.95" customHeight="1" x14ac:dyDescent="0.25">
      <c r="B73" s="42"/>
      <c r="I73" s="243"/>
      <c r="L73" s="42"/>
    </row>
    <row r="74" spans="2:63" s="41" customFormat="1" ht="15" x14ac:dyDescent="0.25">
      <c r="B74" s="42"/>
      <c r="C74" s="93" t="s">
        <v>336</v>
      </c>
      <c r="F74" s="258" t="str">
        <f>E15</f>
        <v>Obec Vrskmaň</v>
      </c>
      <c r="I74" s="259" t="s">
        <v>335</v>
      </c>
      <c r="J74" s="258" t="str">
        <f>E21</f>
        <v>MESSOR s.r.o.</v>
      </c>
      <c r="L74" s="42"/>
    </row>
    <row r="75" spans="2:63" s="41" customFormat="1" ht="14.45" customHeight="1" x14ac:dyDescent="0.25">
      <c r="B75" s="42"/>
      <c r="C75" s="93" t="s">
        <v>333</v>
      </c>
      <c r="F75" s="258" t="str">
        <f>IF(E18="","",E18)</f>
        <v/>
      </c>
      <c r="I75" s="243"/>
      <c r="L75" s="42"/>
    </row>
    <row r="76" spans="2:63" s="41" customFormat="1" ht="10.35" customHeight="1" x14ac:dyDescent="0.25">
      <c r="B76" s="42"/>
      <c r="I76" s="243"/>
      <c r="L76" s="42"/>
    </row>
    <row r="77" spans="2:63" s="252" customFormat="1" ht="29.25" customHeight="1" x14ac:dyDescent="0.25">
      <c r="B77" s="253"/>
      <c r="C77" s="257" t="s">
        <v>1666</v>
      </c>
      <c r="D77" s="255" t="s">
        <v>328</v>
      </c>
      <c r="E77" s="255" t="s">
        <v>332</v>
      </c>
      <c r="F77" s="255" t="s">
        <v>1665</v>
      </c>
      <c r="G77" s="255" t="s">
        <v>1664</v>
      </c>
      <c r="H77" s="255" t="s">
        <v>1663</v>
      </c>
      <c r="I77" s="256" t="s">
        <v>1662</v>
      </c>
      <c r="J77" s="255" t="s">
        <v>1661</v>
      </c>
      <c r="K77" s="254" t="s">
        <v>1660</v>
      </c>
      <c r="L77" s="253"/>
      <c r="M77" s="81" t="s">
        <v>22</v>
      </c>
      <c r="N77" s="80" t="s">
        <v>350</v>
      </c>
      <c r="O77" s="80" t="s">
        <v>1659</v>
      </c>
      <c r="P77" s="80" t="s">
        <v>1658</v>
      </c>
      <c r="Q77" s="80" t="s">
        <v>1657</v>
      </c>
      <c r="R77" s="80" t="s">
        <v>1656</v>
      </c>
      <c r="S77" s="80" t="s">
        <v>1655</v>
      </c>
      <c r="T77" s="79" t="s">
        <v>1654</v>
      </c>
    </row>
    <row r="78" spans="2:63" s="41" customFormat="1" ht="29.25" customHeight="1" x14ac:dyDescent="0.35">
      <c r="B78" s="42"/>
      <c r="C78" s="75" t="s">
        <v>1653</v>
      </c>
      <c r="I78" s="243"/>
      <c r="J78" s="251">
        <f>BK78</f>
        <v>0</v>
      </c>
      <c r="L78" s="42"/>
      <c r="M78" s="78"/>
      <c r="N78" s="77"/>
      <c r="O78" s="77"/>
      <c r="P78" s="250">
        <f>P79</f>
        <v>0</v>
      </c>
      <c r="Q78" s="77"/>
      <c r="R78" s="250">
        <f>R79</f>
        <v>0</v>
      </c>
      <c r="S78" s="77"/>
      <c r="T78" s="249">
        <f>T79</f>
        <v>0</v>
      </c>
      <c r="AT78" s="136" t="s">
        <v>314</v>
      </c>
      <c r="AU78" s="136" t="s">
        <v>1652</v>
      </c>
      <c r="BK78" s="248">
        <f>BK79</f>
        <v>0</v>
      </c>
    </row>
    <row r="79" spans="2:63" s="180" customFormat="1" ht="37.35" customHeight="1" x14ac:dyDescent="0.35">
      <c r="B79" s="188"/>
      <c r="D79" s="182" t="s">
        <v>314</v>
      </c>
      <c r="E79" s="194" t="s">
        <v>1480</v>
      </c>
      <c r="F79" s="194" t="s">
        <v>1479</v>
      </c>
      <c r="I79" s="190"/>
      <c r="J79" s="193">
        <f>BK79</f>
        <v>0</v>
      </c>
      <c r="L79" s="188"/>
      <c r="M79" s="187"/>
      <c r="N79" s="185"/>
      <c r="O79" s="185"/>
      <c r="P79" s="186">
        <f>P80</f>
        <v>0</v>
      </c>
      <c r="Q79" s="185"/>
      <c r="R79" s="186">
        <f>R80</f>
        <v>0</v>
      </c>
      <c r="S79" s="185"/>
      <c r="T79" s="184">
        <f>T80</f>
        <v>0</v>
      </c>
      <c r="AR79" s="182" t="s">
        <v>293</v>
      </c>
      <c r="AT79" s="183" t="s">
        <v>314</v>
      </c>
      <c r="AU79" s="183" t="s">
        <v>313</v>
      </c>
      <c r="AY79" s="182" t="s">
        <v>385</v>
      </c>
      <c r="BK79" s="181">
        <f>BK80</f>
        <v>0</v>
      </c>
    </row>
    <row r="80" spans="2:63" s="180" customFormat="1" ht="19.899999999999999" customHeight="1" x14ac:dyDescent="0.3">
      <c r="B80" s="188"/>
      <c r="D80" s="192" t="s">
        <v>314</v>
      </c>
      <c r="E80" s="191" t="s">
        <v>1041</v>
      </c>
      <c r="F80" s="191" t="s">
        <v>1040</v>
      </c>
      <c r="I80" s="190"/>
      <c r="J80" s="189">
        <f>BK80</f>
        <v>0</v>
      </c>
      <c r="L80" s="188"/>
      <c r="M80" s="187"/>
      <c r="N80" s="185"/>
      <c r="O80" s="185"/>
      <c r="P80" s="186">
        <f>SUM(P81:P82)</f>
        <v>0</v>
      </c>
      <c r="Q80" s="185"/>
      <c r="R80" s="186">
        <f>SUM(R81:R82)</f>
        <v>0</v>
      </c>
      <c r="S80" s="185"/>
      <c r="T80" s="184">
        <f>SUM(T81:T82)</f>
        <v>0</v>
      </c>
      <c r="AR80" s="182" t="s">
        <v>293</v>
      </c>
      <c r="AT80" s="183" t="s">
        <v>314</v>
      </c>
      <c r="AU80" s="183" t="s">
        <v>297</v>
      </c>
      <c r="AY80" s="182" t="s">
        <v>385</v>
      </c>
      <c r="BK80" s="181">
        <f>SUM(BK81:BK82)</f>
        <v>0</v>
      </c>
    </row>
    <row r="81" spans="2:65" s="41" customFormat="1" ht="22.5" customHeight="1" x14ac:dyDescent="0.25">
      <c r="B81" s="179"/>
      <c r="C81" s="178" t="s">
        <v>297</v>
      </c>
      <c r="D81" s="178" t="s">
        <v>386</v>
      </c>
      <c r="E81" s="177" t="s">
        <v>2064</v>
      </c>
      <c r="F81" s="172" t="s">
        <v>2063</v>
      </c>
      <c r="G81" s="176" t="s">
        <v>2062</v>
      </c>
      <c r="H81" s="175">
        <v>1</v>
      </c>
      <c r="I81" s="174"/>
      <c r="J81" s="173">
        <f>ROUND(I81*H81,2)</f>
        <v>0</v>
      </c>
      <c r="K81" s="172" t="s">
        <v>15</v>
      </c>
      <c r="L81" s="42"/>
      <c r="M81" s="171" t="s">
        <v>15</v>
      </c>
      <c r="N81" s="215" t="s">
        <v>349</v>
      </c>
      <c r="O81" s="89"/>
      <c r="P81" s="214">
        <f>O81*H81</f>
        <v>0</v>
      </c>
      <c r="Q81" s="214">
        <v>0</v>
      </c>
      <c r="R81" s="214">
        <f>Q81*H81</f>
        <v>0</v>
      </c>
      <c r="S81" s="214">
        <v>0</v>
      </c>
      <c r="T81" s="213">
        <f>S81*H81</f>
        <v>0</v>
      </c>
      <c r="AR81" s="136" t="s">
        <v>451</v>
      </c>
      <c r="AT81" s="136" t="s">
        <v>386</v>
      </c>
      <c r="AU81" s="136" t="s">
        <v>293</v>
      </c>
      <c r="AY81" s="136" t="s">
        <v>385</v>
      </c>
      <c r="BE81" s="166">
        <f>IF(N81="základní",J81,0)</f>
        <v>0</v>
      </c>
      <c r="BF81" s="166">
        <f>IF(N81="snížená",J81,0)</f>
        <v>0</v>
      </c>
      <c r="BG81" s="166">
        <f>IF(N81="zákl. přenesená",J81,0)</f>
        <v>0</v>
      </c>
      <c r="BH81" s="166">
        <f>IF(N81="sníž. přenesená",J81,0)</f>
        <v>0</v>
      </c>
      <c r="BI81" s="166">
        <f>IF(N81="nulová",J81,0)</f>
        <v>0</v>
      </c>
      <c r="BJ81" s="136" t="s">
        <v>297</v>
      </c>
      <c r="BK81" s="166">
        <f>ROUND(I81*H81,2)</f>
        <v>0</v>
      </c>
      <c r="BL81" s="136" t="s">
        <v>451</v>
      </c>
      <c r="BM81" s="136" t="s">
        <v>2061</v>
      </c>
    </row>
    <row r="82" spans="2:65" s="41" customFormat="1" ht="22.5" customHeight="1" x14ac:dyDescent="0.25">
      <c r="B82" s="179"/>
      <c r="C82" s="178" t="s">
        <v>293</v>
      </c>
      <c r="D82" s="178" t="s">
        <v>386</v>
      </c>
      <c r="E82" s="177" t="s">
        <v>2060</v>
      </c>
      <c r="F82" s="172" t="s">
        <v>2059</v>
      </c>
      <c r="G82" s="176" t="s">
        <v>2058</v>
      </c>
      <c r="H82" s="175">
        <v>1</v>
      </c>
      <c r="I82" s="174"/>
      <c r="J82" s="173">
        <f>ROUND(I82*H82,2)</f>
        <v>0</v>
      </c>
      <c r="K82" s="172" t="s">
        <v>15</v>
      </c>
      <c r="L82" s="42"/>
      <c r="M82" s="171" t="s">
        <v>15</v>
      </c>
      <c r="N82" s="170" t="s">
        <v>349</v>
      </c>
      <c r="O82" s="169"/>
      <c r="P82" s="168">
        <f>O82*H82</f>
        <v>0</v>
      </c>
      <c r="Q82" s="168">
        <v>0</v>
      </c>
      <c r="R82" s="168">
        <f>Q82*H82</f>
        <v>0</v>
      </c>
      <c r="S82" s="168">
        <v>0</v>
      </c>
      <c r="T82" s="167">
        <f>S82*H82</f>
        <v>0</v>
      </c>
      <c r="AR82" s="136" t="s">
        <v>451</v>
      </c>
      <c r="AT82" s="136" t="s">
        <v>386</v>
      </c>
      <c r="AU82" s="136" t="s">
        <v>293</v>
      </c>
      <c r="AY82" s="136" t="s">
        <v>385</v>
      </c>
      <c r="BE82" s="166">
        <f>IF(N82="základní",J82,0)</f>
        <v>0</v>
      </c>
      <c r="BF82" s="166">
        <f>IF(N82="snížená",J82,0)</f>
        <v>0</v>
      </c>
      <c r="BG82" s="166">
        <f>IF(N82="zákl. přenesená",J82,0)</f>
        <v>0</v>
      </c>
      <c r="BH82" s="166">
        <f>IF(N82="sníž. přenesená",J82,0)</f>
        <v>0</v>
      </c>
      <c r="BI82" s="166">
        <f>IF(N82="nulová",J82,0)</f>
        <v>0</v>
      </c>
      <c r="BJ82" s="136" t="s">
        <v>297</v>
      </c>
      <c r="BK82" s="166">
        <f>ROUND(I82*H82,2)</f>
        <v>0</v>
      </c>
      <c r="BL82" s="136" t="s">
        <v>451</v>
      </c>
      <c r="BM82" s="136" t="s">
        <v>2057</v>
      </c>
    </row>
    <row r="83" spans="2:65" s="41" customFormat="1" ht="6.95" customHeight="1" x14ac:dyDescent="0.25">
      <c r="B83" s="44"/>
      <c r="C83" s="43"/>
      <c r="D83" s="43"/>
      <c r="E83" s="43"/>
      <c r="F83" s="43"/>
      <c r="G83" s="43"/>
      <c r="H83" s="43"/>
      <c r="I83" s="165"/>
      <c r="J83" s="43"/>
      <c r="K83" s="43"/>
      <c r="L83" s="42"/>
    </row>
    <row r="836" spans="46:46" x14ac:dyDescent="0.3">
      <c r="AT836" s="164"/>
    </row>
  </sheetData>
  <sheetProtection password="CC35" sheet="1" objects="1" scenarios="1" formatColumns="0" formatRows="0" sort="0" autoFilter="0"/>
  <autoFilter ref="C77:K77"/>
  <mergeCells count="9">
    <mergeCell ref="E70:H70"/>
    <mergeCell ref="G1:H1"/>
    <mergeCell ref="L2:V2"/>
    <mergeCell ref="E7:H7"/>
    <mergeCell ref="E9:H9"/>
    <mergeCell ref="E24:H24"/>
    <mergeCell ref="E45:H45"/>
    <mergeCell ref="E47:H47"/>
    <mergeCell ref="E68:H68"/>
  </mergeCells>
  <hyperlinks>
    <hyperlink ref="F1:G1" location="C2" tooltip="Krycí list soupisu" display="1) Krycí list soupisu"/>
    <hyperlink ref="G1:H1" location="C54" tooltip="Rekapitulace" display="2) Rekapitulace"/>
    <hyperlink ref="J1" location="C77" tooltip="Soupis prací" display="3) Soupis prací"/>
    <hyperlink ref="L1:V1" location="'Rekapitulace stavby'!C2" tooltip="Rekapitulace stavby" display="Rekapitulace stavby"/>
  </hyperlinks>
  <pageMargins left="0.58333331346511841" right="0.58333331346511841" top="0.58333331346511841" bottom="0.58333331346511841" header="0" footer="0"/>
  <pageSetup paperSize="9" fitToHeight="100" orientation="landscape" blackAndWhite="1" errors="blank"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C41"/>
  <sheetViews>
    <sheetView workbookViewId="0">
      <selection activeCell="B35" sqref="B35"/>
    </sheetView>
  </sheetViews>
  <sheetFormatPr defaultRowHeight="15" x14ac:dyDescent="0.25"/>
  <cols>
    <col min="1" max="1" width="43.140625" style="1" customWidth="1"/>
    <col min="2" max="2" width="19.140625" style="9" customWidth="1"/>
    <col min="3" max="3" width="17.42578125" style="9" customWidth="1"/>
  </cols>
  <sheetData>
    <row r="1" spans="1:3" x14ac:dyDescent="0.25">
      <c r="A1" s="2" t="s">
        <v>0</v>
      </c>
      <c r="B1" s="10" t="s">
        <v>264</v>
      </c>
      <c r="C1" s="10" t="s">
        <v>265</v>
      </c>
    </row>
    <row r="2" spans="1:3" x14ac:dyDescent="0.25">
      <c r="A2" s="5" t="s">
        <v>266</v>
      </c>
      <c r="B2" s="15"/>
      <c r="C2" s="15"/>
    </row>
    <row r="3" spans="1:3" x14ac:dyDescent="0.25">
      <c r="A3" s="6" t="s">
        <v>267</v>
      </c>
      <c r="B3" s="12">
        <f>B32+B33+B34+B35</f>
        <v>0</v>
      </c>
      <c r="C3" s="12"/>
    </row>
    <row r="4" spans="1:3" x14ac:dyDescent="0.25">
      <c r="A4" s="6" t="s">
        <v>268</v>
      </c>
      <c r="B4" s="12">
        <f>B3*0.036</f>
        <v>0</v>
      </c>
      <c r="C4" s="12">
        <f>B3*0.01</f>
        <v>0</v>
      </c>
    </row>
    <row r="5" spans="1:3" x14ac:dyDescent="0.25">
      <c r="A5" s="6" t="s">
        <v>269</v>
      </c>
      <c r="B5" s="12"/>
      <c r="C5" s="12">
        <f>B36+B37+B38+B39+B40+B41</f>
        <v>0</v>
      </c>
    </row>
    <row r="6" spans="1:3" x14ac:dyDescent="0.25">
      <c r="A6" s="6" t="s">
        <v>270</v>
      </c>
      <c r="B6" s="12"/>
      <c r="C6" s="12">
        <f>C32+C33+C34+C35+C36+C37+C38+C39+C40+C41</f>
        <v>0</v>
      </c>
    </row>
    <row r="7" spans="1:3" x14ac:dyDescent="0.25">
      <c r="A7" s="7" t="s">
        <v>271</v>
      </c>
      <c r="B7" s="16">
        <f>SUM(B3:B6)</f>
        <v>0</v>
      </c>
      <c r="C7" s="16">
        <f>SUM(C4:C6)</f>
        <v>0</v>
      </c>
    </row>
    <row r="8" spans="1:3" x14ac:dyDescent="0.25">
      <c r="A8" s="6" t="s">
        <v>272</v>
      </c>
      <c r="B8" s="12"/>
      <c r="C8" s="12">
        <f>C7*0.05981</f>
        <v>0</v>
      </c>
    </row>
    <row r="9" spans="1:3" x14ac:dyDescent="0.25">
      <c r="A9" s="6" t="s">
        <v>273</v>
      </c>
      <c r="B9" s="12"/>
      <c r="C9" s="12">
        <v>0</v>
      </c>
    </row>
    <row r="10" spans="1:3" x14ac:dyDescent="0.25">
      <c r="A10" s="6" t="s">
        <v>274</v>
      </c>
      <c r="B10" s="12"/>
      <c r="C10" s="12">
        <v>0</v>
      </c>
    </row>
    <row r="11" spans="1:3" x14ac:dyDescent="0.25">
      <c r="A11" s="6" t="s">
        <v>275</v>
      </c>
      <c r="B11" s="12"/>
      <c r="C11" s="12">
        <v>0</v>
      </c>
    </row>
    <row r="12" spans="1:3" x14ac:dyDescent="0.25">
      <c r="A12" s="7" t="s">
        <v>276</v>
      </c>
      <c r="B12" s="16">
        <f>B7</f>
        <v>0</v>
      </c>
      <c r="C12" s="16">
        <f>SUM(C7:C11)</f>
        <v>0</v>
      </c>
    </row>
    <row r="13" spans="1:3" x14ac:dyDescent="0.25">
      <c r="A13" s="6" t="s">
        <v>277</v>
      </c>
      <c r="B13" s="12"/>
      <c r="C13" s="12">
        <v>0</v>
      </c>
    </row>
    <row r="14" spans="1:3" x14ac:dyDescent="0.25">
      <c r="A14" s="6" t="s">
        <v>278</v>
      </c>
      <c r="B14" s="12"/>
      <c r="C14" s="12">
        <v>0</v>
      </c>
    </row>
    <row r="15" spans="1:3" x14ac:dyDescent="0.25">
      <c r="A15" s="6" t="s">
        <v>279</v>
      </c>
      <c r="B15" s="12"/>
      <c r="C15" s="12">
        <v>0</v>
      </c>
    </row>
    <row r="16" spans="1:3" x14ac:dyDescent="0.25">
      <c r="A16" s="5" t="s">
        <v>280</v>
      </c>
      <c r="B16" s="15"/>
      <c r="C16" s="15">
        <f>SUM(C12:C15)+B12</f>
        <v>0</v>
      </c>
    </row>
    <row r="17" spans="1:3" x14ac:dyDescent="0.25">
      <c r="A17" s="6" t="s">
        <v>15</v>
      </c>
      <c r="B17" s="12"/>
      <c r="C17" s="12"/>
    </row>
    <row r="18" spans="1:3" x14ac:dyDescent="0.25">
      <c r="A18" s="5" t="s">
        <v>281</v>
      </c>
      <c r="B18" s="15"/>
      <c r="C18" s="15"/>
    </row>
    <row r="19" spans="1:3" x14ac:dyDescent="0.25">
      <c r="A19" s="6" t="s">
        <v>282</v>
      </c>
      <c r="B19" s="12"/>
      <c r="C19" s="12">
        <v>0</v>
      </c>
    </row>
    <row r="20" spans="1:3" x14ac:dyDescent="0.25">
      <c r="A20" s="6" t="s">
        <v>283</v>
      </c>
      <c r="B20" s="12"/>
      <c r="C20" s="12">
        <v>0</v>
      </c>
    </row>
    <row r="21" spans="1:3" x14ac:dyDescent="0.25">
      <c r="A21" s="5" t="s">
        <v>284</v>
      </c>
      <c r="B21" s="15"/>
      <c r="C21" s="15">
        <v>0</v>
      </c>
    </row>
    <row r="22" spans="1:3" x14ac:dyDescent="0.25">
      <c r="A22" s="6" t="s">
        <v>285</v>
      </c>
      <c r="B22" s="12"/>
      <c r="C22" s="12">
        <v>0</v>
      </c>
    </row>
    <row r="23" spans="1:3" x14ac:dyDescent="0.25">
      <c r="A23" s="6" t="s">
        <v>15</v>
      </c>
      <c r="B23" s="12"/>
      <c r="C23" s="12"/>
    </row>
    <row r="24" spans="1:3" ht="16.5" x14ac:dyDescent="0.3">
      <c r="A24" s="3" t="s">
        <v>286</v>
      </c>
      <c r="B24" s="11"/>
      <c r="C24" s="11">
        <f>SUM(C16:C23)</f>
        <v>0</v>
      </c>
    </row>
    <row r="25" spans="1:3" x14ac:dyDescent="0.25">
      <c r="A25" s="6" t="s">
        <v>287</v>
      </c>
      <c r="B25" s="12">
        <f>C24</f>
        <v>0</v>
      </c>
      <c r="C25" s="12">
        <f>B25*0.21</f>
        <v>0</v>
      </c>
    </row>
    <row r="26" spans="1:3" x14ac:dyDescent="0.25">
      <c r="A26" s="6" t="s">
        <v>288</v>
      </c>
      <c r="B26" s="12">
        <v>0</v>
      </c>
      <c r="C26" s="12">
        <v>0</v>
      </c>
    </row>
    <row r="27" spans="1:3" ht="16.5" x14ac:dyDescent="0.3">
      <c r="A27" s="3" t="s">
        <v>289</v>
      </c>
      <c r="B27" s="11"/>
      <c r="C27" s="11">
        <f>SUM(C24:C26)</f>
        <v>0</v>
      </c>
    </row>
    <row r="28" spans="1:3" x14ac:dyDescent="0.25">
      <c r="A28" s="6" t="s">
        <v>15</v>
      </c>
      <c r="B28" s="12"/>
      <c r="C28" s="12"/>
    </row>
    <row r="29" spans="1:3" x14ac:dyDescent="0.25">
      <c r="A29" s="6" t="s">
        <v>290</v>
      </c>
      <c r="B29" s="12"/>
      <c r="C29" s="12">
        <v>0</v>
      </c>
    </row>
    <row r="30" spans="1:3" x14ac:dyDescent="0.25">
      <c r="A30" s="6" t="s">
        <v>290</v>
      </c>
      <c r="B30" s="12"/>
      <c r="C30" s="12">
        <v>0</v>
      </c>
    </row>
    <row r="31" spans="1:3" x14ac:dyDescent="0.25">
      <c r="A31" s="5" t="s">
        <v>291</v>
      </c>
      <c r="B31" s="17" t="s">
        <v>49</v>
      </c>
      <c r="C31" s="17" t="s">
        <v>51</v>
      </c>
    </row>
    <row r="32" spans="1:3" x14ac:dyDescent="0.25">
      <c r="A32" s="6" t="s">
        <v>55</v>
      </c>
      <c r="B32" s="12">
        <f>'Rozpočet elektro'!E19</f>
        <v>0</v>
      </c>
      <c r="C32" s="12">
        <f>'Rozpočet elektro'!G19</f>
        <v>0</v>
      </c>
    </row>
    <row r="33" spans="1:3" x14ac:dyDescent="0.25">
      <c r="A33" s="6" t="s">
        <v>74</v>
      </c>
      <c r="B33" s="12">
        <f>'Rozpočet elektro'!E30</f>
        <v>0</v>
      </c>
      <c r="C33" s="12">
        <f>'Rozpočet elektro'!G30</f>
        <v>0</v>
      </c>
    </row>
    <row r="34" spans="1:3" x14ac:dyDescent="0.25">
      <c r="A34" s="6" t="s">
        <v>79</v>
      </c>
      <c r="B34" s="12">
        <f>'Rozpočet elektro'!E44</f>
        <v>0</v>
      </c>
      <c r="C34" s="12">
        <f>'Rozpočet elektro'!G44</f>
        <v>0</v>
      </c>
    </row>
    <row r="35" spans="1:3" x14ac:dyDescent="0.25">
      <c r="A35" s="6" t="s">
        <v>86</v>
      </c>
      <c r="B35" s="12">
        <f>'Rozpočet elektro'!E57</f>
        <v>0</v>
      </c>
      <c r="C35" s="12">
        <f>'Rozpočet elektro'!G57</f>
        <v>0</v>
      </c>
    </row>
    <row r="36" spans="1:3" x14ac:dyDescent="0.25">
      <c r="A36" s="6" t="s">
        <v>89</v>
      </c>
      <c r="B36" s="12">
        <f>'Rozpočet elektro'!E170</f>
        <v>0</v>
      </c>
      <c r="C36" s="12">
        <f>'Rozpočet elektro'!G170</f>
        <v>0</v>
      </c>
    </row>
    <row r="37" spans="1:3" x14ac:dyDescent="0.25">
      <c r="A37" s="6" t="s">
        <v>185</v>
      </c>
      <c r="B37" s="12">
        <f>'Rozpočet elektro'!E206</f>
        <v>0</v>
      </c>
      <c r="C37" s="12">
        <f>'Rozpočet elektro'!G206</f>
        <v>0</v>
      </c>
    </row>
    <row r="38" spans="1:3" x14ac:dyDescent="0.25">
      <c r="A38" s="6" t="s">
        <v>213</v>
      </c>
      <c r="B38" s="12">
        <f>'Rozpočet elektro'!E252</f>
        <v>0</v>
      </c>
      <c r="C38" s="12">
        <f>'Rozpočet elektro'!G252</f>
        <v>0</v>
      </c>
    </row>
    <row r="39" spans="1:3" x14ac:dyDescent="0.25">
      <c r="A39" s="6" t="s">
        <v>229</v>
      </c>
      <c r="B39" s="12">
        <f>'Rozpočet elektro'!E284</f>
        <v>0</v>
      </c>
      <c r="C39" s="12">
        <f>'Rozpočet elektro'!G284</f>
        <v>0</v>
      </c>
    </row>
    <row r="40" spans="1:3" x14ac:dyDescent="0.25">
      <c r="A40" s="6" t="s">
        <v>233</v>
      </c>
      <c r="B40" s="12">
        <f>'Rozpočet elektro'!E315</f>
        <v>0</v>
      </c>
      <c r="C40" s="12">
        <f>'Rozpočet elektro'!G315</f>
        <v>0</v>
      </c>
    </row>
    <row r="41" spans="1:3" x14ac:dyDescent="0.25">
      <c r="A41" s="6" t="s">
        <v>244</v>
      </c>
      <c r="B41" s="12">
        <f>'Rozpočet elektro'!E353</f>
        <v>0</v>
      </c>
      <c r="C41" s="12">
        <f>'Rozpočet elektro'!G353</f>
        <v>0</v>
      </c>
    </row>
  </sheetData>
  <sheetProtection sheet="1" objects="1" scenarios="1"/>
  <pageMargins left="0.70866141732283472" right="0.70866141732283472" top="0.78740157480314965" bottom="0.78740157480314965" header="0.31496062992125984" footer="0.31496062992125984"/>
  <pageSetup paperSize="9"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I355"/>
  <sheetViews>
    <sheetView showZeros="0" zoomScaleNormal="100" workbookViewId="0">
      <pane ySplit="1" topLeftCell="A2" activePane="bottomLeft" state="frozen"/>
      <selection activeCell="B35" sqref="B35"/>
      <selection pane="bottomLeft" activeCell="B35" sqref="B35"/>
    </sheetView>
  </sheetViews>
  <sheetFormatPr defaultRowHeight="15" x14ac:dyDescent="0.25"/>
  <cols>
    <col min="1" max="1" width="53.140625" style="37" customWidth="1"/>
    <col min="2" max="2" width="4.7109375" style="38" customWidth="1"/>
    <col min="3" max="3" width="6.85546875" style="39" bestFit="1" customWidth="1"/>
    <col min="4" max="4" width="10.7109375" style="39" customWidth="1"/>
    <col min="5" max="5" width="13.140625" style="9" bestFit="1" customWidth="1"/>
    <col min="6" max="6" width="10.7109375" style="39" customWidth="1"/>
    <col min="7" max="7" width="12.5703125" style="9" bestFit="1" customWidth="1"/>
    <col min="8" max="8" width="10.7109375" style="9" customWidth="1"/>
    <col min="9" max="9" width="12.140625" style="9" bestFit="1" customWidth="1"/>
  </cols>
  <sheetData>
    <row r="1" spans="1:9" x14ac:dyDescent="0.25">
      <c r="A1" s="20" t="s">
        <v>0</v>
      </c>
      <c r="B1" s="21" t="s">
        <v>47</v>
      </c>
      <c r="C1" s="22" t="s">
        <v>48</v>
      </c>
      <c r="D1" s="22" t="s">
        <v>49</v>
      </c>
      <c r="E1" s="10" t="s">
        <v>50</v>
      </c>
      <c r="F1" s="22" t="s">
        <v>51</v>
      </c>
      <c r="G1" s="10" t="s">
        <v>52</v>
      </c>
      <c r="H1" s="10" t="s">
        <v>53</v>
      </c>
      <c r="I1" s="10" t="s">
        <v>54</v>
      </c>
    </row>
    <row r="2" spans="1:9" ht="16.5" x14ac:dyDescent="0.3">
      <c r="A2" s="23" t="s">
        <v>55</v>
      </c>
      <c r="B2" s="24" t="s">
        <v>15</v>
      </c>
      <c r="C2" s="25"/>
      <c r="D2" s="25"/>
      <c r="E2" s="11"/>
      <c r="F2" s="25"/>
      <c r="G2" s="11"/>
      <c r="H2" s="11"/>
      <c r="I2" s="11"/>
    </row>
    <row r="3" spans="1:9" ht="24.75" x14ac:dyDescent="0.25">
      <c r="A3" s="26" t="s">
        <v>56</v>
      </c>
      <c r="B3" s="27" t="s">
        <v>57</v>
      </c>
      <c r="C3" s="28">
        <v>1</v>
      </c>
      <c r="D3" s="28"/>
      <c r="E3" s="12">
        <f>C3*D3</f>
        <v>0</v>
      </c>
      <c r="F3" s="28"/>
      <c r="G3" s="12">
        <f>C3*F3</f>
        <v>0</v>
      </c>
      <c r="H3" s="12">
        <f t="shared" ref="H3:I5" si="0">D3+F3</f>
        <v>0</v>
      </c>
      <c r="I3" s="12">
        <f t="shared" si="0"/>
        <v>0</v>
      </c>
    </row>
    <row r="4" spans="1:9" ht="24.75" x14ac:dyDescent="0.25">
      <c r="A4" s="26" t="s">
        <v>58</v>
      </c>
      <c r="B4" s="27" t="s">
        <v>57</v>
      </c>
      <c r="C4" s="28">
        <v>8</v>
      </c>
      <c r="D4" s="28"/>
      <c r="E4" s="12">
        <f>C4*D4</f>
        <v>0</v>
      </c>
      <c r="F4" s="28"/>
      <c r="G4" s="12">
        <f>C4*F4</f>
        <v>0</v>
      </c>
      <c r="H4" s="12">
        <f t="shared" si="0"/>
        <v>0</v>
      </c>
      <c r="I4" s="12">
        <f t="shared" si="0"/>
        <v>0</v>
      </c>
    </row>
    <row r="5" spans="1:9" x14ac:dyDescent="0.25">
      <c r="A5" s="26" t="s">
        <v>59</v>
      </c>
      <c r="B5" s="27" t="s">
        <v>57</v>
      </c>
      <c r="C5" s="28">
        <v>3</v>
      </c>
      <c r="D5" s="28"/>
      <c r="E5" s="12">
        <f>C5*D5</f>
        <v>0</v>
      </c>
      <c r="F5" s="28"/>
      <c r="G5" s="12">
        <f>C5*F5</f>
        <v>0</v>
      </c>
      <c r="H5" s="12">
        <f t="shared" si="0"/>
        <v>0</v>
      </c>
      <c r="I5" s="12">
        <f t="shared" si="0"/>
        <v>0</v>
      </c>
    </row>
    <row r="6" spans="1:9" x14ac:dyDescent="0.25">
      <c r="A6" s="26" t="s">
        <v>60</v>
      </c>
      <c r="B6" s="27" t="s">
        <v>57</v>
      </c>
      <c r="C6" s="28">
        <v>1</v>
      </c>
      <c r="D6" s="28"/>
      <c r="E6" s="12">
        <f t="shared" ref="E6:E18" si="1">C6*D6</f>
        <v>0</v>
      </c>
      <c r="F6" s="28"/>
      <c r="G6" s="12">
        <f t="shared" ref="G6:G18" si="2">C6*F6</f>
        <v>0</v>
      </c>
      <c r="H6" s="12">
        <f t="shared" ref="H6:H18" si="3">D6+F6</f>
        <v>0</v>
      </c>
      <c r="I6" s="12">
        <f t="shared" ref="I6:I18" si="4">E6+G6</f>
        <v>0</v>
      </c>
    </row>
    <row r="7" spans="1:9" x14ac:dyDescent="0.25">
      <c r="A7" s="26" t="s">
        <v>61</v>
      </c>
      <c r="B7" s="27" t="s">
        <v>57</v>
      </c>
      <c r="C7" s="28">
        <v>1</v>
      </c>
      <c r="D7" s="28"/>
      <c r="E7" s="12">
        <f t="shared" si="1"/>
        <v>0</v>
      </c>
      <c r="F7" s="28"/>
      <c r="G7" s="12">
        <f t="shared" si="2"/>
        <v>0</v>
      </c>
      <c r="H7" s="12">
        <f t="shared" si="3"/>
        <v>0</v>
      </c>
      <c r="I7" s="12">
        <f t="shared" si="4"/>
        <v>0</v>
      </c>
    </row>
    <row r="8" spans="1:9" x14ac:dyDescent="0.25">
      <c r="A8" s="26" t="s">
        <v>62</v>
      </c>
      <c r="B8" s="27" t="s">
        <v>57</v>
      </c>
      <c r="C8" s="28">
        <v>2</v>
      </c>
      <c r="D8" s="28"/>
      <c r="E8" s="12">
        <f t="shared" si="1"/>
        <v>0</v>
      </c>
      <c r="F8" s="28"/>
      <c r="G8" s="12">
        <f t="shared" si="2"/>
        <v>0</v>
      </c>
      <c r="H8" s="12">
        <f t="shared" si="3"/>
        <v>0</v>
      </c>
      <c r="I8" s="12">
        <f t="shared" si="4"/>
        <v>0</v>
      </c>
    </row>
    <row r="9" spans="1:9" ht="24.75" x14ac:dyDescent="0.25">
      <c r="A9" s="26" t="s">
        <v>63</v>
      </c>
      <c r="B9" s="27" t="s">
        <v>57</v>
      </c>
      <c r="C9" s="28">
        <v>1</v>
      </c>
      <c r="D9" s="28"/>
      <c r="E9" s="12">
        <f t="shared" si="1"/>
        <v>0</v>
      </c>
      <c r="F9" s="28"/>
      <c r="G9" s="12">
        <f t="shared" si="2"/>
        <v>0</v>
      </c>
      <c r="H9" s="12">
        <f t="shared" si="3"/>
        <v>0</v>
      </c>
      <c r="I9" s="12">
        <f t="shared" si="4"/>
        <v>0</v>
      </c>
    </row>
    <row r="10" spans="1:9" x14ac:dyDescent="0.25">
      <c r="A10" s="26" t="s">
        <v>64</v>
      </c>
      <c r="B10" s="27" t="s">
        <v>57</v>
      </c>
      <c r="C10" s="28">
        <v>16</v>
      </c>
      <c r="D10" s="28"/>
      <c r="E10" s="12">
        <f t="shared" si="1"/>
        <v>0</v>
      </c>
      <c r="F10" s="28"/>
      <c r="G10" s="12">
        <f t="shared" si="2"/>
        <v>0</v>
      </c>
      <c r="H10" s="12">
        <f t="shared" si="3"/>
        <v>0</v>
      </c>
      <c r="I10" s="12">
        <f t="shared" si="4"/>
        <v>0</v>
      </c>
    </row>
    <row r="11" spans="1:9" x14ac:dyDescent="0.25">
      <c r="A11" s="26" t="s">
        <v>65</v>
      </c>
      <c r="B11" s="27" t="s">
        <v>57</v>
      </c>
      <c r="C11" s="28">
        <v>4</v>
      </c>
      <c r="D11" s="28"/>
      <c r="E11" s="12">
        <f t="shared" si="1"/>
        <v>0</v>
      </c>
      <c r="F11" s="28"/>
      <c r="G11" s="12">
        <f t="shared" si="2"/>
        <v>0</v>
      </c>
      <c r="H11" s="12">
        <f t="shared" si="3"/>
        <v>0</v>
      </c>
      <c r="I11" s="12">
        <f t="shared" si="4"/>
        <v>0</v>
      </c>
    </row>
    <row r="12" spans="1:9" x14ac:dyDescent="0.25">
      <c r="A12" s="26" t="s">
        <v>66</v>
      </c>
      <c r="B12" s="27" t="s">
        <v>57</v>
      </c>
      <c r="C12" s="28">
        <v>1</v>
      </c>
      <c r="D12" s="28"/>
      <c r="E12" s="12">
        <f t="shared" si="1"/>
        <v>0</v>
      </c>
      <c r="F12" s="28"/>
      <c r="G12" s="12">
        <f t="shared" si="2"/>
        <v>0</v>
      </c>
      <c r="H12" s="12">
        <f t="shared" si="3"/>
        <v>0</v>
      </c>
      <c r="I12" s="12">
        <f t="shared" si="4"/>
        <v>0</v>
      </c>
    </row>
    <row r="13" spans="1:9" x14ac:dyDescent="0.25">
      <c r="A13" s="26" t="s">
        <v>67</v>
      </c>
      <c r="B13" s="27" t="s">
        <v>57</v>
      </c>
      <c r="C13" s="28">
        <v>1</v>
      </c>
      <c r="D13" s="28"/>
      <c r="E13" s="12">
        <f t="shared" si="1"/>
        <v>0</v>
      </c>
      <c r="F13" s="28"/>
      <c r="G13" s="12">
        <f t="shared" si="2"/>
        <v>0</v>
      </c>
      <c r="H13" s="12">
        <f t="shared" si="3"/>
        <v>0</v>
      </c>
      <c r="I13" s="12">
        <f t="shared" si="4"/>
        <v>0</v>
      </c>
    </row>
    <row r="14" spans="1:9" x14ac:dyDescent="0.25">
      <c r="A14" s="26" t="s">
        <v>68</v>
      </c>
      <c r="B14" s="27" t="s">
        <v>57</v>
      </c>
      <c r="C14" s="28">
        <v>1</v>
      </c>
      <c r="D14" s="28"/>
      <c r="E14" s="12">
        <f t="shared" si="1"/>
        <v>0</v>
      </c>
      <c r="F14" s="28"/>
      <c r="G14" s="12">
        <f t="shared" si="2"/>
        <v>0</v>
      </c>
      <c r="H14" s="12">
        <f t="shared" si="3"/>
        <v>0</v>
      </c>
      <c r="I14" s="12">
        <f t="shared" si="4"/>
        <v>0</v>
      </c>
    </row>
    <row r="15" spans="1:9" x14ac:dyDescent="0.25">
      <c r="A15" s="26" t="s">
        <v>69</v>
      </c>
      <c r="B15" s="27" t="s">
        <v>57</v>
      </c>
      <c r="C15" s="28">
        <v>4</v>
      </c>
      <c r="D15" s="28"/>
      <c r="E15" s="12">
        <f t="shared" si="1"/>
        <v>0</v>
      </c>
      <c r="F15" s="28"/>
      <c r="G15" s="12">
        <f t="shared" si="2"/>
        <v>0</v>
      </c>
      <c r="H15" s="12">
        <f t="shared" si="3"/>
        <v>0</v>
      </c>
      <c r="I15" s="12">
        <f t="shared" si="4"/>
        <v>0</v>
      </c>
    </row>
    <row r="16" spans="1:9" x14ac:dyDescent="0.25">
      <c r="A16" s="26" t="s">
        <v>70</v>
      </c>
      <c r="B16" s="27" t="s">
        <v>57</v>
      </c>
      <c r="C16" s="28">
        <v>1</v>
      </c>
      <c r="D16" s="28"/>
      <c r="E16" s="12">
        <f t="shared" si="1"/>
        <v>0</v>
      </c>
      <c r="F16" s="28"/>
      <c r="G16" s="12">
        <f t="shared" si="2"/>
        <v>0</v>
      </c>
      <c r="H16" s="12">
        <f t="shared" si="3"/>
        <v>0</v>
      </c>
      <c r="I16" s="12">
        <f t="shared" si="4"/>
        <v>0</v>
      </c>
    </row>
    <row r="17" spans="1:9" x14ac:dyDescent="0.25">
      <c r="A17" s="26" t="s">
        <v>71</v>
      </c>
      <c r="B17" s="27" t="s">
        <v>57</v>
      </c>
      <c r="C17" s="28">
        <v>1</v>
      </c>
      <c r="D17" s="28"/>
      <c r="E17" s="12">
        <f t="shared" si="1"/>
        <v>0</v>
      </c>
      <c r="F17" s="28"/>
      <c r="G17" s="12">
        <f t="shared" si="2"/>
        <v>0</v>
      </c>
      <c r="H17" s="12">
        <f t="shared" si="3"/>
        <v>0</v>
      </c>
      <c r="I17" s="12">
        <f t="shared" si="4"/>
        <v>0</v>
      </c>
    </row>
    <row r="18" spans="1:9" ht="24.75" x14ac:dyDescent="0.25">
      <c r="A18" s="26" t="s">
        <v>72</v>
      </c>
      <c r="B18" s="27" t="s">
        <v>57</v>
      </c>
      <c r="C18" s="28">
        <v>1</v>
      </c>
      <c r="D18" s="28"/>
      <c r="E18" s="12">
        <f t="shared" si="1"/>
        <v>0</v>
      </c>
      <c r="F18" s="28"/>
      <c r="G18" s="12">
        <f t="shared" si="2"/>
        <v>0</v>
      </c>
      <c r="H18" s="12">
        <f t="shared" si="3"/>
        <v>0</v>
      </c>
      <c r="I18" s="12">
        <f t="shared" si="4"/>
        <v>0</v>
      </c>
    </row>
    <row r="19" spans="1:9" ht="16.5" x14ac:dyDescent="0.3">
      <c r="A19" s="23" t="s">
        <v>73</v>
      </c>
      <c r="B19" s="24" t="s">
        <v>15</v>
      </c>
      <c r="C19" s="25"/>
      <c r="D19" s="25"/>
      <c r="E19" s="19">
        <f>SUM(E3:E18)</f>
        <v>0</v>
      </c>
      <c r="F19" s="25"/>
      <c r="G19" s="11">
        <f>SUM(G3:G18)</f>
        <v>0</v>
      </c>
      <c r="H19" s="11"/>
      <c r="I19" s="19">
        <f>SUM(I3:I18)</f>
        <v>0</v>
      </c>
    </row>
    <row r="20" spans="1:9" ht="14.45" x14ac:dyDescent="0.3">
      <c r="A20" s="26" t="s">
        <v>15</v>
      </c>
      <c r="B20" s="27" t="s">
        <v>15</v>
      </c>
      <c r="C20" s="28"/>
      <c r="D20" s="28"/>
      <c r="E20" s="12"/>
      <c r="F20" s="28"/>
      <c r="G20" s="12"/>
      <c r="H20" s="12"/>
      <c r="I20" s="12"/>
    </row>
    <row r="21" spans="1:9" ht="14.45" x14ac:dyDescent="0.3">
      <c r="A21" s="26" t="s">
        <v>15</v>
      </c>
      <c r="B21" s="27" t="s">
        <v>15</v>
      </c>
      <c r="C21" s="28"/>
      <c r="D21" s="28"/>
      <c r="E21" s="12"/>
      <c r="F21" s="28"/>
      <c r="G21" s="12"/>
      <c r="H21" s="12"/>
      <c r="I21" s="12"/>
    </row>
    <row r="22" spans="1:9" ht="16.5" x14ac:dyDescent="0.3">
      <c r="A22" s="23" t="s">
        <v>74</v>
      </c>
      <c r="B22" s="24" t="s">
        <v>15</v>
      </c>
      <c r="C22" s="25"/>
      <c r="D22" s="25"/>
      <c r="E22" s="11"/>
      <c r="F22" s="25"/>
      <c r="G22" s="11"/>
      <c r="H22" s="11"/>
      <c r="I22" s="11"/>
    </row>
    <row r="23" spans="1:9" ht="24.75" x14ac:dyDescent="0.25">
      <c r="A23" s="26" t="s">
        <v>75</v>
      </c>
      <c r="B23" s="27" t="s">
        <v>57</v>
      </c>
      <c r="C23" s="28">
        <v>1</v>
      </c>
      <c r="D23" s="28"/>
      <c r="E23" s="12">
        <f t="shared" ref="E23:E29" si="5">C23*D23</f>
        <v>0</v>
      </c>
      <c r="F23" s="28"/>
      <c r="G23" s="12">
        <f t="shared" ref="G23:G29" si="6">C23*F23</f>
        <v>0</v>
      </c>
      <c r="H23" s="12">
        <f t="shared" ref="H23:I29" si="7">D23+F23</f>
        <v>0</v>
      </c>
      <c r="I23" s="12">
        <f t="shared" si="7"/>
        <v>0</v>
      </c>
    </row>
    <row r="24" spans="1:9" ht="24.75" x14ac:dyDescent="0.25">
      <c r="A24" s="26" t="s">
        <v>58</v>
      </c>
      <c r="B24" s="27" t="s">
        <v>57</v>
      </c>
      <c r="C24" s="28">
        <v>4</v>
      </c>
      <c r="D24" s="28"/>
      <c r="E24" s="12">
        <f t="shared" si="5"/>
        <v>0</v>
      </c>
      <c r="F24" s="28"/>
      <c r="G24" s="12">
        <f t="shared" si="6"/>
        <v>0</v>
      </c>
      <c r="H24" s="12">
        <f t="shared" si="7"/>
        <v>0</v>
      </c>
      <c r="I24" s="12">
        <f t="shared" si="7"/>
        <v>0</v>
      </c>
    </row>
    <row r="25" spans="1:9" x14ac:dyDescent="0.25">
      <c r="A25" s="26" t="s">
        <v>76</v>
      </c>
      <c r="B25" s="27" t="s">
        <v>57</v>
      </c>
      <c r="C25" s="28">
        <v>1</v>
      </c>
      <c r="D25" s="28"/>
      <c r="E25" s="12">
        <f t="shared" si="5"/>
        <v>0</v>
      </c>
      <c r="F25" s="28"/>
      <c r="G25" s="12">
        <f t="shared" si="6"/>
        <v>0</v>
      </c>
      <c r="H25" s="12">
        <f t="shared" si="7"/>
        <v>0</v>
      </c>
      <c r="I25" s="12">
        <f t="shared" si="7"/>
        <v>0</v>
      </c>
    </row>
    <row r="26" spans="1:9" x14ac:dyDescent="0.25">
      <c r="A26" s="26" t="s">
        <v>64</v>
      </c>
      <c r="B26" s="27" t="s">
        <v>57</v>
      </c>
      <c r="C26" s="28">
        <v>5</v>
      </c>
      <c r="D26" s="28"/>
      <c r="E26" s="12">
        <f t="shared" si="5"/>
        <v>0</v>
      </c>
      <c r="F26" s="28"/>
      <c r="G26" s="12">
        <f t="shared" si="6"/>
        <v>0</v>
      </c>
      <c r="H26" s="12">
        <f t="shared" si="7"/>
        <v>0</v>
      </c>
      <c r="I26" s="12">
        <f t="shared" si="7"/>
        <v>0</v>
      </c>
    </row>
    <row r="27" spans="1:9" x14ac:dyDescent="0.25">
      <c r="A27" s="26" t="s">
        <v>70</v>
      </c>
      <c r="B27" s="27" t="s">
        <v>57</v>
      </c>
      <c r="C27" s="28">
        <v>1</v>
      </c>
      <c r="D27" s="28"/>
      <c r="E27" s="12">
        <f t="shared" si="5"/>
        <v>0</v>
      </c>
      <c r="F27" s="28"/>
      <c r="G27" s="12">
        <f t="shared" si="6"/>
        <v>0</v>
      </c>
      <c r="H27" s="12">
        <f t="shared" si="7"/>
        <v>0</v>
      </c>
      <c r="I27" s="12">
        <f t="shared" si="7"/>
        <v>0</v>
      </c>
    </row>
    <row r="28" spans="1:9" ht="24.75" x14ac:dyDescent="0.25">
      <c r="A28" s="26" t="s">
        <v>63</v>
      </c>
      <c r="B28" s="27" t="s">
        <v>57</v>
      </c>
      <c r="C28" s="28">
        <v>1</v>
      </c>
      <c r="D28" s="28"/>
      <c r="E28" s="12">
        <f t="shared" si="5"/>
        <v>0</v>
      </c>
      <c r="F28" s="28"/>
      <c r="G28" s="12">
        <f t="shared" si="6"/>
        <v>0</v>
      </c>
      <c r="H28" s="12">
        <f t="shared" si="7"/>
        <v>0</v>
      </c>
      <c r="I28" s="12">
        <f t="shared" si="7"/>
        <v>0</v>
      </c>
    </row>
    <row r="29" spans="1:9" x14ac:dyDescent="0.25">
      <c r="A29" s="26" t="s">
        <v>77</v>
      </c>
      <c r="B29" s="27" t="s">
        <v>57</v>
      </c>
      <c r="C29" s="28">
        <v>1</v>
      </c>
      <c r="D29" s="28"/>
      <c r="E29" s="12">
        <f t="shared" si="5"/>
        <v>0</v>
      </c>
      <c r="F29" s="28"/>
      <c r="G29" s="12">
        <f t="shared" si="6"/>
        <v>0</v>
      </c>
      <c r="H29" s="12">
        <f t="shared" si="7"/>
        <v>0</v>
      </c>
      <c r="I29" s="12">
        <f t="shared" si="7"/>
        <v>0</v>
      </c>
    </row>
    <row r="30" spans="1:9" ht="16.5" x14ac:dyDescent="0.3">
      <c r="A30" s="23" t="s">
        <v>78</v>
      </c>
      <c r="B30" s="24" t="s">
        <v>15</v>
      </c>
      <c r="C30" s="25"/>
      <c r="D30" s="25"/>
      <c r="E30" s="11">
        <f>SUM(E23:E29)</f>
        <v>0</v>
      </c>
      <c r="F30" s="25"/>
      <c r="G30" s="11">
        <f>SUM(G23:G29)</f>
        <v>0</v>
      </c>
      <c r="H30" s="11"/>
      <c r="I30" s="11">
        <f>SUM(I23:I29)</f>
        <v>0</v>
      </c>
    </row>
    <row r="31" spans="1:9" ht="14.45" x14ac:dyDescent="0.3">
      <c r="A31" s="26" t="s">
        <v>15</v>
      </c>
      <c r="B31" s="27" t="s">
        <v>15</v>
      </c>
      <c r="C31" s="28"/>
      <c r="D31" s="28"/>
      <c r="E31" s="12"/>
      <c r="F31" s="28"/>
      <c r="G31" s="12"/>
      <c r="H31" s="12"/>
      <c r="I31" s="12"/>
    </row>
    <row r="32" spans="1:9" x14ac:dyDescent="0.25">
      <c r="A32" s="26" t="s">
        <v>15</v>
      </c>
      <c r="B32" s="27" t="s">
        <v>15</v>
      </c>
      <c r="C32" s="28"/>
      <c r="D32" s="28"/>
      <c r="E32" s="12"/>
      <c r="F32" s="28"/>
      <c r="G32" s="12"/>
      <c r="H32" s="12"/>
      <c r="I32" s="12"/>
    </row>
    <row r="33" spans="1:9" ht="16.5" x14ac:dyDescent="0.3">
      <c r="A33" s="23" t="s">
        <v>79</v>
      </c>
      <c r="B33" s="24" t="s">
        <v>15</v>
      </c>
      <c r="C33" s="25"/>
      <c r="D33" s="25"/>
      <c r="E33" s="11"/>
      <c r="F33" s="25"/>
      <c r="G33" s="11"/>
      <c r="H33" s="11"/>
      <c r="I33" s="11"/>
    </row>
    <row r="34" spans="1:9" ht="24.75" x14ac:dyDescent="0.25">
      <c r="A34" s="26" t="s">
        <v>80</v>
      </c>
      <c r="B34" s="27" t="s">
        <v>57</v>
      </c>
      <c r="C34" s="28">
        <v>1</v>
      </c>
      <c r="D34" s="28"/>
      <c r="E34" s="12">
        <f t="shared" ref="E34:E43" si="8">C34*D34</f>
        <v>0</v>
      </c>
      <c r="F34" s="28"/>
      <c r="G34" s="12">
        <f t="shared" ref="G34:G43" si="9">C34*F34</f>
        <v>0</v>
      </c>
      <c r="H34" s="12">
        <f t="shared" ref="H34:I43" si="10">D34+F34</f>
        <v>0</v>
      </c>
      <c r="I34" s="12">
        <f t="shared" si="10"/>
        <v>0</v>
      </c>
    </row>
    <row r="35" spans="1:9" x14ac:dyDescent="0.25">
      <c r="A35" s="26" t="s">
        <v>59</v>
      </c>
      <c r="B35" s="27" t="s">
        <v>57</v>
      </c>
      <c r="C35" s="28">
        <v>3</v>
      </c>
      <c r="D35" s="28"/>
      <c r="E35" s="12">
        <f t="shared" si="8"/>
        <v>0</v>
      </c>
      <c r="F35" s="28"/>
      <c r="G35" s="12">
        <f t="shared" si="9"/>
        <v>0</v>
      </c>
      <c r="H35" s="12">
        <f t="shared" si="10"/>
        <v>0</v>
      </c>
      <c r="I35" s="12">
        <f t="shared" si="10"/>
        <v>0</v>
      </c>
    </row>
    <row r="36" spans="1:9" x14ac:dyDescent="0.25">
      <c r="A36" s="26" t="s">
        <v>81</v>
      </c>
      <c r="B36" s="27" t="s">
        <v>57</v>
      </c>
      <c r="C36" s="28">
        <v>1</v>
      </c>
      <c r="D36" s="28"/>
      <c r="E36" s="12">
        <f t="shared" si="8"/>
        <v>0</v>
      </c>
      <c r="F36" s="28"/>
      <c r="G36" s="12">
        <f t="shared" si="9"/>
        <v>0</v>
      </c>
      <c r="H36" s="12">
        <f t="shared" si="10"/>
        <v>0</v>
      </c>
      <c r="I36" s="12">
        <f t="shared" si="10"/>
        <v>0</v>
      </c>
    </row>
    <row r="37" spans="1:9" x14ac:dyDescent="0.25">
      <c r="A37" s="26" t="s">
        <v>76</v>
      </c>
      <c r="B37" s="27" t="s">
        <v>57</v>
      </c>
      <c r="C37" s="28">
        <v>1</v>
      </c>
      <c r="D37" s="28"/>
      <c r="E37" s="12">
        <f t="shared" si="8"/>
        <v>0</v>
      </c>
      <c r="F37" s="28"/>
      <c r="G37" s="12">
        <f t="shared" si="9"/>
        <v>0</v>
      </c>
      <c r="H37" s="12">
        <f t="shared" si="10"/>
        <v>0</v>
      </c>
      <c r="I37" s="12">
        <f t="shared" si="10"/>
        <v>0</v>
      </c>
    </row>
    <row r="38" spans="1:9" x14ac:dyDescent="0.25">
      <c r="A38" s="26" t="s">
        <v>71</v>
      </c>
      <c r="B38" s="27" t="s">
        <v>57</v>
      </c>
      <c r="C38" s="28">
        <v>1</v>
      </c>
      <c r="D38" s="28"/>
      <c r="E38" s="12">
        <f t="shared" si="8"/>
        <v>0</v>
      </c>
      <c r="F38" s="28"/>
      <c r="G38" s="12">
        <f t="shared" si="9"/>
        <v>0</v>
      </c>
      <c r="H38" s="12">
        <f t="shared" si="10"/>
        <v>0</v>
      </c>
      <c r="I38" s="12">
        <f t="shared" si="10"/>
        <v>0</v>
      </c>
    </row>
    <row r="39" spans="1:9" x14ac:dyDescent="0.25">
      <c r="A39" s="26" t="s">
        <v>82</v>
      </c>
      <c r="B39" s="27" t="s">
        <v>57</v>
      </c>
      <c r="C39" s="28">
        <v>1</v>
      </c>
      <c r="D39" s="28"/>
      <c r="E39" s="12">
        <f t="shared" si="8"/>
        <v>0</v>
      </c>
      <c r="F39" s="28"/>
      <c r="G39" s="12">
        <f t="shared" si="9"/>
        <v>0</v>
      </c>
      <c r="H39" s="12">
        <f t="shared" si="10"/>
        <v>0</v>
      </c>
      <c r="I39" s="12">
        <f t="shared" si="10"/>
        <v>0</v>
      </c>
    </row>
    <row r="40" spans="1:9" x14ac:dyDescent="0.25">
      <c r="A40" s="26" t="s">
        <v>83</v>
      </c>
      <c r="B40" s="27" t="s">
        <v>57</v>
      </c>
      <c r="C40" s="28">
        <v>1</v>
      </c>
      <c r="D40" s="28"/>
      <c r="E40" s="12">
        <f t="shared" si="8"/>
        <v>0</v>
      </c>
      <c r="F40" s="28"/>
      <c r="G40" s="12">
        <f t="shared" si="9"/>
        <v>0</v>
      </c>
      <c r="H40" s="12">
        <f t="shared" si="10"/>
        <v>0</v>
      </c>
      <c r="I40" s="12">
        <f t="shared" si="10"/>
        <v>0</v>
      </c>
    </row>
    <row r="41" spans="1:9" x14ac:dyDescent="0.25">
      <c r="A41" s="26" t="s">
        <v>67</v>
      </c>
      <c r="B41" s="27" t="s">
        <v>57</v>
      </c>
      <c r="C41" s="28">
        <v>1</v>
      </c>
      <c r="D41" s="28"/>
      <c r="E41" s="12">
        <f t="shared" si="8"/>
        <v>0</v>
      </c>
      <c r="F41" s="28"/>
      <c r="G41" s="12">
        <f t="shared" si="9"/>
        <v>0</v>
      </c>
      <c r="H41" s="12">
        <f t="shared" si="10"/>
        <v>0</v>
      </c>
      <c r="I41" s="12">
        <f t="shared" si="10"/>
        <v>0</v>
      </c>
    </row>
    <row r="42" spans="1:9" ht="24.75" x14ac:dyDescent="0.25">
      <c r="A42" s="26" t="s">
        <v>84</v>
      </c>
      <c r="B42" s="27" t="s">
        <v>57</v>
      </c>
      <c r="C42" s="28">
        <v>2</v>
      </c>
      <c r="D42" s="28"/>
      <c r="E42" s="12">
        <f t="shared" si="8"/>
        <v>0</v>
      </c>
      <c r="F42" s="28"/>
      <c r="G42" s="12">
        <f t="shared" si="9"/>
        <v>0</v>
      </c>
      <c r="H42" s="12">
        <f t="shared" si="10"/>
        <v>0</v>
      </c>
      <c r="I42" s="12">
        <f t="shared" si="10"/>
        <v>0</v>
      </c>
    </row>
    <row r="43" spans="1:9" ht="24.75" x14ac:dyDescent="0.25">
      <c r="A43" s="26" t="s">
        <v>63</v>
      </c>
      <c r="B43" s="27" t="s">
        <v>57</v>
      </c>
      <c r="C43" s="28">
        <v>2</v>
      </c>
      <c r="D43" s="28"/>
      <c r="E43" s="12">
        <f t="shared" si="8"/>
        <v>0</v>
      </c>
      <c r="F43" s="28"/>
      <c r="G43" s="12">
        <f t="shared" si="9"/>
        <v>0</v>
      </c>
      <c r="H43" s="12">
        <f t="shared" si="10"/>
        <v>0</v>
      </c>
      <c r="I43" s="12">
        <f t="shared" si="10"/>
        <v>0</v>
      </c>
    </row>
    <row r="44" spans="1:9" ht="16.5" x14ac:dyDescent="0.3">
      <c r="A44" s="23" t="s">
        <v>85</v>
      </c>
      <c r="B44" s="24" t="s">
        <v>15</v>
      </c>
      <c r="C44" s="25"/>
      <c r="D44" s="25"/>
      <c r="E44" s="19">
        <f>SUM(E34:E43)</f>
        <v>0</v>
      </c>
      <c r="F44" s="25"/>
      <c r="G44" s="11">
        <f>SUM(G34:G43)</f>
        <v>0</v>
      </c>
      <c r="H44" s="11"/>
      <c r="I44" s="19">
        <f>SUM(I34:I43)</f>
        <v>0</v>
      </c>
    </row>
    <row r="45" spans="1:9" x14ac:dyDescent="0.25">
      <c r="A45" s="26" t="s">
        <v>15</v>
      </c>
      <c r="B45" s="27" t="s">
        <v>15</v>
      </c>
      <c r="C45" s="28"/>
      <c r="D45" s="28"/>
      <c r="E45" s="12"/>
      <c r="F45" s="28"/>
      <c r="G45" s="12"/>
      <c r="H45" s="12"/>
      <c r="I45" s="12"/>
    </row>
    <row r="46" spans="1:9" x14ac:dyDescent="0.25">
      <c r="A46" s="26" t="s">
        <v>15</v>
      </c>
      <c r="B46" s="27" t="s">
        <v>15</v>
      </c>
      <c r="C46" s="28"/>
      <c r="D46" s="28"/>
      <c r="E46" s="12"/>
      <c r="F46" s="28"/>
      <c r="G46" s="12"/>
      <c r="H46" s="12"/>
      <c r="I46" s="12"/>
    </row>
    <row r="47" spans="1:9" ht="16.5" x14ac:dyDescent="0.3">
      <c r="A47" s="23" t="s">
        <v>86</v>
      </c>
      <c r="B47" s="24" t="s">
        <v>15</v>
      </c>
      <c r="C47" s="25"/>
      <c r="D47" s="25"/>
      <c r="E47" s="11"/>
      <c r="F47" s="25"/>
      <c r="G47" s="11"/>
      <c r="H47" s="11"/>
      <c r="I47" s="11"/>
    </row>
    <row r="48" spans="1:9" ht="24.75" x14ac:dyDescent="0.25">
      <c r="A48" s="26" t="s">
        <v>75</v>
      </c>
      <c r="B48" s="27" t="s">
        <v>57</v>
      </c>
      <c r="C48" s="28">
        <v>1</v>
      </c>
      <c r="D48" s="28"/>
      <c r="E48" s="12">
        <f t="shared" ref="E48:E56" si="11">C48*D48</f>
        <v>0</v>
      </c>
      <c r="F48" s="28"/>
      <c r="G48" s="12">
        <f t="shared" ref="G48:G56" si="12">C48*F48</f>
        <v>0</v>
      </c>
      <c r="H48" s="12">
        <f t="shared" ref="H48:I56" si="13">D48+F48</f>
        <v>0</v>
      </c>
      <c r="I48" s="12">
        <f t="shared" si="13"/>
        <v>0</v>
      </c>
    </row>
    <row r="49" spans="1:9" ht="24.75" x14ac:dyDescent="0.25">
      <c r="A49" s="26" t="s">
        <v>58</v>
      </c>
      <c r="B49" s="27" t="s">
        <v>57</v>
      </c>
      <c r="C49" s="28">
        <v>4</v>
      </c>
      <c r="D49" s="28"/>
      <c r="E49" s="12">
        <f t="shared" si="11"/>
        <v>0</v>
      </c>
      <c r="F49" s="28"/>
      <c r="G49" s="12">
        <f t="shared" si="12"/>
        <v>0</v>
      </c>
      <c r="H49" s="12">
        <f t="shared" si="13"/>
        <v>0</v>
      </c>
      <c r="I49" s="12">
        <f t="shared" si="13"/>
        <v>0</v>
      </c>
    </row>
    <row r="50" spans="1:9" x14ac:dyDescent="0.25">
      <c r="A50" s="26" t="s">
        <v>59</v>
      </c>
      <c r="B50" s="27" t="s">
        <v>57</v>
      </c>
      <c r="C50" s="28">
        <v>1</v>
      </c>
      <c r="D50" s="28"/>
      <c r="E50" s="12">
        <f t="shared" si="11"/>
        <v>0</v>
      </c>
      <c r="F50" s="28"/>
      <c r="G50" s="12">
        <f t="shared" si="12"/>
        <v>0</v>
      </c>
      <c r="H50" s="12">
        <f t="shared" si="13"/>
        <v>0</v>
      </c>
      <c r="I50" s="12">
        <f t="shared" si="13"/>
        <v>0</v>
      </c>
    </row>
    <row r="51" spans="1:9" x14ac:dyDescent="0.25">
      <c r="A51" s="26" t="s">
        <v>81</v>
      </c>
      <c r="B51" s="27" t="s">
        <v>57</v>
      </c>
      <c r="C51" s="28">
        <v>1</v>
      </c>
      <c r="D51" s="28"/>
      <c r="E51" s="12">
        <f t="shared" si="11"/>
        <v>0</v>
      </c>
      <c r="F51" s="28"/>
      <c r="G51" s="12">
        <f t="shared" si="12"/>
        <v>0</v>
      </c>
      <c r="H51" s="12">
        <f t="shared" si="13"/>
        <v>0</v>
      </c>
      <c r="I51" s="12">
        <f t="shared" si="13"/>
        <v>0</v>
      </c>
    </row>
    <row r="52" spans="1:9" x14ac:dyDescent="0.25">
      <c r="A52" s="26" t="s">
        <v>87</v>
      </c>
      <c r="B52" s="27" t="s">
        <v>57</v>
      </c>
      <c r="C52" s="28">
        <v>1</v>
      </c>
      <c r="D52" s="28"/>
      <c r="E52" s="12">
        <f t="shared" si="11"/>
        <v>0</v>
      </c>
      <c r="F52" s="28"/>
      <c r="G52" s="12">
        <f t="shared" si="12"/>
        <v>0</v>
      </c>
      <c r="H52" s="12">
        <f t="shared" si="13"/>
        <v>0</v>
      </c>
      <c r="I52" s="12">
        <f t="shared" si="13"/>
        <v>0</v>
      </c>
    </row>
    <row r="53" spans="1:9" ht="24.75" x14ac:dyDescent="0.25">
      <c r="A53" s="26" t="s">
        <v>84</v>
      </c>
      <c r="B53" s="27" t="s">
        <v>57</v>
      </c>
      <c r="C53" s="28">
        <v>1</v>
      </c>
      <c r="D53" s="28"/>
      <c r="E53" s="12">
        <f t="shared" si="11"/>
        <v>0</v>
      </c>
      <c r="F53" s="28"/>
      <c r="G53" s="12">
        <f t="shared" si="12"/>
        <v>0</v>
      </c>
      <c r="H53" s="12">
        <f t="shared" si="13"/>
        <v>0</v>
      </c>
      <c r="I53" s="12">
        <f t="shared" si="13"/>
        <v>0</v>
      </c>
    </row>
    <row r="54" spans="1:9" x14ac:dyDescent="0.25">
      <c r="A54" s="26" t="s">
        <v>82</v>
      </c>
      <c r="B54" s="27" t="s">
        <v>57</v>
      </c>
      <c r="C54" s="28">
        <v>8</v>
      </c>
      <c r="D54" s="28"/>
      <c r="E54" s="12">
        <f t="shared" si="11"/>
        <v>0</v>
      </c>
      <c r="F54" s="28"/>
      <c r="G54" s="12">
        <f t="shared" si="12"/>
        <v>0</v>
      </c>
      <c r="H54" s="12">
        <f t="shared" si="13"/>
        <v>0</v>
      </c>
      <c r="I54" s="12">
        <f t="shared" si="13"/>
        <v>0</v>
      </c>
    </row>
    <row r="55" spans="1:9" ht="24.75" x14ac:dyDescent="0.25">
      <c r="A55" s="26" t="s">
        <v>63</v>
      </c>
      <c r="B55" s="27" t="s">
        <v>57</v>
      </c>
      <c r="C55" s="28">
        <v>1</v>
      </c>
      <c r="D55" s="28"/>
      <c r="E55" s="12">
        <f t="shared" si="11"/>
        <v>0</v>
      </c>
      <c r="F55" s="28"/>
      <c r="G55" s="12">
        <f t="shared" si="12"/>
        <v>0</v>
      </c>
      <c r="H55" s="12">
        <f t="shared" si="13"/>
        <v>0</v>
      </c>
      <c r="I55" s="12">
        <f t="shared" si="13"/>
        <v>0</v>
      </c>
    </row>
    <row r="56" spans="1:9" x14ac:dyDescent="0.25">
      <c r="A56" s="26" t="s">
        <v>70</v>
      </c>
      <c r="B56" s="27" t="s">
        <v>57</v>
      </c>
      <c r="C56" s="28">
        <v>1</v>
      </c>
      <c r="D56" s="28"/>
      <c r="E56" s="12">
        <f t="shared" si="11"/>
        <v>0</v>
      </c>
      <c r="F56" s="28"/>
      <c r="G56" s="12">
        <f t="shared" si="12"/>
        <v>0</v>
      </c>
      <c r="H56" s="12">
        <f t="shared" si="13"/>
        <v>0</v>
      </c>
      <c r="I56" s="12">
        <f t="shared" si="13"/>
        <v>0</v>
      </c>
    </row>
    <row r="57" spans="1:9" ht="16.5" x14ac:dyDescent="0.3">
      <c r="A57" s="23" t="s">
        <v>88</v>
      </c>
      <c r="B57" s="24" t="s">
        <v>15</v>
      </c>
      <c r="C57" s="25"/>
      <c r="D57" s="25"/>
      <c r="E57" s="11">
        <f>SUM(E48:E56)</f>
        <v>0</v>
      </c>
      <c r="F57" s="25"/>
      <c r="G57" s="11">
        <f>SUM(G48:G56)</f>
        <v>0</v>
      </c>
      <c r="H57" s="11"/>
      <c r="I57" s="11">
        <f>SUM(I48:I56)</f>
        <v>0</v>
      </c>
    </row>
    <row r="58" spans="1:9" x14ac:dyDescent="0.25">
      <c r="A58" s="26" t="s">
        <v>15</v>
      </c>
      <c r="B58" s="27" t="s">
        <v>15</v>
      </c>
      <c r="C58" s="28"/>
      <c r="D58" s="28"/>
      <c r="E58" s="12"/>
      <c r="F58" s="28"/>
      <c r="G58" s="12"/>
      <c r="H58" s="12"/>
      <c r="I58" s="12"/>
    </row>
    <row r="59" spans="1:9" x14ac:dyDescent="0.25">
      <c r="A59" s="26" t="s">
        <v>15</v>
      </c>
      <c r="B59" s="27" t="s">
        <v>15</v>
      </c>
      <c r="C59" s="28"/>
      <c r="D59" s="28"/>
      <c r="E59" s="12"/>
      <c r="F59" s="28"/>
      <c r="G59" s="12"/>
      <c r="H59" s="12"/>
      <c r="I59" s="12"/>
    </row>
    <row r="60" spans="1:9" x14ac:dyDescent="0.25">
      <c r="A60" s="26" t="s">
        <v>15</v>
      </c>
      <c r="B60" s="27" t="s">
        <v>15</v>
      </c>
      <c r="C60" s="28"/>
      <c r="D60" s="28"/>
      <c r="E60" s="12"/>
      <c r="F60" s="28"/>
      <c r="G60" s="12"/>
      <c r="H60" s="12"/>
      <c r="I60" s="12"/>
    </row>
    <row r="61" spans="1:9" x14ac:dyDescent="0.25">
      <c r="A61" s="26" t="s">
        <v>15</v>
      </c>
      <c r="B61" s="27" t="s">
        <v>15</v>
      </c>
      <c r="C61" s="28"/>
      <c r="D61" s="28"/>
      <c r="E61" s="12"/>
      <c r="F61" s="28"/>
      <c r="G61" s="12"/>
      <c r="H61" s="12"/>
      <c r="I61" s="12"/>
    </row>
    <row r="62" spans="1:9" ht="16.5" x14ac:dyDescent="0.3">
      <c r="A62" s="23" t="s">
        <v>89</v>
      </c>
      <c r="B62" s="24" t="s">
        <v>15</v>
      </c>
      <c r="C62" s="25"/>
      <c r="D62" s="25"/>
      <c r="E62" s="11"/>
      <c r="F62" s="25"/>
      <c r="G62" s="11"/>
      <c r="H62" s="11"/>
      <c r="I62" s="11"/>
    </row>
    <row r="63" spans="1:9" x14ac:dyDescent="0.25">
      <c r="A63" s="29" t="s">
        <v>90</v>
      </c>
      <c r="B63" s="30" t="s">
        <v>15</v>
      </c>
      <c r="C63" s="31"/>
      <c r="D63" s="31"/>
      <c r="E63" s="13"/>
      <c r="F63" s="31"/>
      <c r="G63" s="13"/>
      <c r="H63" s="13"/>
      <c r="I63" s="13"/>
    </row>
    <row r="64" spans="1:9" ht="24.75" x14ac:dyDescent="0.25">
      <c r="A64" s="26" t="s">
        <v>91</v>
      </c>
      <c r="B64" s="27" t="s">
        <v>57</v>
      </c>
      <c r="C64" s="28">
        <v>19</v>
      </c>
      <c r="D64" s="28"/>
      <c r="E64" s="12">
        <f t="shared" ref="E64:E76" si="14">C64*D64</f>
        <v>0</v>
      </c>
      <c r="F64" s="28"/>
      <c r="G64" s="12">
        <f t="shared" ref="G64:G76" si="15">C64*F64</f>
        <v>0</v>
      </c>
      <c r="H64" s="12">
        <f t="shared" ref="H64:I76" si="16">D64+F64</f>
        <v>0</v>
      </c>
      <c r="I64" s="12">
        <f t="shared" si="16"/>
        <v>0</v>
      </c>
    </row>
    <row r="65" spans="1:9" x14ac:dyDescent="0.25">
      <c r="A65" s="26" t="s">
        <v>92</v>
      </c>
      <c r="B65" s="27" t="s">
        <v>57</v>
      </c>
      <c r="C65" s="28">
        <v>6</v>
      </c>
      <c r="D65" s="28"/>
      <c r="E65" s="12">
        <f t="shared" si="14"/>
        <v>0</v>
      </c>
      <c r="F65" s="28"/>
      <c r="G65" s="12">
        <f t="shared" si="15"/>
        <v>0</v>
      </c>
      <c r="H65" s="12">
        <f t="shared" si="16"/>
        <v>0</v>
      </c>
      <c r="I65" s="12">
        <f t="shared" si="16"/>
        <v>0</v>
      </c>
    </row>
    <row r="66" spans="1:9" x14ac:dyDescent="0.25">
      <c r="A66" s="26" t="s">
        <v>93</v>
      </c>
      <c r="B66" s="27" t="s">
        <v>57</v>
      </c>
      <c r="C66" s="28">
        <v>2</v>
      </c>
      <c r="D66" s="28"/>
      <c r="E66" s="12">
        <f t="shared" si="14"/>
        <v>0</v>
      </c>
      <c r="F66" s="28"/>
      <c r="G66" s="12">
        <f t="shared" si="15"/>
        <v>0</v>
      </c>
      <c r="H66" s="12">
        <f t="shared" si="16"/>
        <v>0</v>
      </c>
      <c r="I66" s="12">
        <f t="shared" si="16"/>
        <v>0</v>
      </c>
    </row>
    <row r="67" spans="1:9" x14ac:dyDescent="0.25">
      <c r="A67" s="26" t="s">
        <v>94</v>
      </c>
      <c r="B67" s="27" t="s">
        <v>57</v>
      </c>
      <c r="C67" s="28">
        <v>4</v>
      </c>
      <c r="D67" s="28"/>
      <c r="E67" s="12">
        <f t="shared" si="14"/>
        <v>0</v>
      </c>
      <c r="F67" s="28"/>
      <c r="G67" s="12">
        <f t="shared" si="15"/>
        <v>0</v>
      </c>
      <c r="H67" s="12">
        <f t="shared" si="16"/>
        <v>0</v>
      </c>
      <c r="I67" s="12">
        <f t="shared" si="16"/>
        <v>0</v>
      </c>
    </row>
    <row r="68" spans="1:9" x14ac:dyDescent="0.25">
      <c r="A68" s="26" t="s">
        <v>95</v>
      </c>
      <c r="B68" s="27" t="s">
        <v>57</v>
      </c>
      <c r="C68" s="28">
        <v>1</v>
      </c>
      <c r="D68" s="28"/>
      <c r="E68" s="12">
        <f t="shared" si="14"/>
        <v>0</v>
      </c>
      <c r="F68" s="28"/>
      <c r="G68" s="12">
        <f t="shared" si="15"/>
        <v>0</v>
      </c>
      <c r="H68" s="12">
        <f t="shared" si="16"/>
        <v>0</v>
      </c>
      <c r="I68" s="12">
        <f t="shared" si="16"/>
        <v>0</v>
      </c>
    </row>
    <row r="69" spans="1:9" x14ac:dyDescent="0.25">
      <c r="A69" s="26" t="s">
        <v>96</v>
      </c>
      <c r="B69" s="27" t="s">
        <v>57</v>
      </c>
      <c r="C69" s="28">
        <v>2</v>
      </c>
      <c r="D69" s="28"/>
      <c r="E69" s="12">
        <f t="shared" si="14"/>
        <v>0</v>
      </c>
      <c r="F69" s="28"/>
      <c r="G69" s="12">
        <f t="shared" si="15"/>
        <v>0</v>
      </c>
      <c r="H69" s="12">
        <f t="shared" si="16"/>
        <v>0</v>
      </c>
      <c r="I69" s="12">
        <f t="shared" si="16"/>
        <v>0</v>
      </c>
    </row>
    <row r="70" spans="1:9" x14ac:dyDescent="0.25">
      <c r="A70" s="26" t="s">
        <v>97</v>
      </c>
      <c r="B70" s="27" t="s">
        <v>57</v>
      </c>
      <c r="C70" s="28">
        <v>11</v>
      </c>
      <c r="D70" s="28"/>
      <c r="E70" s="12">
        <f t="shared" si="14"/>
        <v>0</v>
      </c>
      <c r="F70" s="28"/>
      <c r="G70" s="12">
        <f t="shared" si="15"/>
        <v>0</v>
      </c>
      <c r="H70" s="12">
        <f t="shared" si="16"/>
        <v>0</v>
      </c>
      <c r="I70" s="12">
        <f t="shared" si="16"/>
        <v>0</v>
      </c>
    </row>
    <row r="71" spans="1:9" x14ac:dyDescent="0.25">
      <c r="A71" s="29" t="s">
        <v>98</v>
      </c>
      <c r="B71" s="30" t="s">
        <v>15</v>
      </c>
      <c r="C71" s="31"/>
      <c r="D71" s="31"/>
      <c r="E71" s="13"/>
      <c r="F71" s="31"/>
      <c r="G71" s="13"/>
      <c r="H71" s="13"/>
      <c r="I71" s="13"/>
    </row>
    <row r="72" spans="1:9" ht="24.75" x14ac:dyDescent="0.25">
      <c r="A72" s="26" t="s">
        <v>99</v>
      </c>
      <c r="B72" s="27" t="s">
        <v>57</v>
      </c>
      <c r="C72" s="28">
        <v>12</v>
      </c>
      <c r="D72" s="28"/>
      <c r="E72" s="12">
        <f t="shared" si="14"/>
        <v>0</v>
      </c>
      <c r="F72" s="28"/>
      <c r="G72" s="12">
        <f t="shared" si="15"/>
        <v>0</v>
      </c>
      <c r="H72" s="12">
        <f t="shared" si="16"/>
        <v>0</v>
      </c>
      <c r="I72" s="12">
        <f t="shared" si="16"/>
        <v>0</v>
      </c>
    </row>
    <row r="73" spans="1:9" ht="24.75" x14ac:dyDescent="0.25">
      <c r="A73" s="26" t="s">
        <v>100</v>
      </c>
      <c r="B73" s="27" t="s">
        <v>57</v>
      </c>
      <c r="C73" s="28">
        <v>2</v>
      </c>
      <c r="D73" s="28"/>
      <c r="E73" s="12">
        <f t="shared" si="14"/>
        <v>0</v>
      </c>
      <c r="F73" s="28"/>
      <c r="G73" s="12">
        <f t="shared" si="15"/>
        <v>0</v>
      </c>
      <c r="H73" s="12">
        <f t="shared" si="16"/>
        <v>0</v>
      </c>
      <c r="I73" s="12">
        <f t="shared" si="16"/>
        <v>0</v>
      </c>
    </row>
    <row r="74" spans="1:9" ht="24.75" x14ac:dyDescent="0.25">
      <c r="A74" s="26" t="s">
        <v>101</v>
      </c>
      <c r="B74" s="27" t="s">
        <v>57</v>
      </c>
      <c r="C74" s="28">
        <v>5</v>
      </c>
      <c r="D74" s="28"/>
      <c r="E74" s="12">
        <f t="shared" si="14"/>
        <v>0</v>
      </c>
      <c r="F74" s="28"/>
      <c r="G74" s="12">
        <f t="shared" si="15"/>
        <v>0</v>
      </c>
      <c r="H74" s="12">
        <f t="shared" si="16"/>
        <v>0</v>
      </c>
      <c r="I74" s="12">
        <f t="shared" si="16"/>
        <v>0</v>
      </c>
    </row>
    <row r="75" spans="1:9" ht="24.75" x14ac:dyDescent="0.25">
      <c r="A75" s="26" t="s">
        <v>102</v>
      </c>
      <c r="B75" s="27" t="s">
        <v>57</v>
      </c>
      <c r="C75" s="28">
        <v>7</v>
      </c>
      <c r="D75" s="28"/>
      <c r="E75" s="12">
        <f t="shared" si="14"/>
        <v>0</v>
      </c>
      <c r="F75" s="28"/>
      <c r="G75" s="12">
        <f t="shared" si="15"/>
        <v>0</v>
      </c>
      <c r="H75" s="12">
        <f t="shared" si="16"/>
        <v>0</v>
      </c>
      <c r="I75" s="12">
        <f t="shared" si="16"/>
        <v>0</v>
      </c>
    </row>
    <row r="76" spans="1:9" ht="24.75" x14ac:dyDescent="0.25">
      <c r="A76" s="26" t="s">
        <v>103</v>
      </c>
      <c r="B76" s="27" t="s">
        <v>57</v>
      </c>
      <c r="C76" s="28">
        <v>4</v>
      </c>
      <c r="D76" s="28"/>
      <c r="E76" s="12">
        <f t="shared" si="14"/>
        <v>0</v>
      </c>
      <c r="F76" s="28"/>
      <c r="G76" s="12">
        <f t="shared" si="15"/>
        <v>0</v>
      </c>
      <c r="H76" s="12">
        <f t="shared" si="16"/>
        <v>0</v>
      </c>
      <c r="I76" s="12">
        <f t="shared" si="16"/>
        <v>0</v>
      </c>
    </row>
    <row r="77" spans="1:9" x14ac:dyDescent="0.25">
      <c r="A77" s="26" t="s">
        <v>15</v>
      </c>
      <c r="B77" s="27" t="s">
        <v>15</v>
      </c>
      <c r="C77" s="28"/>
      <c r="D77" s="28"/>
      <c r="E77" s="12"/>
      <c r="F77" s="28"/>
      <c r="G77" s="12"/>
      <c r="H77" s="12"/>
      <c r="I77" s="12"/>
    </row>
    <row r="78" spans="1:9" x14ac:dyDescent="0.25">
      <c r="A78" s="26" t="s">
        <v>15</v>
      </c>
      <c r="B78" s="27" t="s">
        <v>15</v>
      </c>
      <c r="C78" s="28"/>
      <c r="D78" s="28"/>
      <c r="E78" s="12"/>
      <c r="F78" s="28"/>
      <c r="G78" s="12"/>
      <c r="H78" s="12"/>
      <c r="I78" s="12"/>
    </row>
    <row r="79" spans="1:9" ht="28.5" x14ac:dyDescent="0.25">
      <c r="A79" s="29" t="s">
        <v>104</v>
      </c>
      <c r="B79" s="30" t="s">
        <v>15</v>
      </c>
      <c r="C79" s="31"/>
      <c r="D79" s="31"/>
      <c r="E79" s="13"/>
      <c r="F79" s="31"/>
      <c r="G79" s="13"/>
      <c r="H79" s="13"/>
      <c r="I79" s="13"/>
    </row>
    <row r="80" spans="1:9" x14ac:dyDescent="0.25">
      <c r="A80" s="26" t="s">
        <v>105</v>
      </c>
      <c r="B80" s="27" t="s">
        <v>57</v>
      </c>
      <c r="C80" s="28">
        <v>9</v>
      </c>
      <c r="D80" s="28"/>
      <c r="E80" s="12">
        <f t="shared" ref="E80:E143" si="17">C80*D80</f>
        <v>0</v>
      </c>
      <c r="F80" s="28"/>
      <c r="G80" s="12">
        <f t="shared" ref="G80:G143" si="18">C80*F80</f>
        <v>0</v>
      </c>
      <c r="H80" s="12">
        <f t="shared" ref="H80:I94" si="19">D80+F80</f>
        <v>0</v>
      </c>
      <c r="I80" s="12">
        <f t="shared" si="19"/>
        <v>0</v>
      </c>
    </row>
    <row r="81" spans="1:9" x14ac:dyDescent="0.25">
      <c r="A81" s="26" t="s">
        <v>106</v>
      </c>
      <c r="B81" s="27" t="s">
        <v>57</v>
      </c>
      <c r="C81" s="28">
        <v>2</v>
      </c>
      <c r="D81" s="28"/>
      <c r="E81" s="12">
        <f t="shared" si="17"/>
        <v>0</v>
      </c>
      <c r="F81" s="28"/>
      <c r="G81" s="12">
        <f t="shared" si="18"/>
        <v>0</v>
      </c>
      <c r="H81" s="12">
        <f t="shared" si="19"/>
        <v>0</v>
      </c>
      <c r="I81" s="12">
        <f t="shared" si="19"/>
        <v>0</v>
      </c>
    </row>
    <row r="82" spans="1:9" ht="24.75" x14ac:dyDescent="0.25">
      <c r="A82" s="26" t="s">
        <v>107</v>
      </c>
      <c r="B82" s="27" t="s">
        <v>57</v>
      </c>
      <c r="C82" s="28">
        <v>4</v>
      </c>
      <c r="D82" s="28"/>
      <c r="E82" s="12">
        <f t="shared" si="17"/>
        <v>0</v>
      </c>
      <c r="F82" s="28"/>
      <c r="G82" s="12">
        <f t="shared" si="18"/>
        <v>0</v>
      </c>
      <c r="H82" s="12">
        <f t="shared" si="19"/>
        <v>0</v>
      </c>
      <c r="I82" s="12">
        <f t="shared" si="19"/>
        <v>0</v>
      </c>
    </row>
    <row r="83" spans="1:9" x14ac:dyDescent="0.25">
      <c r="A83" s="29" t="s">
        <v>108</v>
      </c>
      <c r="B83" s="30" t="s">
        <v>15</v>
      </c>
      <c r="C83" s="31"/>
      <c r="D83" s="31"/>
      <c r="E83" s="13"/>
      <c r="F83" s="31"/>
      <c r="G83" s="13"/>
      <c r="H83" s="13"/>
      <c r="I83" s="13"/>
    </row>
    <row r="84" spans="1:9" x14ac:dyDescent="0.25">
      <c r="A84" s="26" t="s">
        <v>109</v>
      </c>
      <c r="B84" s="27" t="s">
        <v>57</v>
      </c>
      <c r="C84" s="28">
        <v>33</v>
      </c>
      <c r="D84" s="28"/>
      <c r="E84" s="12">
        <f t="shared" si="17"/>
        <v>0</v>
      </c>
      <c r="F84" s="28"/>
      <c r="G84" s="12">
        <f t="shared" si="18"/>
        <v>0</v>
      </c>
      <c r="H84" s="12">
        <f t="shared" si="19"/>
        <v>0</v>
      </c>
      <c r="I84" s="12">
        <f t="shared" si="19"/>
        <v>0</v>
      </c>
    </row>
    <row r="85" spans="1:9" x14ac:dyDescent="0.25">
      <c r="A85" s="26" t="s">
        <v>110</v>
      </c>
      <c r="B85" s="27" t="s">
        <v>57</v>
      </c>
      <c r="C85" s="28">
        <v>6</v>
      </c>
      <c r="D85" s="28"/>
      <c r="E85" s="12">
        <f t="shared" si="17"/>
        <v>0</v>
      </c>
      <c r="F85" s="28"/>
      <c r="G85" s="12">
        <f t="shared" si="18"/>
        <v>0</v>
      </c>
      <c r="H85" s="12">
        <f t="shared" si="19"/>
        <v>0</v>
      </c>
      <c r="I85" s="12">
        <f t="shared" si="19"/>
        <v>0</v>
      </c>
    </row>
    <row r="86" spans="1:9" x14ac:dyDescent="0.25">
      <c r="A86" s="29" t="s">
        <v>111</v>
      </c>
      <c r="B86" s="30" t="s">
        <v>15</v>
      </c>
      <c r="C86" s="31"/>
      <c r="D86" s="31"/>
      <c r="E86" s="13"/>
      <c r="F86" s="31"/>
      <c r="G86" s="13"/>
      <c r="H86" s="13"/>
      <c r="I86" s="13"/>
    </row>
    <row r="87" spans="1:9" ht="24.75" x14ac:dyDescent="0.25">
      <c r="A87" s="26" t="s">
        <v>112</v>
      </c>
      <c r="B87" s="27" t="s">
        <v>57</v>
      </c>
      <c r="C87" s="28">
        <v>39</v>
      </c>
      <c r="D87" s="28"/>
      <c r="E87" s="12">
        <f t="shared" si="17"/>
        <v>0</v>
      </c>
      <c r="F87" s="28"/>
      <c r="G87" s="12">
        <f t="shared" si="18"/>
        <v>0</v>
      </c>
      <c r="H87" s="12">
        <f t="shared" si="19"/>
        <v>0</v>
      </c>
      <c r="I87" s="12">
        <f t="shared" si="19"/>
        <v>0</v>
      </c>
    </row>
    <row r="88" spans="1:9" x14ac:dyDescent="0.25">
      <c r="A88" s="29" t="s">
        <v>113</v>
      </c>
      <c r="B88" s="30" t="s">
        <v>15</v>
      </c>
      <c r="C88" s="31"/>
      <c r="D88" s="31"/>
      <c r="E88" s="13"/>
      <c r="F88" s="31"/>
      <c r="G88" s="13"/>
      <c r="H88" s="13"/>
      <c r="I88" s="13"/>
    </row>
    <row r="89" spans="1:9" ht="24.75" x14ac:dyDescent="0.25">
      <c r="A89" s="26" t="s">
        <v>114</v>
      </c>
      <c r="B89" s="27" t="s">
        <v>57</v>
      </c>
      <c r="C89" s="28">
        <v>1</v>
      </c>
      <c r="D89" s="28"/>
      <c r="E89" s="12">
        <f t="shared" si="17"/>
        <v>0</v>
      </c>
      <c r="F89" s="28"/>
      <c r="G89" s="12">
        <f t="shared" si="18"/>
        <v>0</v>
      </c>
      <c r="H89" s="12">
        <f t="shared" si="19"/>
        <v>0</v>
      </c>
      <c r="I89" s="12">
        <f t="shared" si="19"/>
        <v>0</v>
      </c>
    </row>
    <row r="90" spans="1:9" ht="28.5" x14ac:dyDescent="0.25">
      <c r="A90" s="29" t="s">
        <v>104</v>
      </c>
      <c r="B90" s="30" t="s">
        <v>15</v>
      </c>
      <c r="C90" s="31"/>
      <c r="D90" s="31"/>
      <c r="E90" s="13"/>
      <c r="F90" s="31"/>
      <c r="G90" s="13"/>
      <c r="H90" s="13"/>
      <c r="I90" s="13"/>
    </row>
    <row r="91" spans="1:9" x14ac:dyDescent="0.25">
      <c r="A91" s="26" t="s">
        <v>115</v>
      </c>
      <c r="B91" s="27" t="s">
        <v>57</v>
      </c>
      <c r="C91" s="28">
        <v>9</v>
      </c>
      <c r="D91" s="28"/>
      <c r="E91" s="12">
        <f t="shared" si="17"/>
        <v>0</v>
      </c>
      <c r="F91" s="28"/>
      <c r="G91" s="12">
        <f t="shared" si="18"/>
        <v>0</v>
      </c>
      <c r="H91" s="12">
        <f t="shared" si="19"/>
        <v>0</v>
      </c>
      <c r="I91" s="12">
        <f t="shared" si="19"/>
        <v>0</v>
      </c>
    </row>
    <row r="92" spans="1:9" x14ac:dyDescent="0.25">
      <c r="A92" s="26" t="s">
        <v>116</v>
      </c>
      <c r="B92" s="27" t="s">
        <v>57</v>
      </c>
      <c r="C92" s="28">
        <v>2</v>
      </c>
      <c r="D92" s="28"/>
      <c r="E92" s="12">
        <f t="shared" si="17"/>
        <v>0</v>
      </c>
      <c r="F92" s="28"/>
      <c r="G92" s="12">
        <f t="shared" si="18"/>
        <v>0</v>
      </c>
      <c r="H92" s="12">
        <f t="shared" si="19"/>
        <v>0</v>
      </c>
      <c r="I92" s="12">
        <f t="shared" si="19"/>
        <v>0</v>
      </c>
    </row>
    <row r="93" spans="1:9" ht="28.5" x14ac:dyDescent="0.25">
      <c r="A93" s="29" t="s">
        <v>117</v>
      </c>
      <c r="B93" s="30" t="s">
        <v>15</v>
      </c>
      <c r="C93" s="31"/>
      <c r="D93" s="31"/>
      <c r="E93" s="13"/>
      <c r="F93" s="31"/>
      <c r="G93" s="13"/>
      <c r="H93" s="13"/>
      <c r="I93" s="13"/>
    </row>
    <row r="94" spans="1:9" ht="24.75" x14ac:dyDescent="0.25">
      <c r="A94" s="26" t="s">
        <v>118</v>
      </c>
      <c r="B94" s="27" t="s">
        <v>57</v>
      </c>
      <c r="C94" s="28">
        <v>13</v>
      </c>
      <c r="D94" s="28"/>
      <c r="E94" s="12">
        <f t="shared" si="17"/>
        <v>0</v>
      </c>
      <c r="F94" s="28"/>
      <c r="G94" s="12">
        <f t="shared" si="18"/>
        <v>0</v>
      </c>
      <c r="H94" s="12">
        <f t="shared" si="19"/>
        <v>0</v>
      </c>
      <c r="I94" s="12">
        <f t="shared" si="19"/>
        <v>0</v>
      </c>
    </row>
    <row r="95" spans="1:9" x14ac:dyDescent="0.25">
      <c r="A95" s="29" t="s">
        <v>119</v>
      </c>
      <c r="B95" s="30" t="s">
        <v>15</v>
      </c>
      <c r="C95" s="31"/>
      <c r="D95" s="31"/>
      <c r="E95" s="13"/>
      <c r="F95" s="31"/>
      <c r="G95" s="13"/>
      <c r="H95" s="13"/>
      <c r="I95" s="13"/>
    </row>
    <row r="96" spans="1:9" ht="24.75" x14ac:dyDescent="0.25">
      <c r="A96" s="26" t="s">
        <v>120</v>
      </c>
      <c r="B96" s="27" t="s">
        <v>57</v>
      </c>
      <c r="C96" s="28">
        <v>1</v>
      </c>
      <c r="D96" s="28"/>
      <c r="E96" s="12">
        <f t="shared" si="17"/>
        <v>0</v>
      </c>
      <c r="F96" s="28"/>
      <c r="G96" s="12">
        <f t="shared" si="18"/>
        <v>0</v>
      </c>
      <c r="H96" s="12">
        <f t="shared" ref="H96:I130" si="20">D96+F96</f>
        <v>0</v>
      </c>
      <c r="I96" s="12">
        <f t="shared" si="20"/>
        <v>0</v>
      </c>
    </row>
    <row r="97" spans="1:9" x14ac:dyDescent="0.25">
      <c r="A97" s="29" t="s">
        <v>121</v>
      </c>
      <c r="B97" s="30" t="s">
        <v>15</v>
      </c>
      <c r="C97" s="31"/>
      <c r="D97" s="31"/>
      <c r="E97" s="13"/>
      <c r="F97" s="31"/>
      <c r="G97" s="13"/>
      <c r="H97" s="13"/>
      <c r="I97" s="13"/>
    </row>
    <row r="98" spans="1:9" ht="24.75" x14ac:dyDescent="0.25">
      <c r="A98" s="26" t="s">
        <v>122</v>
      </c>
      <c r="B98" s="27" t="s">
        <v>57</v>
      </c>
      <c r="C98" s="28">
        <v>1</v>
      </c>
      <c r="D98" s="28"/>
      <c r="E98" s="12">
        <f t="shared" si="17"/>
        <v>0</v>
      </c>
      <c r="F98" s="28"/>
      <c r="G98" s="12">
        <f t="shared" si="18"/>
        <v>0</v>
      </c>
      <c r="H98" s="12">
        <f t="shared" si="20"/>
        <v>0</v>
      </c>
      <c r="I98" s="12">
        <f t="shared" si="20"/>
        <v>0</v>
      </c>
    </row>
    <row r="99" spans="1:9" x14ac:dyDescent="0.25">
      <c r="A99" s="29" t="s">
        <v>123</v>
      </c>
      <c r="B99" s="30" t="s">
        <v>15</v>
      </c>
      <c r="C99" s="31"/>
      <c r="D99" s="31"/>
      <c r="E99" s="13"/>
      <c r="F99" s="31"/>
      <c r="G99" s="13"/>
      <c r="H99" s="13"/>
      <c r="I99" s="13"/>
    </row>
    <row r="100" spans="1:9" x14ac:dyDescent="0.25">
      <c r="A100" s="26" t="s">
        <v>124</v>
      </c>
      <c r="B100" s="27" t="s">
        <v>57</v>
      </c>
      <c r="C100" s="28">
        <v>1</v>
      </c>
      <c r="D100" s="28"/>
      <c r="E100" s="12">
        <f t="shared" si="17"/>
        <v>0</v>
      </c>
      <c r="F100" s="28"/>
      <c r="G100" s="12">
        <f t="shared" si="18"/>
        <v>0</v>
      </c>
      <c r="H100" s="12">
        <f t="shared" si="20"/>
        <v>0</v>
      </c>
      <c r="I100" s="12">
        <f t="shared" si="20"/>
        <v>0</v>
      </c>
    </row>
    <row r="101" spans="1:9" x14ac:dyDescent="0.25">
      <c r="A101" s="29" t="s">
        <v>125</v>
      </c>
      <c r="B101" s="30" t="s">
        <v>15</v>
      </c>
      <c r="C101" s="31"/>
      <c r="D101" s="31"/>
      <c r="E101" s="13"/>
      <c r="F101" s="31"/>
      <c r="G101" s="13"/>
      <c r="H101" s="13"/>
      <c r="I101" s="13"/>
    </row>
    <row r="102" spans="1:9" ht="24.75" x14ac:dyDescent="0.25">
      <c r="A102" s="26" t="s">
        <v>126</v>
      </c>
      <c r="B102" s="27" t="s">
        <v>57</v>
      </c>
      <c r="C102" s="28">
        <v>1</v>
      </c>
      <c r="D102" s="28"/>
      <c r="E102" s="12">
        <f t="shared" si="17"/>
        <v>0</v>
      </c>
      <c r="F102" s="28"/>
      <c r="G102" s="12">
        <f t="shared" si="18"/>
        <v>0</v>
      </c>
      <c r="H102" s="12">
        <f t="shared" si="20"/>
        <v>0</v>
      </c>
      <c r="I102" s="12">
        <f t="shared" si="20"/>
        <v>0</v>
      </c>
    </row>
    <row r="103" spans="1:9" x14ac:dyDescent="0.25">
      <c r="A103" s="29" t="s">
        <v>127</v>
      </c>
      <c r="B103" s="30" t="s">
        <v>15</v>
      </c>
      <c r="C103" s="31"/>
      <c r="D103" s="31"/>
      <c r="E103" s="13"/>
      <c r="F103" s="31"/>
      <c r="G103" s="13"/>
      <c r="H103" s="13"/>
      <c r="I103" s="13"/>
    </row>
    <row r="104" spans="1:9" ht="24.75" x14ac:dyDescent="0.25">
      <c r="A104" s="26" t="s">
        <v>128</v>
      </c>
      <c r="B104" s="27" t="s">
        <v>57</v>
      </c>
      <c r="C104" s="28">
        <v>2</v>
      </c>
      <c r="D104" s="28"/>
      <c r="E104" s="12">
        <f t="shared" si="17"/>
        <v>0</v>
      </c>
      <c r="F104" s="28"/>
      <c r="G104" s="12">
        <f t="shared" si="18"/>
        <v>0</v>
      </c>
      <c r="H104" s="12">
        <f t="shared" si="20"/>
        <v>0</v>
      </c>
      <c r="I104" s="12">
        <f t="shared" si="20"/>
        <v>0</v>
      </c>
    </row>
    <row r="105" spans="1:9" x14ac:dyDescent="0.25">
      <c r="A105" s="26" t="s">
        <v>129</v>
      </c>
      <c r="B105" s="27" t="s">
        <v>57</v>
      </c>
      <c r="C105" s="28">
        <v>1</v>
      </c>
      <c r="D105" s="28"/>
      <c r="E105" s="12">
        <f t="shared" si="17"/>
        <v>0</v>
      </c>
      <c r="F105" s="28"/>
      <c r="G105" s="12">
        <f t="shared" si="18"/>
        <v>0</v>
      </c>
      <c r="H105" s="12">
        <f t="shared" si="20"/>
        <v>0</v>
      </c>
      <c r="I105" s="12">
        <f t="shared" si="20"/>
        <v>0</v>
      </c>
    </row>
    <row r="106" spans="1:9" ht="48.75" x14ac:dyDescent="0.25">
      <c r="A106" s="26" t="s">
        <v>130</v>
      </c>
      <c r="B106" s="27" t="s">
        <v>57</v>
      </c>
      <c r="C106" s="28">
        <v>7</v>
      </c>
      <c r="D106" s="28"/>
      <c r="E106" s="12">
        <f t="shared" si="17"/>
        <v>0</v>
      </c>
      <c r="F106" s="28"/>
      <c r="G106" s="12">
        <f t="shared" si="18"/>
        <v>0</v>
      </c>
      <c r="H106" s="12">
        <f t="shared" si="20"/>
        <v>0</v>
      </c>
      <c r="I106" s="12">
        <f t="shared" si="20"/>
        <v>0</v>
      </c>
    </row>
    <row r="107" spans="1:9" x14ac:dyDescent="0.25">
      <c r="A107" s="26" t="s">
        <v>15</v>
      </c>
      <c r="B107" s="27" t="s">
        <v>15</v>
      </c>
      <c r="C107" s="28"/>
      <c r="D107" s="28"/>
      <c r="E107" s="12"/>
      <c r="F107" s="28"/>
      <c r="G107" s="12"/>
      <c r="H107" s="12"/>
      <c r="I107" s="12"/>
    </row>
    <row r="108" spans="1:9" x14ac:dyDescent="0.25">
      <c r="A108" s="29" t="s">
        <v>113</v>
      </c>
      <c r="B108" s="30" t="s">
        <v>15</v>
      </c>
      <c r="C108" s="31"/>
      <c r="D108" s="31"/>
      <c r="E108" s="13"/>
      <c r="F108" s="31"/>
      <c r="G108" s="13"/>
      <c r="H108" s="13"/>
      <c r="I108" s="13"/>
    </row>
    <row r="109" spans="1:9" ht="24.75" x14ac:dyDescent="0.25">
      <c r="A109" s="26" t="s">
        <v>114</v>
      </c>
      <c r="B109" s="27" t="s">
        <v>57</v>
      </c>
      <c r="C109" s="28">
        <v>2</v>
      </c>
      <c r="D109" s="28"/>
      <c r="E109" s="12">
        <f t="shared" si="17"/>
        <v>0</v>
      </c>
      <c r="F109" s="28"/>
      <c r="G109" s="12">
        <f t="shared" si="18"/>
        <v>0</v>
      </c>
      <c r="H109" s="12">
        <f t="shared" si="20"/>
        <v>0</v>
      </c>
      <c r="I109" s="12">
        <f t="shared" si="20"/>
        <v>0</v>
      </c>
    </row>
    <row r="110" spans="1:9" x14ac:dyDescent="0.25">
      <c r="A110" s="29" t="s">
        <v>111</v>
      </c>
      <c r="B110" s="30" t="s">
        <v>15</v>
      </c>
      <c r="C110" s="31"/>
      <c r="D110" s="31"/>
      <c r="E110" s="13"/>
      <c r="F110" s="31"/>
      <c r="G110" s="13"/>
      <c r="H110" s="13"/>
      <c r="I110" s="13"/>
    </row>
    <row r="111" spans="1:9" ht="24.75" x14ac:dyDescent="0.25">
      <c r="A111" s="26" t="s">
        <v>112</v>
      </c>
      <c r="B111" s="27" t="s">
        <v>57</v>
      </c>
      <c r="C111" s="28">
        <v>35</v>
      </c>
      <c r="D111" s="28"/>
      <c r="E111" s="12">
        <f t="shared" si="17"/>
        <v>0</v>
      </c>
      <c r="F111" s="28"/>
      <c r="G111" s="12">
        <f t="shared" si="18"/>
        <v>0</v>
      </c>
      <c r="H111" s="12">
        <f t="shared" si="20"/>
        <v>0</v>
      </c>
      <c r="I111" s="12">
        <f t="shared" si="20"/>
        <v>0</v>
      </c>
    </row>
    <row r="112" spans="1:9" ht="24.75" x14ac:dyDescent="0.25">
      <c r="A112" s="26" t="s">
        <v>131</v>
      </c>
      <c r="B112" s="27" t="s">
        <v>57</v>
      </c>
      <c r="C112" s="28">
        <v>9</v>
      </c>
      <c r="D112" s="28"/>
      <c r="E112" s="12">
        <f t="shared" si="17"/>
        <v>0</v>
      </c>
      <c r="F112" s="28"/>
      <c r="G112" s="12">
        <f t="shared" si="18"/>
        <v>0</v>
      </c>
      <c r="H112" s="12">
        <f t="shared" si="20"/>
        <v>0</v>
      </c>
      <c r="I112" s="12">
        <f t="shared" si="20"/>
        <v>0</v>
      </c>
    </row>
    <row r="113" spans="1:9" ht="24.75" x14ac:dyDescent="0.25">
      <c r="A113" s="26" t="s">
        <v>132</v>
      </c>
      <c r="B113" s="27" t="s">
        <v>57</v>
      </c>
      <c r="C113" s="28">
        <v>4</v>
      </c>
      <c r="D113" s="28"/>
      <c r="E113" s="12">
        <f t="shared" si="17"/>
        <v>0</v>
      </c>
      <c r="F113" s="28"/>
      <c r="G113" s="12">
        <f t="shared" si="18"/>
        <v>0</v>
      </c>
      <c r="H113" s="12">
        <f t="shared" si="20"/>
        <v>0</v>
      </c>
      <c r="I113" s="12">
        <f t="shared" si="20"/>
        <v>0</v>
      </c>
    </row>
    <row r="114" spans="1:9" ht="24.75" x14ac:dyDescent="0.25">
      <c r="A114" s="26" t="s">
        <v>133</v>
      </c>
      <c r="B114" s="27" t="s">
        <v>57</v>
      </c>
      <c r="C114" s="28">
        <v>8</v>
      </c>
      <c r="D114" s="28"/>
      <c r="E114" s="12">
        <f t="shared" si="17"/>
        <v>0</v>
      </c>
      <c r="F114" s="28"/>
      <c r="G114" s="12">
        <f t="shared" si="18"/>
        <v>0</v>
      </c>
      <c r="H114" s="12">
        <f t="shared" si="20"/>
        <v>0</v>
      </c>
      <c r="I114" s="12">
        <f t="shared" si="20"/>
        <v>0</v>
      </c>
    </row>
    <row r="115" spans="1:9" x14ac:dyDescent="0.25">
      <c r="A115" s="29" t="s">
        <v>134</v>
      </c>
      <c r="B115" s="30" t="s">
        <v>15</v>
      </c>
      <c r="C115" s="31"/>
      <c r="D115" s="31"/>
      <c r="E115" s="13"/>
      <c r="F115" s="31"/>
      <c r="G115" s="13"/>
      <c r="H115" s="13"/>
      <c r="I115" s="13"/>
    </row>
    <row r="116" spans="1:9" ht="24.75" x14ac:dyDescent="0.25">
      <c r="A116" s="26" t="s">
        <v>135</v>
      </c>
      <c r="B116" s="27" t="s">
        <v>57</v>
      </c>
      <c r="C116" s="28">
        <v>3</v>
      </c>
      <c r="D116" s="28"/>
      <c r="E116" s="12">
        <f t="shared" si="17"/>
        <v>0</v>
      </c>
      <c r="F116" s="28"/>
      <c r="G116" s="12">
        <f t="shared" si="18"/>
        <v>0</v>
      </c>
      <c r="H116" s="12">
        <f t="shared" si="20"/>
        <v>0</v>
      </c>
      <c r="I116" s="12">
        <f t="shared" si="20"/>
        <v>0</v>
      </c>
    </row>
    <row r="117" spans="1:9" x14ac:dyDescent="0.25">
      <c r="A117" s="29" t="s">
        <v>136</v>
      </c>
      <c r="B117" s="30" t="s">
        <v>15</v>
      </c>
      <c r="C117" s="31"/>
      <c r="D117" s="31"/>
      <c r="E117" s="13"/>
      <c r="F117" s="31"/>
      <c r="G117" s="13"/>
      <c r="H117" s="13"/>
      <c r="I117" s="13"/>
    </row>
    <row r="118" spans="1:9" ht="24.75" x14ac:dyDescent="0.25">
      <c r="A118" s="26" t="s">
        <v>137</v>
      </c>
      <c r="B118" s="27" t="s">
        <v>57</v>
      </c>
      <c r="C118" s="28">
        <v>1</v>
      </c>
      <c r="D118" s="28"/>
      <c r="E118" s="12">
        <f t="shared" si="17"/>
        <v>0</v>
      </c>
      <c r="F118" s="28"/>
      <c r="G118" s="12">
        <f t="shared" si="18"/>
        <v>0</v>
      </c>
      <c r="H118" s="12">
        <f t="shared" si="20"/>
        <v>0</v>
      </c>
      <c r="I118" s="12">
        <f t="shared" si="20"/>
        <v>0</v>
      </c>
    </row>
    <row r="119" spans="1:9" x14ac:dyDescent="0.25">
      <c r="A119" s="29" t="s">
        <v>138</v>
      </c>
      <c r="B119" s="30" t="s">
        <v>15</v>
      </c>
      <c r="C119" s="31"/>
      <c r="D119" s="31"/>
      <c r="E119" s="13"/>
      <c r="F119" s="31"/>
      <c r="G119" s="13"/>
      <c r="H119" s="13"/>
      <c r="I119" s="13"/>
    </row>
    <row r="120" spans="1:9" ht="24.75" x14ac:dyDescent="0.25">
      <c r="A120" s="26" t="s">
        <v>139</v>
      </c>
      <c r="B120" s="27" t="s">
        <v>57</v>
      </c>
      <c r="C120" s="28">
        <v>11</v>
      </c>
      <c r="D120" s="28"/>
      <c r="E120" s="12">
        <f t="shared" si="17"/>
        <v>0</v>
      </c>
      <c r="F120" s="28"/>
      <c r="G120" s="12">
        <f t="shared" si="18"/>
        <v>0</v>
      </c>
      <c r="H120" s="12">
        <f t="shared" si="20"/>
        <v>0</v>
      </c>
      <c r="I120" s="12">
        <f t="shared" si="20"/>
        <v>0</v>
      </c>
    </row>
    <row r="121" spans="1:9" x14ac:dyDescent="0.25">
      <c r="A121" s="29" t="s">
        <v>140</v>
      </c>
      <c r="B121" s="30" t="s">
        <v>15</v>
      </c>
      <c r="C121" s="31"/>
      <c r="D121" s="31"/>
      <c r="E121" s="13"/>
      <c r="F121" s="31"/>
      <c r="G121" s="13"/>
      <c r="H121" s="13"/>
      <c r="I121" s="13"/>
    </row>
    <row r="122" spans="1:9" ht="24.75" x14ac:dyDescent="0.25">
      <c r="A122" s="26" t="s">
        <v>141</v>
      </c>
      <c r="B122" s="27" t="s">
        <v>57</v>
      </c>
      <c r="C122" s="28">
        <v>40</v>
      </c>
      <c r="D122" s="28"/>
      <c r="E122" s="12">
        <f t="shared" si="17"/>
        <v>0</v>
      </c>
      <c r="F122" s="28"/>
      <c r="G122" s="12">
        <f t="shared" si="18"/>
        <v>0</v>
      </c>
      <c r="H122" s="12">
        <f t="shared" si="20"/>
        <v>0</v>
      </c>
      <c r="I122" s="12">
        <f t="shared" si="20"/>
        <v>0</v>
      </c>
    </row>
    <row r="123" spans="1:9" x14ac:dyDescent="0.25">
      <c r="A123" s="29" t="s">
        <v>140</v>
      </c>
      <c r="B123" s="30" t="s">
        <v>15</v>
      </c>
      <c r="C123" s="31"/>
      <c r="D123" s="31"/>
      <c r="E123" s="13"/>
      <c r="F123" s="31"/>
      <c r="G123" s="13"/>
      <c r="H123" s="13"/>
      <c r="I123" s="13"/>
    </row>
    <row r="124" spans="1:9" ht="36.75" x14ac:dyDescent="0.25">
      <c r="A124" s="26" t="s">
        <v>142</v>
      </c>
      <c r="B124" s="27" t="s">
        <v>57</v>
      </c>
      <c r="C124" s="28">
        <v>28</v>
      </c>
      <c r="D124" s="28"/>
      <c r="E124" s="12">
        <f t="shared" si="17"/>
        <v>0</v>
      </c>
      <c r="F124" s="28"/>
      <c r="G124" s="12">
        <f t="shared" si="18"/>
        <v>0</v>
      </c>
      <c r="H124" s="12">
        <f t="shared" si="20"/>
        <v>0</v>
      </c>
      <c r="I124" s="12">
        <f t="shared" si="20"/>
        <v>0</v>
      </c>
    </row>
    <row r="125" spans="1:9" x14ac:dyDescent="0.25">
      <c r="A125" s="29" t="s">
        <v>143</v>
      </c>
      <c r="B125" s="30" t="s">
        <v>15</v>
      </c>
      <c r="C125" s="31"/>
      <c r="D125" s="31"/>
      <c r="E125" s="13"/>
      <c r="F125" s="31"/>
      <c r="G125" s="13"/>
      <c r="H125" s="13"/>
      <c r="I125" s="13"/>
    </row>
    <row r="126" spans="1:9" ht="36.75" x14ac:dyDescent="0.25">
      <c r="A126" s="26" t="s">
        <v>144</v>
      </c>
      <c r="B126" s="27" t="s">
        <v>57</v>
      </c>
      <c r="C126" s="28">
        <v>12</v>
      </c>
      <c r="D126" s="28"/>
      <c r="E126" s="12">
        <f t="shared" si="17"/>
        <v>0</v>
      </c>
      <c r="F126" s="28"/>
      <c r="G126" s="12">
        <f t="shared" si="18"/>
        <v>0</v>
      </c>
      <c r="H126" s="12">
        <f t="shared" si="20"/>
        <v>0</v>
      </c>
      <c r="I126" s="12">
        <f t="shared" si="20"/>
        <v>0</v>
      </c>
    </row>
    <row r="127" spans="1:9" x14ac:dyDescent="0.25">
      <c r="A127" s="29" t="s">
        <v>145</v>
      </c>
      <c r="B127" s="30" t="s">
        <v>15</v>
      </c>
      <c r="C127" s="31"/>
      <c r="D127" s="31"/>
      <c r="E127" s="13"/>
      <c r="F127" s="31"/>
      <c r="G127" s="13"/>
      <c r="H127" s="13"/>
      <c r="I127" s="13"/>
    </row>
    <row r="128" spans="1:9" x14ac:dyDescent="0.25">
      <c r="A128" s="26" t="s">
        <v>146</v>
      </c>
      <c r="B128" s="27" t="s">
        <v>57</v>
      </c>
      <c r="C128" s="28">
        <v>2</v>
      </c>
      <c r="D128" s="28"/>
      <c r="E128" s="12">
        <f t="shared" si="17"/>
        <v>0</v>
      </c>
      <c r="F128" s="28"/>
      <c r="G128" s="12">
        <f t="shared" si="18"/>
        <v>0</v>
      </c>
      <c r="H128" s="12">
        <f t="shared" si="20"/>
        <v>0</v>
      </c>
      <c r="I128" s="12">
        <f t="shared" si="20"/>
        <v>0</v>
      </c>
    </row>
    <row r="129" spans="1:9" x14ac:dyDescent="0.25">
      <c r="A129" s="26" t="s">
        <v>147</v>
      </c>
      <c r="B129" s="27" t="s">
        <v>57</v>
      </c>
      <c r="C129" s="28">
        <v>1</v>
      </c>
      <c r="D129" s="28"/>
      <c r="E129" s="12">
        <f t="shared" si="17"/>
        <v>0</v>
      </c>
      <c r="F129" s="28"/>
      <c r="G129" s="12">
        <f t="shared" si="18"/>
        <v>0</v>
      </c>
      <c r="H129" s="12">
        <f t="shared" si="20"/>
        <v>0</v>
      </c>
      <c r="I129" s="12">
        <f t="shared" si="20"/>
        <v>0</v>
      </c>
    </row>
    <row r="130" spans="1:9" x14ac:dyDescent="0.25">
      <c r="A130" s="26" t="s">
        <v>15</v>
      </c>
      <c r="B130" s="27" t="s">
        <v>15</v>
      </c>
      <c r="C130" s="28"/>
      <c r="D130" s="28"/>
      <c r="E130" s="12">
        <f t="shared" si="17"/>
        <v>0</v>
      </c>
      <c r="F130" s="28"/>
      <c r="G130" s="12">
        <f t="shared" si="18"/>
        <v>0</v>
      </c>
      <c r="H130" s="12">
        <f t="shared" si="20"/>
        <v>0</v>
      </c>
      <c r="I130" s="12">
        <f t="shared" ref="I130:I167" si="21">E130+G130</f>
        <v>0</v>
      </c>
    </row>
    <row r="131" spans="1:9" x14ac:dyDescent="0.25">
      <c r="A131" s="26" t="s">
        <v>148</v>
      </c>
      <c r="B131" s="27" t="s">
        <v>57</v>
      </c>
      <c r="C131" s="28">
        <v>93</v>
      </c>
      <c r="D131" s="28"/>
      <c r="E131" s="12">
        <f t="shared" si="17"/>
        <v>0</v>
      </c>
      <c r="F131" s="28"/>
      <c r="G131" s="12">
        <f t="shared" si="18"/>
        <v>0</v>
      </c>
      <c r="H131" s="12">
        <f t="shared" ref="H131:H167" si="22">D131+F131</f>
        <v>0</v>
      </c>
      <c r="I131" s="12">
        <f t="shared" si="21"/>
        <v>0</v>
      </c>
    </row>
    <row r="132" spans="1:9" x14ac:dyDescent="0.25">
      <c r="A132" s="26" t="s">
        <v>149</v>
      </c>
      <c r="B132" s="27" t="s">
        <v>57</v>
      </c>
      <c r="C132" s="28">
        <v>45</v>
      </c>
      <c r="D132" s="28"/>
      <c r="E132" s="12">
        <f t="shared" si="17"/>
        <v>0</v>
      </c>
      <c r="F132" s="28"/>
      <c r="G132" s="12">
        <f t="shared" si="18"/>
        <v>0</v>
      </c>
      <c r="H132" s="12">
        <f t="shared" si="22"/>
        <v>0</v>
      </c>
      <c r="I132" s="12">
        <f t="shared" si="21"/>
        <v>0</v>
      </c>
    </row>
    <row r="133" spans="1:9" x14ac:dyDescent="0.25">
      <c r="A133" s="26" t="s">
        <v>150</v>
      </c>
      <c r="B133" s="27" t="s">
        <v>57</v>
      </c>
      <c r="C133" s="28">
        <v>14</v>
      </c>
      <c r="D133" s="28"/>
      <c r="E133" s="12">
        <f t="shared" si="17"/>
        <v>0</v>
      </c>
      <c r="F133" s="28"/>
      <c r="G133" s="12">
        <f t="shared" si="18"/>
        <v>0</v>
      </c>
      <c r="H133" s="12">
        <f t="shared" si="22"/>
        <v>0</v>
      </c>
      <c r="I133" s="12">
        <f t="shared" si="21"/>
        <v>0</v>
      </c>
    </row>
    <row r="134" spans="1:9" x14ac:dyDescent="0.25">
      <c r="A134" s="26" t="s">
        <v>151</v>
      </c>
      <c r="B134" s="27" t="s">
        <v>57</v>
      </c>
      <c r="C134" s="28">
        <v>420</v>
      </c>
      <c r="D134" s="28"/>
      <c r="E134" s="12">
        <f t="shared" si="17"/>
        <v>0</v>
      </c>
      <c r="F134" s="28"/>
      <c r="G134" s="12">
        <f t="shared" si="18"/>
        <v>0</v>
      </c>
      <c r="H134" s="12">
        <f t="shared" si="22"/>
        <v>0</v>
      </c>
      <c r="I134" s="12">
        <f t="shared" si="21"/>
        <v>0</v>
      </c>
    </row>
    <row r="135" spans="1:9" x14ac:dyDescent="0.25">
      <c r="A135" s="26" t="s">
        <v>152</v>
      </c>
      <c r="B135" s="27" t="s">
        <v>57</v>
      </c>
      <c r="C135" s="28">
        <v>140</v>
      </c>
      <c r="D135" s="28"/>
      <c r="E135" s="12">
        <f t="shared" si="17"/>
        <v>0</v>
      </c>
      <c r="F135" s="28"/>
      <c r="G135" s="12">
        <f t="shared" si="18"/>
        <v>0</v>
      </c>
      <c r="H135" s="12">
        <f t="shared" si="22"/>
        <v>0</v>
      </c>
      <c r="I135" s="12">
        <f t="shared" si="21"/>
        <v>0</v>
      </c>
    </row>
    <row r="136" spans="1:9" x14ac:dyDescent="0.25">
      <c r="A136" s="26" t="s">
        <v>153</v>
      </c>
      <c r="B136" s="27" t="s">
        <v>57</v>
      </c>
      <c r="C136" s="28">
        <v>80</v>
      </c>
      <c r="D136" s="28"/>
      <c r="E136" s="12">
        <f t="shared" si="17"/>
        <v>0</v>
      </c>
      <c r="F136" s="28"/>
      <c r="G136" s="12">
        <f t="shared" si="18"/>
        <v>0</v>
      </c>
      <c r="H136" s="12">
        <f t="shared" si="22"/>
        <v>0</v>
      </c>
      <c r="I136" s="12">
        <f t="shared" si="21"/>
        <v>0</v>
      </c>
    </row>
    <row r="137" spans="1:9" x14ac:dyDescent="0.25">
      <c r="A137" s="26" t="s">
        <v>15</v>
      </c>
      <c r="B137" s="27" t="s">
        <v>15</v>
      </c>
      <c r="C137" s="28"/>
      <c r="D137" s="28"/>
      <c r="E137" s="12"/>
      <c r="F137" s="28"/>
      <c r="G137" s="12"/>
      <c r="H137" s="12"/>
      <c r="I137" s="12"/>
    </row>
    <row r="138" spans="1:9" x14ac:dyDescent="0.25">
      <c r="A138" s="29" t="s">
        <v>154</v>
      </c>
      <c r="B138" s="30" t="s">
        <v>15</v>
      </c>
      <c r="C138" s="31"/>
      <c r="D138" s="31"/>
      <c r="E138" s="13"/>
      <c r="F138" s="31"/>
      <c r="G138" s="13"/>
      <c r="H138" s="13"/>
      <c r="I138" s="13"/>
    </row>
    <row r="139" spans="1:9" x14ac:dyDescent="0.25">
      <c r="A139" s="26" t="s">
        <v>155</v>
      </c>
      <c r="B139" s="27" t="s">
        <v>156</v>
      </c>
      <c r="C139" s="28">
        <v>1090</v>
      </c>
      <c r="D139" s="28"/>
      <c r="E139" s="12">
        <f t="shared" si="17"/>
        <v>0</v>
      </c>
      <c r="F139" s="28"/>
      <c r="G139" s="12">
        <f t="shared" si="18"/>
        <v>0</v>
      </c>
      <c r="H139" s="12">
        <f t="shared" si="22"/>
        <v>0</v>
      </c>
      <c r="I139" s="12">
        <f t="shared" si="21"/>
        <v>0</v>
      </c>
    </row>
    <row r="140" spans="1:9" x14ac:dyDescent="0.25">
      <c r="A140" s="26" t="s">
        <v>157</v>
      </c>
      <c r="B140" s="27" t="s">
        <v>156</v>
      </c>
      <c r="C140" s="28">
        <v>250</v>
      </c>
      <c r="D140" s="28"/>
      <c r="E140" s="12">
        <f t="shared" si="17"/>
        <v>0</v>
      </c>
      <c r="F140" s="28"/>
      <c r="G140" s="12">
        <f t="shared" si="18"/>
        <v>0</v>
      </c>
      <c r="H140" s="12">
        <f t="shared" si="22"/>
        <v>0</v>
      </c>
      <c r="I140" s="12">
        <f t="shared" si="21"/>
        <v>0</v>
      </c>
    </row>
    <row r="141" spans="1:9" x14ac:dyDescent="0.25">
      <c r="A141" s="26" t="s">
        <v>158</v>
      </c>
      <c r="B141" s="27" t="s">
        <v>156</v>
      </c>
      <c r="C141" s="28">
        <v>1147.6400000000001</v>
      </c>
      <c r="D141" s="28"/>
      <c r="E141" s="12">
        <f t="shared" si="17"/>
        <v>0</v>
      </c>
      <c r="F141" s="28"/>
      <c r="G141" s="12">
        <f t="shared" si="18"/>
        <v>0</v>
      </c>
      <c r="H141" s="12">
        <f t="shared" si="22"/>
        <v>0</v>
      </c>
      <c r="I141" s="12">
        <f t="shared" si="21"/>
        <v>0</v>
      </c>
    </row>
    <row r="142" spans="1:9" x14ac:dyDescent="0.25">
      <c r="A142" s="26" t="s">
        <v>159</v>
      </c>
      <c r="B142" s="27" t="s">
        <v>156</v>
      </c>
      <c r="C142" s="28">
        <v>25</v>
      </c>
      <c r="D142" s="28"/>
      <c r="E142" s="12">
        <f t="shared" si="17"/>
        <v>0</v>
      </c>
      <c r="F142" s="28"/>
      <c r="G142" s="12">
        <f t="shared" si="18"/>
        <v>0</v>
      </c>
      <c r="H142" s="12">
        <f t="shared" si="22"/>
        <v>0</v>
      </c>
      <c r="I142" s="12">
        <f t="shared" si="21"/>
        <v>0</v>
      </c>
    </row>
    <row r="143" spans="1:9" x14ac:dyDescent="0.25">
      <c r="A143" s="26" t="s">
        <v>160</v>
      </c>
      <c r="B143" s="27" t="s">
        <v>156</v>
      </c>
      <c r="C143" s="28">
        <v>110</v>
      </c>
      <c r="D143" s="28"/>
      <c r="E143" s="12">
        <f t="shared" si="17"/>
        <v>0</v>
      </c>
      <c r="F143" s="28"/>
      <c r="G143" s="12">
        <f t="shared" si="18"/>
        <v>0</v>
      </c>
      <c r="H143" s="12">
        <f t="shared" si="22"/>
        <v>0</v>
      </c>
      <c r="I143" s="12">
        <f t="shared" si="21"/>
        <v>0</v>
      </c>
    </row>
    <row r="144" spans="1:9" x14ac:dyDescent="0.25">
      <c r="A144" s="26" t="s">
        <v>161</v>
      </c>
      <c r="B144" s="27" t="s">
        <v>156</v>
      </c>
      <c r="C144" s="28">
        <v>64.88</v>
      </c>
      <c r="D144" s="28"/>
      <c r="E144" s="12">
        <f t="shared" ref="E144:E167" si="23">C144*D144</f>
        <v>0</v>
      </c>
      <c r="F144" s="28"/>
      <c r="G144" s="12">
        <f t="shared" ref="G144:G167" si="24">C144*F144</f>
        <v>0</v>
      </c>
      <c r="H144" s="12">
        <f t="shared" si="22"/>
        <v>0</v>
      </c>
      <c r="I144" s="12">
        <f t="shared" si="21"/>
        <v>0</v>
      </c>
    </row>
    <row r="145" spans="1:9" x14ac:dyDescent="0.25">
      <c r="A145" s="29" t="s">
        <v>154</v>
      </c>
      <c r="B145" s="30" t="s">
        <v>15</v>
      </c>
      <c r="C145" s="31"/>
      <c r="D145" s="31"/>
      <c r="E145" s="13"/>
      <c r="F145" s="31"/>
      <c r="G145" s="13"/>
      <c r="H145" s="13"/>
      <c r="I145" s="13"/>
    </row>
    <row r="146" spans="1:9" x14ac:dyDescent="0.25">
      <c r="A146" s="26" t="s">
        <v>162</v>
      </c>
      <c r="B146" s="27" t="s">
        <v>156</v>
      </c>
      <c r="C146" s="28">
        <v>260</v>
      </c>
      <c r="D146" s="28"/>
      <c r="E146" s="12">
        <f t="shared" si="23"/>
        <v>0</v>
      </c>
      <c r="F146" s="28"/>
      <c r="G146" s="12">
        <f t="shared" si="24"/>
        <v>0</v>
      </c>
      <c r="H146" s="12">
        <f t="shared" si="22"/>
        <v>0</v>
      </c>
      <c r="I146" s="12">
        <f t="shared" si="21"/>
        <v>0</v>
      </c>
    </row>
    <row r="147" spans="1:9" x14ac:dyDescent="0.25">
      <c r="A147" s="32" t="s">
        <v>163</v>
      </c>
      <c r="B147" s="33" t="s">
        <v>15</v>
      </c>
      <c r="C147" s="34"/>
      <c r="D147" s="34"/>
      <c r="E147" s="14"/>
      <c r="F147" s="34"/>
      <c r="G147" s="14"/>
      <c r="H147" s="14"/>
      <c r="I147" s="14"/>
    </row>
    <row r="148" spans="1:9" x14ac:dyDescent="0.25">
      <c r="A148" s="26" t="s">
        <v>164</v>
      </c>
      <c r="B148" s="27" t="s">
        <v>156</v>
      </c>
      <c r="C148" s="28">
        <v>85</v>
      </c>
      <c r="D148" s="28"/>
      <c r="E148" s="12">
        <f t="shared" si="23"/>
        <v>0</v>
      </c>
      <c r="F148" s="28"/>
      <c r="G148" s="12">
        <f t="shared" si="24"/>
        <v>0</v>
      </c>
      <c r="H148" s="12">
        <f t="shared" si="22"/>
        <v>0</v>
      </c>
      <c r="I148" s="12">
        <f t="shared" si="21"/>
        <v>0</v>
      </c>
    </row>
    <row r="149" spans="1:9" x14ac:dyDescent="0.25">
      <c r="A149" s="26" t="s">
        <v>165</v>
      </c>
      <c r="B149" s="27" t="s">
        <v>156</v>
      </c>
      <c r="C149" s="28">
        <v>22</v>
      </c>
      <c r="D149" s="28"/>
      <c r="E149" s="12">
        <f t="shared" si="23"/>
        <v>0</v>
      </c>
      <c r="F149" s="28"/>
      <c r="G149" s="12">
        <f t="shared" si="24"/>
        <v>0</v>
      </c>
      <c r="H149" s="12">
        <f t="shared" si="22"/>
        <v>0</v>
      </c>
      <c r="I149" s="12">
        <f t="shared" si="21"/>
        <v>0</v>
      </c>
    </row>
    <row r="150" spans="1:9" x14ac:dyDescent="0.25">
      <c r="A150" s="26" t="s">
        <v>15</v>
      </c>
      <c r="B150" s="27" t="s">
        <v>15</v>
      </c>
      <c r="C150" s="28"/>
      <c r="D150" s="28"/>
      <c r="E150" s="12"/>
      <c r="F150" s="28"/>
      <c r="G150" s="12"/>
      <c r="H150" s="12"/>
      <c r="I150" s="12"/>
    </row>
    <row r="151" spans="1:9" x14ac:dyDescent="0.25">
      <c r="A151" s="26" t="s">
        <v>15</v>
      </c>
      <c r="B151" s="27" t="s">
        <v>15</v>
      </c>
      <c r="C151" s="28"/>
      <c r="D151" s="28"/>
      <c r="E151" s="12"/>
      <c r="F151" s="28"/>
      <c r="G151" s="12"/>
      <c r="H151" s="12"/>
      <c r="I151" s="12"/>
    </row>
    <row r="152" spans="1:9" x14ac:dyDescent="0.25">
      <c r="A152" s="32" t="s">
        <v>166</v>
      </c>
      <c r="B152" s="33" t="s">
        <v>15</v>
      </c>
      <c r="C152" s="34"/>
      <c r="D152" s="34"/>
      <c r="E152" s="14"/>
      <c r="F152" s="34"/>
      <c r="G152" s="14"/>
      <c r="H152" s="14"/>
      <c r="I152" s="14"/>
    </row>
    <row r="153" spans="1:9" x14ac:dyDescent="0.25">
      <c r="A153" s="26" t="s">
        <v>167</v>
      </c>
      <c r="B153" s="27" t="s">
        <v>168</v>
      </c>
      <c r="C153" s="28">
        <v>4</v>
      </c>
      <c r="D153" s="28"/>
      <c r="E153" s="12">
        <f t="shared" si="23"/>
        <v>0</v>
      </c>
      <c r="F153" s="28"/>
      <c r="G153" s="12">
        <f t="shared" si="24"/>
        <v>0</v>
      </c>
      <c r="H153" s="12">
        <f t="shared" si="22"/>
        <v>0</v>
      </c>
      <c r="I153" s="12">
        <f t="shared" si="21"/>
        <v>0</v>
      </c>
    </row>
    <row r="154" spans="1:9" x14ac:dyDescent="0.25">
      <c r="A154" s="26" t="s">
        <v>169</v>
      </c>
      <c r="B154" s="27" t="s">
        <v>168</v>
      </c>
      <c r="C154" s="28">
        <v>6</v>
      </c>
      <c r="D154" s="28"/>
      <c r="E154" s="12">
        <f t="shared" si="23"/>
        <v>0</v>
      </c>
      <c r="F154" s="28"/>
      <c r="G154" s="12">
        <f t="shared" si="24"/>
        <v>0</v>
      </c>
      <c r="H154" s="12">
        <f t="shared" si="22"/>
        <v>0</v>
      </c>
      <c r="I154" s="12">
        <f t="shared" si="21"/>
        <v>0</v>
      </c>
    </row>
    <row r="155" spans="1:9" x14ac:dyDescent="0.25">
      <c r="A155" s="26" t="s">
        <v>170</v>
      </c>
      <c r="B155" s="27" t="s">
        <v>168</v>
      </c>
      <c r="C155" s="28">
        <v>4</v>
      </c>
      <c r="D155" s="28"/>
      <c r="E155" s="12">
        <f t="shared" si="23"/>
        <v>0</v>
      </c>
      <c r="F155" s="28"/>
      <c r="G155" s="12">
        <f t="shared" si="24"/>
        <v>0</v>
      </c>
      <c r="H155" s="12">
        <f t="shared" si="22"/>
        <v>0</v>
      </c>
      <c r="I155" s="12">
        <f t="shared" si="21"/>
        <v>0</v>
      </c>
    </row>
    <row r="156" spans="1:9" x14ac:dyDescent="0.25">
      <c r="A156" s="26" t="s">
        <v>171</v>
      </c>
      <c r="B156" s="27" t="s">
        <v>168</v>
      </c>
      <c r="C156" s="28">
        <v>17</v>
      </c>
      <c r="D156" s="28"/>
      <c r="E156" s="12">
        <f t="shared" si="23"/>
        <v>0</v>
      </c>
      <c r="F156" s="28"/>
      <c r="G156" s="12">
        <f t="shared" si="24"/>
        <v>0</v>
      </c>
      <c r="H156" s="12">
        <f t="shared" si="22"/>
        <v>0</v>
      </c>
      <c r="I156" s="12">
        <f t="shared" si="21"/>
        <v>0</v>
      </c>
    </row>
    <row r="157" spans="1:9" x14ac:dyDescent="0.25">
      <c r="A157" s="26" t="s">
        <v>172</v>
      </c>
      <c r="B157" s="27" t="s">
        <v>168</v>
      </c>
      <c r="C157" s="28">
        <v>65</v>
      </c>
      <c r="D157" s="28"/>
      <c r="E157" s="12">
        <f t="shared" si="23"/>
        <v>0</v>
      </c>
      <c r="F157" s="28"/>
      <c r="G157" s="12">
        <f t="shared" si="24"/>
        <v>0</v>
      </c>
      <c r="H157" s="12">
        <f t="shared" si="22"/>
        <v>0</v>
      </c>
      <c r="I157" s="12">
        <f t="shared" si="21"/>
        <v>0</v>
      </c>
    </row>
    <row r="158" spans="1:9" x14ac:dyDescent="0.25">
      <c r="A158" s="32" t="s">
        <v>173</v>
      </c>
      <c r="B158" s="33" t="s">
        <v>15</v>
      </c>
      <c r="C158" s="34"/>
      <c r="D158" s="34"/>
      <c r="E158" s="14"/>
      <c r="F158" s="34"/>
      <c r="G158" s="14"/>
      <c r="H158" s="14"/>
      <c r="I158" s="14"/>
    </row>
    <row r="159" spans="1:9" x14ac:dyDescent="0.25">
      <c r="A159" s="26" t="s">
        <v>174</v>
      </c>
      <c r="B159" s="27" t="s">
        <v>168</v>
      </c>
      <c r="C159" s="28">
        <v>8</v>
      </c>
      <c r="D159" s="28"/>
      <c r="E159" s="12">
        <f t="shared" si="23"/>
        <v>0</v>
      </c>
      <c r="F159" s="28"/>
      <c r="G159" s="12">
        <f t="shared" si="24"/>
        <v>0</v>
      </c>
      <c r="H159" s="12">
        <f t="shared" si="22"/>
        <v>0</v>
      </c>
      <c r="I159" s="12">
        <f t="shared" si="21"/>
        <v>0</v>
      </c>
    </row>
    <row r="160" spans="1:9" x14ac:dyDescent="0.25">
      <c r="A160" s="32" t="s">
        <v>175</v>
      </c>
      <c r="B160" s="33" t="s">
        <v>15</v>
      </c>
      <c r="C160" s="34"/>
      <c r="D160" s="34"/>
      <c r="E160" s="14"/>
      <c r="F160" s="34"/>
      <c r="G160" s="14"/>
      <c r="H160" s="14"/>
      <c r="I160" s="14"/>
    </row>
    <row r="161" spans="1:9" x14ac:dyDescent="0.25">
      <c r="A161" s="26" t="s">
        <v>176</v>
      </c>
      <c r="B161" s="27" t="s">
        <v>168</v>
      </c>
      <c r="C161" s="28">
        <v>16</v>
      </c>
      <c r="D161" s="28"/>
      <c r="E161" s="12">
        <f t="shared" si="23"/>
        <v>0</v>
      </c>
      <c r="F161" s="28"/>
      <c r="G161" s="12">
        <f t="shared" si="24"/>
        <v>0</v>
      </c>
      <c r="H161" s="12">
        <f t="shared" si="22"/>
        <v>0</v>
      </c>
      <c r="I161" s="12">
        <f t="shared" si="21"/>
        <v>0</v>
      </c>
    </row>
    <row r="162" spans="1:9" x14ac:dyDescent="0.25">
      <c r="A162" s="32" t="s">
        <v>177</v>
      </c>
      <c r="B162" s="33" t="s">
        <v>15</v>
      </c>
      <c r="C162" s="34"/>
      <c r="D162" s="34"/>
      <c r="E162" s="14"/>
      <c r="F162" s="34"/>
      <c r="G162" s="14"/>
      <c r="H162" s="14"/>
      <c r="I162" s="14"/>
    </row>
    <row r="163" spans="1:9" x14ac:dyDescent="0.25">
      <c r="A163" s="32" t="s">
        <v>178</v>
      </c>
      <c r="B163" s="33" t="s">
        <v>15</v>
      </c>
      <c r="C163" s="34"/>
      <c r="D163" s="34"/>
      <c r="E163" s="14"/>
      <c r="F163" s="34"/>
      <c r="G163" s="14"/>
      <c r="H163" s="14"/>
      <c r="I163" s="14"/>
    </row>
    <row r="164" spans="1:9" x14ac:dyDescent="0.25">
      <c r="A164" s="26" t="s">
        <v>179</v>
      </c>
      <c r="B164" s="27" t="s">
        <v>168</v>
      </c>
      <c r="C164" s="28">
        <v>16</v>
      </c>
      <c r="D164" s="28"/>
      <c r="E164" s="12">
        <f t="shared" si="23"/>
        <v>0</v>
      </c>
      <c r="F164" s="28"/>
      <c r="G164" s="12">
        <f t="shared" si="24"/>
        <v>0</v>
      </c>
      <c r="H164" s="12">
        <f t="shared" si="22"/>
        <v>0</v>
      </c>
      <c r="I164" s="12">
        <f t="shared" si="21"/>
        <v>0</v>
      </c>
    </row>
    <row r="165" spans="1:9" x14ac:dyDescent="0.25">
      <c r="A165" s="26" t="s">
        <v>180</v>
      </c>
      <c r="B165" s="27" t="s">
        <v>168</v>
      </c>
      <c r="C165" s="28">
        <v>7</v>
      </c>
      <c r="D165" s="28"/>
      <c r="E165" s="12">
        <f t="shared" si="23"/>
        <v>0</v>
      </c>
      <c r="F165" s="28"/>
      <c r="G165" s="12">
        <f t="shared" si="24"/>
        <v>0</v>
      </c>
      <c r="H165" s="12">
        <f t="shared" si="22"/>
        <v>0</v>
      </c>
      <c r="I165" s="12">
        <f t="shared" si="21"/>
        <v>0</v>
      </c>
    </row>
    <row r="166" spans="1:9" ht="42.75" x14ac:dyDescent="0.25">
      <c r="A166" s="32" t="s">
        <v>181</v>
      </c>
      <c r="B166" s="33" t="s">
        <v>15</v>
      </c>
      <c r="C166" s="34"/>
      <c r="D166" s="34"/>
      <c r="E166" s="14"/>
      <c r="F166" s="34"/>
      <c r="G166" s="14"/>
      <c r="H166" s="14"/>
      <c r="I166" s="14"/>
    </row>
    <row r="167" spans="1:9" x14ac:dyDescent="0.25">
      <c r="A167" s="26" t="s">
        <v>182</v>
      </c>
      <c r="B167" s="27" t="s">
        <v>57</v>
      </c>
      <c r="C167" s="28">
        <v>1</v>
      </c>
      <c r="D167" s="28"/>
      <c r="E167" s="12">
        <f t="shared" si="23"/>
        <v>0</v>
      </c>
      <c r="F167" s="28"/>
      <c r="G167" s="12">
        <f t="shared" si="24"/>
        <v>0</v>
      </c>
      <c r="H167" s="12">
        <f t="shared" si="22"/>
        <v>0</v>
      </c>
      <c r="I167" s="12">
        <f t="shared" si="21"/>
        <v>0</v>
      </c>
    </row>
    <row r="168" spans="1:9" x14ac:dyDescent="0.25">
      <c r="A168" s="26" t="s">
        <v>15</v>
      </c>
      <c r="B168" s="27" t="s">
        <v>15</v>
      </c>
      <c r="C168" s="28"/>
      <c r="D168" s="28"/>
      <c r="E168" s="12"/>
      <c r="F168" s="28"/>
      <c r="G168" s="12"/>
      <c r="H168" s="12"/>
      <c r="I168" s="12"/>
    </row>
    <row r="169" spans="1:9" x14ac:dyDescent="0.25">
      <c r="A169" s="26" t="s">
        <v>183</v>
      </c>
      <c r="B169" s="27" t="s">
        <v>15</v>
      </c>
      <c r="C169" s="28"/>
      <c r="D169" s="28"/>
      <c r="E169" s="12">
        <f>SUM(E64:E168)*0.04907</f>
        <v>0</v>
      </c>
      <c r="F169" s="28"/>
      <c r="G169" s="12"/>
      <c r="H169" s="12"/>
      <c r="I169" s="12">
        <f>E169</f>
        <v>0</v>
      </c>
    </row>
    <row r="170" spans="1:9" ht="16.5" x14ac:dyDescent="0.3">
      <c r="A170" s="23" t="s">
        <v>184</v>
      </c>
      <c r="B170" s="35" t="s">
        <v>15</v>
      </c>
      <c r="C170" s="36"/>
      <c r="D170" s="36"/>
      <c r="E170" s="19">
        <f>SUM(E64:E169)</f>
        <v>0</v>
      </c>
      <c r="F170" s="36"/>
      <c r="G170" s="19">
        <f>SUM(G64:G169)</f>
        <v>0</v>
      </c>
      <c r="H170" s="19"/>
      <c r="I170" s="19">
        <f>SUM(I64:I169)</f>
        <v>0</v>
      </c>
    </row>
    <row r="171" spans="1:9" x14ac:dyDescent="0.25">
      <c r="A171" s="26" t="s">
        <v>15</v>
      </c>
      <c r="B171" s="27" t="s">
        <v>15</v>
      </c>
      <c r="C171" s="28"/>
      <c r="D171" s="28"/>
      <c r="E171" s="12"/>
      <c r="F171" s="28"/>
      <c r="G171" s="12"/>
      <c r="H171" s="12"/>
      <c r="I171" s="12"/>
    </row>
    <row r="172" spans="1:9" x14ac:dyDescent="0.25">
      <c r="A172" s="26" t="s">
        <v>15</v>
      </c>
      <c r="B172" s="27" t="s">
        <v>15</v>
      </c>
      <c r="C172" s="28"/>
      <c r="D172" s="28"/>
      <c r="E172" s="12"/>
      <c r="F172" s="28"/>
      <c r="G172" s="12"/>
      <c r="H172" s="12"/>
      <c r="I172" s="12"/>
    </row>
    <row r="173" spans="1:9" ht="16.5" x14ac:dyDescent="0.3">
      <c r="A173" s="23" t="s">
        <v>185</v>
      </c>
      <c r="B173" s="24" t="s">
        <v>15</v>
      </c>
      <c r="C173" s="25"/>
      <c r="D173" s="25"/>
      <c r="E173" s="11"/>
      <c r="F173" s="25"/>
      <c r="G173" s="11"/>
      <c r="H173" s="11"/>
      <c r="I173" s="11"/>
    </row>
    <row r="174" spans="1:9" x14ac:dyDescent="0.25">
      <c r="A174" s="26" t="s">
        <v>186</v>
      </c>
      <c r="B174" s="27" t="s">
        <v>156</v>
      </c>
      <c r="C174" s="28">
        <v>112</v>
      </c>
      <c r="D174" s="28"/>
      <c r="E174" s="12">
        <f t="shared" ref="E174:E197" si="25">C174*D174</f>
        <v>0</v>
      </c>
      <c r="F174" s="28"/>
      <c r="G174" s="12">
        <f t="shared" ref="G174:G197" si="26">C174*F174</f>
        <v>0</v>
      </c>
      <c r="H174" s="12">
        <f t="shared" ref="H174:I197" si="27">D174+F174</f>
        <v>0</v>
      </c>
      <c r="I174" s="12">
        <f t="shared" si="27"/>
        <v>0</v>
      </c>
    </row>
    <row r="175" spans="1:9" x14ac:dyDescent="0.25">
      <c r="A175" s="26" t="s">
        <v>187</v>
      </c>
      <c r="B175" s="27" t="s">
        <v>156</v>
      </c>
      <c r="C175" s="28">
        <v>31</v>
      </c>
      <c r="D175" s="28"/>
      <c r="E175" s="12">
        <f t="shared" si="25"/>
        <v>0</v>
      </c>
      <c r="F175" s="28"/>
      <c r="G175" s="12">
        <f t="shared" si="26"/>
        <v>0</v>
      </c>
      <c r="H175" s="12">
        <f t="shared" si="27"/>
        <v>0</v>
      </c>
      <c r="I175" s="12">
        <f t="shared" si="27"/>
        <v>0</v>
      </c>
    </row>
    <row r="176" spans="1:9" x14ac:dyDescent="0.25">
      <c r="A176" s="26" t="s">
        <v>188</v>
      </c>
      <c r="B176" s="27" t="s">
        <v>57</v>
      </c>
      <c r="C176" s="28">
        <v>1</v>
      </c>
      <c r="D176" s="28"/>
      <c r="E176" s="12">
        <f t="shared" si="25"/>
        <v>0</v>
      </c>
      <c r="F176" s="28"/>
      <c r="G176" s="12">
        <f t="shared" si="26"/>
        <v>0</v>
      </c>
      <c r="H176" s="12">
        <f t="shared" si="27"/>
        <v>0</v>
      </c>
      <c r="I176" s="12">
        <f t="shared" si="27"/>
        <v>0</v>
      </c>
    </row>
    <row r="177" spans="1:9" x14ac:dyDescent="0.25">
      <c r="A177" s="26" t="s">
        <v>189</v>
      </c>
      <c r="B177" s="27" t="s">
        <v>57</v>
      </c>
      <c r="C177" s="28">
        <v>0.5</v>
      </c>
      <c r="D177" s="28"/>
      <c r="E177" s="12">
        <f t="shared" si="25"/>
        <v>0</v>
      </c>
      <c r="F177" s="28"/>
      <c r="G177" s="12">
        <f t="shared" si="26"/>
        <v>0</v>
      </c>
      <c r="H177" s="12">
        <f t="shared" si="27"/>
        <v>0</v>
      </c>
      <c r="I177" s="12">
        <f t="shared" si="27"/>
        <v>0</v>
      </c>
    </row>
    <row r="178" spans="1:9" x14ac:dyDescent="0.25">
      <c r="A178" s="26" t="s">
        <v>190</v>
      </c>
      <c r="B178" s="27" t="s">
        <v>57</v>
      </c>
      <c r="C178" s="28">
        <v>2</v>
      </c>
      <c r="D178" s="28"/>
      <c r="E178" s="12">
        <f t="shared" si="25"/>
        <v>0</v>
      </c>
      <c r="F178" s="28"/>
      <c r="G178" s="12">
        <f t="shared" si="26"/>
        <v>0</v>
      </c>
      <c r="H178" s="12">
        <f t="shared" si="27"/>
        <v>0</v>
      </c>
      <c r="I178" s="12">
        <f t="shared" si="27"/>
        <v>0</v>
      </c>
    </row>
    <row r="179" spans="1:9" x14ac:dyDescent="0.25">
      <c r="A179" s="26" t="s">
        <v>191</v>
      </c>
      <c r="B179" s="27" t="s">
        <v>57</v>
      </c>
      <c r="C179" s="28">
        <v>2</v>
      </c>
      <c r="D179" s="28"/>
      <c r="E179" s="12">
        <f t="shared" si="25"/>
        <v>0</v>
      </c>
      <c r="F179" s="28"/>
      <c r="G179" s="12">
        <f t="shared" si="26"/>
        <v>0</v>
      </c>
      <c r="H179" s="12">
        <f t="shared" si="27"/>
        <v>0</v>
      </c>
      <c r="I179" s="12">
        <f t="shared" si="27"/>
        <v>0</v>
      </c>
    </row>
    <row r="180" spans="1:9" ht="24.75" x14ac:dyDescent="0.25">
      <c r="A180" s="26" t="s">
        <v>192</v>
      </c>
      <c r="B180" s="27" t="s">
        <v>57</v>
      </c>
      <c r="C180" s="28">
        <v>4</v>
      </c>
      <c r="D180" s="28"/>
      <c r="E180" s="12">
        <f t="shared" si="25"/>
        <v>0</v>
      </c>
      <c r="F180" s="28"/>
      <c r="G180" s="12">
        <f t="shared" si="26"/>
        <v>0</v>
      </c>
      <c r="H180" s="12">
        <f t="shared" si="27"/>
        <v>0</v>
      </c>
      <c r="I180" s="12">
        <f t="shared" si="27"/>
        <v>0</v>
      </c>
    </row>
    <row r="181" spans="1:9" x14ac:dyDescent="0.25">
      <c r="A181" s="32" t="s">
        <v>193</v>
      </c>
      <c r="B181" s="33" t="s">
        <v>15</v>
      </c>
      <c r="C181" s="34"/>
      <c r="D181" s="34"/>
      <c r="E181" s="14"/>
      <c r="F181" s="34"/>
      <c r="G181" s="14"/>
      <c r="H181" s="14"/>
      <c r="I181" s="14"/>
    </row>
    <row r="182" spans="1:9" x14ac:dyDescent="0.25">
      <c r="A182" s="26" t="s">
        <v>194</v>
      </c>
      <c r="B182" s="27" t="s">
        <v>57</v>
      </c>
      <c r="C182" s="28">
        <v>20</v>
      </c>
      <c r="D182" s="28"/>
      <c r="E182" s="12">
        <f t="shared" si="25"/>
        <v>0</v>
      </c>
      <c r="F182" s="28"/>
      <c r="G182" s="12">
        <f t="shared" si="26"/>
        <v>0</v>
      </c>
      <c r="H182" s="12">
        <f t="shared" si="27"/>
        <v>0</v>
      </c>
      <c r="I182" s="12">
        <f t="shared" si="27"/>
        <v>0</v>
      </c>
    </row>
    <row r="183" spans="1:9" x14ac:dyDescent="0.25">
      <c r="A183" s="32" t="s">
        <v>193</v>
      </c>
      <c r="B183" s="33" t="s">
        <v>15</v>
      </c>
      <c r="C183" s="34"/>
      <c r="D183" s="34"/>
      <c r="E183" s="14"/>
      <c r="F183" s="34"/>
      <c r="G183" s="14"/>
      <c r="H183" s="14"/>
      <c r="I183" s="14"/>
    </row>
    <row r="184" spans="1:9" x14ac:dyDescent="0.25">
      <c r="A184" s="26" t="s">
        <v>195</v>
      </c>
      <c r="B184" s="27" t="s">
        <v>57</v>
      </c>
      <c r="C184" s="28">
        <v>28</v>
      </c>
      <c r="D184" s="28"/>
      <c r="E184" s="12">
        <f t="shared" si="25"/>
        <v>0</v>
      </c>
      <c r="F184" s="28"/>
      <c r="G184" s="12">
        <f t="shared" si="26"/>
        <v>0</v>
      </c>
      <c r="H184" s="12">
        <f t="shared" si="27"/>
        <v>0</v>
      </c>
      <c r="I184" s="12">
        <f t="shared" si="27"/>
        <v>0</v>
      </c>
    </row>
    <row r="185" spans="1:9" x14ac:dyDescent="0.25">
      <c r="A185" s="32" t="s">
        <v>196</v>
      </c>
      <c r="B185" s="33" t="s">
        <v>15</v>
      </c>
      <c r="C185" s="34"/>
      <c r="D185" s="34"/>
      <c r="E185" s="14"/>
      <c r="F185" s="34"/>
      <c r="G185" s="14"/>
      <c r="H185" s="14"/>
      <c r="I185" s="14"/>
    </row>
    <row r="186" spans="1:9" x14ac:dyDescent="0.25">
      <c r="A186" s="26" t="s">
        <v>197</v>
      </c>
      <c r="B186" s="27" t="s">
        <v>57</v>
      </c>
      <c r="C186" s="28">
        <v>6</v>
      </c>
      <c r="D186" s="28"/>
      <c r="E186" s="12">
        <f t="shared" si="25"/>
        <v>0</v>
      </c>
      <c r="F186" s="28"/>
      <c r="G186" s="12">
        <f t="shared" si="26"/>
        <v>0</v>
      </c>
      <c r="H186" s="12">
        <f t="shared" si="27"/>
        <v>0</v>
      </c>
      <c r="I186" s="12">
        <f t="shared" si="27"/>
        <v>0</v>
      </c>
    </row>
    <row r="187" spans="1:9" x14ac:dyDescent="0.25">
      <c r="A187" s="26" t="s">
        <v>198</v>
      </c>
      <c r="B187" s="27" t="s">
        <v>57</v>
      </c>
      <c r="C187" s="28">
        <v>14</v>
      </c>
      <c r="D187" s="28"/>
      <c r="E187" s="12">
        <f t="shared" si="25"/>
        <v>0</v>
      </c>
      <c r="F187" s="28"/>
      <c r="G187" s="12">
        <f t="shared" si="26"/>
        <v>0</v>
      </c>
      <c r="H187" s="12">
        <f t="shared" si="27"/>
        <v>0</v>
      </c>
      <c r="I187" s="12">
        <f t="shared" si="27"/>
        <v>0</v>
      </c>
    </row>
    <row r="188" spans="1:9" x14ac:dyDescent="0.25">
      <c r="A188" s="32" t="s">
        <v>196</v>
      </c>
      <c r="B188" s="33" t="s">
        <v>15</v>
      </c>
      <c r="C188" s="34"/>
      <c r="D188" s="34"/>
      <c r="E188" s="14"/>
      <c r="F188" s="34"/>
      <c r="G188" s="14"/>
      <c r="H188" s="14"/>
      <c r="I188" s="14"/>
    </row>
    <row r="189" spans="1:9" x14ac:dyDescent="0.25">
      <c r="A189" s="26" t="s">
        <v>199</v>
      </c>
      <c r="B189" s="27" t="s">
        <v>57</v>
      </c>
      <c r="C189" s="28">
        <v>4</v>
      </c>
      <c r="D189" s="28"/>
      <c r="E189" s="12">
        <f t="shared" si="25"/>
        <v>0</v>
      </c>
      <c r="F189" s="28"/>
      <c r="G189" s="12">
        <f t="shared" si="26"/>
        <v>0</v>
      </c>
      <c r="H189" s="12">
        <f t="shared" si="27"/>
        <v>0</v>
      </c>
      <c r="I189" s="12">
        <f t="shared" si="27"/>
        <v>0</v>
      </c>
    </row>
    <row r="190" spans="1:9" x14ac:dyDescent="0.25">
      <c r="A190" s="32" t="s">
        <v>200</v>
      </c>
      <c r="B190" s="33" t="s">
        <v>15</v>
      </c>
      <c r="C190" s="34"/>
      <c r="D190" s="34"/>
      <c r="E190" s="14"/>
      <c r="F190" s="34"/>
      <c r="G190" s="14"/>
      <c r="H190" s="14"/>
      <c r="I190" s="14"/>
    </row>
    <row r="191" spans="1:9" x14ac:dyDescent="0.25">
      <c r="A191" s="26" t="s">
        <v>201</v>
      </c>
      <c r="B191" s="27" t="s">
        <v>156</v>
      </c>
      <c r="C191" s="28">
        <v>45</v>
      </c>
      <c r="D191" s="28"/>
      <c r="E191" s="12">
        <f t="shared" si="25"/>
        <v>0</v>
      </c>
      <c r="F191" s="28"/>
      <c r="G191" s="12">
        <f t="shared" si="26"/>
        <v>0</v>
      </c>
      <c r="H191" s="12">
        <f t="shared" si="27"/>
        <v>0</v>
      </c>
      <c r="I191" s="12">
        <f t="shared" si="27"/>
        <v>0</v>
      </c>
    </row>
    <row r="192" spans="1:9" x14ac:dyDescent="0.25">
      <c r="A192" s="32" t="s">
        <v>202</v>
      </c>
      <c r="B192" s="33" t="s">
        <v>15</v>
      </c>
      <c r="C192" s="34"/>
      <c r="D192" s="34"/>
      <c r="E192" s="14"/>
      <c r="F192" s="34"/>
      <c r="G192" s="14"/>
      <c r="H192" s="14"/>
      <c r="I192" s="14"/>
    </row>
    <row r="193" spans="1:9" x14ac:dyDescent="0.25">
      <c r="A193" s="26" t="s">
        <v>203</v>
      </c>
      <c r="B193" s="27" t="s">
        <v>57</v>
      </c>
      <c r="C193" s="28">
        <v>4</v>
      </c>
      <c r="D193" s="28"/>
      <c r="E193" s="12">
        <f t="shared" si="25"/>
        <v>0</v>
      </c>
      <c r="F193" s="28"/>
      <c r="G193" s="12">
        <f t="shared" si="26"/>
        <v>0</v>
      </c>
      <c r="H193" s="12">
        <f t="shared" si="27"/>
        <v>0</v>
      </c>
      <c r="I193" s="12">
        <f t="shared" si="27"/>
        <v>0</v>
      </c>
    </row>
    <row r="194" spans="1:9" x14ac:dyDescent="0.25">
      <c r="A194" s="32" t="s">
        <v>204</v>
      </c>
      <c r="B194" s="33" t="s">
        <v>15</v>
      </c>
      <c r="C194" s="34"/>
      <c r="D194" s="34"/>
      <c r="E194" s="14"/>
      <c r="F194" s="34"/>
      <c r="G194" s="14"/>
      <c r="H194" s="14"/>
      <c r="I194" s="14"/>
    </row>
    <row r="195" spans="1:9" x14ac:dyDescent="0.25">
      <c r="A195" s="26" t="s">
        <v>205</v>
      </c>
      <c r="B195" s="27" t="s">
        <v>57</v>
      </c>
      <c r="C195" s="28">
        <v>1</v>
      </c>
      <c r="D195" s="28"/>
      <c r="E195" s="12">
        <f t="shared" si="25"/>
        <v>0</v>
      </c>
      <c r="F195" s="28"/>
      <c r="G195" s="12">
        <f t="shared" si="26"/>
        <v>0</v>
      </c>
      <c r="H195" s="12">
        <f t="shared" si="27"/>
        <v>0</v>
      </c>
      <c r="I195" s="12">
        <f t="shared" si="27"/>
        <v>0</v>
      </c>
    </row>
    <row r="196" spans="1:9" x14ac:dyDescent="0.25">
      <c r="A196" s="32" t="s">
        <v>206</v>
      </c>
      <c r="B196" s="33" t="s">
        <v>15</v>
      </c>
      <c r="C196" s="34"/>
      <c r="D196" s="34"/>
      <c r="E196" s="14"/>
      <c r="F196" s="34"/>
      <c r="G196" s="14"/>
      <c r="H196" s="14"/>
      <c r="I196" s="14"/>
    </row>
    <row r="197" spans="1:9" x14ac:dyDescent="0.25">
      <c r="A197" s="26" t="s">
        <v>207</v>
      </c>
      <c r="B197" s="27" t="s">
        <v>156</v>
      </c>
      <c r="C197" s="28">
        <v>7.3</v>
      </c>
      <c r="D197" s="28"/>
      <c r="E197" s="12">
        <f t="shared" si="25"/>
        <v>0</v>
      </c>
      <c r="F197" s="28"/>
      <c r="G197" s="12">
        <f t="shared" si="26"/>
        <v>0</v>
      </c>
      <c r="H197" s="12">
        <f t="shared" si="27"/>
        <v>0</v>
      </c>
      <c r="I197" s="12">
        <f t="shared" si="27"/>
        <v>0</v>
      </c>
    </row>
    <row r="198" spans="1:9" x14ac:dyDescent="0.25">
      <c r="A198" s="32" t="s">
        <v>208</v>
      </c>
      <c r="B198" s="33" t="s">
        <v>15</v>
      </c>
      <c r="C198" s="34"/>
      <c r="D198" s="34"/>
      <c r="E198" s="14"/>
      <c r="F198" s="34"/>
      <c r="G198" s="14"/>
      <c r="H198" s="14"/>
      <c r="I198" s="14"/>
    </row>
    <row r="199" spans="1:9" x14ac:dyDescent="0.25">
      <c r="A199" s="32" t="s">
        <v>206</v>
      </c>
      <c r="B199" s="33" t="s">
        <v>15</v>
      </c>
      <c r="C199" s="34"/>
      <c r="D199" s="34"/>
      <c r="E199" s="14"/>
      <c r="F199" s="34"/>
      <c r="G199" s="14"/>
      <c r="H199" s="14"/>
      <c r="I199" s="14"/>
    </row>
    <row r="200" spans="1:9" x14ac:dyDescent="0.25">
      <c r="A200" s="26" t="s">
        <v>209</v>
      </c>
      <c r="B200" s="27" t="s">
        <v>156</v>
      </c>
      <c r="C200" s="28">
        <v>3</v>
      </c>
      <c r="D200" s="28"/>
      <c r="E200" s="12">
        <f t="shared" ref="E200:E202" si="28">C200*D200</f>
        <v>0</v>
      </c>
      <c r="F200" s="28"/>
      <c r="G200" s="12">
        <f t="shared" ref="G200:G202" si="29">C200*F200</f>
        <v>0</v>
      </c>
      <c r="H200" s="12">
        <f t="shared" ref="H200:I202" si="30">D200+F200</f>
        <v>0</v>
      </c>
      <c r="I200" s="12">
        <f t="shared" si="30"/>
        <v>0</v>
      </c>
    </row>
    <row r="201" spans="1:9" x14ac:dyDescent="0.25">
      <c r="A201" s="26" t="s">
        <v>210</v>
      </c>
      <c r="B201" s="27" t="s">
        <v>156</v>
      </c>
      <c r="C201" s="28">
        <v>3</v>
      </c>
      <c r="D201" s="28"/>
      <c r="E201" s="12">
        <f t="shared" si="28"/>
        <v>0</v>
      </c>
      <c r="F201" s="28"/>
      <c r="G201" s="12">
        <f t="shared" si="29"/>
        <v>0</v>
      </c>
      <c r="H201" s="12">
        <f t="shared" si="30"/>
        <v>0</v>
      </c>
      <c r="I201" s="12">
        <f t="shared" si="30"/>
        <v>0</v>
      </c>
    </row>
    <row r="202" spans="1:9" ht="24.75" x14ac:dyDescent="0.25">
      <c r="A202" s="26" t="s">
        <v>211</v>
      </c>
      <c r="B202" s="27" t="s">
        <v>156</v>
      </c>
      <c r="C202" s="28">
        <v>11</v>
      </c>
      <c r="D202" s="28"/>
      <c r="E202" s="12">
        <f t="shared" si="28"/>
        <v>0</v>
      </c>
      <c r="F202" s="28"/>
      <c r="G202" s="12">
        <f t="shared" si="29"/>
        <v>0</v>
      </c>
      <c r="H202" s="12">
        <f t="shared" si="30"/>
        <v>0</v>
      </c>
      <c r="I202" s="12">
        <f t="shared" si="30"/>
        <v>0</v>
      </c>
    </row>
    <row r="203" spans="1:9" x14ac:dyDescent="0.25">
      <c r="A203" s="26" t="s">
        <v>15</v>
      </c>
      <c r="B203" s="27" t="s">
        <v>15</v>
      </c>
      <c r="C203" s="28"/>
      <c r="D203" s="28"/>
      <c r="E203" s="12"/>
      <c r="F203" s="28"/>
      <c r="G203" s="12"/>
      <c r="H203" s="12"/>
      <c r="I203" s="12"/>
    </row>
    <row r="204" spans="1:9" x14ac:dyDescent="0.25">
      <c r="A204" s="26" t="s">
        <v>15</v>
      </c>
      <c r="B204" s="27" t="s">
        <v>15</v>
      </c>
      <c r="C204" s="28"/>
      <c r="D204" s="28"/>
      <c r="E204" s="12"/>
      <c r="F204" s="28"/>
      <c r="G204" s="12"/>
      <c r="H204" s="12"/>
      <c r="I204" s="12"/>
    </row>
    <row r="205" spans="1:9" x14ac:dyDescent="0.25">
      <c r="A205" s="26" t="s">
        <v>183</v>
      </c>
      <c r="B205" s="27" t="s">
        <v>15</v>
      </c>
      <c r="C205" s="28"/>
      <c r="D205" s="28"/>
      <c r="E205" s="12">
        <f>SUM(E174:E204)*0.05</f>
        <v>0</v>
      </c>
      <c r="F205" s="28"/>
      <c r="G205" s="12"/>
      <c r="H205" s="12"/>
      <c r="I205" s="12">
        <f>E205</f>
        <v>0</v>
      </c>
    </row>
    <row r="206" spans="1:9" ht="33" x14ac:dyDescent="0.3">
      <c r="A206" s="23" t="s">
        <v>212</v>
      </c>
      <c r="B206" s="24" t="s">
        <v>15</v>
      </c>
      <c r="C206" s="25"/>
      <c r="D206" s="25"/>
      <c r="E206" s="11">
        <f>SUM(E174:E205)</f>
        <v>0</v>
      </c>
      <c r="F206" s="25"/>
      <c r="G206" s="11">
        <f>SUM(G174:G205)</f>
        <v>0</v>
      </c>
      <c r="H206" s="11"/>
      <c r="I206" s="11">
        <f>SUM(I174:I205)</f>
        <v>0</v>
      </c>
    </row>
    <row r="207" spans="1:9" x14ac:dyDescent="0.25">
      <c r="A207" s="26" t="s">
        <v>15</v>
      </c>
      <c r="B207" s="27" t="s">
        <v>15</v>
      </c>
      <c r="C207" s="28"/>
      <c r="D207" s="28"/>
      <c r="E207" s="12"/>
      <c r="F207" s="28"/>
      <c r="G207" s="12"/>
      <c r="H207" s="12"/>
      <c r="I207" s="12"/>
    </row>
    <row r="208" spans="1:9" x14ac:dyDescent="0.25">
      <c r="A208" s="26" t="s">
        <v>15</v>
      </c>
      <c r="B208" s="27" t="s">
        <v>15</v>
      </c>
      <c r="C208" s="28"/>
      <c r="D208" s="28"/>
      <c r="E208" s="12"/>
      <c r="F208" s="28"/>
      <c r="G208" s="12"/>
      <c r="H208" s="12"/>
      <c r="I208" s="12"/>
    </row>
    <row r="209" spans="1:9" x14ac:dyDescent="0.25">
      <c r="A209" s="26" t="s">
        <v>15</v>
      </c>
      <c r="B209" s="27" t="s">
        <v>15</v>
      </c>
      <c r="C209" s="28"/>
      <c r="D209" s="28"/>
      <c r="E209" s="12"/>
      <c r="F209" s="28"/>
      <c r="G209" s="12"/>
      <c r="H209" s="12"/>
      <c r="I209" s="12"/>
    </row>
    <row r="210" spans="1:9" ht="16.5" x14ac:dyDescent="0.3">
      <c r="A210" s="23" t="s">
        <v>213</v>
      </c>
      <c r="B210" s="24" t="s">
        <v>15</v>
      </c>
      <c r="C210" s="25"/>
      <c r="D210" s="25"/>
      <c r="E210" s="11"/>
      <c r="F210" s="25"/>
      <c r="G210" s="11"/>
      <c r="H210" s="11"/>
      <c r="I210" s="11"/>
    </row>
    <row r="211" spans="1:9" ht="42.75" x14ac:dyDescent="0.25">
      <c r="A211" s="32" t="s">
        <v>214</v>
      </c>
      <c r="B211" s="33" t="s">
        <v>15</v>
      </c>
      <c r="C211" s="34"/>
      <c r="D211" s="34"/>
      <c r="E211" s="14"/>
      <c r="F211" s="34"/>
      <c r="G211" s="14"/>
      <c r="H211" s="14"/>
      <c r="I211" s="14"/>
    </row>
    <row r="212" spans="1:9" ht="60.75" x14ac:dyDescent="0.25">
      <c r="A212" s="26" t="s">
        <v>215</v>
      </c>
      <c r="B212" s="27" t="s">
        <v>216</v>
      </c>
      <c r="C212" s="28">
        <v>1</v>
      </c>
      <c r="D212" s="28"/>
      <c r="E212" s="12">
        <f t="shared" ref="E212" si="31">C212*D212</f>
        <v>0</v>
      </c>
      <c r="F212" s="28"/>
      <c r="G212" s="12">
        <f t="shared" ref="G212" si="32">C212*F212</f>
        <v>0</v>
      </c>
      <c r="H212" s="12">
        <f t="shared" ref="H212:I212" si="33">D212+F212</f>
        <v>0</v>
      </c>
      <c r="I212" s="12">
        <f t="shared" si="33"/>
        <v>0</v>
      </c>
    </row>
    <row r="213" spans="1:9" ht="28.5" x14ac:dyDescent="0.25">
      <c r="A213" s="32" t="s">
        <v>217</v>
      </c>
      <c r="B213" s="33" t="s">
        <v>15</v>
      </c>
      <c r="C213" s="34"/>
      <c r="D213" s="34"/>
      <c r="E213" s="14"/>
      <c r="F213" s="34"/>
      <c r="G213" s="14"/>
      <c r="H213" s="14"/>
      <c r="I213" s="14"/>
    </row>
    <row r="214" spans="1:9" ht="24.75" x14ac:dyDescent="0.25">
      <c r="A214" s="26" t="s">
        <v>218</v>
      </c>
      <c r="B214" s="27" t="s">
        <v>57</v>
      </c>
      <c r="C214" s="28">
        <v>8</v>
      </c>
      <c r="D214" s="28"/>
      <c r="E214" s="12">
        <f t="shared" ref="E214" si="34">C214*D214</f>
        <v>0</v>
      </c>
      <c r="F214" s="28"/>
      <c r="G214" s="12">
        <f t="shared" ref="G214" si="35">C214*F214</f>
        <v>0</v>
      </c>
      <c r="H214" s="12">
        <f t="shared" ref="H214:I214" si="36">D214+F214</f>
        <v>0</v>
      </c>
      <c r="I214" s="12">
        <f t="shared" si="36"/>
        <v>0</v>
      </c>
    </row>
    <row r="215" spans="1:9" ht="28.5" x14ac:dyDescent="0.25">
      <c r="A215" s="32" t="s">
        <v>219</v>
      </c>
      <c r="B215" s="33" t="s">
        <v>15</v>
      </c>
      <c r="C215" s="34"/>
      <c r="D215" s="34"/>
      <c r="E215" s="14"/>
      <c r="F215" s="34"/>
      <c r="G215" s="14"/>
      <c r="H215" s="14"/>
      <c r="I215" s="14"/>
    </row>
    <row r="216" spans="1:9" ht="24.75" x14ac:dyDescent="0.25">
      <c r="A216" s="26" t="s">
        <v>220</v>
      </c>
      <c r="B216" s="27" t="s">
        <v>57</v>
      </c>
      <c r="C216" s="28">
        <v>8</v>
      </c>
      <c r="D216" s="28"/>
      <c r="E216" s="12">
        <f t="shared" ref="E216" si="37">C216*D216</f>
        <v>0</v>
      </c>
      <c r="F216" s="28"/>
      <c r="G216" s="12">
        <f t="shared" ref="G216" si="38">C216*F216</f>
        <v>0</v>
      </c>
      <c r="H216" s="12">
        <f t="shared" ref="H216:I216" si="39">D216+F216</f>
        <v>0</v>
      </c>
      <c r="I216" s="12">
        <f t="shared" si="39"/>
        <v>0</v>
      </c>
    </row>
    <row r="217" spans="1:9" ht="42.75" x14ac:dyDescent="0.25">
      <c r="A217" s="32" t="s">
        <v>221</v>
      </c>
      <c r="B217" s="33" t="s">
        <v>15</v>
      </c>
      <c r="C217" s="34"/>
      <c r="D217" s="34"/>
      <c r="E217" s="14"/>
      <c r="F217" s="34"/>
      <c r="G217" s="14"/>
      <c r="H217" s="14"/>
      <c r="I217" s="14"/>
    </row>
    <row r="218" spans="1:9" x14ac:dyDescent="0.25">
      <c r="A218" s="26" t="s">
        <v>222</v>
      </c>
      <c r="B218" s="27" t="s">
        <v>57</v>
      </c>
      <c r="C218" s="28">
        <v>8</v>
      </c>
      <c r="D218" s="28"/>
      <c r="E218" s="12">
        <f t="shared" ref="E218" si="40">C218*D218</f>
        <v>0</v>
      </c>
      <c r="F218" s="28"/>
      <c r="G218" s="12">
        <f t="shared" ref="G218" si="41">C218*F218</f>
        <v>0</v>
      </c>
      <c r="H218" s="12">
        <f t="shared" ref="H218:I218" si="42">D218+F218</f>
        <v>0</v>
      </c>
      <c r="I218" s="12">
        <f t="shared" si="42"/>
        <v>0</v>
      </c>
    </row>
    <row r="219" spans="1:9" x14ac:dyDescent="0.25">
      <c r="A219" s="26" t="s">
        <v>15</v>
      </c>
      <c r="B219" s="27" t="s">
        <v>15</v>
      </c>
      <c r="C219" s="28"/>
      <c r="D219" s="28"/>
      <c r="E219" s="12"/>
      <c r="F219" s="28"/>
      <c r="G219" s="12"/>
      <c r="H219" s="12"/>
      <c r="I219" s="12"/>
    </row>
    <row r="220" spans="1:9" x14ac:dyDescent="0.25">
      <c r="A220" s="32" t="s">
        <v>223</v>
      </c>
      <c r="B220" s="33" t="s">
        <v>15</v>
      </c>
      <c r="C220" s="34"/>
      <c r="D220" s="34"/>
      <c r="E220" s="14"/>
      <c r="F220" s="34"/>
      <c r="G220" s="14"/>
      <c r="H220" s="14"/>
      <c r="I220" s="14"/>
    </row>
    <row r="221" spans="1:9" ht="24.75" x14ac:dyDescent="0.25">
      <c r="A221" s="26" t="s">
        <v>224</v>
      </c>
      <c r="B221" s="27" t="s">
        <v>156</v>
      </c>
      <c r="C221" s="28">
        <v>202.8</v>
      </c>
      <c r="D221" s="28"/>
      <c r="E221" s="12">
        <f t="shared" ref="E221:E223" si="43">C221*D221</f>
        <v>0</v>
      </c>
      <c r="F221" s="28"/>
      <c r="G221" s="12">
        <f t="shared" ref="G221:G223" si="44">C221*F221</f>
        <v>0</v>
      </c>
      <c r="H221" s="12">
        <f t="shared" ref="H221:I223" si="45">D221+F221</f>
        <v>0</v>
      </c>
      <c r="I221" s="12">
        <f t="shared" si="45"/>
        <v>0</v>
      </c>
    </row>
    <row r="222" spans="1:9" x14ac:dyDescent="0.25">
      <c r="A222" s="26" t="s">
        <v>225</v>
      </c>
      <c r="B222" s="27" t="s">
        <v>156</v>
      </c>
      <c r="C222" s="28">
        <v>203</v>
      </c>
      <c r="D222" s="28"/>
      <c r="E222" s="12">
        <f t="shared" si="43"/>
        <v>0</v>
      </c>
      <c r="F222" s="28"/>
      <c r="G222" s="12">
        <f t="shared" si="44"/>
        <v>0</v>
      </c>
      <c r="H222" s="12">
        <f t="shared" si="45"/>
        <v>0</v>
      </c>
      <c r="I222" s="12">
        <f t="shared" si="45"/>
        <v>0</v>
      </c>
    </row>
    <row r="223" spans="1:9" x14ac:dyDescent="0.25">
      <c r="A223" s="26" t="s">
        <v>148</v>
      </c>
      <c r="B223" s="27" t="s">
        <v>57</v>
      </c>
      <c r="C223" s="28">
        <v>8</v>
      </c>
      <c r="D223" s="28"/>
      <c r="E223" s="12">
        <f t="shared" si="43"/>
        <v>0</v>
      </c>
      <c r="F223" s="28"/>
      <c r="G223" s="12">
        <f t="shared" si="44"/>
        <v>0</v>
      </c>
      <c r="H223" s="12">
        <f t="shared" si="45"/>
        <v>0</v>
      </c>
      <c r="I223" s="12">
        <f t="shared" si="45"/>
        <v>0</v>
      </c>
    </row>
    <row r="224" spans="1:9" x14ac:dyDescent="0.25">
      <c r="A224" s="26" t="s">
        <v>15</v>
      </c>
      <c r="B224" s="27" t="s">
        <v>15</v>
      </c>
      <c r="C224" s="28"/>
      <c r="D224" s="28"/>
      <c r="E224" s="12"/>
      <c r="F224" s="28"/>
      <c r="G224" s="12"/>
      <c r="H224" s="12"/>
      <c r="I224" s="12"/>
    </row>
    <row r="225" spans="1:9" ht="42.75" x14ac:dyDescent="0.25">
      <c r="A225" s="32" t="s">
        <v>226</v>
      </c>
      <c r="B225" s="33" t="s">
        <v>15</v>
      </c>
      <c r="C225" s="34"/>
      <c r="D225" s="34"/>
      <c r="E225" s="14"/>
      <c r="F225" s="34"/>
      <c r="G225" s="14"/>
      <c r="H225" s="14"/>
      <c r="I225" s="14"/>
    </row>
    <row r="226" spans="1:9" ht="24.75" x14ac:dyDescent="0.25">
      <c r="A226" s="26" t="s">
        <v>227</v>
      </c>
      <c r="B226" s="27" t="s">
        <v>57</v>
      </c>
      <c r="C226" s="28">
        <v>1</v>
      </c>
      <c r="D226" s="28"/>
      <c r="E226" s="12">
        <f t="shared" ref="E226" si="46">C226*D226</f>
        <v>0</v>
      </c>
      <c r="F226" s="28"/>
      <c r="G226" s="12">
        <f t="shared" ref="G226" si="47">C226*F226</f>
        <v>0</v>
      </c>
      <c r="H226" s="12">
        <f t="shared" ref="H226:I226" si="48">D226+F226</f>
        <v>0</v>
      </c>
      <c r="I226" s="12">
        <f t="shared" si="48"/>
        <v>0</v>
      </c>
    </row>
    <row r="227" spans="1:9" ht="28.5" x14ac:dyDescent="0.25">
      <c r="A227" s="32" t="s">
        <v>217</v>
      </c>
      <c r="B227" s="33" t="s">
        <v>15</v>
      </c>
      <c r="C227" s="34"/>
      <c r="D227" s="34"/>
      <c r="E227" s="14"/>
      <c r="F227" s="34"/>
      <c r="G227" s="14"/>
      <c r="H227" s="14"/>
      <c r="I227" s="14"/>
    </row>
    <row r="228" spans="1:9" ht="24.75" x14ac:dyDescent="0.25">
      <c r="A228" s="26" t="s">
        <v>218</v>
      </c>
      <c r="B228" s="27" t="s">
        <v>57</v>
      </c>
      <c r="C228" s="28">
        <v>2</v>
      </c>
      <c r="D228" s="28"/>
      <c r="E228" s="12">
        <f t="shared" ref="E228" si="49">C228*D228</f>
        <v>0</v>
      </c>
      <c r="F228" s="28"/>
      <c r="G228" s="12">
        <f t="shared" ref="G228" si="50">C228*F228</f>
        <v>0</v>
      </c>
      <c r="H228" s="12">
        <f t="shared" ref="H228:I228" si="51">D228+F228</f>
        <v>0</v>
      </c>
      <c r="I228" s="12">
        <f t="shared" si="51"/>
        <v>0</v>
      </c>
    </row>
    <row r="229" spans="1:9" ht="28.5" x14ac:dyDescent="0.25">
      <c r="A229" s="32" t="s">
        <v>219</v>
      </c>
      <c r="B229" s="33" t="s">
        <v>15</v>
      </c>
      <c r="C229" s="34"/>
      <c r="D229" s="34"/>
      <c r="E229" s="14"/>
      <c r="F229" s="34"/>
      <c r="G229" s="14"/>
      <c r="H229" s="14"/>
      <c r="I229" s="14"/>
    </row>
    <row r="230" spans="1:9" ht="24.75" x14ac:dyDescent="0.25">
      <c r="A230" s="26" t="s">
        <v>220</v>
      </c>
      <c r="B230" s="27" t="s">
        <v>57</v>
      </c>
      <c r="C230" s="28">
        <v>2</v>
      </c>
      <c r="D230" s="28"/>
      <c r="E230" s="12">
        <f t="shared" ref="E230" si="52">C230*D230</f>
        <v>0</v>
      </c>
      <c r="F230" s="28"/>
      <c r="G230" s="12">
        <f t="shared" ref="G230" si="53">C230*F230</f>
        <v>0</v>
      </c>
      <c r="H230" s="12">
        <f t="shared" ref="H230:I230" si="54">D230+F230</f>
        <v>0</v>
      </c>
      <c r="I230" s="12">
        <f t="shared" si="54"/>
        <v>0</v>
      </c>
    </row>
    <row r="231" spans="1:9" ht="42.75" x14ac:dyDescent="0.25">
      <c r="A231" s="32" t="s">
        <v>221</v>
      </c>
      <c r="B231" s="33" t="s">
        <v>15</v>
      </c>
      <c r="C231" s="34"/>
      <c r="D231" s="34"/>
      <c r="E231" s="14"/>
      <c r="F231" s="34"/>
      <c r="G231" s="14"/>
      <c r="H231" s="14"/>
      <c r="I231" s="14"/>
    </row>
    <row r="232" spans="1:9" x14ac:dyDescent="0.25">
      <c r="A232" s="26" t="s">
        <v>222</v>
      </c>
      <c r="B232" s="27" t="s">
        <v>57</v>
      </c>
      <c r="C232" s="28">
        <v>2</v>
      </c>
      <c r="D232" s="28"/>
      <c r="E232" s="12">
        <f t="shared" ref="E232" si="55">C232*D232</f>
        <v>0</v>
      </c>
      <c r="F232" s="28"/>
      <c r="G232" s="12">
        <f t="shared" ref="G232" si="56">C232*F232</f>
        <v>0</v>
      </c>
      <c r="H232" s="12">
        <f t="shared" ref="H232:I232" si="57">D232+F232</f>
        <v>0</v>
      </c>
      <c r="I232" s="12">
        <f t="shared" si="57"/>
        <v>0</v>
      </c>
    </row>
    <row r="233" spans="1:9" x14ac:dyDescent="0.25">
      <c r="A233" s="26" t="s">
        <v>15</v>
      </c>
      <c r="B233" s="27" t="s">
        <v>15</v>
      </c>
      <c r="C233" s="28"/>
      <c r="D233" s="28"/>
      <c r="E233" s="12"/>
      <c r="F233" s="28"/>
      <c r="G233" s="12"/>
      <c r="H233" s="12"/>
      <c r="I233" s="12"/>
    </row>
    <row r="234" spans="1:9" x14ac:dyDescent="0.25">
      <c r="A234" s="32" t="s">
        <v>223</v>
      </c>
      <c r="B234" s="33" t="s">
        <v>15</v>
      </c>
      <c r="C234" s="34"/>
      <c r="D234" s="34"/>
      <c r="E234" s="14"/>
      <c r="F234" s="34"/>
      <c r="G234" s="14"/>
      <c r="H234" s="14"/>
      <c r="I234" s="14"/>
    </row>
    <row r="235" spans="1:9" ht="24.75" x14ac:dyDescent="0.25">
      <c r="A235" s="26" t="s">
        <v>224</v>
      </c>
      <c r="B235" s="27" t="s">
        <v>156</v>
      </c>
      <c r="C235" s="28">
        <v>22</v>
      </c>
      <c r="D235" s="28"/>
      <c r="E235" s="12">
        <f t="shared" ref="E235:E237" si="58">C235*D235</f>
        <v>0</v>
      </c>
      <c r="F235" s="28"/>
      <c r="G235" s="12">
        <f t="shared" ref="G235:G237" si="59">C235*F235</f>
        <v>0</v>
      </c>
      <c r="H235" s="12">
        <f t="shared" ref="H235:I237" si="60">D235+F235</f>
        <v>0</v>
      </c>
      <c r="I235" s="12">
        <f t="shared" si="60"/>
        <v>0</v>
      </c>
    </row>
    <row r="236" spans="1:9" x14ac:dyDescent="0.25">
      <c r="A236" s="26" t="s">
        <v>225</v>
      </c>
      <c r="B236" s="27" t="s">
        <v>156</v>
      </c>
      <c r="C236" s="28">
        <v>22</v>
      </c>
      <c r="D236" s="28"/>
      <c r="E236" s="12">
        <f t="shared" si="58"/>
        <v>0</v>
      </c>
      <c r="F236" s="28"/>
      <c r="G236" s="12">
        <f t="shared" si="59"/>
        <v>0</v>
      </c>
      <c r="H236" s="12">
        <f t="shared" si="60"/>
        <v>0</v>
      </c>
      <c r="I236" s="12">
        <f t="shared" si="60"/>
        <v>0</v>
      </c>
    </row>
    <row r="237" spans="1:9" x14ac:dyDescent="0.25">
      <c r="A237" s="26" t="s">
        <v>148</v>
      </c>
      <c r="B237" s="27" t="s">
        <v>57</v>
      </c>
      <c r="C237" s="28">
        <v>2</v>
      </c>
      <c r="D237" s="28"/>
      <c r="E237" s="12">
        <f t="shared" si="58"/>
        <v>0</v>
      </c>
      <c r="F237" s="28"/>
      <c r="G237" s="12">
        <f t="shared" si="59"/>
        <v>0</v>
      </c>
      <c r="H237" s="12">
        <f t="shared" si="60"/>
        <v>0</v>
      </c>
      <c r="I237" s="12">
        <f t="shared" si="60"/>
        <v>0</v>
      </c>
    </row>
    <row r="238" spans="1:9" x14ac:dyDescent="0.25">
      <c r="A238" s="26" t="s">
        <v>15</v>
      </c>
      <c r="B238" s="27" t="s">
        <v>15</v>
      </c>
      <c r="C238" s="28"/>
      <c r="D238" s="28"/>
      <c r="E238" s="12"/>
      <c r="F238" s="28"/>
      <c r="G238" s="12"/>
      <c r="H238" s="12"/>
      <c r="I238" s="12"/>
    </row>
    <row r="239" spans="1:9" x14ac:dyDescent="0.25">
      <c r="A239" s="32" t="s">
        <v>166</v>
      </c>
      <c r="B239" s="33" t="s">
        <v>15</v>
      </c>
      <c r="C239" s="34"/>
      <c r="D239" s="34"/>
      <c r="E239" s="14"/>
      <c r="F239" s="34"/>
      <c r="G239" s="14"/>
      <c r="H239" s="14"/>
      <c r="I239" s="14"/>
    </row>
    <row r="240" spans="1:9" x14ac:dyDescent="0.25">
      <c r="A240" s="26" t="s">
        <v>167</v>
      </c>
      <c r="B240" s="27" t="s">
        <v>168</v>
      </c>
      <c r="C240" s="28">
        <v>1</v>
      </c>
      <c r="D240" s="28"/>
      <c r="E240" s="12">
        <f t="shared" ref="E240:E244" si="61">C240*D240</f>
        <v>0</v>
      </c>
      <c r="F240" s="28"/>
      <c r="G240" s="12">
        <f t="shared" ref="G240:G244" si="62">C240*F240</f>
        <v>0</v>
      </c>
      <c r="H240" s="12">
        <f t="shared" ref="H240:I244" si="63">D240+F240</f>
        <v>0</v>
      </c>
      <c r="I240" s="12">
        <f t="shared" si="63"/>
        <v>0</v>
      </c>
    </row>
    <row r="241" spans="1:9" x14ac:dyDescent="0.25">
      <c r="A241" s="26" t="s">
        <v>169</v>
      </c>
      <c r="B241" s="27" t="s">
        <v>168</v>
      </c>
      <c r="C241" s="28">
        <v>2</v>
      </c>
      <c r="D241" s="28"/>
      <c r="E241" s="12">
        <f t="shared" si="61"/>
        <v>0</v>
      </c>
      <c r="F241" s="28"/>
      <c r="G241" s="12">
        <f t="shared" si="62"/>
        <v>0</v>
      </c>
      <c r="H241" s="12">
        <f t="shared" si="63"/>
        <v>0</v>
      </c>
      <c r="I241" s="12">
        <f t="shared" si="63"/>
        <v>0</v>
      </c>
    </row>
    <row r="242" spans="1:9" x14ac:dyDescent="0.25">
      <c r="A242" s="26" t="s">
        <v>170</v>
      </c>
      <c r="B242" s="27" t="s">
        <v>168</v>
      </c>
      <c r="C242" s="28">
        <v>4</v>
      </c>
      <c r="D242" s="28"/>
      <c r="E242" s="12">
        <f t="shared" si="61"/>
        <v>0</v>
      </c>
      <c r="F242" s="28"/>
      <c r="G242" s="12">
        <f t="shared" si="62"/>
        <v>0</v>
      </c>
      <c r="H242" s="12">
        <f t="shared" si="63"/>
        <v>0</v>
      </c>
      <c r="I242" s="12">
        <f t="shared" si="63"/>
        <v>0</v>
      </c>
    </row>
    <row r="243" spans="1:9" x14ac:dyDescent="0.25">
      <c r="A243" s="26" t="s">
        <v>171</v>
      </c>
      <c r="B243" s="27" t="s">
        <v>168</v>
      </c>
      <c r="C243" s="28">
        <v>2</v>
      </c>
      <c r="D243" s="28"/>
      <c r="E243" s="12">
        <f t="shared" si="61"/>
        <v>0</v>
      </c>
      <c r="F243" s="28"/>
      <c r="G243" s="12">
        <f t="shared" si="62"/>
        <v>0</v>
      </c>
      <c r="H243" s="12">
        <f t="shared" si="63"/>
        <v>0</v>
      </c>
      <c r="I243" s="12">
        <f t="shared" si="63"/>
        <v>0</v>
      </c>
    </row>
    <row r="244" spans="1:9" x14ac:dyDescent="0.25">
      <c r="A244" s="26" t="s">
        <v>172</v>
      </c>
      <c r="B244" s="27" t="s">
        <v>168</v>
      </c>
      <c r="C244" s="28">
        <v>10</v>
      </c>
      <c r="D244" s="28"/>
      <c r="E244" s="12">
        <f t="shared" si="61"/>
        <v>0</v>
      </c>
      <c r="F244" s="28"/>
      <c r="G244" s="12">
        <f t="shared" si="62"/>
        <v>0</v>
      </c>
      <c r="H244" s="12">
        <f t="shared" si="63"/>
        <v>0</v>
      </c>
      <c r="I244" s="12">
        <f t="shared" si="63"/>
        <v>0</v>
      </c>
    </row>
    <row r="245" spans="1:9" x14ac:dyDescent="0.25">
      <c r="A245" s="32" t="s">
        <v>173</v>
      </c>
      <c r="B245" s="33" t="s">
        <v>15</v>
      </c>
      <c r="C245" s="34"/>
      <c r="D245" s="34"/>
      <c r="E245" s="14"/>
      <c r="F245" s="34"/>
      <c r="G245" s="14"/>
      <c r="H245" s="14"/>
      <c r="I245" s="14"/>
    </row>
    <row r="246" spans="1:9" x14ac:dyDescent="0.25">
      <c r="A246" s="26" t="s">
        <v>174</v>
      </c>
      <c r="B246" s="27" t="s">
        <v>168</v>
      </c>
      <c r="C246" s="28">
        <v>2</v>
      </c>
      <c r="D246" s="28"/>
      <c r="E246" s="12">
        <f t="shared" ref="E246" si="64">C246*D246</f>
        <v>0</v>
      </c>
      <c r="F246" s="28"/>
      <c r="G246" s="12">
        <f t="shared" ref="G246" si="65">C246*F246</f>
        <v>0</v>
      </c>
      <c r="H246" s="12">
        <f t="shared" ref="H246:I246" si="66">D246+F246</f>
        <v>0</v>
      </c>
      <c r="I246" s="12">
        <f t="shared" si="66"/>
        <v>0</v>
      </c>
    </row>
    <row r="247" spans="1:9" x14ac:dyDescent="0.25">
      <c r="A247" s="32" t="s">
        <v>175</v>
      </c>
      <c r="B247" s="33" t="s">
        <v>15</v>
      </c>
      <c r="C247" s="34"/>
      <c r="D247" s="34"/>
      <c r="E247" s="14"/>
      <c r="F247" s="34"/>
      <c r="G247" s="14"/>
      <c r="H247" s="14"/>
      <c r="I247" s="14"/>
    </row>
    <row r="248" spans="1:9" x14ac:dyDescent="0.25">
      <c r="A248" s="26" t="s">
        <v>176</v>
      </c>
      <c r="B248" s="27" t="s">
        <v>168</v>
      </c>
      <c r="C248" s="28">
        <v>2</v>
      </c>
      <c r="D248" s="28"/>
      <c r="E248" s="12">
        <f t="shared" ref="E248" si="67">C248*D248</f>
        <v>0</v>
      </c>
      <c r="F248" s="28"/>
      <c r="G248" s="12">
        <f t="shared" ref="G248" si="68">C248*F248</f>
        <v>0</v>
      </c>
      <c r="H248" s="12">
        <f t="shared" ref="H248:I248" si="69">D248+F248</f>
        <v>0</v>
      </c>
      <c r="I248" s="12">
        <f t="shared" si="69"/>
        <v>0</v>
      </c>
    </row>
    <row r="249" spans="1:9" x14ac:dyDescent="0.25">
      <c r="A249" s="26" t="s">
        <v>15</v>
      </c>
      <c r="B249" s="27" t="s">
        <v>15</v>
      </c>
      <c r="C249" s="28"/>
      <c r="D249" s="28"/>
      <c r="E249" s="12"/>
      <c r="F249" s="28"/>
      <c r="G249" s="12"/>
      <c r="H249" s="12"/>
      <c r="I249" s="12"/>
    </row>
    <row r="250" spans="1:9" x14ac:dyDescent="0.25">
      <c r="A250" s="26" t="s">
        <v>15</v>
      </c>
      <c r="B250" s="27" t="s">
        <v>15</v>
      </c>
      <c r="C250" s="28"/>
      <c r="D250" s="28"/>
      <c r="E250" s="12"/>
      <c r="F250" s="28"/>
      <c r="G250" s="12"/>
      <c r="H250" s="12"/>
      <c r="I250" s="12"/>
    </row>
    <row r="251" spans="1:9" x14ac:dyDescent="0.25">
      <c r="A251" s="26" t="s">
        <v>183</v>
      </c>
      <c r="B251" s="27" t="s">
        <v>15</v>
      </c>
      <c r="C251" s="28"/>
      <c r="D251" s="28"/>
      <c r="E251" s="12">
        <f>SUM(E212:E250)*0.04697</f>
        <v>0</v>
      </c>
      <c r="F251" s="28"/>
      <c r="G251" s="12"/>
      <c r="H251" s="12"/>
      <c r="I251" s="12">
        <v>1776.31</v>
      </c>
    </row>
    <row r="252" spans="1:9" ht="16.5" x14ac:dyDescent="0.3">
      <c r="A252" s="23" t="s">
        <v>228</v>
      </c>
      <c r="B252" s="24" t="s">
        <v>15</v>
      </c>
      <c r="C252" s="25"/>
      <c r="D252" s="25"/>
      <c r="E252" s="11">
        <f>SUM(E212:E251)</f>
        <v>0</v>
      </c>
      <c r="F252" s="25"/>
      <c r="G252" s="11">
        <f>SUM(G212:G251)</f>
        <v>0</v>
      </c>
      <c r="H252" s="11"/>
      <c r="I252" s="11">
        <f>SUM(I212:I251)</f>
        <v>1776.31</v>
      </c>
    </row>
    <row r="253" spans="1:9" x14ac:dyDescent="0.25">
      <c r="A253" s="26" t="s">
        <v>15</v>
      </c>
      <c r="B253" s="27" t="s">
        <v>15</v>
      </c>
      <c r="C253" s="28"/>
      <c r="D253" s="28"/>
      <c r="E253" s="12"/>
      <c r="F253" s="28"/>
      <c r="G253" s="12"/>
      <c r="H253" s="12"/>
      <c r="I253" s="12"/>
    </row>
    <row r="254" spans="1:9" x14ac:dyDescent="0.25">
      <c r="A254" s="26" t="s">
        <v>15</v>
      </c>
      <c r="B254" s="27" t="s">
        <v>15</v>
      </c>
      <c r="C254" s="28"/>
      <c r="D254" s="28"/>
      <c r="E254" s="12"/>
      <c r="F254" s="28"/>
      <c r="G254" s="12"/>
      <c r="H254" s="12"/>
      <c r="I254" s="12"/>
    </row>
    <row r="255" spans="1:9" ht="16.5" x14ac:dyDescent="0.3">
      <c r="A255" s="23" t="s">
        <v>229</v>
      </c>
      <c r="B255" s="24" t="s">
        <v>15</v>
      </c>
      <c r="C255" s="25"/>
      <c r="D255" s="25"/>
      <c r="E255" s="11"/>
      <c r="F255" s="25"/>
      <c r="G255" s="11"/>
      <c r="H255" s="11"/>
      <c r="I255" s="11"/>
    </row>
    <row r="256" spans="1:9" ht="42.75" x14ac:dyDescent="0.25">
      <c r="A256" s="32" t="s">
        <v>214</v>
      </c>
      <c r="B256" s="33" t="s">
        <v>15</v>
      </c>
      <c r="C256" s="34"/>
      <c r="D256" s="34"/>
      <c r="E256" s="14"/>
      <c r="F256" s="34"/>
      <c r="G256" s="14"/>
      <c r="H256" s="14"/>
      <c r="I256" s="14"/>
    </row>
    <row r="257" spans="1:9" ht="72.75" x14ac:dyDescent="0.25">
      <c r="A257" s="26" t="s">
        <v>230</v>
      </c>
      <c r="B257" s="27" t="s">
        <v>216</v>
      </c>
      <c r="C257" s="28">
        <v>1</v>
      </c>
      <c r="D257" s="28"/>
      <c r="E257" s="12">
        <f t="shared" ref="E257" si="70">C257*D257</f>
        <v>0</v>
      </c>
      <c r="F257" s="28"/>
      <c r="G257" s="12">
        <f t="shared" ref="G257" si="71">C257*F257</f>
        <v>0</v>
      </c>
      <c r="H257" s="12">
        <f t="shared" ref="H257" si="72">D257+F257</f>
        <v>0</v>
      </c>
      <c r="I257" s="12">
        <f t="shared" ref="I257" si="73">E257+G257</f>
        <v>0</v>
      </c>
    </row>
    <row r="258" spans="1:9" ht="42.75" x14ac:dyDescent="0.25">
      <c r="A258" s="32" t="s">
        <v>221</v>
      </c>
      <c r="B258" s="33" t="s">
        <v>15</v>
      </c>
      <c r="C258" s="34"/>
      <c r="D258" s="34"/>
      <c r="E258" s="14"/>
      <c r="F258" s="34"/>
      <c r="G258" s="14"/>
      <c r="H258" s="14"/>
      <c r="I258" s="14"/>
    </row>
    <row r="259" spans="1:9" x14ac:dyDescent="0.25">
      <c r="A259" s="26" t="s">
        <v>222</v>
      </c>
      <c r="B259" s="27" t="s">
        <v>57</v>
      </c>
      <c r="C259" s="28">
        <v>8</v>
      </c>
      <c r="D259" s="28"/>
      <c r="E259" s="12">
        <f t="shared" ref="E259" si="74">C259*D259</f>
        <v>0</v>
      </c>
      <c r="F259" s="28"/>
      <c r="G259" s="12">
        <f t="shared" ref="G259" si="75">C259*F259</f>
        <v>0</v>
      </c>
      <c r="H259" s="12">
        <f t="shared" ref="H259" si="76">D259+F259</f>
        <v>0</v>
      </c>
      <c r="I259" s="12">
        <f t="shared" ref="I259" si="77">E259+G259</f>
        <v>0</v>
      </c>
    </row>
    <row r="260" spans="1:9" x14ac:dyDescent="0.25">
      <c r="A260" s="26" t="s">
        <v>15</v>
      </c>
      <c r="B260" s="27" t="s">
        <v>15</v>
      </c>
      <c r="C260" s="28"/>
      <c r="D260" s="28"/>
      <c r="E260" s="12"/>
      <c r="F260" s="28"/>
      <c r="G260" s="12"/>
      <c r="H260" s="12"/>
      <c r="I260" s="12"/>
    </row>
    <row r="261" spans="1:9" x14ac:dyDescent="0.25">
      <c r="A261" s="32" t="s">
        <v>231</v>
      </c>
      <c r="B261" s="33" t="s">
        <v>15</v>
      </c>
      <c r="C261" s="34"/>
      <c r="D261" s="34"/>
      <c r="E261" s="14"/>
      <c r="F261" s="34"/>
      <c r="G261" s="14"/>
      <c r="H261" s="14"/>
      <c r="I261" s="14"/>
    </row>
    <row r="262" spans="1:9" ht="24.75" x14ac:dyDescent="0.25">
      <c r="A262" s="26" t="s">
        <v>224</v>
      </c>
      <c r="B262" s="27" t="s">
        <v>156</v>
      </c>
      <c r="C262" s="28">
        <v>227.8</v>
      </c>
      <c r="D262" s="28"/>
      <c r="E262" s="12">
        <f t="shared" ref="E262:E263" si="78">C262*D262</f>
        <v>0</v>
      </c>
      <c r="F262" s="28"/>
      <c r="G262" s="12">
        <f t="shared" ref="G262:G263" si="79">C262*F262</f>
        <v>0</v>
      </c>
      <c r="H262" s="12">
        <f t="shared" ref="H262:H263" si="80">D262+F262</f>
        <v>0</v>
      </c>
      <c r="I262" s="12">
        <f t="shared" ref="I262:I263" si="81">E262+G262</f>
        <v>0</v>
      </c>
    </row>
    <row r="263" spans="1:9" x14ac:dyDescent="0.25">
      <c r="A263" s="26" t="s">
        <v>225</v>
      </c>
      <c r="B263" s="27" t="s">
        <v>156</v>
      </c>
      <c r="C263" s="28">
        <v>228</v>
      </c>
      <c r="D263" s="28"/>
      <c r="E263" s="12">
        <f t="shared" si="78"/>
        <v>0</v>
      </c>
      <c r="F263" s="28"/>
      <c r="G263" s="12">
        <f t="shared" si="79"/>
        <v>0</v>
      </c>
      <c r="H263" s="12">
        <f t="shared" si="80"/>
        <v>0</v>
      </c>
      <c r="I263" s="12">
        <f t="shared" si="81"/>
        <v>0</v>
      </c>
    </row>
    <row r="264" spans="1:9" x14ac:dyDescent="0.25">
      <c r="A264" s="26" t="s">
        <v>15</v>
      </c>
      <c r="B264" s="27" t="s">
        <v>15</v>
      </c>
      <c r="C264" s="28"/>
      <c r="D264" s="28"/>
      <c r="E264" s="12"/>
      <c r="F264" s="28"/>
      <c r="G264" s="12"/>
      <c r="H264" s="12"/>
      <c r="I264" s="12"/>
    </row>
    <row r="265" spans="1:9" ht="42.75" x14ac:dyDescent="0.25">
      <c r="A265" s="32" t="s">
        <v>226</v>
      </c>
      <c r="B265" s="33" t="s">
        <v>15</v>
      </c>
      <c r="C265" s="34"/>
      <c r="D265" s="34"/>
      <c r="E265" s="14"/>
      <c r="F265" s="34"/>
      <c r="G265" s="14"/>
      <c r="H265" s="14"/>
      <c r="I265" s="14"/>
    </row>
    <row r="266" spans="1:9" ht="42.75" x14ac:dyDescent="0.25">
      <c r="A266" s="32" t="s">
        <v>221</v>
      </c>
      <c r="B266" s="33" t="s">
        <v>15</v>
      </c>
      <c r="C266" s="34"/>
      <c r="D266" s="34"/>
      <c r="E266" s="14"/>
      <c r="F266" s="34"/>
      <c r="G266" s="14"/>
      <c r="H266" s="14"/>
      <c r="I266" s="14"/>
    </row>
    <row r="267" spans="1:9" x14ac:dyDescent="0.25">
      <c r="A267" s="26" t="s">
        <v>222</v>
      </c>
      <c r="B267" s="27" t="s">
        <v>57</v>
      </c>
      <c r="C267" s="28">
        <v>2</v>
      </c>
      <c r="D267" s="28"/>
      <c r="E267" s="12">
        <f t="shared" ref="E267:E269" si="82">C267*D267</f>
        <v>0</v>
      </c>
      <c r="F267" s="28"/>
      <c r="G267" s="12">
        <f t="shared" ref="G267:G269" si="83">C267*F267</f>
        <v>0</v>
      </c>
      <c r="H267" s="12">
        <f t="shared" ref="H267:H269" si="84">D267+F267</f>
        <v>0</v>
      </c>
      <c r="I267" s="12">
        <f t="shared" ref="I267:I269" si="85">E267+G267</f>
        <v>0</v>
      </c>
    </row>
    <row r="268" spans="1:9" ht="24.75" x14ac:dyDescent="0.25">
      <c r="A268" s="26" t="s">
        <v>224</v>
      </c>
      <c r="B268" s="27" t="s">
        <v>156</v>
      </c>
      <c r="C268" s="28">
        <v>32</v>
      </c>
      <c r="D268" s="28"/>
      <c r="E268" s="12">
        <f t="shared" si="82"/>
        <v>0</v>
      </c>
      <c r="F268" s="28"/>
      <c r="G268" s="12">
        <f t="shared" si="83"/>
        <v>0</v>
      </c>
      <c r="H268" s="12">
        <f t="shared" si="84"/>
        <v>0</v>
      </c>
      <c r="I268" s="12">
        <f t="shared" si="85"/>
        <v>0</v>
      </c>
    </row>
    <row r="269" spans="1:9" x14ac:dyDescent="0.25">
      <c r="A269" s="26" t="s">
        <v>225</v>
      </c>
      <c r="B269" s="27" t="s">
        <v>156</v>
      </c>
      <c r="C269" s="28">
        <v>32</v>
      </c>
      <c r="D269" s="28"/>
      <c r="E269" s="12">
        <f t="shared" si="82"/>
        <v>0</v>
      </c>
      <c r="F269" s="28"/>
      <c r="G269" s="12">
        <f t="shared" si="83"/>
        <v>0</v>
      </c>
      <c r="H269" s="12">
        <f t="shared" si="84"/>
        <v>0</v>
      </c>
      <c r="I269" s="12">
        <f t="shared" si="85"/>
        <v>0</v>
      </c>
    </row>
    <row r="270" spans="1:9" x14ac:dyDescent="0.25">
      <c r="A270" s="26" t="s">
        <v>15</v>
      </c>
      <c r="B270" s="27" t="s">
        <v>15</v>
      </c>
      <c r="C270" s="28"/>
      <c r="D270" s="28"/>
      <c r="E270" s="12"/>
      <c r="F270" s="28"/>
      <c r="G270" s="12"/>
      <c r="H270" s="12"/>
      <c r="I270" s="12"/>
    </row>
    <row r="271" spans="1:9" x14ac:dyDescent="0.25">
      <c r="A271" s="32" t="s">
        <v>166</v>
      </c>
      <c r="B271" s="33" t="s">
        <v>15</v>
      </c>
      <c r="C271" s="34"/>
      <c r="D271" s="34"/>
      <c r="E271" s="14"/>
      <c r="F271" s="34"/>
      <c r="G271" s="14"/>
      <c r="H271" s="14"/>
      <c r="I271" s="14"/>
    </row>
    <row r="272" spans="1:9" x14ac:dyDescent="0.25">
      <c r="A272" s="26" t="s">
        <v>167</v>
      </c>
      <c r="B272" s="27" t="s">
        <v>168</v>
      </c>
      <c r="C272" s="28">
        <v>1</v>
      </c>
      <c r="D272" s="28"/>
      <c r="E272" s="12">
        <f t="shared" ref="E272:E276" si="86">C272*D272</f>
        <v>0</v>
      </c>
      <c r="F272" s="28"/>
      <c r="G272" s="12">
        <f t="shared" ref="G272:G276" si="87">C272*F272</f>
        <v>0</v>
      </c>
      <c r="H272" s="12">
        <f t="shared" ref="H272:H276" si="88">D272+F272</f>
        <v>0</v>
      </c>
      <c r="I272" s="12">
        <f t="shared" ref="I272:I276" si="89">E272+G272</f>
        <v>0</v>
      </c>
    </row>
    <row r="273" spans="1:9" x14ac:dyDescent="0.25">
      <c r="A273" s="26" t="s">
        <v>169</v>
      </c>
      <c r="B273" s="27" t="s">
        <v>168</v>
      </c>
      <c r="C273" s="28">
        <v>2</v>
      </c>
      <c r="D273" s="28"/>
      <c r="E273" s="12">
        <f t="shared" si="86"/>
        <v>0</v>
      </c>
      <c r="F273" s="28"/>
      <c r="G273" s="12">
        <f t="shared" si="87"/>
        <v>0</v>
      </c>
      <c r="H273" s="12">
        <f t="shared" si="88"/>
        <v>0</v>
      </c>
      <c r="I273" s="12">
        <f t="shared" si="89"/>
        <v>0</v>
      </c>
    </row>
    <row r="274" spans="1:9" x14ac:dyDescent="0.25">
      <c r="A274" s="26" t="s">
        <v>170</v>
      </c>
      <c r="B274" s="27" t="s">
        <v>168</v>
      </c>
      <c r="C274" s="28">
        <v>4</v>
      </c>
      <c r="D274" s="28"/>
      <c r="E274" s="12">
        <f t="shared" si="86"/>
        <v>0</v>
      </c>
      <c r="F274" s="28"/>
      <c r="G274" s="12">
        <f t="shared" si="87"/>
        <v>0</v>
      </c>
      <c r="H274" s="12">
        <f t="shared" si="88"/>
        <v>0</v>
      </c>
      <c r="I274" s="12">
        <f t="shared" si="89"/>
        <v>0</v>
      </c>
    </row>
    <row r="275" spans="1:9" x14ac:dyDescent="0.25">
      <c r="A275" s="26" t="s">
        <v>171</v>
      </c>
      <c r="B275" s="27" t="s">
        <v>168</v>
      </c>
      <c r="C275" s="28">
        <v>2</v>
      </c>
      <c r="D275" s="28"/>
      <c r="E275" s="12">
        <f t="shared" si="86"/>
        <v>0</v>
      </c>
      <c r="F275" s="28"/>
      <c r="G275" s="12">
        <f t="shared" si="87"/>
        <v>0</v>
      </c>
      <c r="H275" s="12">
        <f t="shared" si="88"/>
        <v>0</v>
      </c>
      <c r="I275" s="12">
        <f t="shared" si="89"/>
        <v>0</v>
      </c>
    </row>
    <row r="276" spans="1:9" x14ac:dyDescent="0.25">
      <c r="A276" s="26" t="s">
        <v>172</v>
      </c>
      <c r="B276" s="27" t="s">
        <v>168</v>
      </c>
      <c r="C276" s="28">
        <v>10</v>
      </c>
      <c r="D276" s="28"/>
      <c r="E276" s="12">
        <f t="shared" si="86"/>
        <v>0</v>
      </c>
      <c r="F276" s="28"/>
      <c r="G276" s="12">
        <f t="shared" si="87"/>
        <v>0</v>
      </c>
      <c r="H276" s="12">
        <f t="shared" si="88"/>
        <v>0</v>
      </c>
      <c r="I276" s="12">
        <f t="shared" si="89"/>
        <v>0</v>
      </c>
    </row>
    <row r="277" spans="1:9" x14ac:dyDescent="0.25">
      <c r="A277" s="32" t="s">
        <v>173</v>
      </c>
      <c r="B277" s="33" t="s">
        <v>15</v>
      </c>
      <c r="C277" s="34"/>
      <c r="D277" s="34"/>
      <c r="E277" s="14"/>
      <c r="F277" s="34"/>
      <c r="G277" s="14"/>
      <c r="H277" s="14"/>
      <c r="I277" s="14"/>
    </row>
    <row r="278" spans="1:9" x14ac:dyDescent="0.25">
      <c r="A278" s="26" t="s">
        <v>174</v>
      </c>
      <c r="B278" s="27" t="s">
        <v>168</v>
      </c>
      <c r="C278" s="28">
        <v>2</v>
      </c>
      <c r="D278" s="28"/>
      <c r="E278" s="12">
        <f t="shared" ref="E278" si="90">C278*D278</f>
        <v>0</v>
      </c>
      <c r="F278" s="28"/>
      <c r="G278" s="12">
        <f t="shared" ref="G278" si="91">C278*F278</f>
        <v>0</v>
      </c>
      <c r="H278" s="12">
        <f t="shared" ref="H278" si="92">D278+F278</f>
        <v>0</v>
      </c>
      <c r="I278" s="12">
        <f t="shared" ref="I278" si="93">E278+G278</f>
        <v>0</v>
      </c>
    </row>
    <row r="279" spans="1:9" x14ac:dyDescent="0.25">
      <c r="A279" s="32" t="s">
        <v>175</v>
      </c>
      <c r="B279" s="33" t="s">
        <v>15</v>
      </c>
      <c r="C279" s="34"/>
      <c r="D279" s="34"/>
      <c r="E279" s="14"/>
      <c r="F279" s="34"/>
      <c r="G279" s="14"/>
      <c r="H279" s="14"/>
      <c r="I279" s="14"/>
    </row>
    <row r="280" spans="1:9" x14ac:dyDescent="0.25">
      <c r="A280" s="26" t="s">
        <v>176</v>
      </c>
      <c r="B280" s="27" t="s">
        <v>168</v>
      </c>
      <c r="C280" s="28">
        <v>2</v>
      </c>
      <c r="D280" s="28"/>
      <c r="E280" s="12">
        <f t="shared" ref="E280" si="94">C280*D280</f>
        <v>0</v>
      </c>
      <c r="F280" s="28"/>
      <c r="G280" s="12">
        <f t="shared" ref="G280" si="95">C280*F280</f>
        <v>0</v>
      </c>
      <c r="H280" s="12">
        <f t="shared" ref="H280" si="96">D280+F280</f>
        <v>0</v>
      </c>
      <c r="I280" s="12">
        <f t="shared" ref="I280" si="97">E280+G280</f>
        <v>0</v>
      </c>
    </row>
    <row r="281" spans="1:9" x14ac:dyDescent="0.25">
      <c r="A281" s="26" t="s">
        <v>15</v>
      </c>
      <c r="B281" s="27" t="s">
        <v>15</v>
      </c>
      <c r="C281" s="28"/>
      <c r="D281" s="28"/>
      <c r="E281" s="12"/>
      <c r="F281" s="28"/>
      <c r="G281" s="12"/>
      <c r="H281" s="12"/>
      <c r="I281" s="12"/>
    </row>
    <row r="282" spans="1:9" x14ac:dyDescent="0.25">
      <c r="A282" s="26" t="s">
        <v>15</v>
      </c>
      <c r="B282" s="27" t="s">
        <v>15</v>
      </c>
      <c r="C282" s="28"/>
      <c r="D282" s="28"/>
      <c r="E282" s="12"/>
      <c r="F282" s="28"/>
      <c r="G282" s="12"/>
      <c r="H282" s="12"/>
      <c r="I282" s="12"/>
    </row>
    <row r="283" spans="1:9" x14ac:dyDescent="0.25">
      <c r="A283" s="26" t="s">
        <v>183</v>
      </c>
      <c r="B283" s="27" t="s">
        <v>15</v>
      </c>
      <c r="C283" s="28"/>
      <c r="D283" s="28"/>
      <c r="E283" s="12">
        <f>SUM(E257:E282)*0.05</f>
        <v>0</v>
      </c>
      <c r="F283" s="28"/>
      <c r="G283" s="12"/>
      <c r="H283" s="12"/>
      <c r="I283" s="12">
        <f>E283</f>
        <v>0</v>
      </c>
    </row>
    <row r="284" spans="1:9" ht="33" x14ac:dyDescent="0.3">
      <c r="A284" s="23" t="s">
        <v>232</v>
      </c>
      <c r="B284" s="24" t="s">
        <v>15</v>
      </c>
      <c r="C284" s="25"/>
      <c r="D284" s="25"/>
      <c r="E284" s="11">
        <f>SUM(E257:E283)</f>
        <v>0</v>
      </c>
      <c r="F284" s="25"/>
      <c r="G284" s="11">
        <f>SUM(G257:G283)</f>
        <v>0</v>
      </c>
      <c r="H284" s="11"/>
      <c r="I284" s="11">
        <f>SUM(I257:I283)</f>
        <v>0</v>
      </c>
    </row>
    <row r="285" spans="1:9" x14ac:dyDescent="0.25">
      <c r="A285" s="26" t="s">
        <v>15</v>
      </c>
      <c r="B285" s="27" t="s">
        <v>15</v>
      </c>
      <c r="C285" s="28"/>
      <c r="D285" s="28"/>
      <c r="E285" s="12"/>
      <c r="F285" s="28"/>
      <c r="G285" s="12"/>
      <c r="H285" s="12"/>
      <c r="I285" s="12"/>
    </row>
    <row r="286" spans="1:9" x14ac:dyDescent="0.25">
      <c r="A286" s="26" t="s">
        <v>15</v>
      </c>
      <c r="B286" s="27" t="s">
        <v>15</v>
      </c>
      <c r="C286" s="28"/>
      <c r="D286" s="28"/>
      <c r="E286" s="12"/>
      <c r="F286" s="28"/>
      <c r="G286" s="12"/>
      <c r="H286" s="12"/>
      <c r="I286" s="12"/>
    </row>
    <row r="287" spans="1:9" ht="16.5" x14ac:dyDescent="0.3">
      <c r="A287" s="23" t="s">
        <v>233</v>
      </c>
      <c r="B287" s="24" t="s">
        <v>15</v>
      </c>
      <c r="C287" s="25"/>
      <c r="D287" s="25"/>
      <c r="E287" s="11"/>
      <c r="F287" s="25"/>
      <c r="G287" s="11"/>
      <c r="H287" s="11"/>
      <c r="I287" s="11"/>
    </row>
    <row r="288" spans="1:9" ht="42.75" x14ac:dyDescent="0.25">
      <c r="A288" s="32" t="s">
        <v>226</v>
      </c>
      <c r="B288" s="33" t="s">
        <v>15</v>
      </c>
      <c r="C288" s="34"/>
      <c r="D288" s="34"/>
      <c r="E288" s="14"/>
      <c r="F288" s="34"/>
      <c r="G288" s="14"/>
      <c r="H288" s="14"/>
      <c r="I288" s="14"/>
    </row>
    <row r="289" spans="1:9" x14ac:dyDescent="0.25">
      <c r="A289" s="26" t="s">
        <v>234</v>
      </c>
      <c r="B289" s="27" t="s">
        <v>216</v>
      </c>
      <c r="C289" s="28">
        <v>1</v>
      </c>
      <c r="D289" s="28"/>
      <c r="E289" s="12">
        <f t="shared" ref="E289" si="98">C289*D289</f>
        <v>0</v>
      </c>
      <c r="F289" s="28"/>
      <c r="G289" s="12">
        <f t="shared" ref="G289" si="99">C289*F289</f>
        <v>0</v>
      </c>
      <c r="H289" s="12">
        <f t="shared" ref="H289" si="100">D289+F289</f>
        <v>0</v>
      </c>
      <c r="I289" s="12">
        <f t="shared" ref="I289" si="101">E289+G289</f>
        <v>0</v>
      </c>
    </row>
    <row r="290" spans="1:9" ht="96.75" x14ac:dyDescent="0.25">
      <c r="A290" s="26" t="s">
        <v>235</v>
      </c>
      <c r="B290" s="27" t="s">
        <v>15</v>
      </c>
      <c r="C290" s="28"/>
      <c r="D290" s="28"/>
      <c r="E290" s="12"/>
      <c r="F290" s="28"/>
      <c r="G290" s="12"/>
      <c r="H290" s="12"/>
      <c r="I290" s="12"/>
    </row>
    <row r="291" spans="1:9" x14ac:dyDescent="0.25">
      <c r="A291" s="26" t="s">
        <v>236</v>
      </c>
      <c r="B291" s="27" t="s">
        <v>216</v>
      </c>
      <c r="C291" s="28">
        <v>1</v>
      </c>
      <c r="D291" s="28"/>
      <c r="E291" s="12">
        <f t="shared" ref="E291" si="102">C291*D291</f>
        <v>0</v>
      </c>
      <c r="F291" s="28"/>
      <c r="G291" s="12">
        <f t="shared" ref="G291" si="103">C291*F291</f>
        <v>0</v>
      </c>
      <c r="H291" s="12">
        <f t="shared" ref="H291" si="104">D291+F291</f>
        <v>0</v>
      </c>
      <c r="I291" s="12">
        <f t="shared" ref="I291" si="105">E291+G291</f>
        <v>0</v>
      </c>
    </row>
    <row r="292" spans="1:9" x14ac:dyDescent="0.25">
      <c r="A292" s="32" t="s">
        <v>237</v>
      </c>
      <c r="B292" s="33" t="s">
        <v>15</v>
      </c>
      <c r="C292" s="34"/>
      <c r="D292" s="34"/>
      <c r="E292" s="14"/>
      <c r="F292" s="34"/>
      <c r="G292" s="14"/>
      <c r="H292" s="14"/>
      <c r="I292" s="14"/>
    </row>
    <row r="293" spans="1:9" ht="24.75" x14ac:dyDescent="0.25">
      <c r="A293" s="26" t="s">
        <v>238</v>
      </c>
      <c r="B293" s="27" t="s">
        <v>57</v>
      </c>
      <c r="C293" s="28">
        <v>3</v>
      </c>
      <c r="D293" s="28"/>
      <c r="E293" s="12">
        <f t="shared" ref="E293" si="106">C293*D293</f>
        <v>0</v>
      </c>
      <c r="F293" s="28"/>
      <c r="G293" s="12">
        <f t="shared" ref="G293" si="107">C293*F293</f>
        <v>0</v>
      </c>
      <c r="H293" s="12">
        <f t="shared" ref="H293" si="108">D293+F293</f>
        <v>0</v>
      </c>
      <c r="I293" s="12">
        <f t="shared" ref="I293" si="109">E293+G293</f>
        <v>0</v>
      </c>
    </row>
    <row r="294" spans="1:9" ht="28.5" x14ac:dyDescent="0.25">
      <c r="A294" s="32" t="s">
        <v>239</v>
      </c>
      <c r="B294" s="33" t="s">
        <v>15</v>
      </c>
      <c r="C294" s="34"/>
      <c r="D294" s="34"/>
      <c r="E294" s="14"/>
      <c r="F294" s="34"/>
      <c r="G294" s="14"/>
      <c r="H294" s="14"/>
      <c r="I294" s="14"/>
    </row>
    <row r="295" spans="1:9" ht="24.75" x14ac:dyDescent="0.25">
      <c r="A295" s="26" t="s">
        <v>240</v>
      </c>
      <c r="B295" s="27" t="s">
        <v>57</v>
      </c>
      <c r="C295" s="28">
        <v>3</v>
      </c>
      <c r="D295" s="28"/>
      <c r="E295" s="12">
        <f t="shared" ref="E295" si="110">C295*D295</f>
        <v>0</v>
      </c>
      <c r="F295" s="28"/>
      <c r="G295" s="12">
        <f t="shared" ref="G295" si="111">C295*F295</f>
        <v>0</v>
      </c>
      <c r="H295" s="12">
        <f t="shared" ref="H295" si="112">D295+F295</f>
        <v>0</v>
      </c>
      <c r="I295" s="12">
        <f t="shared" ref="I295" si="113">E295+G295</f>
        <v>0</v>
      </c>
    </row>
    <row r="296" spans="1:9" x14ac:dyDescent="0.25">
      <c r="A296" s="32" t="s">
        <v>111</v>
      </c>
      <c r="B296" s="33" t="s">
        <v>15</v>
      </c>
      <c r="C296" s="34"/>
      <c r="D296" s="34"/>
      <c r="E296" s="14"/>
      <c r="F296" s="34"/>
      <c r="G296" s="14"/>
      <c r="H296" s="14"/>
      <c r="I296" s="14"/>
    </row>
    <row r="297" spans="1:9" ht="24.75" x14ac:dyDescent="0.25">
      <c r="A297" s="26" t="s">
        <v>112</v>
      </c>
      <c r="B297" s="27" t="s">
        <v>57</v>
      </c>
      <c r="C297" s="28">
        <v>3</v>
      </c>
      <c r="D297" s="28"/>
      <c r="E297" s="12">
        <f t="shared" ref="E297" si="114">C297*D297</f>
        <v>0</v>
      </c>
      <c r="F297" s="28"/>
      <c r="G297" s="12">
        <f t="shared" ref="G297" si="115">C297*F297</f>
        <v>0</v>
      </c>
      <c r="H297" s="12">
        <f t="shared" ref="H297" si="116">D297+F297</f>
        <v>0</v>
      </c>
      <c r="I297" s="12">
        <f t="shared" ref="I297" si="117">E297+G297</f>
        <v>0</v>
      </c>
    </row>
    <row r="298" spans="1:9" x14ac:dyDescent="0.25">
      <c r="A298" s="32" t="s">
        <v>241</v>
      </c>
      <c r="B298" s="33" t="s">
        <v>15</v>
      </c>
      <c r="C298" s="34"/>
      <c r="D298" s="34"/>
      <c r="E298" s="14"/>
      <c r="F298" s="34"/>
      <c r="G298" s="14"/>
      <c r="H298" s="14"/>
      <c r="I298" s="14"/>
    </row>
    <row r="299" spans="1:9" x14ac:dyDescent="0.25">
      <c r="A299" s="26" t="s">
        <v>242</v>
      </c>
      <c r="B299" s="27" t="s">
        <v>156</v>
      </c>
      <c r="C299" s="28">
        <v>95</v>
      </c>
      <c r="D299" s="28"/>
      <c r="E299" s="12">
        <f t="shared" ref="E299:E300" si="118">C299*D299</f>
        <v>0</v>
      </c>
      <c r="F299" s="28"/>
      <c r="G299" s="12">
        <f t="shared" ref="G299:G300" si="119">C299*F299</f>
        <v>0</v>
      </c>
      <c r="H299" s="12">
        <f t="shared" ref="H299:H300" si="120">D299+F299</f>
        <v>0</v>
      </c>
      <c r="I299" s="12">
        <f t="shared" ref="I299:I300" si="121">E299+G299</f>
        <v>0</v>
      </c>
    </row>
    <row r="300" spans="1:9" x14ac:dyDescent="0.25">
      <c r="A300" s="26" t="s">
        <v>225</v>
      </c>
      <c r="B300" s="27" t="s">
        <v>156</v>
      </c>
      <c r="C300" s="28">
        <v>95</v>
      </c>
      <c r="D300" s="28"/>
      <c r="E300" s="12">
        <f t="shared" si="118"/>
        <v>0</v>
      </c>
      <c r="F300" s="28"/>
      <c r="G300" s="12">
        <f t="shared" si="119"/>
        <v>0</v>
      </c>
      <c r="H300" s="12">
        <f t="shared" si="120"/>
        <v>0</v>
      </c>
      <c r="I300" s="12">
        <f t="shared" si="121"/>
        <v>0</v>
      </c>
    </row>
    <row r="301" spans="1:9" x14ac:dyDescent="0.25">
      <c r="A301" s="26" t="s">
        <v>15</v>
      </c>
      <c r="B301" s="27" t="s">
        <v>15</v>
      </c>
      <c r="C301" s="28"/>
      <c r="D301" s="28"/>
      <c r="E301" s="12"/>
      <c r="F301" s="28"/>
      <c r="G301" s="12"/>
      <c r="H301" s="12"/>
      <c r="I301" s="12"/>
    </row>
    <row r="302" spans="1:9" x14ac:dyDescent="0.25">
      <c r="A302" s="32" t="s">
        <v>166</v>
      </c>
      <c r="B302" s="33" t="s">
        <v>15</v>
      </c>
      <c r="C302" s="34"/>
      <c r="D302" s="34"/>
      <c r="E302" s="14"/>
      <c r="F302" s="34"/>
      <c r="G302" s="14"/>
      <c r="H302" s="14"/>
      <c r="I302" s="14"/>
    </row>
    <row r="303" spans="1:9" x14ac:dyDescent="0.25">
      <c r="A303" s="26" t="s">
        <v>167</v>
      </c>
      <c r="B303" s="27" t="s">
        <v>168</v>
      </c>
      <c r="C303" s="28">
        <v>1</v>
      </c>
      <c r="D303" s="28"/>
      <c r="E303" s="12">
        <f t="shared" ref="E303:E307" si="122">C303*D303</f>
        <v>0</v>
      </c>
      <c r="F303" s="28"/>
      <c r="G303" s="12">
        <f t="shared" ref="G303:G307" si="123">C303*F303</f>
        <v>0</v>
      </c>
      <c r="H303" s="12">
        <f t="shared" ref="H303:H307" si="124">D303+F303</f>
        <v>0</v>
      </c>
      <c r="I303" s="12">
        <f t="shared" ref="I303:I307" si="125">E303+G303</f>
        <v>0</v>
      </c>
    </row>
    <row r="304" spans="1:9" x14ac:dyDescent="0.25">
      <c r="A304" s="26" t="s">
        <v>169</v>
      </c>
      <c r="B304" s="27" t="s">
        <v>168</v>
      </c>
      <c r="C304" s="28">
        <v>2</v>
      </c>
      <c r="D304" s="28"/>
      <c r="E304" s="12">
        <f t="shared" si="122"/>
        <v>0</v>
      </c>
      <c r="F304" s="28"/>
      <c r="G304" s="12">
        <f t="shared" si="123"/>
        <v>0</v>
      </c>
      <c r="H304" s="12">
        <f t="shared" si="124"/>
        <v>0</v>
      </c>
      <c r="I304" s="12">
        <f t="shared" si="125"/>
        <v>0</v>
      </c>
    </row>
    <row r="305" spans="1:9" x14ac:dyDescent="0.25">
      <c r="A305" s="26" t="s">
        <v>170</v>
      </c>
      <c r="B305" s="27" t="s">
        <v>168</v>
      </c>
      <c r="C305" s="28">
        <v>4</v>
      </c>
      <c r="D305" s="28"/>
      <c r="E305" s="12">
        <f t="shared" si="122"/>
        <v>0</v>
      </c>
      <c r="F305" s="28"/>
      <c r="G305" s="12">
        <f t="shared" si="123"/>
        <v>0</v>
      </c>
      <c r="H305" s="12">
        <f t="shared" si="124"/>
        <v>0</v>
      </c>
      <c r="I305" s="12">
        <f t="shared" si="125"/>
        <v>0</v>
      </c>
    </row>
    <row r="306" spans="1:9" x14ac:dyDescent="0.25">
      <c r="A306" s="26" t="s">
        <v>171</v>
      </c>
      <c r="B306" s="27" t="s">
        <v>168</v>
      </c>
      <c r="C306" s="28">
        <v>2</v>
      </c>
      <c r="D306" s="28"/>
      <c r="E306" s="12">
        <f t="shared" si="122"/>
        <v>0</v>
      </c>
      <c r="F306" s="28"/>
      <c r="G306" s="12">
        <f t="shared" si="123"/>
        <v>0</v>
      </c>
      <c r="H306" s="12">
        <f t="shared" si="124"/>
        <v>0</v>
      </c>
      <c r="I306" s="12">
        <f t="shared" si="125"/>
        <v>0</v>
      </c>
    </row>
    <row r="307" spans="1:9" x14ac:dyDescent="0.25">
      <c r="A307" s="26" t="s">
        <v>172</v>
      </c>
      <c r="B307" s="27" t="s">
        <v>168</v>
      </c>
      <c r="C307" s="28">
        <v>10</v>
      </c>
      <c r="D307" s="28"/>
      <c r="E307" s="12">
        <f t="shared" si="122"/>
        <v>0</v>
      </c>
      <c r="F307" s="28"/>
      <c r="G307" s="12">
        <f t="shared" si="123"/>
        <v>0</v>
      </c>
      <c r="H307" s="12">
        <f t="shared" si="124"/>
        <v>0</v>
      </c>
      <c r="I307" s="12">
        <f t="shared" si="125"/>
        <v>0</v>
      </c>
    </row>
    <row r="308" spans="1:9" x14ac:dyDescent="0.25">
      <c r="A308" s="32" t="s">
        <v>173</v>
      </c>
      <c r="B308" s="33" t="s">
        <v>15</v>
      </c>
      <c r="C308" s="34"/>
      <c r="D308" s="34"/>
      <c r="E308" s="14"/>
      <c r="F308" s="34"/>
      <c r="G308" s="14"/>
      <c r="H308" s="14"/>
      <c r="I308" s="14"/>
    </row>
    <row r="309" spans="1:9" x14ac:dyDescent="0.25">
      <c r="A309" s="26" t="s">
        <v>174</v>
      </c>
      <c r="B309" s="27" t="s">
        <v>168</v>
      </c>
      <c r="C309" s="28">
        <v>2</v>
      </c>
      <c r="D309" s="28"/>
      <c r="E309" s="12">
        <f t="shared" ref="E309" si="126">C309*D309</f>
        <v>0</v>
      </c>
      <c r="F309" s="28"/>
      <c r="G309" s="12">
        <f t="shared" ref="G309" si="127">C309*F309</f>
        <v>0</v>
      </c>
      <c r="H309" s="12">
        <f t="shared" ref="H309" si="128">D309+F309</f>
        <v>0</v>
      </c>
      <c r="I309" s="12">
        <f t="shared" ref="I309" si="129">E309+G309</f>
        <v>0</v>
      </c>
    </row>
    <row r="310" spans="1:9" x14ac:dyDescent="0.25">
      <c r="A310" s="32" t="s">
        <v>175</v>
      </c>
      <c r="B310" s="33" t="s">
        <v>15</v>
      </c>
      <c r="C310" s="34"/>
      <c r="D310" s="34"/>
      <c r="E310" s="14"/>
      <c r="F310" s="34"/>
      <c r="G310" s="14"/>
      <c r="H310" s="14"/>
      <c r="I310" s="14"/>
    </row>
    <row r="311" spans="1:9" x14ac:dyDescent="0.25">
      <c r="A311" s="26" t="s">
        <v>176</v>
      </c>
      <c r="B311" s="27" t="s">
        <v>168</v>
      </c>
      <c r="C311" s="28">
        <v>2</v>
      </c>
      <c r="D311" s="28"/>
      <c r="E311" s="12">
        <f t="shared" ref="E311" si="130">C311*D311</f>
        <v>0</v>
      </c>
      <c r="F311" s="28"/>
      <c r="G311" s="12">
        <f t="shared" ref="G311" si="131">C311*F311</f>
        <v>0</v>
      </c>
      <c r="H311" s="12">
        <f t="shared" ref="H311" si="132">D311+F311</f>
        <v>0</v>
      </c>
      <c r="I311" s="12">
        <f t="shared" ref="I311" si="133">E311+G311</f>
        <v>0</v>
      </c>
    </row>
    <row r="312" spans="1:9" x14ac:dyDescent="0.25">
      <c r="A312" s="26" t="s">
        <v>15</v>
      </c>
      <c r="B312" s="27" t="s">
        <v>15</v>
      </c>
      <c r="C312" s="28"/>
      <c r="D312" s="28"/>
      <c r="E312" s="12"/>
      <c r="F312" s="28"/>
      <c r="G312" s="12"/>
      <c r="H312" s="12"/>
      <c r="I312" s="12"/>
    </row>
    <row r="313" spans="1:9" x14ac:dyDescent="0.25">
      <c r="A313" s="26" t="s">
        <v>15</v>
      </c>
      <c r="B313" s="27" t="s">
        <v>15</v>
      </c>
      <c r="C313" s="28"/>
      <c r="D313" s="28"/>
      <c r="E313" s="12"/>
      <c r="F313" s="28"/>
      <c r="G313" s="12"/>
      <c r="H313" s="12"/>
      <c r="I313" s="12"/>
    </row>
    <row r="314" spans="1:9" x14ac:dyDescent="0.25">
      <c r="A314" s="26" t="s">
        <v>183</v>
      </c>
      <c r="B314" s="27" t="s">
        <v>15</v>
      </c>
      <c r="C314" s="28"/>
      <c r="D314" s="28"/>
      <c r="E314" s="12">
        <f>SUM(E289:E313)*0.05</f>
        <v>0</v>
      </c>
      <c r="F314" s="28"/>
      <c r="G314" s="12"/>
      <c r="H314" s="12"/>
      <c r="I314" s="12">
        <f>E314</f>
        <v>0</v>
      </c>
    </row>
    <row r="315" spans="1:9" ht="33" x14ac:dyDescent="0.3">
      <c r="A315" s="23" t="s">
        <v>243</v>
      </c>
      <c r="B315" s="24" t="s">
        <v>15</v>
      </c>
      <c r="C315" s="25"/>
      <c r="D315" s="25"/>
      <c r="E315" s="11">
        <f>SUM(E289:E314)</f>
        <v>0</v>
      </c>
      <c r="F315" s="25"/>
      <c r="G315" s="11">
        <f>SUM(G289:G314)</f>
        <v>0</v>
      </c>
      <c r="H315" s="11"/>
      <c r="I315" s="11">
        <f>SUM(I289:I314)</f>
        <v>0</v>
      </c>
    </row>
    <row r="316" spans="1:9" x14ac:dyDescent="0.25">
      <c r="A316" s="26" t="s">
        <v>15</v>
      </c>
      <c r="B316" s="27" t="s">
        <v>15</v>
      </c>
      <c r="C316" s="28"/>
      <c r="D316" s="28"/>
      <c r="E316" s="12"/>
      <c r="F316" s="28"/>
      <c r="G316" s="12"/>
      <c r="H316" s="12"/>
      <c r="I316" s="12"/>
    </row>
    <row r="317" spans="1:9" x14ac:dyDescent="0.25">
      <c r="A317" s="26" t="s">
        <v>15</v>
      </c>
      <c r="B317" s="27" t="s">
        <v>15</v>
      </c>
      <c r="C317" s="28"/>
      <c r="D317" s="28"/>
      <c r="E317" s="12"/>
      <c r="F317" s="28"/>
      <c r="G317" s="12"/>
      <c r="H317" s="12"/>
      <c r="I317" s="12"/>
    </row>
    <row r="318" spans="1:9" ht="33" x14ac:dyDescent="0.3">
      <c r="A318" s="23" t="s">
        <v>244</v>
      </c>
      <c r="B318" s="24" t="s">
        <v>15</v>
      </c>
      <c r="C318" s="25"/>
      <c r="D318" s="25"/>
      <c r="E318" s="11"/>
      <c r="F318" s="25"/>
      <c r="G318" s="11"/>
      <c r="H318" s="11"/>
      <c r="I318" s="11"/>
    </row>
    <row r="319" spans="1:9" x14ac:dyDescent="0.25">
      <c r="A319" s="32" t="s">
        <v>245</v>
      </c>
      <c r="B319" s="33" t="s">
        <v>15</v>
      </c>
      <c r="C319" s="34"/>
      <c r="D319" s="34"/>
      <c r="E319" s="14"/>
      <c r="F319" s="34"/>
      <c r="G319" s="14"/>
      <c r="H319" s="14"/>
      <c r="I319" s="14"/>
    </row>
    <row r="320" spans="1:9" x14ac:dyDescent="0.25">
      <c r="A320" s="26" t="s">
        <v>246</v>
      </c>
      <c r="B320" s="27" t="s">
        <v>57</v>
      </c>
      <c r="C320" s="28">
        <v>1</v>
      </c>
      <c r="D320" s="28"/>
      <c r="E320" s="12">
        <f t="shared" ref="E320" si="134">C320*D320</f>
        <v>0</v>
      </c>
      <c r="F320" s="28"/>
      <c r="G320" s="12">
        <f t="shared" ref="G320" si="135">C320*F320</f>
        <v>0</v>
      </c>
      <c r="H320" s="12">
        <f t="shared" ref="H320" si="136">D320+F320</f>
        <v>0</v>
      </c>
      <c r="I320" s="12">
        <f t="shared" ref="I320" si="137">E320+G320</f>
        <v>0</v>
      </c>
    </row>
    <row r="321" spans="1:9" x14ac:dyDescent="0.25">
      <c r="A321" s="32" t="s">
        <v>247</v>
      </c>
      <c r="B321" s="33" t="s">
        <v>15</v>
      </c>
      <c r="C321" s="34"/>
      <c r="D321" s="34"/>
      <c r="E321" s="14"/>
      <c r="F321" s="34"/>
      <c r="G321" s="14"/>
      <c r="H321" s="14"/>
      <c r="I321" s="14"/>
    </row>
    <row r="322" spans="1:9" x14ac:dyDescent="0.25">
      <c r="A322" s="26" t="s">
        <v>248</v>
      </c>
      <c r="B322" s="27" t="s">
        <v>57</v>
      </c>
      <c r="C322" s="28">
        <v>2</v>
      </c>
      <c r="D322" s="28"/>
      <c r="E322" s="12">
        <f t="shared" ref="E322:E325" si="138">C322*D322</f>
        <v>0</v>
      </c>
      <c r="F322" s="28"/>
      <c r="G322" s="12">
        <f t="shared" ref="G322:G325" si="139">C322*F322</f>
        <v>0</v>
      </c>
      <c r="H322" s="12">
        <f t="shared" ref="H322:H325" si="140">D322+F322</f>
        <v>0</v>
      </c>
      <c r="I322" s="12">
        <f t="shared" ref="I322:I325" si="141">E322+G322</f>
        <v>0</v>
      </c>
    </row>
    <row r="323" spans="1:9" x14ac:dyDescent="0.25">
      <c r="A323" s="26" t="s">
        <v>249</v>
      </c>
      <c r="B323" s="27" t="s">
        <v>57</v>
      </c>
      <c r="C323" s="28">
        <v>2</v>
      </c>
      <c r="D323" s="28"/>
      <c r="E323" s="12">
        <f t="shared" si="138"/>
        <v>0</v>
      </c>
      <c r="F323" s="28"/>
      <c r="G323" s="12">
        <f t="shared" si="139"/>
        <v>0</v>
      </c>
      <c r="H323" s="12">
        <f t="shared" si="140"/>
        <v>0</v>
      </c>
      <c r="I323" s="12">
        <f t="shared" si="141"/>
        <v>0</v>
      </c>
    </row>
    <row r="324" spans="1:9" x14ac:dyDescent="0.25">
      <c r="A324" s="26" t="s">
        <v>250</v>
      </c>
      <c r="B324" s="27" t="s">
        <v>57</v>
      </c>
      <c r="C324" s="28">
        <v>1</v>
      </c>
      <c r="D324" s="28"/>
      <c r="E324" s="12">
        <f t="shared" si="138"/>
        <v>0</v>
      </c>
      <c r="F324" s="28"/>
      <c r="G324" s="12">
        <f t="shared" si="139"/>
        <v>0</v>
      </c>
      <c r="H324" s="12">
        <f t="shared" si="140"/>
        <v>0</v>
      </c>
      <c r="I324" s="12">
        <f t="shared" si="141"/>
        <v>0</v>
      </c>
    </row>
    <row r="325" spans="1:9" x14ac:dyDescent="0.25">
      <c r="A325" s="26" t="s">
        <v>251</v>
      </c>
      <c r="B325" s="27" t="s">
        <v>57</v>
      </c>
      <c r="C325" s="28">
        <v>15</v>
      </c>
      <c r="D325" s="28"/>
      <c r="E325" s="12">
        <f t="shared" si="138"/>
        <v>0</v>
      </c>
      <c r="F325" s="28"/>
      <c r="G325" s="12">
        <f t="shared" si="139"/>
        <v>0</v>
      </c>
      <c r="H325" s="12">
        <f t="shared" si="140"/>
        <v>0</v>
      </c>
      <c r="I325" s="12">
        <f t="shared" si="141"/>
        <v>0</v>
      </c>
    </row>
    <row r="326" spans="1:9" x14ac:dyDescent="0.25">
      <c r="A326" s="32" t="s">
        <v>252</v>
      </c>
      <c r="B326" s="33" t="s">
        <v>15</v>
      </c>
      <c r="C326" s="34"/>
      <c r="D326" s="34"/>
      <c r="E326" s="14"/>
      <c r="F326" s="34"/>
      <c r="G326" s="14"/>
      <c r="H326" s="14"/>
      <c r="I326" s="14"/>
    </row>
    <row r="327" spans="1:9" x14ac:dyDescent="0.25">
      <c r="A327" s="26" t="s">
        <v>253</v>
      </c>
      <c r="B327" s="27" t="s">
        <v>57</v>
      </c>
      <c r="C327" s="28">
        <v>4</v>
      </c>
      <c r="D327" s="28"/>
      <c r="E327" s="12">
        <f t="shared" ref="E327:E328" si="142">C327*D327</f>
        <v>0</v>
      </c>
      <c r="F327" s="28"/>
      <c r="G327" s="12">
        <f t="shared" ref="G327:G328" si="143">C327*F327</f>
        <v>0</v>
      </c>
      <c r="H327" s="12">
        <f t="shared" ref="H327:H328" si="144">D327+F327</f>
        <v>0</v>
      </c>
      <c r="I327" s="12">
        <f t="shared" ref="I327:I328" si="145">E327+G327</f>
        <v>0</v>
      </c>
    </row>
    <row r="328" spans="1:9" ht="24.75" x14ac:dyDescent="0.25">
      <c r="A328" s="26" t="s">
        <v>254</v>
      </c>
      <c r="B328" s="27" t="s">
        <v>57</v>
      </c>
      <c r="C328" s="28">
        <v>2</v>
      </c>
      <c r="D328" s="28"/>
      <c r="E328" s="12">
        <f t="shared" si="142"/>
        <v>0</v>
      </c>
      <c r="F328" s="28"/>
      <c r="G328" s="12">
        <f t="shared" si="143"/>
        <v>0</v>
      </c>
      <c r="H328" s="12">
        <f t="shared" si="144"/>
        <v>0</v>
      </c>
      <c r="I328" s="12">
        <f t="shared" si="145"/>
        <v>0</v>
      </c>
    </row>
    <row r="329" spans="1:9" ht="28.5" x14ac:dyDescent="0.25">
      <c r="A329" s="32" t="s">
        <v>255</v>
      </c>
      <c r="B329" s="33" t="s">
        <v>15</v>
      </c>
      <c r="C329" s="34"/>
      <c r="D329" s="34"/>
      <c r="E329" s="14"/>
      <c r="F329" s="34"/>
      <c r="G329" s="14"/>
      <c r="H329" s="14"/>
      <c r="I329" s="14"/>
    </row>
    <row r="330" spans="1:9" x14ac:dyDescent="0.25">
      <c r="A330" s="26" t="s">
        <v>256</v>
      </c>
      <c r="B330" s="27" t="s">
        <v>57</v>
      </c>
      <c r="C330" s="28">
        <v>1</v>
      </c>
      <c r="D330" s="28"/>
      <c r="E330" s="12">
        <f t="shared" ref="E330" si="146">C330*D330</f>
        <v>0</v>
      </c>
      <c r="F330" s="28"/>
      <c r="G330" s="12">
        <f t="shared" ref="G330" si="147">C330*F330</f>
        <v>0</v>
      </c>
      <c r="H330" s="12">
        <f t="shared" ref="H330" si="148">D330+F330</f>
        <v>0</v>
      </c>
      <c r="I330" s="12">
        <f t="shared" ref="I330" si="149">E330+G330</f>
        <v>0</v>
      </c>
    </row>
    <row r="331" spans="1:9" x14ac:dyDescent="0.25">
      <c r="A331" s="32" t="s">
        <v>257</v>
      </c>
      <c r="B331" s="33" t="s">
        <v>15</v>
      </c>
      <c r="C331" s="34"/>
      <c r="D331" s="34"/>
      <c r="E331" s="14"/>
      <c r="F331" s="34"/>
      <c r="G331" s="14"/>
      <c r="H331" s="14"/>
      <c r="I331" s="14"/>
    </row>
    <row r="332" spans="1:9" x14ac:dyDescent="0.25">
      <c r="A332" s="26" t="s">
        <v>258</v>
      </c>
      <c r="B332" s="27" t="s">
        <v>57</v>
      </c>
      <c r="C332" s="28">
        <v>1</v>
      </c>
      <c r="D332" s="28"/>
      <c r="E332" s="12">
        <f t="shared" ref="E332" si="150">C332*D332</f>
        <v>0</v>
      </c>
      <c r="F332" s="28"/>
      <c r="G332" s="12">
        <f t="shared" ref="G332" si="151">C332*F332</f>
        <v>0</v>
      </c>
      <c r="H332" s="12">
        <f t="shared" ref="H332" si="152">D332+F332</f>
        <v>0</v>
      </c>
      <c r="I332" s="12">
        <f t="shared" ref="I332" si="153">E332+G332</f>
        <v>0</v>
      </c>
    </row>
    <row r="333" spans="1:9" ht="28.5" x14ac:dyDescent="0.25">
      <c r="A333" s="32" t="s">
        <v>255</v>
      </c>
      <c r="B333" s="33" t="s">
        <v>15</v>
      </c>
      <c r="C333" s="34"/>
      <c r="D333" s="34"/>
      <c r="E333" s="14"/>
      <c r="F333" s="34"/>
      <c r="G333" s="14"/>
      <c r="H333" s="14"/>
      <c r="I333" s="14"/>
    </row>
    <row r="334" spans="1:9" x14ac:dyDescent="0.25">
      <c r="A334" s="26" t="s">
        <v>259</v>
      </c>
      <c r="B334" s="27" t="s">
        <v>57</v>
      </c>
      <c r="C334" s="28">
        <v>1</v>
      </c>
      <c r="D334" s="28"/>
      <c r="E334" s="12">
        <f t="shared" ref="E334" si="154">C334*D334</f>
        <v>0</v>
      </c>
      <c r="F334" s="28"/>
      <c r="G334" s="12">
        <f t="shared" ref="G334" si="155">C334*F334</f>
        <v>0</v>
      </c>
      <c r="H334" s="12">
        <f t="shared" ref="H334" si="156">D334+F334</f>
        <v>0</v>
      </c>
      <c r="I334" s="12">
        <f t="shared" ref="I334" si="157">E334+G334</f>
        <v>0</v>
      </c>
    </row>
    <row r="335" spans="1:9" x14ac:dyDescent="0.25">
      <c r="A335" s="32" t="s">
        <v>257</v>
      </c>
      <c r="B335" s="33" t="s">
        <v>15</v>
      </c>
      <c r="C335" s="34"/>
      <c r="D335" s="34"/>
      <c r="E335" s="14"/>
      <c r="F335" s="34"/>
      <c r="G335" s="14"/>
      <c r="H335" s="14"/>
      <c r="I335" s="14"/>
    </row>
    <row r="336" spans="1:9" x14ac:dyDescent="0.25">
      <c r="A336" s="26" t="s">
        <v>260</v>
      </c>
      <c r="B336" s="27" t="s">
        <v>57</v>
      </c>
      <c r="C336" s="28">
        <v>1</v>
      </c>
      <c r="D336" s="28"/>
      <c r="E336" s="12">
        <f t="shared" ref="E336" si="158">C336*D336</f>
        <v>0</v>
      </c>
      <c r="F336" s="28"/>
      <c r="G336" s="12">
        <f t="shared" ref="G336" si="159">C336*F336</f>
        <v>0</v>
      </c>
      <c r="H336" s="12">
        <f t="shared" ref="H336" si="160">D336+F336</f>
        <v>0</v>
      </c>
      <c r="I336" s="12">
        <f t="shared" ref="I336" si="161">E336+G336</f>
        <v>0</v>
      </c>
    </row>
    <row r="337" spans="1:9" x14ac:dyDescent="0.25">
      <c r="A337" s="32" t="s">
        <v>261</v>
      </c>
      <c r="B337" s="33" t="s">
        <v>15</v>
      </c>
      <c r="C337" s="34"/>
      <c r="D337" s="34"/>
      <c r="E337" s="14"/>
      <c r="F337" s="34"/>
      <c r="G337" s="14"/>
      <c r="H337" s="14"/>
      <c r="I337" s="14"/>
    </row>
    <row r="338" spans="1:9" x14ac:dyDescent="0.25">
      <c r="A338" s="26" t="s">
        <v>262</v>
      </c>
      <c r="B338" s="27" t="s">
        <v>156</v>
      </c>
      <c r="C338" s="28">
        <v>55</v>
      </c>
      <c r="D338" s="28"/>
      <c r="E338" s="12">
        <f t="shared" ref="E338:E339" si="162">C338*D338</f>
        <v>0</v>
      </c>
      <c r="F338" s="28"/>
      <c r="G338" s="12">
        <f t="shared" ref="G338:G339" si="163">C338*F338</f>
        <v>0</v>
      </c>
      <c r="H338" s="12">
        <f t="shared" ref="H338:H339" si="164">D338+F338</f>
        <v>0</v>
      </c>
      <c r="I338" s="12">
        <f t="shared" ref="I338:I339" si="165">E338+G338</f>
        <v>0</v>
      </c>
    </row>
    <row r="339" spans="1:9" x14ac:dyDescent="0.25">
      <c r="A339" s="26" t="s">
        <v>225</v>
      </c>
      <c r="B339" s="27" t="s">
        <v>156</v>
      </c>
      <c r="C339" s="28">
        <v>55</v>
      </c>
      <c r="D339" s="28"/>
      <c r="E339" s="12">
        <f t="shared" si="162"/>
        <v>0</v>
      </c>
      <c r="F339" s="28"/>
      <c r="G339" s="12">
        <f t="shared" si="163"/>
        <v>0</v>
      </c>
      <c r="H339" s="12">
        <f t="shared" si="164"/>
        <v>0</v>
      </c>
      <c r="I339" s="12">
        <f t="shared" si="165"/>
        <v>0</v>
      </c>
    </row>
    <row r="340" spans="1:9" x14ac:dyDescent="0.25">
      <c r="A340" s="26" t="s">
        <v>15</v>
      </c>
      <c r="B340" s="27" t="s">
        <v>15</v>
      </c>
      <c r="C340" s="28"/>
      <c r="D340" s="28"/>
      <c r="E340" s="12"/>
      <c r="F340" s="28"/>
      <c r="G340" s="12"/>
      <c r="H340" s="12"/>
      <c r="I340" s="12"/>
    </row>
    <row r="341" spans="1:9" x14ac:dyDescent="0.25">
      <c r="A341" s="32" t="s">
        <v>166</v>
      </c>
      <c r="B341" s="33" t="s">
        <v>15</v>
      </c>
      <c r="C341" s="34"/>
      <c r="D341" s="34"/>
      <c r="E341" s="14"/>
      <c r="F341" s="34"/>
      <c r="G341" s="14"/>
      <c r="H341" s="14"/>
      <c r="I341" s="14"/>
    </row>
    <row r="342" spans="1:9" x14ac:dyDescent="0.25">
      <c r="A342" s="26" t="s">
        <v>167</v>
      </c>
      <c r="B342" s="27" t="s">
        <v>168</v>
      </c>
      <c r="C342" s="28">
        <v>1</v>
      </c>
      <c r="D342" s="28"/>
      <c r="E342" s="12">
        <f t="shared" ref="E342:E346" si="166">C342*D342</f>
        <v>0</v>
      </c>
      <c r="F342" s="28"/>
      <c r="G342" s="12">
        <f t="shared" ref="G342:G346" si="167">C342*F342</f>
        <v>0</v>
      </c>
      <c r="H342" s="12">
        <f t="shared" ref="H342:H346" si="168">D342+F342</f>
        <v>0</v>
      </c>
      <c r="I342" s="12">
        <f t="shared" ref="I342:I346" si="169">E342+G342</f>
        <v>0</v>
      </c>
    </row>
    <row r="343" spans="1:9" x14ac:dyDescent="0.25">
      <c r="A343" s="26" t="s">
        <v>169</v>
      </c>
      <c r="B343" s="27" t="s">
        <v>168</v>
      </c>
      <c r="C343" s="28">
        <v>2</v>
      </c>
      <c r="D343" s="28"/>
      <c r="E343" s="12">
        <f t="shared" si="166"/>
        <v>0</v>
      </c>
      <c r="F343" s="28"/>
      <c r="G343" s="12">
        <f t="shared" si="167"/>
        <v>0</v>
      </c>
      <c r="H343" s="12">
        <f t="shared" si="168"/>
        <v>0</v>
      </c>
      <c r="I343" s="12">
        <f t="shared" si="169"/>
        <v>0</v>
      </c>
    </row>
    <row r="344" spans="1:9" x14ac:dyDescent="0.25">
      <c r="A344" s="26" t="s">
        <v>170</v>
      </c>
      <c r="B344" s="27" t="s">
        <v>168</v>
      </c>
      <c r="C344" s="28">
        <v>4</v>
      </c>
      <c r="D344" s="28"/>
      <c r="E344" s="12">
        <f t="shared" si="166"/>
        <v>0</v>
      </c>
      <c r="F344" s="28"/>
      <c r="G344" s="12">
        <f t="shared" si="167"/>
        <v>0</v>
      </c>
      <c r="H344" s="12">
        <f t="shared" si="168"/>
        <v>0</v>
      </c>
      <c r="I344" s="12">
        <f t="shared" si="169"/>
        <v>0</v>
      </c>
    </row>
    <row r="345" spans="1:9" x14ac:dyDescent="0.25">
      <c r="A345" s="26" t="s">
        <v>171</v>
      </c>
      <c r="B345" s="27" t="s">
        <v>168</v>
      </c>
      <c r="C345" s="28">
        <v>2</v>
      </c>
      <c r="D345" s="28"/>
      <c r="E345" s="12">
        <f t="shared" si="166"/>
        <v>0</v>
      </c>
      <c r="F345" s="28"/>
      <c r="G345" s="12">
        <f t="shared" si="167"/>
        <v>0</v>
      </c>
      <c r="H345" s="12">
        <f t="shared" si="168"/>
        <v>0</v>
      </c>
      <c r="I345" s="12">
        <f t="shared" si="169"/>
        <v>0</v>
      </c>
    </row>
    <row r="346" spans="1:9" x14ac:dyDescent="0.25">
      <c r="A346" s="26" t="s">
        <v>172</v>
      </c>
      <c r="B346" s="27" t="s">
        <v>168</v>
      </c>
      <c r="C346" s="28">
        <v>10</v>
      </c>
      <c r="D346" s="28"/>
      <c r="E346" s="12">
        <f t="shared" si="166"/>
        <v>0</v>
      </c>
      <c r="F346" s="28"/>
      <c r="G346" s="12">
        <f t="shared" si="167"/>
        <v>0</v>
      </c>
      <c r="H346" s="12">
        <f t="shared" si="168"/>
        <v>0</v>
      </c>
      <c r="I346" s="12">
        <f t="shared" si="169"/>
        <v>0</v>
      </c>
    </row>
    <row r="347" spans="1:9" x14ac:dyDescent="0.25">
      <c r="A347" s="32" t="s">
        <v>173</v>
      </c>
      <c r="B347" s="33" t="s">
        <v>15</v>
      </c>
      <c r="C347" s="34"/>
      <c r="D347" s="34"/>
      <c r="E347" s="14"/>
      <c r="F347" s="34"/>
      <c r="G347" s="14"/>
      <c r="H347" s="14"/>
      <c r="I347" s="14"/>
    </row>
    <row r="348" spans="1:9" x14ac:dyDescent="0.25">
      <c r="A348" s="26" t="s">
        <v>174</v>
      </c>
      <c r="B348" s="27" t="s">
        <v>168</v>
      </c>
      <c r="C348" s="28">
        <v>2</v>
      </c>
      <c r="D348" s="28"/>
      <c r="E348" s="12">
        <f t="shared" ref="E348" si="170">C348*D348</f>
        <v>0</v>
      </c>
      <c r="F348" s="28"/>
      <c r="G348" s="12">
        <f t="shared" ref="G348" si="171">C348*F348</f>
        <v>0</v>
      </c>
      <c r="H348" s="12">
        <f t="shared" ref="H348" si="172">D348+F348</f>
        <v>0</v>
      </c>
      <c r="I348" s="12">
        <f t="shared" ref="I348" si="173">E348+G348</f>
        <v>0</v>
      </c>
    </row>
    <row r="349" spans="1:9" x14ac:dyDescent="0.25">
      <c r="A349" s="32" t="s">
        <v>175</v>
      </c>
      <c r="B349" s="33" t="s">
        <v>15</v>
      </c>
      <c r="C349" s="34"/>
      <c r="D349" s="34"/>
      <c r="E349" s="14"/>
      <c r="F349" s="34"/>
      <c r="G349" s="14"/>
      <c r="H349" s="14"/>
      <c r="I349" s="14"/>
    </row>
    <row r="350" spans="1:9" x14ac:dyDescent="0.25">
      <c r="A350" s="26" t="s">
        <v>176</v>
      </c>
      <c r="B350" s="27" t="s">
        <v>168</v>
      </c>
      <c r="C350" s="28">
        <v>2</v>
      </c>
      <c r="D350" s="28"/>
      <c r="E350" s="12">
        <f t="shared" ref="E350" si="174">C350*D350</f>
        <v>0</v>
      </c>
      <c r="F350" s="28"/>
      <c r="G350" s="12">
        <f t="shared" ref="G350" si="175">C350*F350</f>
        <v>0</v>
      </c>
      <c r="H350" s="12">
        <f t="shared" ref="H350" si="176">D350+F350</f>
        <v>0</v>
      </c>
      <c r="I350" s="12">
        <f t="shared" ref="I350" si="177">E350+G350</f>
        <v>0</v>
      </c>
    </row>
    <row r="351" spans="1:9" x14ac:dyDescent="0.25">
      <c r="A351" s="26" t="s">
        <v>15</v>
      </c>
      <c r="B351" s="27" t="s">
        <v>15</v>
      </c>
      <c r="C351" s="28"/>
      <c r="D351" s="28"/>
      <c r="E351" s="12"/>
      <c r="F351" s="28"/>
      <c r="G351" s="12"/>
      <c r="H351" s="12"/>
      <c r="I351" s="12"/>
    </row>
    <row r="352" spans="1:9" x14ac:dyDescent="0.25">
      <c r="A352" s="26" t="s">
        <v>183</v>
      </c>
      <c r="B352" s="27" t="s">
        <v>15</v>
      </c>
      <c r="C352" s="28"/>
      <c r="D352" s="28"/>
      <c r="E352" s="12">
        <f>SUM(E320:E351)*0.05</f>
        <v>0</v>
      </c>
      <c r="F352" s="28"/>
      <c r="G352" s="12"/>
      <c r="H352" s="12"/>
      <c r="I352" s="12">
        <f>E352</f>
        <v>0</v>
      </c>
    </row>
    <row r="353" spans="1:9" ht="33" x14ac:dyDescent="0.3">
      <c r="A353" s="23" t="s">
        <v>263</v>
      </c>
      <c r="B353" s="24" t="s">
        <v>15</v>
      </c>
      <c r="C353" s="25"/>
      <c r="D353" s="25"/>
      <c r="E353" s="11">
        <f>SUM(E320:E352)</f>
        <v>0</v>
      </c>
      <c r="F353" s="25"/>
      <c r="G353" s="11">
        <f>SUM(G320:G352)</f>
        <v>0</v>
      </c>
      <c r="H353" s="11"/>
      <c r="I353" s="11">
        <f>SUM(I320:I352)</f>
        <v>0</v>
      </c>
    </row>
    <row r="354" spans="1:9" x14ac:dyDescent="0.25">
      <c r="A354" s="26" t="s">
        <v>15</v>
      </c>
      <c r="B354" s="27" t="s">
        <v>15</v>
      </c>
      <c r="C354" s="28"/>
      <c r="D354" s="28"/>
      <c r="E354" s="12"/>
      <c r="F354" s="28"/>
      <c r="G354" s="12"/>
      <c r="H354" s="12"/>
      <c r="I354" s="12"/>
    </row>
    <row r="355" spans="1:9" x14ac:dyDescent="0.25">
      <c r="A355" s="26" t="s">
        <v>15</v>
      </c>
      <c r="B355" s="27" t="s">
        <v>15</v>
      </c>
      <c r="C355" s="28"/>
      <c r="D355" s="28"/>
      <c r="E355" s="12"/>
      <c r="F355" s="28"/>
      <c r="G355" s="12"/>
      <c r="H355" s="12"/>
      <c r="I355" s="12"/>
    </row>
  </sheetData>
  <sheetProtection sheet="1" objects="1" scenarios="1" selectLockedCells="1"/>
  <pageMargins left="0.70866141732283472" right="0.70866141732283472" top="0.78740157480314965" bottom="0.78740157480314965" header="0.31496062992125984" footer="0.31496062992125984"/>
  <pageSetup paperSize="9" orientation="landscape" r:id="rId1"/>
  <headerFooter>
    <oddHeader>&amp;F</oddHeader>
    <oddFooter>Stránka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32"/>
  <sheetViews>
    <sheetView workbookViewId="0">
      <selection activeCell="B35" sqref="B35"/>
    </sheetView>
  </sheetViews>
  <sheetFormatPr defaultRowHeight="15" x14ac:dyDescent="0.25"/>
  <cols>
    <col min="1" max="1" width="31" style="1" customWidth="1"/>
    <col min="2" max="2" width="51.42578125" style="1" bestFit="1" customWidth="1"/>
  </cols>
  <sheetData>
    <row r="1" spans="1:2" x14ac:dyDescent="0.25">
      <c r="A1" s="2" t="s">
        <v>0</v>
      </c>
      <c r="B1" s="2" t="s">
        <v>1</v>
      </c>
    </row>
    <row r="2" spans="1:2" ht="16.5" x14ac:dyDescent="0.3">
      <c r="A2" s="2" t="s">
        <v>2</v>
      </c>
      <c r="B2" s="3" t="s">
        <v>3</v>
      </c>
    </row>
    <row r="3" spans="1:2" ht="28.5" x14ac:dyDescent="0.25">
      <c r="A3" s="2" t="s">
        <v>4</v>
      </c>
      <c r="B3" s="4" t="s">
        <v>5</v>
      </c>
    </row>
    <row r="4" spans="1:2" ht="28.5" x14ac:dyDescent="0.25">
      <c r="A4" s="2" t="s">
        <v>6</v>
      </c>
      <c r="B4" s="4" t="s">
        <v>7</v>
      </c>
    </row>
    <row r="5" spans="1:2" x14ac:dyDescent="0.25">
      <c r="A5" s="2" t="s">
        <v>8</v>
      </c>
      <c r="B5" s="5" t="s">
        <v>9</v>
      </c>
    </row>
    <row r="6" spans="1:2" x14ac:dyDescent="0.25">
      <c r="A6" s="2" t="s">
        <v>10</v>
      </c>
      <c r="B6" s="5" t="s">
        <v>11</v>
      </c>
    </row>
    <row r="7" spans="1:2" x14ac:dyDescent="0.25">
      <c r="A7" s="2" t="s">
        <v>12</v>
      </c>
      <c r="B7" s="5" t="s">
        <v>13</v>
      </c>
    </row>
    <row r="8" spans="1:2" x14ac:dyDescent="0.35">
      <c r="A8" s="2" t="s">
        <v>14</v>
      </c>
      <c r="B8" s="5" t="s">
        <v>15</v>
      </c>
    </row>
    <row r="9" spans="1:2" x14ac:dyDescent="0.25">
      <c r="A9" s="2" t="s">
        <v>16</v>
      </c>
      <c r="B9" s="5" t="s">
        <v>17</v>
      </c>
    </row>
    <row r="10" spans="1:2" x14ac:dyDescent="0.35">
      <c r="A10" s="2" t="s">
        <v>18</v>
      </c>
      <c r="B10" s="5" t="s">
        <v>15</v>
      </c>
    </row>
    <row r="11" spans="1:2" x14ac:dyDescent="0.35">
      <c r="A11" s="2" t="s">
        <v>19</v>
      </c>
      <c r="B11" s="5" t="s">
        <v>15</v>
      </c>
    </row>
    <row r="12" spans="1:2" x14ac:dyDescent="0.35">
      <c r="A12" s="2" t="s">
        <v>20</v>
      </c>
      <c r="B12" s="5" t="s">
        <v>15</v>
      </c>
    </row>
    <row r="13" spans="1:2" x14ac:dyDescent="0.25">
      <c r="A13" s="2" t="s">
        <v>21</v>
      </c>
      <c r="B13" s="5" t="s">
        <v>15</v>
      </c>
    </row>
    <row r="14" spans="1:2" ht="204.75" x14ac:dyDescent="0.25">
      <c r="A14" s="2" t="s">
        <v>22</v>
      </c>
      <c r="B14" s="18" t="s">
        <v>292</v>
      </c>
    </row>
    <row r="15" spans="1:2" ht="14.45" x14ac:dyDescent="0.3">
      <c r="A15" s="2" t="s">
        <v>15</v>
      </c>
      <c r="B15" s="6" t="s">
        <v>15</v>
      </c>
    </row>
    <row r="16" spans="1:2" x14ac:dyDescent="0.25">
      <c r="A16" s="2" t="s">
        <v>23</v>
      </c>
      <c r="B16" s="7" t="s">
        <v>24</v>
      </c>
    </row>
    <row r="17" spans="1:2" x14ac:dyDescent="0.25">
      <c r="A17" s="2" t="s">
        <v>25</v>
      </c>
      <c r="B17" s="7" t="s">
        <v>26</v>
      </c>
    </row>
    <row r="18" spans="1:2" ht="14.45" x14ac:dyDescent="0.3">
      <c r="A18" s="2" t="s">
        <v>27</v>
      </c>
      <c r="B18" s="7" t="s">
        <v>28</v>
      </c>
    </row>
    <row r="19" spans="1:2" x14ac:dyDescent="0.25">
      <c r="A19" s="2" t="s">
        <v>29</v>
      </c>
      <c r="B19" s="7" t="s">
        <v>30</v>
      </c>
    </row>
    <row r="20" spans="1:2" ht="14.45" x14ac:dyDescent="0.3">
      <c r="A20" s="2" t="s">
        <v>31</v>
      </c>
      <c r="B20" s="7" t="s">
        <v>30</v>
      </c>
    </row>
    <row r="21" spans="1:2" x14ac:dyDescent="0.25">
      <c r="A21" s="2" t="s">
        <v>32</v>
      </c>
      <c r="B21" s="7" t="s">
        <v>30</v>
      </c>
    </row>
    <row r="22" spans="1:2" x14ac:dyDescent="0.25">
      <c r="A22" s="2" t="s">
        <v>33</v>
      </c>
      <c r="B22" s="7" t="s">
        <v>30</v>
      </c>
    </row>
    <row r="23" spans="1:2" x14ac:dyDescent="0.25">
      <c r="A23" s="2" t="s">
        <v>34</v>
      </c>
      <c r="B23" s="7" t="s">
        <v>30</v>
      </c>
    </row>
    <row r="24" spans="1:2" x14ac:dyDescent="0.25">
      <c r="A24" s="2" t="s">
        <v>35</v>
      </c>
      <c r="B24" s="7" t="s">
        <v>30</v>
      </c>
    </row>
    <row r="25" spans="1:2" x14ac:dyDescent="0.25">
      <c r="A25" s="2" t="s">
        <v>36</v>
      </c>
      <c r="B25" s="7" t="s">
        <v>30</v>
      </c>
    </row>
    <row r="26" spans="1:2" x14ac:dyDescent="0.25">
      <c r="A26" s="2" t="s">
        <v>37</v>
      </c>
      <c r="B26" s="7" t="s">
        <v>38</v>
      </c>
    </row>
    <row r="27" spans="1:2" x14ac:dyDescent="0.25">
      <c r="A27" s="2" t="s">
        <v>39</v>
      </c>
      <c r="B27" s="7" t="s">
        <v>30</v>
      </c>
    </row>
    <row r="28" spans="1:2" x14ac:dyDescent="0.25">
      <c r="A28" s="2" t="s">
        <v>40</v>
      </c>
      <c r="B28" s="7" t="s">
        <v>30</v>
      </c>
    </row>
    <row r="29" spans="1:2" x14ac:dyDescent="0.25">
      <c r="A29" s="2" t="s">
        <v>41</v>
      </c>
      <c r="B29" s="7" t="s">
        <v>30</v>
      </c>
    </row>
    <row r="30" spans="1:2" x14ac:dyDescent="0.25">
      <c r="A30" s="2" t="s">
        <v>42</v>
      </c>
      <c r="B30" s="7" t="s">
        <v>30</v>
      </c>
    </row>
    <row r="31" spans="1:2" ht="24.75" x14ac:dyDescent="0.25">
      <c r="A31" s="8" t="s">
        <v>43</v>
      </c>
      <c r="B31" s="7" t="s">
        <v>44</v>
      </c>
    </row>
    <row r="32" spans="1:2" x14ac:dyDescent="0.25">
      <c r="A32" s="2" t="s">
        <v>45</v>
      </c>
      <c r="B32" s="7" t="s">
        <v>46</v>
      </c>
    </row>
  </sheetData>
  <pageMargins left="0.7" right="0.7" top="0.78740157499999996" bottom="0.78740157499999996" header="0.3" footer="0.3"/>
  <pageSetup paperSize="9"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C35"/>
  <sheetViews>
    <sheetView showZeros="0" workbookViewId="0">
      <pane ySplit="1" topLeftCell="A2" activePane="bottomLeft" state="frozen"/>
      <selection pane="bottomLeft"/>
    </sheetView>
  </sheetViews>
  <sheetFormatPr defaultRowHeight="15" x14ac:dyDescent="0.25"/>
  <cols>
    <col min="1" max="1" width="40.7109375" style="1" customWidth="1"/>
    <col min="2" max="2" width="18.85546875" style="9" customWidth="1"/>
    <col min="3" max="3" width="20" style="9" customWidth="1"/>
  </cols>
  <sheetData>
    <row r="1" spans="1:3" x14ac:dyDescent="0.25">
      <c r="A1" s="2" t="s">
        <v>0</v>
      </c>
      <c r="B1" s="10" t="s">
        <v>264</v>
      </c>
      <c r="C1" s="10" t="s">
        <v>265</v>
      </c>
    </row>
    <row r="2" spans="1:3" x14ac:dyDescent="0.25">
      <c r="A2" s="5" t="s">
        <v>266</v>
      </c>
      <c r="B2" s="15"/>
      <c r="C2" s="15"/>
    </row>
    <row r="3" spans="1:3" x14ac:dyDescent="0.25">
      <c r="A3" s="6" t="s">
        <v>267</v>
      </c>
      <c r="B3" s="12">
        <f>B32</f>
        <v>0</v>
      </c>
      <c r="C3" s="12"/>
    </row>
    <row r="4" spans="1:3" x14ac:dyDescent="0.25">
      <c r="A4" s="6" t="s">
        <v>268</v>
      </c>
      <c r="B4" s="12">
        <f>B3*0.036</f>
        <v>0</v>
      </c>
      <c r="C4" s="12">
        <f>B3*0.01</f>
        <v>0</v>
      </c>
    </row>
    <row r="5" spans="1:3" x14ac:dyDescent="0.25">
      <c r="A5" s="6" t="s">
        <v>269</v>
      </c>
      <c r="B5" s="12"/>
      <c r="C5" s="12">
        <f>B33</f>
        <v>0</v>
      </c>
    </row>
    <row r="6" spans="1:3" x14ac:dyDescent="0.25">
      <c r="A6" s="6" t="s">
        <v>270</v>
      </c>
      <c r="B6" s="12"/>
      <c r="C6" s="12">
        <f>C32+C33</f>
        <v>0</v>
      </c>
    </row>
    <row r="7" spans="1:3" x14ac:dyDescent="0.25">
      <c r="A7" s="7" t="s">
        <v>271</v>
      </c>
      <c r="B7" s="16">
        <f>SUM(B3:B6)</f>
        <v>0</v>
      </c>
      <c r="C7" s="16">
        <f>SUM(C4:C6)</f>
        <v>0</v>
      </c>
    </row>
    <row r="8" spans="1:3" x14ac:dyDescent="0.25">
      <c r="A8" s="6" t="s">
        <v>272</v>
      </c>
      <c r="B8" s="12"/>
      <c r="C8" s="12">
        <f>C7*0.05985</f>
        <v>0</v>
      </c>
    </row>
    <row r="9" spans="1:3" x14ac:dyDescent="0.25">
      <c r="A9" s="6" t="s">
        <v>273</v>
      </c>
      <c r="B9" s="12"/>
      <c r="C9" s="12">
        <v>0</v>
      </c>
    </row>
    <row r="10" spans="1:3" x14ac:dyDescent="0.25">
      <c r="A10" s="6" t="s">
        <v>274</v>
      </c>
      <c r="B10" s="12"/>
      <c r="C10" s="12">
        <f>B34+C34</f>
        <v>0</v>
      </c>
    </row>
    <row r="11" spans="1:3" x14ac:dyDescent="0.25">
      <c r="A11" s="6" t="s">
        <v>275</v>
      </c>
      <c r="B11" s="12"/>
      <c r="C11" s="12">
        <v>0</v>
      </c>
    </row>
    <row r="12" spans="1:3" x14ac:dyDescent="0.25">
      <c r="A12" s="7" t="s">
        <v>276</v>
      </c>
      <c r="B12" s="16">
        <f>B7</f>
        <v>0</v>
      </c>
      <c r="C12" s="16">
        <f>SUM(C7:C11)</f>
        <v>0</v>
      </c>
    </row>
    <row r="13" spans="1:3" x14ac:dyDescent="0.25">
      <c r="A13" s="6" t="s">
        <v>277</v>
      </c>
      <c r="B13" s="12"/>
      <c r="C13" s="12">
        <v>0</v>
      </c>
    </row>
    <row r="14" spans="1:3" x14ac:dyDescent="0.25">
      <c r="A14" s="6" t="s">
        <v>278</v>
      </c>
      <c r="B14" s="12"/>
      <c r="C14" s="12">
        <v>0</v>
      </c>
    </row>
    <row r="15" spans="1:3" x14ac:dyDescent="0.25">
      <c r="A15" s="6" t="s">
        <v>279</v>
      </c>
      <c r="B15" s="12"/>
      <c r="C15" s="12">
        <v>0</v>
      </c>
    </row>
    <row r="16" spans="1:3" x14ac:dyDescent="0.25">
      <c r="A16" s="5" t="s">
        <v>280</v>
      </c>
      <c r="B16" s="15"/>
      <c r="C16" s="15">
        <f>SUM(C12:C15)+B12</f>
        <v>0</v>
      </c>
    </row>
    <row r="17" spans="1:3" x14ac:dyDescent="0.25">
      <c r="A17" s="6" t="s">
        <v>15</v>
      </c>
      <c r="B17" s="12"/>
      <c r="C17" s="12"/>
    </row>
    <row r="18" spans="1:3" x14ac:dyDescent="0.25">
      <c r="A18" s="5" t="s">
        <v>281</v>
      </c>
      <c r="B18" s="15"/>
      <c r="C18" s="15"/>
    </row>
    <row r="19" spans="1:3" x14ac:dyDescent="0.25">
      <c r="A19" s="6" t="s">
        <v>282</v>
      </c>
      <c r="B19" s="12"/>
      <c r="C19" s="12">
        <v>0</v>
      </c>
    </row>
    <row r="20" spans="1:3" x14ac:dyDescent="0.25">
      <c r="A20" s="6" t="s">
        <v>283</v>
      </c>
      <c r="B20" s="12"/>
      <c r="C20" s="12">
        <v>0</v>
      </c>
    </row>
    <row r="21" spans="1:3" x14ac:dyDescent="0.25">
      <c r="A21" s="5" t="s">
        <v>284</v>
      </c>
      <c r="B21" s="15"/>
      <c r="C21" s="15">
        <f>SUM(C19:C20)</f>
        <v>0</v>
      </c>
    </row>
    <row r="22" spans="1:3" x14ac:dyDescent="0.25">
      <c r="A22" s="6" t="s">
        <v>285</v>
      </c>
      <c r="B22" s="12"/>
      <c r="C22" s="12">
        <v>0</v>
      </c>
    </row>
    <row r="23" spans="1:3" x14ac:dyDescent="0.25">
      <c r="A23" s="6" t="s">
        <v>15</v>
      </c>
      <c r="B23" s="12"/>
      <c r="C23" s="12"/>
    </row>
    <row r="24" spans="1:3" ht="16.5" x14ac:dyDescent="0.3">
      <c r="A24" s="3" t="s">
        <v>286</v>
      </c>
      <c r="B24" s="11"/>
      <c r="C24" s="11">
        <f>SUM(C16:C23)</f>
        <v>0</v>
      </c>
    </row>
    <row r="25" spans="1:3" x14ac:dyDescent="0.25">
      <c r="A25" s="6" t="s">
        <v>287</v>
      </c>
      <c r="B25" s="12">
        <f>C24</f>
        <v>0</v>
      </c>
      <c r="C25" s="12">
        <f>C24*0.21</f>
        <v>0</v>
      </c>
    </row>
    <row r="26" spans="1:3" x14ac:dyDescent="0.25">
      <c r="A26" s="6" t="s">
        <v>288</v>
      </c>
      <c r="B26" s="12">
        <v>0</v>
      </c>
      <c r="C26" s="12">
        <v>0</v>
      </c>
    </row>
    <row r="27" spans="1:3" ht="16.5" x14ac:dyDescent="0.3">
      <c r="A27" s="3" t="s">
        <v>289</v>
      </c>
      <c r="B27" s="11"/>
      <c r="C27" s="11">
        <f>ROUND(SUM(C24:C26),0.1)</f>
        <v>0</v>
      </c>
    </row>
    <row r="28" spans="1:3" x14ac:dyDescent="0.25">
      <c r="A28" s="6" t="s">
        <v>15</v>
      </c>
      <c r="B28" s="12"/>
      <c r="C28" s="12"/>
    </row>
    <row r="29" spans="1:3" x14ac:dyDescent="0.25">
      <c r="A29" s="6" t="s">
        <v>290</v>
      </c>
      <c r="B29" s="12"/>
      <c r="C29" s="12">
        <v>0</v>
      </c>
    </row>
    <row r="30" spans="1:3" x14ac:dyDescent="0.25">
      <c r="A30" s="6" t="s">
        <v>290</v>
      </c>
      <c r="B30" s="12"/>
      <c r="C30" s="12">
        <v>0</v>
      </c>
    </row>
    <row r="31" spans="1:3" x14ac:dyDescent="0.25">
      <c r="A31" s="5" t="s">
        <v>291</v>
      </c>
      <c r="B31" s="17" t="s">
        <v>49</v>
      </c>
      <c r="C31" s="17" t="s">
        <v>51</v>
      </c>
    </row>
    <row r="32" spans="1:3" x14ac:dyDescent="0.25">
      <c r="A32" s="6" t="s">
        <v>2242</v>
      </c>
      <c r="B32" s="12">
        <f>'Rozpočet NN'!E23</f>
        <v>0</v>
      </c>
      <c r="C32" s="12">
        <f>'Rozpočet NN'!G23</f>
        <v>0</v>
      </c>
    </row>
    <row r="33" spans="1:3" x14ac:dyDescent="0.25">
      <c r="A33" s="6" t="s">
        <v>89</v>
      </c>
      <c r="B33" s="12">
        <f>'Rozpočet NN'!E71</f>
        <v>0</v>
      </c>
      <c r="C33" s="12">
        <f>'Rozpočet NN'!G71</f>
        <v>0</v>
      </c>
    </row>
    <row r="34" spans="1:3" x14ac:dyDescent="0.25">
      <c r="A34" s="6" t="s">
        <v>274</v>
      </c>
      <c r="B34" s="12">
        <f>'Rozpočet NN'!E100</f>
        <v>0</v>
      </c>
      <c r="C34" s="12">
        <f>'Rozpočet NN'!G100</f>
        <v>0</v>
      </c>
    </row>
    <row r="35" spans="1:3" x14ac:dyDescent="0.25">
      <c r="A35" s="6" t="s">
        <v>15</v>
      </c>
      <c r="B35" s="12"/>
      <c r="C35" s="12"/>
    </row>
  </sheetData>
  <sheetProtection sheet="1" objects="1" scenarios="1"/>
  <pageMargins left="0.70866141732283472" right="0.70866141732283472" top="0.78740157480314965" bottom="0.78740157480314965" header="0.31496062992125984" footer="0.31496062992125984"/>
  <pageSetup paperSize="9"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M103"/>
  <sheetViews>
    <sheetView showZeros="0" workbookViewId="0">
      <pane ySplit="1" topLeftCell="A2" activePane="bottomLeft" state="frozen"/>
      <selection pane="bottomLeft"/>
    </sheetView>
  </sheetViews>
  <sheetFormatPr defaultRowHeight="15" x14ac:dyDescent="0.25"/>
  <cols>
    <col min="1" max="1" width="51" style="37" customWidth="1"/>
    <col min="2" max="2" width="4.140625" style="38" customWidth="1"/>
    <col min="3" max="3" width="5.28515625" style="39" customWidth="1"/>
    <col min="4" max="4" width="10.7109375" style="39" customWidth="1"/>
    <col min="5" max="5" width="10.7109375" style="9" customWidth="1"/>
    <col min="6" max="6" width="10.7109375" style="39" customWidth="1"/>
    <col min="7" max="9" width="10.7109375" style="9" customWidth="1"/>
  </cols>
  <sheetData>
    <row r="1" spans="1:9" x14ac:dyDescent="0.25">
      <c r="A1" s="20" t="s">
        <v>0</v>
      </c>
      <c r="B1" s="21" t="s">
        <v>47</v>
      </c>
      <c r="C1" s="22" t="s">
        <v>48</v>
      </c>
      <c r="D1" s="22" t="s">
        <v>49</v>
      </c>
      <c r="E1" s="10" t="s">
        <v>50</v>
      </c>
      <c r="F1" s="22" t="s">
        <v>51</v>
      </c>
      <c r="G1" s="10" t="s">
        <v>52</v>
      </c>
      <c r="H1" s="10" t="s">
        <v>53</v>
      </c>
      <c r="I1" s="10" t="s">
        <v>54</v>
      </c>
    </row>
    <row r="2" spans="1:9" ht="16.5" x14ac:dyDescent="0.3">
      <c r="A2" s="23" t="s">
        <v>2242</v>
      </c>
      <c r="B2" s="24" t="s">
        <v>15</v>
      </c>
      <c r="C2" s="25"/>
      <c r="D2" s="25"/>
      <c r="E2" s="11"/>
      <c r="F2" s="25"/>
      <c r="G2" s="11"/>
      <c r="H2" s="11"/>
      <c r="I2" s="11"/>
    </row>
    <row r="3" spans="1:9" ht="36.75" x14ac:dyDescent="0.25">
      <c r="A3" s="26" t="s">
        <v>2301</v>
      </c>
      <c r="B3" s="27" t="s">
        <v>57</v>
      </c>
      <c r="C3" s="28">
        <v>1</v>
      </c>
      <c r="D3" s="28"/>
      <c r="E3" s="12">
        <f>C3*D3</f>
        <v>0</v>
      </c>
      <c r="F3" s="28"/>
      <c r="G3" s="12">
        <f>C3*F3</f>
        <v>0</v>
      </c>
      <c r="H3" s="12">
        <f>D3+F3</f>
        <v>0</v>
      </c>
      <c r="I3" s="12">
        <f>E3+G3</f>
        <v>0</v>
      </c>
    </row>
    <row r="4" spans="1:9" x14ac:dyDescent="0.25">
      <c r="A4" s="26" t="s">
        <v>2300</v>
      </c>
      <c r="B4" s="27" t="s">
        <v>15</v>
      </c>
      <c r="C4" s="28"/>
      <c r="D4" s="28"/>
      <c r="E4" s="12"/>
      <c r="F4" s="28"/>
      <c r="G4" s="12"/>
      <c r="H4" s="12"/>
      <c r="I4" s="12"/>
    </row>
    <row r="5" spans="1:9" x14ac:dyDescent="0.25">
      <c r="A5" s="26" t="s">
        <v>2299</v>
      </c>
      <c r="B5" s="27" t="s">
        <v>15</v>
      </c>
      <c r="C5" s="28"/>
      <c r="D5" s="28"/>
      <c r="E5" s="12"/>
      <c r="F5" s="28"/>
      <c r="G5" s="12"/>
      <c r="H5" s="12"/>
      <c r="I5" s="12"/>
    </row>
    <row r="6" spans="1:9" x14ac:dyDescent="0.25">
      <c r="A6" s="26" t="s">
        <v>2298</v>
      </c>
      <c r="B6" s="27" t="s">
        <v>15</v>
      </c>
      <c r="C6" s="28"/>
      <c r="D6" s="28"/>
      <c r="E6" s="12"/>
      <c r="F6" s="28"/>
      <c r="G6" s="12"/>
      <c r="H6" s="12"/>
      <c r="I6" s="12"/>
    </row>
    <row r="7" spans="1:9" x14ac:dyDescent="0.25">
      <c r="A7" s="26" t="s">
        <v>2297</v>
      </c>
      <c r="B7" s="27" t="s">
        <v>15</v>
      </c>
      <c r="C7" s="28"/>
      <c r="D7" s="28"/>
      <c r="E7" s="12"/>
      <c r="F7" s="28"/>
      <c r="G7" s="12"/>
      <c r="H7" s="12"/>
      <c r="I7" s="12"/>
    </row>
    <row r="8" spans="1:9" x14ac:dyDescent="0.25">
      <c r="A8" s="26" t="s">
        <v>2296</v>
      </c>
      <c r="B8" s="27" t="s">
        <v>15</v>
      </c>
      <c r="C8" s="28"/>
      <c r="D8" s="28"/>
      <c r="E8" s="12"/>
      <c r="F8" s="28"/>
      <c r="G8" s="12"/>
      <c r="H8" s="12"/>
      <c r="I8" s="12"/>
    </row>
    <row r="9" spans="1:9" ht="24.75" x14ac:dyDescent="0.25">
      <c r="A9" s="26" t="s">
        <v>2295</v>
      </c>
      <c r="B9" s="27" t="s">
        <v>15</v>
      </c>
      <c r="C9" s="28"/>
      <c r="D9" s="28"/>
      <c r="E9" s="12"/>
      <c r="F9" s="28"/>
      <c r="G9" s="12"/>
      <c r="H9" s="12"/>
      <c r="I9" s="12"/>
    </row>
    <row r="10" spans="1:9" x14ac:dyDescent="0.25">
      <c r="A10" s="26" t="s">
        <v>2294</v>
      </c>
      <c r="B10" s="27" t="s">
        <v>15</v>
      </c>
      <c r="C10" s="28"/>
      <c r="D10" s="28"/>
      <c r="E10" s="12"/>
      <c r="F10" s="28"/>
      <c r="G10" s="12"/>
      <c r="H10" s="12"/>
      <c r="I10" s="12"/>
    </row>
    <row r="11" spans="1:9" x14ac:dyDescent="0.25">
      <c r="A11" s="26" t="s">
        <v>2293</v>
      </c>
      <c r="B11" s="27" t="s">
        <v>15</v>
      </c>
      <c r="C11" s="28"/>
      <c r="D11" s="28"/>
      <c r="E11" s="12"/>
      <c r="F11" s="28"/>
      <c r="G11" s="12"/>
      <c r="H11" s="12"/>
      <c r="I11" s="12"/>
    </row>
    <row r="12" spans="1:9" x14ac:dyDescent="0.25">
      <c r="A12" s="26" t="s">
        <v>2292</v>
      </c>
      <c r="B12" s="27" t="s">
        <v>15</v>
      </c>
      <c r="C12" s="28"/>
      <c r="D12" s="28"/>
      <c r="E12" s="12"/>
      <c r="F12" s="28"/>
      <c r="G12" s="12"/>
      <c r="H12" s="12"/>
      <c r="I12" s="12"/>
    </row>
    <row r="13" spans="1:9" x14ac:dyDescent="0.25">
      <c r="A13" s="26" t="s">
        <v>15</v>
      </c>
      <c r="B13" s="27" t="s">
        <v>15</v>
      </c>
      <c r="C13" s="28"/>
      <c r="D13" s="28"/>
      <c r="E13" s="12"/>
      <c r="F13" s="28"/>
      <c r="G13" s="12"/>
      <c r="H13" s="12"/>
      <c r="I13" s="12"/>
    </row>
    <row r="14" spans="1:9" x14ac:dyDescent="0.25">
      <c r="A14" s="26" t="s">
        <v>2291</v>
      </c>
      <c r="B14" s="27" t="s">
        <v>15</v>
      </c>
      <c r="C14" s="28"/>
      <c r="D14" s="28"/>
      <c r="E14" s="12"/>
      <c r="F14" s="28"/>
      <c r="G14" s="12"/>
      <c r="H14" s="12"/>
      <c r="I14" s="12"/>
    </row>
    <row r="15" spans="1:9" x14ac:dyDescent="0.25">
      <c r="A15" s="26" t="s">
        <v>2290</v>
      </c>
      <c r="B15" s="27" t="s">
        <v>15</v>
      </c>
      <c r="C15" s="28"/>
      <c r="D15" s="28"/>
      <c r="E15" s="12"/>
      <c r="F15" s="28"/>
      <c r="G15" s="12"/>
      <c r="H15" s="12"/>
      <c r="I15" s="12"/>
    </row>
    <row r="16" spans="1:9" x14ac:dyDescent="0.25">
      <c r="A16" s="26" t="s">
        <v>2289</v>
      </c>
      <c r="B16" s="27" t="s">
        <v>15</v>
      </c>
      <c r="C16" s="28"/>
      <c r="D16" s="28"/>
      <c r="E16" s="12"/>
      <c r="F16" s="28"/>
      <c r="G16" s="12"/>
      <c r="H16" s="12"/>
      <c r="I16" s="12"/>
    </row>
    <row r="17" spans="1:9" x14ac:dyDescent="0.25">
      <c r="A17" s="26" t="s">
        <v>2288</v>
      </c>
      <c r="B17" s="27" t="s">
        <v>15</v>
      </c>
      <c r="C17" s="28"/>
      <c r="D17" s="28"/>
      <c r="E17" s="12"/>
      <c r="F17" s="28"/>
      <c r="G17" s="12"/>
      <c r="H17" s="12"/>
      <c r="I17" s="12"/>
    </row>
    <row r="18" spans="1:9" x14ac:dyDescent="0.25">
      <c r="A18" s="26" t="s">
        <v>2287</v>
      </c>
      <c r="B18" s="27" t="s">
        <v>15</v>
      </c>
      <c r="C18" s="28"/>
      <c r="D18" s="28"/>
      <c r="E18" s="12"/>
      <c r="F18" s="28"/>
      <c r="G18" s="12"/>
      <c r="H18" s="12"/>
      <c r="I18" s="12"/>
    </row>
    <row r="19" spans="1:9" x14ac:dyDescent="0.25">
      <c r="A19" s="26" t="s">
        <v>2286</v>
      </c>
      <c r="B19" s="27" t="s">
        <v>15</v>
      </c>
      <c r="C19" s="28"/>
      <c r="D19" s="28"/>
      <c r="E19" s="12"/>
      <c r="F19" s="28"/>
      <c r="G19" s="12"/>
      <c r="H19" s="12"/>
      <c r="I19" s="12"/>
    </row>
    <row r="20" spans="1:9" x14ac:dyDescent="0.25">
      <c r="A20" s="26" t="s">
        <v>2285</v>
      </c>
      <c r="B20" s="27" t="s">
        <v>15</v>
      </c>
      <c r="C20" s="28"/>
      <c r="D20" s="28"/>
      <c r="E20" s="12"/>
      <c r="F20" s="28"/>
      <c r="G20" s="12"/>
      <c r="H20" s="12"/>
      <c r="I20" s="12"/>
    </row>
    <row r="21" spans="1:9" x14ac:dyDescent="0.25">
      <c r="A21" s="26" t="s">
        <v>2284</v>
      </c>
      <c r="B21" s="27" t="s">
        <v>15</v>
      </c>
      <c r="C21" s="28"/>
      <c r="D21" s="28"/>
      <c r="E21" s="12"/>
      <c r="F21" s="28"/>
      <c r="G21" s="12"/>
      <c r="H21" s="12"/>
      <c r="I21" s="12"/>
    </row>
    <row r="22" spans="1:9" x14ac:dyDescent="0.25">
      <c r="A22" s="26" t="s">
        <v>2283</v>
      </c>
      <c r="B22" s="27" t="s">
        <v>57</v>
      </c>
      <c r="C22" s="28">
        <v>1</v>
      </c>
      <c r="D22" s="28"/>
      <c r="E22" s="12">
        <v>0</v>
      </c>
      <c r="F22" s="28"/>
      <c r="G22" s="12">
        <f>C22*F22</f>
        <v>0</v>
      </c>
      <c r="H22" s="12">
        <f>D22+F22</f>
        <v>0</v>
      </c>
      <c r="I22" s="12">
        <f>E22+G22</f>
        <v>0</v>
      </c>
    </row>
    <row r="23" spans="1:9" ht="16.5" x14ac:dyDescent="0.3">
      <c r="A23" s="23" t="s">
        <v>2282</v>
      </c>
      <c r="B23" s="24" t="s">
        <v>15</v>
      </c>
      <c r="C23" s="25"/>
      <c r="D23" s="25"/>
      <c r="E23" s="11">
        <f>SUM(E3:E22)</f>
        <v>0</v>
      </c>
      <c r="F23" s="25"/>
      <c r="G23" s="11">
        <f>SUM(G3:G22)</f>
        <v>0</v>
      </c>
      <c r="H23" s="11"/>
      <c r="I23" s="19">
        <f>SUM(I3:I22)</f>
        <v>0</v>
      </c>
    </row>
    <row r="24" spans="1:9" x14ac:dyDescent="0.25">
      <c r="A24" s="26" t="s">
        <v>15</v>
      </c>
      <c r="B24" s="27" t="s">
        <v>15</v>
      </c>
      <c r="C24" s="28"/>
      <c r="D24" s="28"/>
      <c r="E24" s="12"/>
      <c r="F24" s="28"/>
      <c r="G24" s="12"/>
      <c r="H24" s="12"/>
      <c r="I24" s="12"/>
    </row>
    <row r="25" spans="1:9" x14ac:dyDescent="0.25">
      <c r="A25" s="26" t="s">
        <v>15</v>
      </c>
      <c r="B25" s="27" t="s">
        <v>15</v>
      </c>
      <c r="C25" s="28"/>
      <c r="D25" s="28"/>
      <c r="E25" s="12"/>
      <c r="F25" s="28"/>
      <c r="G25" s="12"/>
      <c r="H25" s="12"/>
      <c r="I25" s="12"/>
    </row>
    <row r="26" spans="1:9" ht="16.5" x14ac:dyDescent="0.3">
      <c r="A26" s="23" t="s">
        <v>89</v>
      </c>
      <c r="B26" s="24" t="s">
        <v>15</v>
      </c>
      <c r="C26" s="25"/>
      <c r="D26" s="25"/>
      <c r="E26" s="11"/>
      <c r="F26" s="25"/>
      <c r="G26" s="11"/>
      <c r="H26" s="11"/>
      <c r="I26" s="11"/>
    </row>
    <row r="27" spans="1:9" x14ac:dyDescent="0.25">
      <c r="A27" s="32" t="s">
        <v>154</v>
      </c>
      <c r="B27" s="33" t="s">
        <v>15</v>
      </c>
      <c r="C27" s="34"/>
      <c r="D27" s="34"/>
      <c r="E27" s="14"/>
      <c r="F27" s="34"/>
      <c r="G27" s="14"/>
      <c r="H27" s="14"/>
      <c r="I27" s="14"/>
    </row>
    <row r="28" spans="1:9" x14ac:dyDescent="0.25">
      <c r="A28" s="26" t="s">
        <v>160</v>
      </c>
      <c r="B28" s="27" t="s">
        <v>156</v>
      </c>
      <c r="C28" s="28">
        <v>39</v>
      </c>
      <c r="D28" s="28"/>
      <c r="E28" s="12">
        <f>C28*D28</f>
        <v>0</v>
      </c>
      <c r="F28" s="28"/>
      <c r="G28" s="12">
        <f>C28*F28</f>
        <v>0</v>
      </c>
      <c r="H28" s="12">
        <f>D28+F28</f>
        <v>0</v>
      </c>
      <c r="I28" s="12">
        <f>E28+G28</f>
        <v>0</v>
      </c>
    </row>
    <row r="29" spans="1:9" x14ac:dyDescent="0.25">
      <c r="A29" s="26" t="s">
        <v>2281</v>
      </c>
      <c r="B29" s="27" t="s">
        <v>156</v>
      </c>
      <c r="C29" s="28">
        <v>33</v>
      </c>
      <c r="D29" s="28"/>
      <c r="E29" s="12">
        <f>C29*D29</f>
        <v>0</v>
      </c>
      <c r="F29" s="28"/>
      <c r="G29" s="12">
        <f>C29*F29</f>
        <v>0</v>
      </c>
      <c r="H29" s="12">
        <f>D29+F29</f>
        <v>0</v>
      </c>
      <c r="I29" s="12">
        <f>E29+G29</f>
        <v>0</v>
      </c>
    </row>
    <row r="30" spans="1:9" x14ac:dyDescent="0.25">
      <c r="A30" s="32" t="s">
        <v>154</v>
      </c>
      <c r="B30" s="33" t="s">
        <v>15</v>
      </c>
      <c r="C30" s="34"/>
      <c r="D30" s="34"/>
      <c r="E30" s="14"/>
      <c r="F30" s="34"/>
      <c r="G30" s="14">
        <f>C30*F30</f>
        <v>0</v>
      </c>
      <c r="H30" s="14">
        <f>D30+F30</f>
        <v>0</v>
      </c>
      <c r="I30" s="14">
        <f>E30+G30</f>
        <v>0</v>
      </c>
    </row>
    <row r="31" spans="1:9" x14ac:dyDescent="0.25">
      <c r="A31" s="26" t="s">
        <v>162</v>
      </c>
      <c r="B31" s="27" t="s">
        <v>156</v>
      </c>
      <c r="C31" s="28">
        <v>69</v>
      </c>
      <c r="D31" s="28"/>
      <c r="E31" s="12">
        <f>C31*D31</f>
        <v>0</v>
      </c>
      <c r="F31" s="28"/>
      <c r="G31" s="12">
        <f>C31*F31</f>
        <v>0</v>
      </c>
      <c r="H31" s="12">
        <f>D31+F31</f>
        <v>0</v>
      </c>
      <c r="I31" s="12">
        <f>E31+G31</f>
        <v>0</v>
      </c>
    </row>
    <row r="32" spans="1:9" x14ac:dyDescent="0.25">
      <c r="A32" s="26" t="s">
        <v>2280</v>
      </c>
      <c r="B32" s="27" t="s">
        <v>156</v>
      </c>
      <c r="C32" s="28">
        <v>51</v>
      </c>
      <c r="D32" s="28"/>
      <c r="E32" s="12">
        <f>C32*D32</f>
        <v>0</v>
      </c>
      <c r="F32" s="28"/>
      <c r="G32" s="12">
        <f>C32*F32</f>
        <v>0</v>
      </c>
      <c r="H32" s="12">
        <f>D32+F32</f>
        <v>0</v>
      </c>
      <c r="I32" s="12">
        <f>E32+G32</f>
        <v>0</v>
      </c>
    </row>
    <row r="33" spans="1:9" x14ac:dyDescent="0.25">
      <c r="A33" s="26" t="s">
        <v>2279</v>
      </c>
      <c r="B33" s="27" t="s">
        <v>156</v>
      </c>
      <c r="C33" s="28">
        <v>34</v>
      </c>
      <c r="D33" s="28"/>
      <c r="E33" s="12">
        <f>C33*D33</f>
        <v>0</v>
      </c>
      <c r="F33" s="28"/>
      <c r="G33" s="12">
        <f>C33*F33</f>
        <v>0</v>
      </c>
      <c r="H33" s="12">
        <f>D33+F33</f>
        <v>0</v>
      </c>
      <c r="I33" s="12">
        <f>E33+G33</f>
        <v>0</v>
      </c>
    </row>
    <row r="34" spans="1:9" x14ac:dyDescent="0.25">
      <c r="A34" s="32" t="s">
        <v>2278</v>
      </c>
      <c r="B34" s="33" t="s">
        <v>15</v>
      </c>
      <c r="C34" s="34"/>
      <c r="D34" s="34"/>
      <c r="E34" s="14"/>
      <c r="F34" s="34"/>
      <c r="G34" s="14">
        <f>C34*F34</f>
        <v>0</v>
      </c>
      <c r="H34" s="14">
        <f>D34+F34</f>
        <v>0</v>
      </c>
      <c r="I34" s="14">
        <f>E34+G34</f>
        <v>0</v>
      </c>
    </row>
    <row r="35" spans="1:9" x14ac:dyDescent="0.25">
      <c r="A35" s="32" t="s">
        <v>2277</v>
      </c>
      <c r="B35" s="33" t="s">
        <v>15</v>
      </c>
      <c r="C35" s="34"/>
      <c r="D35" s="34"/>
      <c r="E35" s="14"/>
      <c r="F35" s="34"/>
      <c r="G35" s="14">
        <f>C35*F35</f>
        <v>0</v>
      </c>
      <c r="H35" s="14">
        <f>D35+F35</f>
        <v>0</v>
      </c>
      <c r="I35" s="14">
        <f>E35+G35</f>
        <v>0</v>
      </c>
    </row>
    <row r="36" spans="1:9" x14ac:dyDescent="0.25">
      <c r="A36" s="26" t="s">
        <v>2276</v>
      </c>
      <c r="B36" s="27" t="s">
        <v>156</v>
      </c>
      <c r="C36" s="28">
        <v>21</v>
      </c>
      <c r="D36" s="28"/>
      <c r="E36" s="12">
        <f>C36*D36</f>
        <v>0</v>
      </c>
      <c r="F36" s="28"/>
      <c r="G36" s="12">
        <f>C36*F36</f>
        <v>0</v>
      </c>
      <c r="H36" s="12">
        <f>D36+F36</f>
        <v>0</v>
      </c>
      <c r="I36" s="12">
        <f>E36+G36</f>
        <v>0</v>
      </c>
    </row>
    <row r="37" spans="1:9" ht="28.5" x14ac:dyDescent="0.25">
      <c r="A37" s="32" t="s">
        <v>2275</v>
      </c>
      <c r="B37" s="33" t="s">
        <v>15</v>
      </c>
      <c r="C37" s="34"/>
      <c r="D37" s="34"/>
      <c r="E37" s="14"/>
      <c r="F37" s="34"/>
      <c r="G37" s="14"/>
      <c r="H37" s="14"/>
      <c r="I37" s="14"/>
    </row>
    <row r="38" spans="1:9" x14ac:dyDescent="0.25">
      <c r="A38" s="26" t="s">
        <v>2274</v>
      </c>
      <c r="B38" s="27" t="s">
        <v>57</v>
      </c>
      <c r="C38" s="28">
        <v>12</v>
      </c>
      <c r="D38" s="28"/>
      <c r="E38" s="12">
        <f>C38*D38</f>
        <v>0</v>
      </c>
      <c r="F38" s="28"/>
      <c r="G38" s="12">
        <f>C38*F38</f>
        <v>0</v>
      </c>
      <c r="H38" s="12">
        <f>D38+F38</f>
        <v>0</v>
      </c>
      <c r="I38" s="12">
        <f>E38+G38</f>
        <v>0</v>
      </c>
    </row>
    <row r="39" spans="1:9" x14ac:dyDescent="0.25">
      <c r="A39" s="26" t="s">
        <v>2273</v>
      </c>
      <c r="B39" s="27" t="s">
        <v>57</v>
      </c>
      <c r="C39" s="28">
        <v>10</v>
      </c>
      <c r="D39" s="28"/>
      <c r="E39" s="12">
        <f>C39*D39</f>
        <v>0</v>
      </c>
      <c r="F39" s="28"/>
      <c r="G39" s="12">
        <f>C39*F39</f>
        <v>0</v>
      </c>
      <c r="H39" s="12">
        <f>D39+F39</f>
        <v>0</v>
      </c>
      <c r="I39" s="12">
        <f>E39+G39</f>
        <v>0</v>
      </c>
    </row>
    <row r="40" spans="1:9" x14ac:dyDescent="0.25">
      <c r="A40" s="26" t="s">
        <v>2272</v>
      </c>
      <c r="B40" s="27" t="s">
        <v>57</v>
      </c>
      <c r="C40" s="28">
        <v>8</v>
      </c>
      <c r="D40" s="28"/>
      <c r="E40" s="12">
        <f>C40*D40</f>
        <v>0</v>
      </c>
      <c r="F40" s="28"/>
      <c r="G40" s="12">
        <f>C40*F40</f>
        <v>0</v>
      </c>
      <c r="H40" s="12">
        <f>D40+F40</f>
        <v>0</v>
      </c>
      <c r="I40" s="12">
        <f>E40+G40</f>
        <v>0</v>
      </c>
    </row>
    <row r="41" spans="1:9" x14ac:dyDescent="0.25">
      <c r="A41" s="26" t="s">
        <v>2271</v>
      </c>
      <c r="B41" s="27" t="s">
        <v>57</v>
      </c>
      <c r="C41" s="28">
        <v>8</v>
      </c>
      <c r="D41" s="28"/>
      <c r="E41" s="12">
        <f>C41*D41</f>
        <v>0</v>
      </c>
      <c r="F41" s="28"/>
      <c r="G41" s="12">
        <f>C41*F41</f>
        <v>0</v>
      </c>
      <c r="H41" s="12">
        <f>D41+F41</f>
        <v>0</v>
      </c>
      <c r="I41" s="12">
        <f>E41+G41</f>
        <v>0</v>
      </c>
    </row>
    <row r="42" spans="1:9" x14ac:dyDescent="0.25">
      <c r="A42" s="26" t="s">
        <v>15</v>
      </c>
      <c r="B42" s="27" t="s">
        <v>15</v>
      </c>
      <c r="C42" s="28"/>
      <c r="D42" s="28"/>
      <c r="E42" s="12"/>
      <c r="F42" s="28"/>
      <c r="G42" s="12"/>
      <c r="H42" s="12"/>
      <c r="I42" s="12"/>
    </row>
    <row r="43" spans="1:9" x14ac:dyDescent="0.25">
      <c r="A43" s="32" t="s">
        <v>208</v>
      </c>
      <c r="B43" s="33" t="s">
        <v>15</v>
      </c>
      <c r="C43" s="34"/>
      <c r="D43" s="34"/>
      <c r="E43" s="14"/>
      <c r="F43" s="34"/>
      <c r="G43" s="14"/>
      <c r="H43" s="14"/>
      <c r="I43" s="14"/>
    </row>
    <row r="44" spans="1:9" x14ac:dyDescent="0.25">
      <c r="A44" s="32" t="s">
        <v>206</v>
      </c>
      <c r="B44" s="33" t="s">
        <v>15</v>
      </c>
      <c r="C44" s="34"/>
      <c r="D44" s="34"/>
      <c r="E44" s="14"/>
      <c r="F44" s="34"/>
      <c r="G44" s="14"/>
      <c r="H44" s="14"/>
      <c r="I44" s="14"/>
    </row>
    <row r="45" spans="1:9" x14ac:dyDescent="0.25">
      <c r="A45" s="26" t="s">
        <v>2270</v>
      </c>
      <c r="B45" s="27" t="s">
        <v>156</v>
      </c>
      <c r="C45" s="28">
        <v>7</v>
      </c>
      <c r="D45" s="28"/>
      <c r="E45" s="12">
        <f>C45*D45</f>
        <v>0</v>
      </c>
      <c r="F45" s="28"/>
      <c r="G45" s="12">
        <f>C45*F45</f>
        <v>0</v>
      </c>
      <c r="H45" s="12">
        <f>D45+F45</f>
        <v>0</v>
      </c>
      <c r="I45" s="12">
        <f>E45+G45</f>
        <v>0</v>
      </c>
    </row>
    <row r="46" spans="1:9" x14ac:dyDescent="0.25">
      <c r="A46" s="32" t="s">
        <v>2269</v>
      </c>
      <c r="B46" s="33" t="s">
        <v>15</v>
      </c>
      <c r="C46" s="34"/>
      <c r="D46" s="34"/>
      <c r="E46" s="14"/>
      <c r="F46" s="34"/>
      <c r="G46" s="14"/>
      <c r="H46" s="14"/>
      <c r="I46" s="14"/>
    </row>
    <row r="47" spans="1:9" x14ac:dyDescent="0.25">
      <c r="A47" s="26" t="s">
        <v>2268</v>
      </c>
      <c r="B47" s="27" t="s">
        <v>57</v>
      </c>
      <c r="C47" s="28">
        <v>1</v>
      </c>
      <c r="D47" s="28"/>
      <c r="E47" s="12">
        <f>C47*D47</f>
        <v>0</v>
      </c>
      <c r="F47" s="28"/>
      <c r="G47" s="12">
        <f>C47*F47</f>
        <v>0</v>
      </c>
      <c r="H47" s="12">
        <f>D47+F47</f>
        <v>0</v>
      </c>
      <c r="I47" s="12">
        <f>E47+G47</f>
        <v>0</v>
      </c>
    </row>
    <row r="48" spans="1:9" x14ac:dyDescent="0.25">
      <c r="A48" s="26" t="s">
        <v>2267</v>
      </c>
      <c r="B48" s="27" t="s">
        <v>57</v>
      </c>
      <c r="C48" s="28">
        <v>1</v>
      </c>
      <c r="D48" s="28"/>
      <c r="E48" s="12">
        <f>C48*D48</f>
        <v>0</v>
      </c>
      <c r="F48" s="28"/>
      <c r="G48" s="12">
        <f>C48*F48</f>
        <v>0</v>
      </c>
      <c r="H48" s="12">
        <f>D48+F48</f>
        <v>0</v>
      </c>
      <c r="I48" s="12">
        <f>E48+G48</f>
        <v>0</v>
      </c>
    </row>
    <row r="49" spans="1:9" x14ac:dyDescent="0.25">
      <c r="A49" s="26" t="s">
        <v>15</v>
      </c>
      <c r="B49" s="27" t="s">
        <v>15</v>
      </c>
      <c r="C49" s="28"/>
      <c r="D49" s="28"/>
      <c r="E49" s="12"/>
      <c r="F49" s="28"/>
      <c r="G49" s="12"/>
      <c r="H49" s="12"/>
      <c r="I49" s="12"/>
    </row>
    <row r="50" spans="1:9" x14ac:dyDescent="0.25">
      <c r="A50" s="26" t="s">
        <v>15</v>
      </c>
      <c r="B50" s="27" t="s">
        <v>15</v>
      </c>
      <c r="C50" s="28"/>
      <c r="D50" s="28"/>
      <c r="E50" s="12"/>
      <c r="F50" s="28"/>
      <c r="G50" s="12"/>
      <c r="H50" s="12"/>
      <c r="I50" s="12"/>
    </row>
    <row r="51" spans="1:9" x14ac:dyDescent="0.25">
      <c r="A51" s="32" t="s">
        <v>166</v>
      </c>
      <c r="B51" s="33" t="s">
        <v>15</v>
      </c>
      <c r="C51" s="34"/>
      <c r="D51" s="34"/>
      <c r="E51" s="14"/>
      <c r="F51" s="34"/>
      <c r="G51" s="14"/>
      <c r="H51" s="14"/>
      <c r="I51" s="14"/>
    </row>
    <row r="52" spans="1:9" x14ac:dyDescent="0.25">
      <c r="A52" s="26" t="s">
        <v>167</v>
      </c>
      <c r="B52" s="27" t="s">
        <v>168</v>
      </c>
      <c r="C52" s="28">
        <v>2</v>
      </c>
      <c r="D52" s="28"/>
      <c r="E52" s="12">
        <f>C52*D52</f>
        <v>0</v>
      </c>
      <c r="F52" s="28"/>
      <c r="G52" s="12">
        <f>C52*F52</f>
        <v>0</v>
      </c>
      <c r="H52" s="12">
        <f>D52+F52</f>
        <v>0</v>
      </c>
      <c r="I52" s="12">
        <f>E52+G52</f>
        <v>0</v>
      </c>
    </row>
    <row r="53" spans="1:9" x14ac:dyDescent="0.25">
      <c r="A53" s="26" t="s">
        <v>169</v>
      </c>
      <c r="B53" s="27" t="s">
        <v>168</v>
      </c>
      <c r="C53" s="28">
        <v>1</v>
      </c>
      <c r="D53" s="28"/>
      <c r="E53" s="12">
        <f>C53*D53</f>
        <v>0</v>
      </c>
      <c r="F53" s="28"/>
      <c r="G53" s="12">
        <f>C53*F53</f>
        <v>0</v>
      </c>
      <c r="H53" s="12">
        <f>D53+F53</f>
        <v>0</v>
      </c>
      <c r="I53" s="12">
        <f>E53+G53</f>
        <v>0</v>
      </c>
    </row>
    <row r="54" spans="1:9" x14ac:dyDescent="0.25">
      <c r="A54" s="26" t="s">
        <v>170</v>
      </c>
      <c r="B54" s="27" t="s">
        <v>168</v>
      </c>
      <c r="C54" s="28">
        <v>1</v>
      </c>
      <c r="D54" s="28"/>
      <c r="E54" s="12">
        <f>C54*D54</f>
        <v>0</v>
      </c>
      <c r="F54" s="28"/>
      <c r="G54" s="12">
        <f>C54*F54</f>
        <v>0</v>
      </c>
      <c r="H54" s="12">
        <f>D54+F54</f>
        <v>0</v>
      </c>
      <c r="I54" s="12">
        <f>E54+G54</f>
        <v>0</v>
      </c>
    </row>
    <row r="55" spans="1:9" x14ac:dyDescent="0.25">
      <c r="A55" s="26" t="s">
        <v>171</v>
      </c>
      <c r="B55" s="27" t="s">
        <v>168</v>
      </c>
      <c r="C55" s="28">
        <v>3</v>
      </c>
      <c r="D55" s="28"/>
      <c r="E55" s="12">
        <f>C55*D55</f>
        <v>0</v>
      </c>
      <c r="F55" s="28"/>
      <c r="G55" s="12">
        <f>C55*F55</f>
        <v>0</v>
      </c>
      <c r="H55" s="12">
        <f>D55+F55</f>
        <v>0</v>
      </c>
      <c r="I55" s="12">
        <f>E55+G55</f>
        <v>0</v>
      </c>
    </row>
    <row r="56" spans="1:9" x14ac:dyDescent="0.25">
      <c r="A56" s="26" t="s">
        <v>172</v>
      </c>
      <c r="B56" s="27" t="s">
        <v>168</v>
      </c>
      <c r="C56" s="28">
        <v>8</v>
      </c>
      <c r="D56" s="28"/>
      <c r="E56" s="12">
        <f>C56*D56</f>
        <v>0</v>
      </c>
      <c r="F56" s="28"/>
      <c r="G56" s="12">
        <f>C56*F56</f>
        <v>0</v>
      </c>
      <c r="H56" s="12">
        <f>D56+F56</f>
        <v>0</v>
      </c>
      <c r="I56" s="12">
        <f>E56+G56</f>
        <v>0</v>
      </c>
    </row>
    <row r="57" spans="1:9" x14ac:dyDescent="0.25">
      <c r="A57" s="32" t="s">
        <v>173</v>
      </c>
      <c r="B57" s="33" t="s">
        <v>15</v>
      </c>
      <c r="C57" s="34"/>
      <c r="D57" s="34"/>
      <c r="E57" s="14"/>
      <c r="F57" s="34"/>
      <c r="G57" s="14"/>
      <c r="H57" s="14"/>
      <c r="I57" s="14"/>
    </row>
    <row r="58" spans="1:9" x14ac:dyDescent="0.25">
      <c r="A58" s="26" t="s">
        <v>174</v>
      </c>
      <c r="B58" s="27" t="s">
        <v>168</v>
      </c>
      <c r="C58" s="28">
        <v>2</v>
      </c>
      <c r="D58" s="28"/>
      <c r="E58" s="12">
        <f>C58*D58</f>
        <v>0</v>
      </c>
      <c r="F58" s="28"/>
      <c r="G58" s="12">
        <f>C58*F58</f>
        <v>0</v>
      </c>
      <c r="H58" s="12">
        <f>D58+F58</f>
        <v>0</v>
      </c>
      <c r="I58" s="12">
        <f>E58+G58</f>
        <v>0</v>
      </c>
    </row>
    <row r="59" spans="1:9" x14ac:dyDescent="0.25">
      <c r="A59" s="32" t="s">
        <v>175</v>
      </c>
      <c r="B59" s="33" t="s">
        <v>15</v>
      </c>
      <c r="C59" s="34"/>
      <c r="D59" s="34"/>
      <c r="E59" s="14"/>
      <c r="F59" s="34"/>
      <c r="G59" s="14"/>
      <c r="H59" s="14"/>
      <c r="I59" s="14"/>
    </row>
    <row r="60" spans="1:9" x14ac:dyDescent="0.25">
      <c r="A60" s="26" t="s">
        <v>176</v>
      </c>
      <c r="B60" s="27" t="s">
        <v>168</v>
      </c>
      <c r="C60" s="28">
        <v>2</v>
      </c>
      <c r="D60" s="28"/>
      <c r="E60" s="12">
        <f>C60*D60</f>
        <v>0</v>
      </c>
      <c r="F60" s="28"/>
      <c r="G60" s="12">
        <f>C60*F60</f>
        <v>0</v>
      </c>
      <c r="H60" s="12">
        <f>D60+F60</f>
        <v>0</v>
      </c>
      <c r="I60" s="12">
        <f>E60+G60</f>
        <v>0</v>
      </c>
    </row>
    <row r="61" spans="1:9" x14ac:dyDescent="0.25">
      <c r="A61" s="32" t="s">
        <v>177</v>
      </c>
      <c r="B61" s="33" t="s">
        <v>15</v>
      </c>
      <c r="C61" s="34"/>
      <c r="D61" s="34"/>
      <c r="E61" s="14"/>
      <c r="F61" s="34"/>
      <c r="G61" s="14"/>
      <c r="H61" s="14"/>
      <c r="I61" s="14"/>
    </row>
    <row r="62" spans="1:9" x14ac:dyDescent="0.25">
      <c r="A62" s="32" t="s">
        <v>178</v>
      </c>
      <c r="B62" s="33" t="s">
        <v>15</v>
      </c>
      <c r="C62" s="34"/>
      <c r="D62" s="34"/>
      <c r="E62" s="14"/>
      <c r="F62" s="34"/>
      <c r="G62" s="14"/>
      <c r="H62" s="14"/>
      <c r="I62" s="14"/>
    </row>
    <row r="63" spans="1:9" x14ac:dyDescent="0.25">
      <c r="A63" s="26" t="s">
        <v>179</v>
      </c>
      <c r="B63" s="27" t="s">
        <v>168</v>
      </c>
      <c r="C63" s="28">
        <v>6</v>
      </c>
      <c r="D63" s="28"/>
      <c r="E63" s="12">
        <f>C63*D63</f>
        <v>0</v>
      </c>
      <c r="F63" s="28"/>
      <c r="G63" s="12">
        <f>C63*F63</f>
        <v>0</v>
      </c>
      <c r="H63" s="12">
        <f>D63+F63</f>
        <v>0</v>
      </c>
      <c r="I63" s="12">
        <f>E63+G63</f>
        <v>0</v>
      </c>
    </row>
    <row r="64" spans="1:9" x14ac:dyDescent="0.25">
      <c r="A64" s="26" t="s">
        <v>180</v>
      </c>
      <c r="B64" s="27" t="s">
        <v>168</v>
      </c>
      <c r="C64" s="28">
        <v>2</v>
      </c>
      <c r="D64" s="28"/>
      <c r="E64" s="12">
        <f>C64*D64</f>
        <v>0</v>
      </c>
      <c r="F64" s="28"/>
      <c r="G64" s="12">
        <f>C64*F64</f>
        <v>0</v>
      </c>
      <c r="H64" s="12">
        <f>D64+F64</f>
        <v>0</v>
      </c>
      <c r="I64" s="12">
        <f>E64+G64</f>
        <v>0</v>
      </c>
    </row>
    <row r="65" spans="1:13" ht="42.75" x14ac:dyDescent="0.25">
      <c r="A65" s="32" t="s">
        <v>181</v>
      </c>
      <c r="B65" s="33" t="s">
        <v>15</v>
      </c>
      <c r="C65" s="34"/>
      <c r="D65" s="34"/>
      <c r="E65" s="14"/>
      <c r="F65" s="34"/>
      <c r="G65" s="14"/>
      <c r="H65" s="14"/>
      <c r="I65" s="14"/>
    </row>
    <row r="66" spans="1:13" x14ac:dyDescent="0.25">
      <c r="A66" s="26" t="s">
        <v>182</v>
      </c>
      <c r="B66" s="27" t="s">
        <v>57</v>
      </c>
      <c r="C66" s="28">
        <v>1</v>
      </c>
      <c r="D66" s="28"/>
      <c r="E66" s="12">
        <f>C66*D66</f>
        <v>0</v>
      </c>
      <c r="F66" s="28"/>
      <c r="G66" s="12">
        <f>C66*F66</f>
        <v>0</v>
      </c>
      <c r="H66" s="12">
        <f>D66+F66</f>
        <v>0</v>
      </c>
      <c r="I66" s="12">
        <f>E66+G66</f>
        <v>0</v>
      </c>
    </row>
    <row r="67" spans="1:13" x14ac:dyDescent="0.25">
      <c r="A67" s="26" t="s">
        <v>15</v>
      </c>
      <c r="B67" s="27" t="s">
        <v>15</v>
      </c>
      <c r="C67" s="28"/>
      <c r="D67" s="28"/>
      <c r="E67" s="12"/>
      <c r="F67" s="28"/>
      <c r="G67" s="12"/>
      <c r="H67" s="12"/>
      <c r="I67" s="12"/>
    </row>
    <row r="68" spans="1:13" x14ac:dyDescent="0.25">
      <c r="A68" s="26" t="s">
        <v>15</v>
      </c>
      <c r="B68" s="27" t="s">
        <v>15</v>
      </c>
      <c r="C68" s="28"/>
      <c r="D68" s="28"/>
      <c r="E68" s="12"/>
      <c r="F68" s="28"/>
      <c r="G68" s="12"/>
      <c r="H68" s="12"/>
      <c r="I68" s="12"/>
    </row>
    <row r="69" spans="1:13" x14ac:dyDescent="0.25">
      <c r="A69" s="26" t="s">
        <v>15</v>
      </c>
      <c r="B69" s="27" t="s">
        <v>15</v>
      </c>
      <c r="C69" s="28"/>
      <c r="D69" s="28"/>
      <c r="E69" s="12"/>
      <c r="F69" s="28"/>
      <c r="G69" s="12"/>
      <c r="H69" s="12"/>
      <c r="I69" s="12"/>
    </row>
    <row r="70" spans="1:13" x14ac:dyDescent="0.25">
      <c r="A70" s="26" t="s">
        <v>183</v>
      </c>
      <c r="B70" s="27" t="s">
        <v>15</v>
      </c>
      <c r="C70" s="28"/>
      <c r="D70" s="28"/>
      <c r="E70" s="12">
        <f>SUM(E28:E69)*0.05</f>
        <v>0</v>
      </c>
      <c r="F70" s="28"/>
      <c r="G70" s="12"/>
      <c r="H70" s="12"/>
      <c r="I70" s="12">
        <f>E70</f>
        <v>0</v>
      </c>
      <c r="M70" s="12"/>
    </row>
    <row r="71" spans="1:13" ht="16.5" x14ac:dyDescent="0.3">
      <c r="A71" s="23" t="s">
        <v>184</v>
      </c>
      <c r="B71" s="24" t="s">
        <v>15</v>
      </c>
      <c r="C71" s="25"/>
      <c r="D71" s="25"/>
      <c r="E71" s="19">
        <f>SUM(E28:E70)</f>
        <v>0</v>
      </c>
      <c r="F71" s="25"/>
      <c r="G71" s="19">
        <f>SUM(G28:G70)</f>
        <v>0</v>
      </c>
      <c r="H71" s="11"/>
      <c r="I71" s="19">
        <f>SUM(I28:I70)</f>
        <v>0</v>
      </c>
    </row>
    <row r="72" spans="1:13" x14ac:dyDescent="0.25">
      <c r="A72" s="26" t="s">
        <v>15</v>
      </c>
      <c r="B72" s="27" t="s">
        <v>15</v>
      </c>
      <c r="C72" s="28"/>
      <c r="D72" s="28"/>
      <c r="E72" s="12"/>
      <c r="F72" s="28"/>
      <c r="G72" s="12"/>
      <c r="H72" s="12"/>
      <c r="I72" s="12"/>
    </row>
    <row r="73" spans="1:13" x14ac:dyDescent="0.25">
      <c r="A73" s="26" t="s">
        <v>15</v>
      </c>
      <c r="B73" s="27" t="s">
        <v>15</v>
      </c>
      <c r="C73" s="28"/>
      <c r="D73" s="28"/>
      <c r="E73" s="12"/>
      <c r="F73" s="28"/>
      <c r="G73" s="12"/>
      <c r="H73" s="12"/>
      <c r="I73" s="12"/>
    </row>
    <row r="74" spans="1:13" ht="16.5" x14ac:dyDescent="0.3">
      <c r="A74" s="23" t="s">
        <v>274</v>
      </c>
      <c r="B74" s="24" t="s">
        <v>15</v>
      </c>
      <c r="C74" s="25"/>
      <c r="D74" s="25"/>
      <c r="E74" s="11"/>
      <c r="F74" s="25"/>
      <c r="G74" s="11"/>
      <c r="H74" s="11"/>
      <c r="I74" s="11"/>
    </row>
    <row r="75" spans="1:13" x14ac:dyDescent="0.25">
      <c r="A75" s="32" t="s">
        <v>2266</v>
      </c>
      <c r="B75" s="33" t="s">
        <v>15</v>
      </c>
      <c r="C75" s="34"/>
      <c r="D75" s="34"/>
      <c r="E75" s="14"/>
      <c r="F75" s="34"/>
      <c r="G75" s="14"/>
      <c r="H75" s="14"/>
      <c r="I75" s="14"/>
    </row>
    <row r="76" spans="1:13" x14ac:dyDescent="0.25">
      <c r="A76" s="26" t="s">
        <v>2265</v>
      </c>
      <c r="B76" s="27" t="s">
        <v>2264</v>
      </c>
      <c r="C76" s="28">
        <v>0.02</v>
      </c>
      <c r="D76" s="28"/>
      <c r="E76" s="12">
        <f>C76*D76</f>
        <v>0</v>
      </c>
      <c r="F76" s="28"/>
      <c r="G76" s="12">
        <f>C76*F76</f>
        <v>0</v>
      </c>
      <c r="H76" s="12">
        <f>D76+F76</f>
        <v>0</v>
      </c>
      <c r="I76" s="12">
        <f>E76+G76</f>
        <v>0</v>
      </c>
    </row>
    <row r="77" spans="1:13" x14ac:dyDescent="0.25">
      <c r="A77" s="32" t="s">
        <v>2263</v>
      </c>
      <c r="B77" s="33" t="s">
        <v>15</v>
      </c>
      <c r="C77" s="34"/>
      <c r="D77" s="34"/>
      <c r="E77" s="14"/>
      <c r="F77" s="34"/>
      <c r="G77" s="14"/>
      <c r="H77" s="14"/>
      <c r="I77" s="14"/>
    </row>
    <row r="78" spans="1:13" x14ac:dyDescent="0.25">
      <c r="A78" s="26" t="s">
        <v>2262</v>
      </c>
      <c r="B78" s="27" t="s">
        <v>993</v>
      </c>
      <c r="C78" s="28">
        <v>0.12</v>
      </c>
      <c r="D78" s="28"/>
      <c r="E78" s="12">
        <f>C78*D78</f>
        <v>0</v>
      </c>
      <c r="F78" s="28"/>
      <c r="G78" s="12">
        <f>C78*F78</f>
        <v>0</v>
      </c>
      <c r="H78" s="12">
        <f>D78+F78</f>
        <v>0</v>
      </c>
      <c r="I78" s="12">
        <f>E78+G78</f>
        <v>0</v>
      </c>
    </row>
    <row r="79" spans="1:13" x14ac:dyDescent="0.25">
      <c r="A79" s="32" t="s">
        <v>2261</v>
      </c>
      <c r="B79" s="33" t="s">
        <v>15</v>
      </c>
      <c r="C79" s="34"/>
      <c r="D79" s="34"/>
      <c r="E79" s="14"/>
      <c r="F79" s="34"/>
      <c r="G79" s="14"/>
      <c r="H79" s="14"/>
      <c r="I79" s="14"/>
    </row>
    <row r="80" spans="1:13" x14ac:dyDescent="0.25">
      <c r="A80" s="32" t="s">
        <v>2260</v>
      </c>
      <c r="B80" s="33" t="s">
        <v>15</v>
      </c>
      <c r="C80" s="34"/>
      <c r="D80" s="34"/>
      <c r="E80" s="14"/>
      <c r="F80" s="34"/>
      <c r="G80" s="14"/>
      <c r="H80" s="14"/>
      <c r="I80" s="14"/>
    </row>
    <row r="81" spans="1:9" x14ac:dyDescent="0.25">
      <c r="A81" s="26" t="s">
        <v>2259</v>
      </c>
      <c r="B81" s="27" t="s">
        <v>993</v>
      </c>
      <c r="C81" s="28">
        <v>1</v>
      </c>
      <c r="D81" s="28"/>
      <c r="E81" s="12">
        <f>C81*D81</f>
        <v>0</v>
      </c>
      <c r="F81" s="28"/>
      <c r="G81" s="12">
        <f>C81*F81</f>
        <v>0</v>
      </c>
      <c r="H81" s="12">
        <f>D81+F81</f>
        <v>0</v>
      </c>
      <c r="I81" s="12">
        <f>E81+G81</f>
        <v>0</v>
      </c>
    </row>
    <row r="82" spans="1:9" x14ac:dyDescent="0.25">
      <c r="A82" s="32" t="s">
        <v>2258</v>
      </c>
      <c r="B82" s="33" t="s">
        <v>15</v>
      </c>
      <c r="C82" s="34"/>
      <c r="D82" s="34"/>
      <c r="E82" s="14"/>
      <c r="F82" s="34"/>
      <c r="G82" s="14"/>
      <c r="H82" s="14"/>
      <c r="I82" s="14"/>
    </row>
    <row r="83" spans="1:9" x14ac:dyDescent="0.25">
      <c r="A83" s="26" t="s">
        <v>2249</v>
      </c>
      <c r="B83" s="27" t="s">
        <v>156</v>
      </c>
      <c r="C83" s="28">
        <v>5.9</v>
      </c>
      <c r="D83" s="28"/>
      <c r="E83" s="12">
        <v>0</v>
      </c>
      <c r="F83" s="28"/>
      <c r="G83" s="12">
        <f>C83*F83</f>
        <v>0</v>
      </c>
      <c r="H83" s="12">
        <f>D83+F83</f>
        <v>0</v>
      </c>
      <c r="I83" s="12">
        <f>E83+G83</f>
        <v>0</v>
      </c>
    </row>
    <row r="84" spans="1:9" x14ac:dyDescent="0.25">
      <c r="A84" s="26" t="s">
        <v>2248</v>
      </c>
      <c r="B84" s="27" t="s">
        <v>156</v>
      </c>
      <c r="C84" s="28">
        <v>10.5</v>
      </c>
      <c r="D84" s="28"/>
      <c r="E84" s="12">
        <f>C84*D84</f>
        <v>0</v>
      </c>
      <c r="F84" s="28"/>
      <c r="G84" s="12">
        <f>C84*F84</f>
        <v>0</v>
      </c>
      <c r="H84" s="12">
        <f>D84+F84</f>
        <v>0</v>
      </c>
      <c r="I84" s="12">
        <f>E84+G84</f>
        <v>0</v>
      </c>
    </row>
    <row r="85" spans="1:9" x14ac:dyDescent="0.25">
      <c r="A85" s="32" t="s">
        <v>2257</v>
      </c>
      <c r="B85" s="33" t="s">
        <v>15</v>
      </c>
      <c r="C85" s="34"/>
      <c r="D85" s="34"/>
      <c r="E85" s="14"/>
      <c r="F85" s="34"/>
      <c r="G85" s="14"/>
      <c r="H85" s="14"/>
      <c r="I85" s="14"/>
    </row>
    <row r="86" spans="1:9" x14ac:dyDescent="0.25">
      <c r="A86" s="26" t="s">
        <v>2256</v>
      </c>
      <c r="B86" s="27" t="s">
        <v>156</v>
      </c>
      <c r="C86" s="28">
        <v>18.399999999999999</v>
      </c>
      <c r="D86" s="28"/>
      <c r="E86" s="12">
        <f>C86*D86</f>
        <v>0</v>
      </c>
      <c r="F86" s="28"/>
      <c r="G86" s="12">
        <f>C86*F86</f>
        <v>0</v>
      </c>
      <c r="H86" s="12">
        <f>D86+F86</f>
        <v>0</v>
      </c>
      <c r="I86" s="12">
        <f>E86+G86</f>
        <v>0</v>
      </c>
    </row>
    <row r="87" spans="1:9" x14ac:dyDescent="0.25">
      <c r="A87" s="32" t="s">
        <v>2255</v>
      </c>
      <c r="B87" s="33" t="s">
        <v>15</v>
      </c>
      <c r="C87" s="34"/>
      <c r="D87" s="34"/>
      <c r="E87" s="14"/>
      <c r="F87" s="34"/>
      <c r="G87" s="14"/>
      <c r="H87" s="14"/>
      <c r="I87" s="14"/>
    </row>
    <row r="88" spans="1:9" x14ac:dyDescent="0.25">
      <c r="A88" s="26" t="s">
        <v>2254</v>
      </c>
      <c r="B88" s="27" t="s">
        <v>156</v>
      </c>
      <c r="C88" s="28">
        <v>32</v>
      </c>
      <c r="D88" s="28"/>
      <c r="E88" s="12">
        <f>C88*D88</f>
        <v>0</v>
      </c>
      <c r="F88" s="28"/>
      <c r="G88" s="12">
        <f>C88*F88</f>
        <v>0</v>
      </c>
      <c r="H88" s="12">
        <f>D88+F88</f>
        <v>0</v>
      </c>
      <c r="I88" s="12">
        <f>E88+G88</f>
        <v>0</v>
      </c>
    </row>
    <row r="89" spans="1:9" x14ac:dyDescent="0.25">
      <c r="A89" s="32" t="s">
        <v>2253</v>
      </c>
      <c r="B89" s="33" t="s">
        <v>15</v>
      </c>
      <c r="C89" s="34"/>
      <c r="D89" s="34"/>
      <c r="E89" s="14"/>
      <c r="F89" s="34"/>
      <c r="G89" s="14"/>
      <c r="H89" s="14"/>
      <c r="I89" s="14"/>
    </row>
    <row r="90" spans="1:9" x14ac:dyDescent="0.25">
      <c r="A90" s="32" t="s">
        <v>2252</v>
      </c>
      <c r="B90" s="33" t="s">
        <v>15</v>
      </c>
      <c r="C90" s="34"/>
      <c r="D90" s="34"/>
      <c r="E90" s="14"/>
      <c r="F90" s="34"/>
      <c r="G90" s="14"/>
      <c r="H90" s="14"/>
      <c r="I90" s="14"/>
    </row>
    <row r="91" spans="1:9" x14ac:dyDescent="0.25">
      <c r="A91" s="26" t="s">
        <v>2251</v>
      </c>
      <c r="B91" s="27" t="s">
        <v>993</v>
      </c>
      <c r="C91" s="28">
        <v>0.5</v>
      </c>
      <c r="D91" s="28"/>
      <c r="E91" s="12">
        <f>C91*D91</f>
        <v>0</v>
      </c>
      <c r="F91" s="28"/>
      <c r="G91" s="12">
        <f>C91*F91</f>
        <v>0</v>
      </c>
      <c r="H91" s="12">
        <f>D91+F91</f>
        <v>0</v>
      </c>
      <c r="I91" s="12">
        <f>E91+G91</f>
        <v>0</v>
      </c>
    </row>
    <row r="92" spans="1:9" x14ac:dyDescent="0.25">
      <c r="A92" s="32" t="s">
        <v>2250</v>
      </c>
      <c r="B92" s="33" t="s">
        <v>15</v>
      </c>
      <c r="C92" s="34"/>
      <c r="D92" s="34"/>
      <c r="E92" s="14"/>
      <c r="F92" s="34"/>
      <c r="G92" s="14"/>
      <c r="H92" s="14"/>
      <c r="I92" s="14"/>
    </row>
    <row r="93" spans="1:9" x14ac:dyDescent="0.25">
      <c r="A93" s="26" t="s">
        <v>2249</v>
      </c>
      <c r="B93" s="27" t="s">
        <v>156</v>
      </c>
      <c r="C93" s="28">
        <v>5.9</v>
      </c>
      <c r="D93" s="28"/>
      <c r="E93" s="12">
        <f>C93*D93</f>
        <v>0</v>
      </c>
      <c r="F93" s="28"/>
      <c r="G93" s="12">
        <f>C93*F93</f>
        <v>0</v>
      </c>
      <c r="H93" s="12">
        <f>D93+F93</f>
        <v>0</v>
      </c>
      <c r="I93" s="12">
        <f>E93+G93</f>
        <v>0</v>
      </c>
    </row>
    <row r="94" spans="1:9" x14ac:dyDescent="0.25">
      <c r="A94" s="26" t="s">
        <v>2248</v>
      </c>
      <c r="B94" s="27" t="s">
        <v>156</v>
      </c>
      <c r="C94" s="28">
        <v>10.5</v>
      </c>
      <c r="D94" s="28"/>
      <c r="E94" s="12">
        <f>C94*D94</f>
        <v>0</v>
      </c>
      <c r="F94" s="28"/>
      <c r="G94" s="12">
        <v>0</v>
      </c>
      <c r="H94" s="12">
        <f>D94+F94</f>
        <v>0</v>
      </c>
      <c r="I94" s="12">
        <f>E94+G94</f>
        <v>0</v>
      </c>
    </row>
    <row r="95" spans="1:9" x14ac:dyDescent="0.25">
      <c r="A95" s="32" t="s">
        <v>2247</v>
      </c>
      <c r="B95" s="33" t="s">
        <v>15</v>
      </c>
      <c r="C95" s="34"/>
      <c r="D95" s="34"/>
      <c r="E95" s="14"/>
      <c r="F95" s="34"/>
      <c r="G95" s="14"/>
      <c r="H95" s="14"/>
      <c r="I95" s="14"/>
    </row>
    <row r="96" spans="1:9" x14ac:dyDescent="0.25">
      <c r="A96" s="26" t="s">
        <v>2246</v>
      </c>
      <c r="B96" s="27" t="s">
        <v>993</v>
      </c>
      <c r="C96" s="28">
        <v>1.6</v>
      </c>
      <c r="D96" s="28"/>
      <c r="E96" s="12">
        <f>C96*D96</f>
        <v>0</v>
      </c>
      <c r="F96" s="28"/>
      <c r="G96" s="12">
        <f>C96*F96</f>
        <v>0</v>
      </c>
      <c r="H96" s="12">
        <f>D96+F96</f>
        <v>0</v>
      </c>
      <c r="I96" s="12">
        <f>E96+G96</f>
        <v>0</v>
      </c>
    </row>
    <row r="97" spans="1:9" x14ac:dyDescent="0.25">
      <c r="A97" s="32" t="s">
        <v>2245</v>
      </c>
      <c r="B97" s="33" t="s">
        <v>15</v>
      </c>
      <c r="C97" s="34"/>
      <c r="D97" s="34"/>
      <c r="E97" s="14"/>
      <c r="F97" s="34"/>
      <c r="G97" s="14"/>
      <c r="H97" s="14"/>
      <c r="I97" s="14"/>
    </row>
    <row r="98" spans="1:9" x14ac:dyDescent="0.25">
      <c r="A98" s="26" t="s">
        <v>2244</v>
      </c>
      <c r="B98" s="27" t="s">
        <v>464</v>
      </c>
      <c r="C98" s="28">
        <v>15</v>
      </c>
      <c r="D98" s="28"/>
      <c r="E98" s="12">
        <f>C98*D98</f>
        <v>0</v>
      </c>
      <c r="F98" s="28"/>
      <c r="G98" s="12">
        <f>C98*F98</f>
        <v>0</v>
      </c>
      <c r="H98" s="12">
        <f>D98+F98</f>
        <v>0</v>
      </c>
      <c r="I98" s="12">
        <f>E98+G98</f>
        <v>0</v>
      </c>
    </row>
    <row r="99" spans="1:9" x14ac:dyDescent="0.25">
      <c r="A99" s="26" t="s">
        <v>15</v>
      </c>
      <c r="B99" s="27" t="s">
        <v>15</v>
      </c>
      <c r="C99" s="28"/>
      <c r="D99" s="28"/>
      <c r="E99" s="12"/>
      <c r="F99" s="28"/>
      <c r="G99" s="12"/>
      <c r="H99" s="12"/>
      <c r="I99" s="12"/>
    </row>
    <row r="100" spans="1:9" ht="16.5" x14ac:dyDescent="0.3">
      <c r="A100" s="23" t="s">
        <v>2243</v>
      </c>
      <c r="B100" s="24" t="s">
        <v>15</v>
      </c>
      <c r="C100" s="25"/>
      <c r="D100" s="25"/>
      <c r="E100" s="11">
        <f>SUM(E76:E99)</f>
        <v>0</v>
      </c>
      <c r="F100" s="25"/>
      <c r="G100" s="11">
        <f>SUM(G76:G99)</f>
        <v>0</v>
      </c>
      <c r="H100" s="11"/>
      <c r="I100" s="11">
        <f>SUM(I76:I99)</f>
        <v>0</v>
      </c>
    </row>
    <row r="101" spans="1:9" x14ac:dyDescent="0.25">
      <c r="A101" s="26" t="s">
        <v>15</v>
      </c>
      <c r="B101" s="27" t="s">
        <v>15</v>
      </c>
      <c r="C101" s="28"/>
      <c r="D101" s="28"/>
      <c r="E101" s="12"/>
      <c r="F101" s="28"/>
      <c r="G101" s="12"/>
      <c r="H101" s="12"/>
      <c r="I101" s="12"/>
    </row>
    <row r="102" spans="1:9" x14ac:dyDescent="0.25">
      <c r="A102" s="26" t="s">
        <v>15</v>
      </c>
      <c r="B102" s="27" t="s">
        <v>15</v>
      </c>
      <c r="C102" s="28"/>
      <c r="D102" s="28"/>
      <c r="E102" s="12"/>
      <c r="F102" s="28"/>
      <c r="G102" s="12"/>
      <c r="H102" s="12"/>
      <c r="I102" s="12"/>
    </row>
    <row r="103" spans="1:9" x14ac:dyDescent="0.25">
      <c r="A103" s="26" t="s">
        <v>15</v>
      </c>
      <c r="B103" s="27" t="s">
        <v>15</v>
      </c>
      <c r="C103" s="28"/>
      <c r="D103" s="28"/>
      <c r="E103" s="12"/>
      <c r="F103" s="28"/>
      <c r="G103" s="12"/>
      <c r="H103" s="12"/>
      <c r="I103" s="12"/>
    </row>
  </sheetData>
  <sheetProtection sheet="1" objects="1" scenarios="1" selectLockedCells="1"/>
  <pageMargins left="0.70866141732283472" right="0.70866141732283472" top="0.78740157480314965" bottom="0.78740157480314965" header="0.31496062992125984" footer="0.31496062992125984"/>
  <pageSetup paperSize="9" orientation="landscape" r:id="rId1"/>
  <headerFooter>
    <oddHeader>&amp;F</oddHeader>
    <oddFooter>Stránka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11</vt:i4>
      </vt:variant>
    </vt:vector>
  </HeadingPairs>
  <TitlesOfParts>
    <vt:vector size="23" baseType="lpstr">
      <vt:lpstr>Rekapitulace stavby</vt:lpstr>
      <vt:lpstr>SO 01 - Mateřská školka</vt:lpstr>
      <vt:lpstr>SO 02 - Zateplení fasády</vt:lpstr>
      <vt:lpstr>IO 02 - Elektroinstalace</vt:lpstr>
      <vt:lpstr>Rekapitulace elektro</vt:lpstr>
      <vt:lpstr>Rozpočet elektro</vt:lpstr>
      <vt:lpstr>Parametry elektro</vt:lpstr>
      <vt:lpstr>Rekapitulace NN</vt:lpstr>
      <vt:lpstr>Rozpočet NN</vt:lpstr>
      <vt:lpstr>Parametry NN</vt:lpstr>
      <vt:lpstr>IO 03 - Vytápění</vt:lpstr>
      <vt:lpstr>Pokyny pro vyplnění</vt:lpstr>
      <vt:lpstr>'IO 02 - Elektroinstalace'!Názvy_tisku</vt:lpstr>
      <vt:lpstr>'IO 03 - Vytápění'!Názvy_tisku</vt:lpstr>
      <vt:lpstr>'Rekapitulace stavby'!Názvy_tisku</vt:lpstr>
      <vt:lpstr>'SO 01 - Mateřská školka'!Názvy_tisku</vt:lpstr>
      <vt:lpstr>'SO 02 - Zateplení fasády'!Názvy_tisku</vt:lpstr>
      <vt:lpstr>'IO 02 - Elektroinstalace'!Oblast_tisku</vt:lpstr>
      <vt:lpstr>'IO 03 - Vytápění'!Oblast_tisku</vt:lpstr>
      <vt:lpstr>'Pokyny pro vyplnění'!Oblast_tisku</vt:lpstr>
      <vt:lpstr>'Rekapitulace stavby'!Oblast_tisku</vt:lpstr>
      <vt:lpstr>'SO 01 - Mateřská školka'!Oblast_tisku</vt:lpstr>
      <vt:lpstr>'SO 02 - Zateplení fasády'!Oblast_tisku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dc:creator>
  <cp:lastModifiedBy>admin</cp:lastModifiedBy>
  <cp:lastPrinted>2016-02-15T17:28:01Z</cp:lastPrinted>
  <dcterms:created xsi:type="dcterms:W3CDTF">2016-02-15T17:21:14Z</dcterms:created>
  <dcterms:modified xsi:type="dcterms:W3CDTF">2016-04-20T06:24:47Z</dcterms:modified>
</cp:coreProperties>
</file>