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VON - Vedlejší a ostatní ..." sheetId="2" r:id="rId2"/>
    <sheet name="D.1.1-3 - Stavebně techni..."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'VON - Vedlejší a ostatní ...'!$C$84:$K$105</definedName>
    <definedName name="_xlnm.Print_Area" localSheetId="1">'VON - Vedlejší a ostatní ...'!$C$4:$J$39,'VON - Vedlejší a ostatní ...'!$C$45:$J$66,'VON - Vedlejší a ostatní ...'!$C$72:$K$105</definedName>
    <definedName name="_xlnm.Print_Titles" localSheetId="1">'VON - Vedlejší a ostatní ...'!$84:$84</definedName>
    <definedName name="_xlnm._FilterDatabase" localSheetId="2" hidden="1">'D.1.1-3 - Stavebně techni...'!$C$97:$K$391</definedName>
    <definedName name="_xlnm.Print_Area" localSheetId="2">'D.1.1-3 - Stavebně techni...'!$C$4:$J$39,'D.1.1-3 - Stavebně techni...'!$C$45:$J$79,'D.1.1-3 - Stavebně techni...'!$C$85:$K$391</definedName>
    <definedName name="_xlnm.Print_Titles" localSheetId="2">'D.1.1-3 - Stavebně techni...'!$97:$97</definedName>
  </definedNames>
  <calcPr/>
</workbook>
</file>

<file path=xl/calcChain.xml><?xml version="1.0" encoding="utf-8"?>
<calcChain xmlns="http://schemas.openxmlformats.org/spreadsheetml/2006/main">
  <c i="3" r="J37"/>
  <c r="J36"/>
  <c i="1" r="AY56"/>
  <c i="3" r="J35"/>
  <c i="1" r="AX56"/>
  <c i="3" r="BI391"/>
  <c r="BH391"/>
  <c r="BG391"/>
  <c r="BF391"/>
  <c r="T391"/>
  <c r="R391"/>
  <c r="P391"/>
  <c r="BK391"/>
  <c r="J391"/>
  <c r="BE391"/>
  <c r="BI390"/>
  <c r="BH390"/>
  <c r="BG390"/>
  <c r="BF390"/>
  <c r="T390"/>
  <c r="R390"/>
  <c r="P390"/>
  <c r="BK390"/>
  <c r="J390"/>
  <c r="BE390"/>
  <c r="BI389"/>
  <c r="BH389"/>
  <c r="BG389"/>
  <c r="BF389"/>
  <c r="T389"/>
  <c r="R389"/>
  <c r="P389"/>
  <c r="BK389"/>
  <c r="J389"/>
  <c r="BE389"/>
  <c r="BI388"/>
  <c r="BH388"/>
  <c r="BG388"/>
  <c r="BF388"/>
  <c r="T388"/>
  <c r="R388"/>
  <c r="P388"/>
  <c r="BK388"/>
  <c r="J388"/>
  <c r="BE388"/>
  <c r="BI387"/>
  <c r="BH387"/>
  <c r="BG387"/>
  <c r="BF387"/>
  <c r="T387"/>
  <c r="T386"/>
  <c r="R387"/>
  <c r="R386"/>
  <c r="P387"/>
  <c r="P386"/>
  <c r="BK387"/>
  <c r="BK386"/>
  <c r="J386"/>
  <c r="J387"/>
  <c r="BE387"/>
  <c r="J78"/>
  <c r="BI384"/>
  <c r="BH384"/>
  <c r="BG384"/>
  <c r="BF384"/>
  <c r="T384"/>
  <c r="R384"/>
  <c r="P384"/>
  <c r="BK384"/>
  <c r="J384"/>
  <c r="BE384"/>
  <c r="BI380"/>
  <c r="BH380"/>
  <c r="BG380"/>
  <c r="BF380"/>
  <c r="T380"/>
  <c r="R380"/>
  <c r="P380"/>
  <c r="BK380"/>
  <c r="J380"/>
  <c r="BE380"/>
  <c r="BI376"/>
  <c r="BH376"/>
  <c r="BG376"/>
  <c r="BF376"/>
  <c r="T376"/>
  <c r="R376"/>
  <c r="P376"/>
  <c r="BK376"/>
  <c r="J376"/>
  <c r="BE376"/>
  <c r="BI372"/>
  <c r="BH372"/>
  <c r="BG372"/>
  <c r="BF372"/>
  <c r="T372"/>
  <c r="T371"/>
  <c r="T370"/>
  <c r="R372"/>
  <c r="R371"/>
  <c r="R370"/>
  <c r="P372"/>
  <c r="P371"/>
  <c r="P370"/>
  <c r="BK372"/>
  <c r="BK371"/>
  <c r="J371"/>
  <c r="BK370"/>
  <c r="J370"/>
  <c r="J372"/>
  <c r="BE372"/>
  <c r="J77"/>
  <c r="J76"/>
  <c r="BI368"/>
  <c r="BH368"/>
  <c r="BG368"/>
  <c r="BF368"/>
  <c r="T368"/>
  <c r="T367"/>
  <c r="T366"/>
  <c r="R368"/>
  <c r="R367"/>
  <c r="R366"/>
  <c r="P368"/>
  <c r="P367"/>
  <c r="P366"/>
  <c r="BK368"/>
  <c r="BK367"/>
  <c r="J367"/>
  <c r="BK366"/>
  <c r="J366"/>
  <c r="J368"/>
  <c r="BE368"/>
  <c r="J75"/>
  <c r="J74"/>
  <c r="BI363"/>
  <c r="BH363"/>
  <c r="BG363"/>
  <c r="BF363"/>
  <c r="T363"/>
  <c r="R363"/>
  <c r="P363"/>
  <c r="BK363"/>
  <c r="J363"/>
  <c r="BE363"/>
  <c r="BI361"/>
  <c r="BH361"/>
  <c r="BG361"/>
  <c r="BF361"/>
  <c r="T361"/>
  <c r="R361"/>
  <c r="P361"/>
  <c r="BK361"/>
  <c r="J361"/>
  <c r="BE361"/>
  <c r="BI360"/>
  <c r="BH360"/>
  <c r="BG360"/>
  <c r="BF360"/>
  <c r="T360"/>
  <c r="R360"/>
  <c r="P360"/>
  <c r="BK360"/>
  <c r="J360"/>
  <c r="BE360"/>
  <c r="BI359"/>
  <c r="BH359"/>
  <c r="BG359"/>
  <c r="BF359"/>
  <c r="T359"/>
  <c r="R359"/>
  <c r="P359"/>
  <c r="BK359"/>
  <c r="J359"/>
  <c r="BE359"/>
  <c r="BI356"/>
  <c r="BH356"/>
  <c r="BG356"/>
  <c r="BF356"/>
  <c r="T356"/>
  <c r="T355"/>
  <c r="R356"/>
  <c r="R355"/>
  <c r="P356"/>
  <c r="P355"/>
  <c r="BK356"/>
  <c r="BK355"/>
  <c r="J355"/>
  <c r="J356"/>
  <c r="BE356"/>
  <c r="J73"/>
  <c r="BI354"/>
  <c r="BH354"/>
  <c r="BG354"/>
  <c r="BF354"/>
  <c r="T354"/>
  <c r="R354"/>
  <c r="P354"/>
  <c r="BK354"/>
  <c r="J354"/>
  <c r="BE354"/>
  <c r="BI352"/>
  <c r="BH352"/>
  <c r="BG352"/>
  <c r="BF352"/>
  <c r="T352"/>
  <c r="R352"/>
  <c r="P352"/>
  <c r="BK352"/>
  <c r="J352"/>
  <c r="BE352"/>
  <c r="BI350"/>
  <c r="BH350"/>
  <c r="BG350"/>
  <c r="BF350"/>
  <c r="T350"/>
  <c r="R350"/>
  <c r="P350"/>
  <c r="BK350"/>
  <c r="J350"/>
  <c r="BE350"/>
  <c r="BI346"/>
  <c r="BH346"/>
  <c r="BG346"/>
  <c r="BF346"/>
  <c r="T346"/>
  <c r="T345"/>
  <c r="R346"/>
  <c r="R345"/>
  <c r="P346"/>
  <c r="P345"/>
  <c r="BK346"/>
  <c r="BK345"/>
  <c r="J345"/>
  <c r="J346"/>
  <c r="BE346"/>
  <c r="J72"/>
  <c r="BI344"/>
  <c r="BH344"/>
  <c r="BG344"/>
  <c r="BF344"/>
  <c r="T344"/>
  <c r="R344"/>
  <c r="P344"/>
  <c r="BK344"/>
  <c r="J344"/>
  <c r="BE344"/>
  <c r="BI342"/>
  <c r="BH342"/>
  <c r="BG342"/>
  <c r="BF342"/>
  <c r="T342"/>
  <c r="R342"/>
  <c r="P342"/>
  <c r="BK342"/>
  <c r="J342"/>
  <c r="BE342"/>
  <c r="BI338"/>
  <c r="BH338"/>
  <c r="BG338"/>
  <c r="BF338"/>
  <c r="T338"/>
  <c r="R338"/>
  <c r="P338"/>
  <c r="BK338"/>
  <c r="J338"/>
  <c r="BE338"/>
  <c r="BI334"/>
  <c r="BH334"/>
  <c r="BG334"/>
  <c r="BF334"/>
  <c r="T334"/>
  <c r="R334"/>
  <c r="P334"/>
  <c r="BK334"/>
  <c r="J334"/>
  <c r="BE334"/>
  <c r="BI330"/>
  <c r="BH330"/>
  <c r="BG330"/>
  <c r="BF330"/>
  <c r="T330"/>
  <c r="R330"/>
  <c r="P330"/>
  <c r="BK330"/>
  <c r="J330"/>
  <c r="BE330"/>
  <c r="BI326"/>
  <c r="BH326"/>
  <c r="BG326"/>
  <c r="BF326"/>
  <c r="T326"/>
  <c r="R326"/>
  <c r="P326"/>
  <c r="BK326"/>
  <c r="J326"/>
  <c r="BE326"/>
  <c r="BI322"/>
  <c r="BH322"/>
  <c r="BG322"/>
  <c r="BF322"/>
  <c r="T322"/>
  <c r="R322"/>
  <c r="P322"/>
  <c r="BK322"/>
  <c r="J322"/>
  <c r="BE322"/>
  <c r="BI318"/>
  <c r="BH318"/>
  <c r="BG318"/>
  <c r="BF318"/>
  <c r="T318"/>
  <c r="R318"/>
  <c r="P318"/>
  <c r="BK318"/>
  <c r="J318"/>
  <c r="BE318"/>
  <c r="BI313"/>
  <c r="BH313"/>
  <c r="BG313"/>
  <c r="BF313"/>
  <c r="T313"/>
  <c r="R313"/>
  <c r="P313"/>
  <c r="BK313"/>
  <c r="J313"/>
  <c r="BE313"/>
  <c r="BI309"/>
  <c r="BH309"/>
  <c r="BG309"/>
  <c r="BF309"/>
  <c r="T309"/>
  <c r="R309"/>
  <c r="P309"/>
  <c r="BK309"/>
  <c r="J309"/>
  <c r="BE309"/>
  <c r="BI304"/>
  <c r="BH304"/>
  <c r="BG304"/>
  <c r="BF304"/>
  <c r="T304"/>
  <c r="R304"/>
  <c r="P304"/>
  <c r="BK304"/>
  <c r="J304"/>
  <c r="BE304"/>
  <c r="BI300"/>
  <c r="BH300"/>
  <c r="BG300"/>
  <c r="BF300"/>
  <c r="T300"/>
  <c r="R300"/>
  <c r="P300"/>
  <c r="BK300"/>
  <c r="J300"/>
  <c r="BE300"/>
  <c r="BI296"/>
  <c r="BH296"/>
  <c r="BG296"/>
  <c r="BF296"/>
  <c r="T296"/>
  <c r="R296"/>
  <c r="P296"/>
  <c r="BK296"/>
  <c r="J296"/>
  <c r="BE296"/>
  <c r="BI295"/>
  <c r="BH295"/>
  <c r="BG295"/>
  <c r="BF295"/>
  <c r="T295"/>
  <c r="T294"/>
  <c r="R295"/>
  <c r="R294"/>
  <c r="P295"/>
  <c r="P294"/>
  <c r="BK295"/>
  <c r="BK294"/>
  <c r="J294"/>
  <c r="J295"/>
  <c r="BE295"/>
  <c r="J71"/>
  <c r="BI293"/>
  <c r="BH293"/>
  <c r="BG293"/>
  <c r="BF293"/>
  <c r="T293"/>
  <c r="R293"/>
  <c r="P293"/>
  <c r="BK293"/>
  <c r="J293"/>
  <c r="BE293"/>
  <c r="BI288"/>
  <c r="BH288"/>
  <c r="BG288"/>
  <c r="BF288"/>
  <c r="T288"/>
  <c r="T287"/>
  <c r="R288"/>
  <c r="R287"/>
  <c r="P288"/>
  <c r="P287"/>
  <c r="BK288"/>
  <c r="BK287"/>
  <c r="J287"/>
  <c r="J288"/>
  <c r="BE288"/>
  <c r="J70"/>
  <c r="BI286"/>
  <c r="BH286"/>
  <c r="BG286"/>
  <c r="BF286"/>
  <c r="T286"/>
  <c r="R286"/>
  <c r="P286"/>
  <c r="BK286"/>
  <c r="J286"/>
  <c r="BE286"/>
  <c r="BI283"/>
  <c r="BH283"/>
  <c r="BG283"/>
  <c r="BF283"/>
  <c r="T283"/>
  <c r="R283"/>
  <c r="P283"/>
  <c r="BK283"/>
  <c r="J283"/>
  <c r="BE283"/>
  <c r="BI279"/>
  <c r="BH279"/>
  <c r="BG279"/>
  <c r="BF279"/>
  <c r="T279"/>
  <c r="R279"/>
  <c r="P279"/>
  <c r="BK279"/>
  <c r="J279"/>
  <c r="BE279"/>
  <c r="BI278"/>
  <c r="BH278"/>
  <c r="BG278"/>
  <c r="BF278"/>
  <c r="T278"/>
  <c r="R278"/>
  <c r="P278"/>
  <c r="BK278"/>
  <c r="J278"/>
  <c r="BE278"/>
  <c r="BI277"/>
  <c r="BH277"/>
  <c r="BG277"/>
  <c r="BF277"/>
  <c r="T277"/>
  <c r="T276"/>
  <c r="R277"/>
  <c r="R276"/>
  <c r="P277"/>
  <c r="P276"/>
  <c r="BK277"/>
  <c r="BK276"/>
  <c r="J276"/>
  <c r="J277"/>
  <c r="BE277"/>
  <c r="J69"/>
  <c r="BI275"/>
  <c r="BH275"/>
  <c r="BG275"/>
  <c r="BF275"/>
  <c r="T275"/>
  <c r="R275"/>
  <c r="P275"/>
  <c r="BK275"/>
  <c r="J275"/>
  <c r="BE275"/>
  <c r="BI273"/>
  <c r="BH273"/>
  <c r="BG273"/>
  <c r="BF273"/>
  <c r="T273"/>
  <c r="R273"/>
  <c r="P273"/>
  <c r="BK273"/>
  <c r="J273"/>
  <c r="BE273"/>
  <c r="BI269"/>
  <c r="BH269"/>
  <c r="BG269"/>
  <c r="BF269"/>
  <c r="T269"/>
  <c r="R269"/>
  <c r="P269"/>
  <c r="BK269"/>
  <c r="J269"/>
  <c r="BE269"/>
  <c r="BI267"/>
  <c r="BH267"/>
  <c r="BG267"/>
  <c r="BF267"/>
  <c r="T267"/>
  <c r="R267"/>
  <c r="P267"/>
  <c r="BK267"/>
  <c r="J267"/>
  <c r="BE267"/>
  <c r="BI264"/>
  <c r="BH264"/>
  <c r="BG264"/>
  <c r="BF264"/>
  <c r="T264"/>
  <c r="R264"/>
  <c r="P264"/>
  <c r="BK264"/>
  <c r="J264"/>
  <c r="BE264"/>
  <c r="BI262"/>
  <c r="BH262"/>
  <c r="BG262"/>
  <c r="BF262"/>
  <c r="T262"/>
  <c r="R262"/>
  <c r="P262"/>
  <c r="BK262"/>
  <c r="J262"/>
  <c r="BE262"/>
  <c r="BI259"/>
  <c r="BH259"/>
  <c r="BG259"/>
  <c r="BF259"/>
  <c r="T259"/>
  <c r="R259"/>
  <c r="P259"/>
  <c r="BK259"/>
  <c r="J259"/>
  <c r="BE259"/>
  <c r="BI257"/>
  <c r="BH257"/>
  <c r="BG257"/>
  <c r="BF257"/>
  <c r="T257"/>
  <c r="R257"/>
  <c r="P257"/>
  <c r="BK257"/>
  <c r="J257"/>
  <c r="BE257"/>
  <c r="BI254"/>
  <c r="BH254"/>
  <c r="BG254"/>
  <c r="BF254"/>
  <c r="T254"/>
  <c r="R254"/>
  <c r="P254"/>
  <c r="BK254"/>
  <c r="J254"/>
  <c r="BE254"/>
  <c r="BI252"/>
  <c r="BH252"/>
  <c r="BG252"/>
  <c r="BF252"/>
  <c r="T252"/>
  <c r="R252"/>
  <c r="P252"/>
  <c r="BK252"/>
  <c r="J252"/>
  <c r="BE252"/>
  <c r="BI249"/>
  <c r="BH249"/>
  <c r="BG249"/>
  <c r="BF249"/>
  <c r="T249"/>
  <c r="R249"/>
  <c r="P249"/>
  <c r="BK249"/>
  <c r="J249"/>
  <c r="BE249"/>
  <c r="BI247"/>
  <c r="BH247"/>
  <c r="BG247"/>
  <c r="BF247"/>
  <c r="T247"/>
  <c r="R247"/>
  <c r="P247"/>
  <c r="BK247"/>
  <c r="J247"/>
  <c r="BE247"/>
  <c r="BI244"/>
  <c r="BH244"/>
  <c r="BG244"/>
  <c r="BF244"/>
  <c r="T244"/>
  <c r="R244"/>
  <c r="P244"/>
  <c r="BK244"/>
  <c r="J244"/>
  <c r="BE244"/>
  <c r="BI242"/>
  <c r="BH242"/>
  <c r="BG242"/>
  <c r="BF242"/>
  <c r="T242"/>
  <c r="R242"/>
  <c r="P242"/>
  <c r="BK242"/>
  <c r="J242"/>
  <c r="BE242"/>
  <c r="BI238"/>
  <c r="BH238"/>
  <c r="BG238"/>
  <c r="BF238"/>
  <c r="T238"/>
  <c r="R238"/>
  <c r="P238"/>
  <c r="BK238"/>
  <c r="J238"/>
  <c r="BE238"/>
  <c r="BI236"/>
  <c r="BH236"/>
  <c r="BG236"/>
  <c r="BF236"/>
  <c r="T236"/>
  <c r="R236"/>
  <c r="P236"/>
  <c r="BK236"/>
  <c r="J236"/>
  <c r="BE236"/>
  <c r="BI231"/>
  <c r="BH231"/>
  <c r="BG231"/>
  <c r="BF231"/>
  <c r="T231"/>
  <c r="R231"/>
  <c r="P231"/>
  <c r="BK231"/>
  <c r="J231"/>
  <c r="BE231"/>
  <c r="BI229"/>
  <c r="BH229"/>
  <c r="BG229"/>
  <c r="BF229"/>
  <c r="T229"/>
  <c r="R229"/>
  <c r="P229"/>
  <c r="BK229"/>
  <c r="J229"/>
  <c r="BE229"/>
  <c r="BI226"/>
  <c r="BH226"/>
  <c r="BG226"/>
  <c r="BF226"/>
  <c r="T226"/>
  <c r="R226"/>
  <c r="P226"/>
  <c r="BK226"/>
  <c r="J226"/>
  <c r="BE226"/>
  <c r="BI220"/>
  <c r="BH220"/>
  <c r="BG220"/>
  <c r="BF220"/>
  <c r="T220"/>
  <c r="R220"/>
  <c r="P220"/>
  <c r="BK220"/>
  <c r="J220"/>
  <c r="BE220"/>
  <c r="BI218"/>
  <c r="BH218"/>
  <c r="BG218"/>
  <c r="BF218"/>
  <c r="T218"/>
  <c r="R218"/>
  <c r="P218"/>
  <c r="BK218"/>
  <c r="J218"/>
  <c r="BE218"/>
  <c r="BI215"/>
  <c r="BH215"/>
  <c r="BG215"/>
  <c r="BF215"/>
  <c r="T215"/>
  <c r="R215"/>
  <c r="P215"/>
  <c r="BK215"/>
  <c r="J215"/>
  <c r="BE215"/>
  <c r="BI213"/>
  <c r="BH213"/>
  <c r="BG213"/>
  <c r="BF213"/>
  <c r="T213"/>
  <c r="R213"/>
  <c r="P213"/>
  <c r="BK213"/>
  <c r="J213"/>
  <c r="BE213"/>
  <c r="BI210"/>
  <c r="BH210"/>
  <c r="BG210"/>
  <c r="BF210"/>
  <c r="T210"/>
  <c r="R210"/>
  <c r="P210"/>
  <c r="BK210"/>
  <c r="J210"/>
  <c r="BE210"/>
  <c r="BI208"/>
  <c r="BH208"/>
  <c r="BG208"/>
  <c r="BF208"/>
  <c r="T208"/>
  <c r="R208"/>
  <c r="P208"/>
  <c r="BK208"/>
  <c r="J208"/>
  <c r="BE208"/>
  <c r="BI205"/>
  <c r="BH205"/>
  <c r="BG205"/>
  <c r="BF205"/>
  <c r="T205"/>
  <c r="R205"/>
  <c r="P205"/>
  <c r="BK205"/>
  <c r="J205"/>
  <c r="BE205"/>
  <c r="BI202"/>
  <c r="BH202"/>
  <c r="BG202"/>
  <c r="BF202"/>
  <c r="T202"/>
  <c r="T201"/>
  <c r="R202"/>
  <c r="R201"/>
  <c r="P202"/>
  <c r="P201"/>
  <c r="BK202"/>
  <c r="BK201"/>
  <c r="J201"/>
  <c r="J202"/>
  <c r="BE202"/>
  <c r="J68"/>
  <c r="BI200"/>
  <c r="BH200"/>
  <c r="BG200"/>
  <c r="BF200"/>
  <c r="T200"/>
  <c r="R200"/>
  <c r="P200"/>
  <c r="BK200"/>
  <c r="J200"/>
  <c r="BE200"/>
  <c r="BI198"/>
  <c r="BH198"/>
  <c r="BG198"/>
  <c r="BF198"/>
  <c r="T198"/>
  <c r="R198"/>
  <c r="P198"/>
  <c r="BK198"/>
  <c r="J198"/>
  <c r="BE198"/>
  <c r="BI193"/>
  <c r="BH193"/>
  <c r="BG193"/>
  <c r="BF193"/>
  <c r="T193"/>
  <c r="R193"/>
  <c r="P193"/>
  <c r="BK193"/>
  <c r="J193"/>
  <c r="BE193"/>
  <c r="BI191"/>
  <c r="BH191"/>
  <c r="BG191"/>
  <c r="BF191"/>
  <c r="T191"/>
  <c r="R191"/>
  <c r="P191"/>
  <c r="BK191"/>
  <c r="J191"/>
  <c r="BE191"/>
  <c r="BI186"/>
  <c r="BH186"/>
  <c r="BG186"/>
  <c r="BF186"/>
  <c r="T186"/>
  <c r="R186"/>
  <c r="P186"/>
  <c r="BK186"/>
  <c r="J186"/>
  <c r="BE186"/>
  <c r="BI171"/>
  <c r="BH171"/>
  <c r="BG171"/>
  <c r="BF171"/>
  <c r="T171"/>
  <c r="R171"/>
  <c r="P171"/>
  <c r="BK171"/>
  <c r="J171"/>
  <c r="BE171"/>
  <c r="BI169"/>
  <c r="BH169"/>
  <c r="BG169"/>
  <c r="BF169"/>
  <c r="T169"/>
  <c r="R169"/>
  <c r="P169"/>
  <c r="BK169"/>
  <c r="J169"/>
  <c r="BE169"/>
  <c r="BI165"/>
  <c r="BH165"/>
  <c r="BG165"/>
  <c r="BF165"/>
  <c r="T165"/>
  <c r="R165"/>
  <c r="P165"/>
  <c r="BK165"/>
  <c r="J165"/>
  <c r="BE165"/>
  <c r="BI163"/>
  <c r="BH163"/>
  <c r="BG163"/>
  <c r="BF163"/>
  <c r="T163"/>
  <c r="R163"/>
  <c r="P163"/>
  <c r="BK163"/>
  <c r="J163"/>
  <c r="BE163"/>
  <c r="BI159"/>
  <c r="BH159"/>
  <c r="BG159"/>
  <c r="BF159"/>
  <c r="T159"/>
  <c r="R159"/>
  <c r="P159"/>
  <c r="BK159"/>
  <c r="J159"/>
  <c r="BE159"/>
  <c r="BI152"/>
  <c r="BH152"/>
  <c r="BG152"/>
  <c r="BF152"/>
  <c r="T152"/>
  <c r="R152"/>
  <c r="P152"/>
  <c r="BK152"/>
  <c r="J152"/>
  <c r="BE152"/>
  <c r="BI150"/>
  <c r="BH150"/>
  <c r="BG150"/>
  <c r="BF150"/>
  <c r="T150"/>
  <c r="R150"/>
  <c r="P150"/>
  <c r="BK150"/>
  <c r="J150"/>
  <c r="BE150"/>
  <c r="BI147"/>
  <c r="BH147"/>
  <c r="BG147"/>
  <c r="BF147"/>
  <c r="T147"/>
  <c r="T146"/>
  <c r="T145"/>
  <c r="R147"/>
  <c r="R146"/>
  <c r="R145"/>
  <c r="P147"/>
  <c r="P146"/>
  <c r="P145"/>
  <c r="BK147"/>
  <c r="BK146"/>
  <c r="J146"/>
  <c r="BK145"/>
  <c r="J145"/>
  <c r="J147"/>
  <c r="BE147"/>
  <c r="J67"/>
  <c r="J66"/>
  <c r="BI144"/>
  <c r="BH144"/>
  <c r="BG144"/>
  <c r="BF144"/>
  <c r="T144"/>
  <c r="T143"/>
  <c r="R144"/>
  <c r="R143"/>
  <c r="P144"/>
  <c r="P143"/>
  <c r="BK144"/>
  <c r="BK143"/>
  <c r="J143"/>
  <c r="J144"/>
  <c r="BE144"/>
  <c r="J65"/>
  <c r="BI141"/>
  <c r="BH141"/>
  <c r="BG141"/>
  <c r="BF141"/>
  <c r="T141"/>
  <c r="R141"/>
  <c r="P141"/>
  <c r="BK141"/>
  <c r="J141"/>
  <c r="BE141"/>
  <c r="BI140"/>
  <c r="BH140"/>
  <c r="BG140"/>
  <c r="BF140"/>
  <c r="T140"/>
  <c r="R140"/>
  <c r="P140"/>
  <c r="BK140"/>
  <c r="J140"/>
  <c r="BE140"/>
  <c r="BI138"/>
  <c r="BH138"/>
  <c r="BG138"/>
  <c r="BF138"/>
  <c r="T138"/>
  <c r="R138"/>
  <c r="P138"/>
  <c r="BK138"/>
  <c r="J138"/>
  <c r="BE138"/>
  <c r="BI137"/>
  <c r="BH137"/>
  <c r="BG137"/>
  <c r="BF137"/>
  <c r="T137"/>
  <c r="T136"/>
  <c r="R137"/>
  <c r="R136"/>
  <c r="P137"/>
  <c r="P136"/>
  <c r="BK137"/>
  <c r="BK136"/>
  <c r="J136"/>
  <c r="J137"/>
  <c r="BE137"/>
  <c r="J64"/>
  <c r="BI133"/>
  <c r="BH133"/>
  <c r="BG133"/>
  <c r="BF133"/>
  <c r="T133"/>
  <c r="R133"/>
  <c r="P133"/>
  <c r="BK133"/>
  <c r="J133"/>
  <c r="BE133"/>
  <c r="BI129"/>
  <c r="BH129"/>
  <c r="BG129"/>
  <c r="BF129"/>
  <c r="T129"/>
  <c r="R129"/>
  <c r="P129"/>
  <c r="BK129"/>
  <c r="J129"/>
  <c r="BE129"/>
  <c r="BI125"/>
  <c r="BH125"/>
  <c r="BG125"/>
  <c r="BF125"/>
  <c r="T125"/>
  <c r="R125"/>
  <c r="P125"/>
  <c r="BK125"/>
  <c r="J125"/>
  <c r="BE125"/>
  <c r="BI122"/>
  <c r="BH122"/>
  <c r="BG122"/>
  <c r="BF122"/>
  <c r="T122"/>
  <c r="R122"/>
  <c r="P122"/>
  <c r="BK122"/>
  <c r="J122"/>
  <c r="BE122"/>
  <c r="BI119"/>
  <c r="BH119"/>
  <c r="BG119"/>
  <c r="BF119"/>
  <c r="T119"/>
  <c r="R119"/>
  <c r="P119"/>
  <c r="BK119"/>
  <c r="J119"/>
  <c r="BE119"/>
  <c r="BI118"/>
  <c r="BH118"/>
  <c r="BG118"/>
  <c r="BF118"/>
  <c r="T118"/>
  <c r="T117"/>
  <c r="R118"/>
  <c r="R117"/>
  <c r="P118"/>
  <c r="P117"/>
  <c r="BK118"/>
  <c r="BK117"/>
  <c r="J117"/>
  <c r="J118"/>
  <c r="BE118"/>
  <c r="J63"/>
  <c r="BI113"/>
  <c r="BH113"/>
  <c r="BG113"/>
  <c r="BF113"/>
  <c r="T113"/>
  <c r="R113"/>
  <c r="P113"/>
  <c r="BK113"/>
  <c r="J113"/>
  <c r="BE113"/>
  <c r="BI112"/>
  <c r="BH112"/>
  <c r="BG112"/>
  <c r="BF112"/>
  <c r="T112"/>
  <c r="R112"/>
  <c r="P112"/>
  <c r="BK112"/>
  <c r="J112"/>
  <c r="BE112"/>
  <c r="BI108"/>
  <c r="BH108"/>
  <c r="BG108"/>
  <c r="BF108"/>
  <c r="T108"/>
  <c r="T107"/>
  <c r="R108"/>
  <c r="R107"/>
  <c r="P108"/>
  <c r="P107"/>
  <c r="BK108"/>
  <c r="BK107"/>
  <c r="J107"/>
  <c r="J108"/>
  <c r="BE108"/>
  <c r="J62"/>
  <c r="BI104"/>
  <c r="BH104"/>
  <c r="BG104"/>
  <c r="BF104"/>
  <c r="T104"/>
  <c r="R104"/>
  <c r="P104"/>
  <c r="BK104"/>
  <c r="J104"/>
  <c r="BE104"/>
  <c r="BI101"/>
  <c r="F37"/>
  <c i="1" r="BD56"/>
  <c i="3" r="BH101"/>
  <c r="F36"/>
  <c i="1" r="BC56"/>
  <c i="3" r="BG101"/>
  <c r="F35"/>
  <c i="1" r="BB56"/>
  <c i="3" r="BF101"/>
  <c r="J34"/>
  <c i="1" r="AW56"/>
  <c i="3" r="F34"/>
  <c i="1" r="BA56"/>
  <c i="3" r="T101"/>
  <c r="T100"/>
  <c r="T99"/>
  <c r="T98"/>
  <c r="R101"/>
  <c r="R100"/>
  <c r="R99"/>
  <c r="R98"/>
  <c r="P101"/>
  <c r="P100"/>
  <c r="P99"/>
  <c r="P98"/>
  <c i="1" r="AU56"/>
  <c i="3" r="BK101"/>
  <c r="BK100"/>
  <c r="J100"/>
  <c r="BK99"/>
  <c r="J99"/>
  <c r="BK98"/>
  <c r="J98"/>
  <c r="J59"/>
  <c r="J30"/>
  <c i="1" r="AG56"/>
  <c i="3" r="J101"/>
  <c r="BE101"/>
  <c r="J33"/>
  <c i="1" r="AV56"/>
  <c i="3" r="F33"/>
  <c i="1" r="AZ56"/>
  <c i="3" r="J61"/>
  <c r="J60"/>
  <c r="J94"/>
  <c r="F94"/>
  <c r="F92"/>
  <c r="E90"/>
  <c r="J54"/>
  <c r="F54"/>
  <c r="F52"/>
  <c r="E50"/>
  <c r="J39"/>
  <c r="J24"/>
  <c r="E24"/>
  <c r="J95"/>
  <c r="J55"/>
  <c r="J23"/>
  <c r="J18"/>
  <c r="E18"/>
  <c r="F95"/>
  <c r="F55"/>
  <c r="J17"/>
  <c r="J12"/>
  <c r="J92"/>
  <c r="J52"/>
  <c r="E7"/>
  <c r="E88"/>
  <c r="E48"/>
  <c i="2" r="J37"/>
  <c r="J36"/>
  <c i="1" r="AY55"/>
  <c i="2" r="J35"/>
  <c i="1" r="AX55"/>
  <c i="2" r="BI104"/>
  <c r="BH104"/>
  <c r="BG104"/>
  <c r="BF104"/>
  <c r="T104"/>
  <c r="T103"/>
  <c r="R104"/>
  <c r="R103"/>
  <c r="P104"/>
  <c r="P103"/>
  <c r="BK104"/>
  <c r="BK103"/>
  <c r="J103"/>
  <c r="J104"/>
  <c r="BE104"/>
  <c r="J65"/>
  <c r="BI101"/>
  <c r="BH101"/>
  <c r="BG101"/>
  <c r="BF101"/>
  <c r="T101"/>
  <c r="R101"/>
  <c r="P101"/>
  <c r="BK101"/>
  <c r="J101"/>
  <c r="BE101"/>
  <c r="BI99"/>
  <c r="BH99"/>
  <c r="BG99"/>
  <c r="BF99"/>
  <c r="T99"/>
  <c r="T98"/>
  <c r="R99"/>
  <c r="R98"/>
  <c r="P99"/>
  <c r="P98"/>
  <c r="BK99"/>
  <c r="BK98"/>
  <c r="J98"/>
  <c r="J99"/>
  <c r="BE99"/>
  <c r="J64"/>
  <c r="BI96"/>
  <c r="BH96"/>
  <c r="BG96"/>
  <c r="BF96"/>
  <c r="T96"/>
  <c r="R96"/>
  <c r="P96"/>
  <c r="BK96"/>
  <c r="J96"/>
  <c r="BE96"/>
  <c r="BI94"/>
  <c r="BH94"/>
  <c r="BG94"/>
  <c r="BF94"/>
  <c r="T94"/>
  <c r="T93"/>
  <c r="R94"/>
  <c r="R93"/>
  <c r="P94"/>
  <c r="P93"/>
  <c r="BK94"/>
  <c r="BK93"/>
  <c r="J93"/>
  <c r="J94"/>
  <c r="BE94"/>
  <c r="J63"/>
  <c r="BI91"/>
  <c r="BH91"/>
  <c r="BG91"/>
  <c r="BF91"/>
  <c r="T91"/>
  <c r="T90"/>
  <c r="R91"/>
  <c r="R90"/>
  <c r="P91"/>
  <c r="P90"/>
  <c r="BK91"/>
  <c r="BK90"/>
  <c r="J90"/>
  <c r="J91"/>
  <c r="BE91"/>
  <c r="J62"/>
  <c r="BI88"/>
  <c r="F37"/>
  <c i="1" r="BD55"/>
  <c i="2" r="BH88"/>
  <c r="F36"/>
  <c i="1" r="BC55"/>
  <c i="2" r="BG88"/>
  <c r="F35"/>
  <c i="1" r="BB55"/>
  <c i="2" r="BF88"/>
  <c r="J34"/>
  <c i="1" r="AW55"/>
  <c i="2" r="F34"/>
  <c i="1" r="BA55"/>
  <c i="2" r="T88"/>
  <c r="T87"/>
  <c r="T86"/>
  <c r="T85"/>
  <c r="R88"/>
  <c r="R87"/>
  <c r="R86"/>
  <c r="R85"/>
  <c r="P88"/>
  <c r="P87"/>
  <c r="P86"/>
  <c r="P85"/>
  <c i="1" r="AU55"/>
  <c i="2" r="BK88"/>
  <c r="BK87"/>
  <c r="J87"/>
  <c r="BK86"/>
  <c r="J86"/>
  <c r="BK85"/>
  <c r="J85"/>
  <c r="J59"/>
  <c r="J30"/>
  <c i="1" r="AG55"/>
  <c i="2" r="J88"/>
  <c r="BE88"/>
  <c r="J33"/>
  <c i="1" r="AV55"/>
  <c i="2" r="F33"/>
  <c i="1" r="AZ55"/>
  <c i="2" r="J61"/>
  <c r="J60"/>
  <c r="J81"/>
  <c r="F81"/>
  <c r="F79"/>
  <c r="E77"/>
  <c r="J54"/>
  <c r="F54"/>
  <c r="F52"/>
  <c r="E50"/>
  <c r="J39"/>
  <c r="J24"/>
  <c r="E24"/>
  <c r="J82"/>
  <c r="J55"/>
  <c r="J23"/>
  <c r="J18"/>
  <c r="E18"/>
  <c r="F82"/>
  <c r="F55"/>
  <c r="J17"/>
  <c r="J12"/>
  <c r="J79"/>
  <c r="J52"/>
  <c r="E7"/>
  <c r="E75"/>
  <c r="E48"/>
  <c i="1" r="BD54"/>
  <c r="W33"/>
  <c r="BC54"/>
  <c r="W32"/>
  <c r="BB54"/>
  <c r="W31"/>
  <c r="BA54"/>
  <c r="W30"/>
  <c r="AZ54"/>
  <c r="W29"/>
  <c r="AY54"/>
  <c r="AX54"/>
  <c r="AW54"/>
  <c r="AK30"/>
  <c r="AV54"/>
  <c r="AK29"/>
  <c r="AU54"/>
  <c r="AT54"/>
  <c r="AS54"/>
  <c r="AG54"/>
  <c r="AK26"/>
  <c r="AT56"/>
  <c r="AN56"/>
  <c r="AT55"/>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<sst xmlns="http://schemas.openxmlformats.org/spreadsheetml/2006/main">
  <si>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</si>
  <si>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</si>
  <si>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</si>
  <si>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</si>
  <si>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</si>
  <si>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{ce9aa3aa-78e2-4714-be0f-5bbbd965bc26}</t>
  </si>
  <si>
    <t>0,01</t>
  </si>
  <si>
    <t>21</t>
  </si>
  <si>
    <t>15</t>
  </si>
  <si>
    <t>REKAPITULACE STAVBY</t>
  </si>
  <si>
    <t xml:space="preserve">v ---  níže se nacházejí doplnkové a pomocné údaje k sestavám  --- v</t>
  </si>
  <si>
    <t>Návod na vyplnění</t>
  </si>
  <si>
    <t>0,001</t>
  </si>
  <si>
    <t>Kód:</t>
  </si>
  <si>
    <t>N17-138_exp6</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</si>
  <si>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</si>
  <si>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</si>
  <si>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PROJEKT OPATŘENÍ PRO SNÍŽENÍ ENERGETICKÉ NÁROČNOSTI OBJEKTU DOMU KULTURY</t>
  </si>
  <si>
    <t>KSO:</t>
  </si>
  <si>
    <t>CC-CZ:</t>
  </si>
  <si>
    <t>Místo:</t>
  </si>
  <si>
    <t>Uherský Brod</t>
  </si>
  <si>
    <t>Datum:</t>
  </si>
  <si>
    <t>15. 3. 2019</t>
  </si>
  <si>
    <t>Zadavatel:</t>
  </si>
  <si>
    <t>IČ:</t>
  </si>
  <si>
    <t>MĚSTO UHERSKÝ BROD</t>
  </si>
  <si>
    <t>DIČ:</t>
  </si>
  <si>
    <t>Uchazeč:</t>
  </si>
  <si>
    <t>Vyplň údaj</t>
  </si>
  <si>
    <t>Projektant:</t>
  </si>
  <si>
    <t>DEKPROJEKT s.r.o.</t>
  </si>
  <si>
    <t>True</t>
  </si>
  <si>
    <t>Zpracovatel:</t>
  </si>
  <si>
    <t xml:space="preserve"> </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</si>
  <si>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</si>
  <si>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</si>
  <si>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</si>
  <si>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</si>
  <si>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</si>
  <si>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</si>
  <si>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</si>
  <si>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</si>
  <si>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</si>
  <si>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</si>
  <si>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</si>
  <si>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</si>
  <si>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</si>
  <si>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</si>
  <si>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</si>
  <si>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</si>
  <si>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</si>
  <si>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</si>
  <si>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</si>
  <si>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</si>
  <si>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</si>
  <si>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</si>
  <si>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</si>
  <si>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</si>
  <si>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</si>
  <si>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</si>
  <si>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</si>
  <si>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</si>
  <si>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</si>
  <si>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</si>
  <si>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</si>
  <si>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</si>
  <si>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</si>
  <si>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</si>
  <si>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</si>
  <si>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</si>
  <si>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</si>
  <si>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</si>
  <si>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</si>
  <si>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</si>
  <si>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</si>
  <si>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VON</t>
  </si>
  <si>
    <t>Vedlejší a ostatní náklady stavby</t>
  </si>
  <si>
    <t>STA</t>
  </si>
  <si>
    <t>1</t>
  </si>
  <si>
    <t>{5b80c753-34cd-445d-a442-e534c7cd4e2d}</t>
  </si>
  <si>
    <t>2</t>
  </si>
  <si>
    <t>D.1.1-3</t>
  </si>
  <si>
    <t>Stavebně technické řešení - střechy F, E1, E2</t>
  </si>
  <si>
    <t>{afcecea9-8cf2-401f-bd7b-87dd638697e5}</t>
  </si>
  <si>
    <t>KRYCÍ LIST SOUPISU PRACÍ</t>
  </si>
  <si>
    <t>Objekt:</t>
  </si>
  <si>
    <t>VON - Vedlejší a ostatní náklady stavby</t>
  </si>
  <si>
    <t>REKAPITULACE ČLENĚNÍ SOUPISU PRACÍ</t>
  </si>
  <si>
    <t>Kód dílu - Popis</t>
  </si>
  <si>
    <t>Cena celkem [CZK]</t>
  </si>
  <si>
    <t>Náklady ze soupisu prací</t>
  </si>
  <si>
    <t>-1</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</si>
  <si>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</si>
  <si>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</si>
  <si>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</si>
  <si>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</si>
  <si>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</si>
  <si>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</si>
  <si>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</si>
  <si>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</si>
  <si>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</si>
  <si>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</si>
  <si>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</si>
  <si>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</si>
  <si>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</si>
  <si>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</si>
  <si>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</si>
  <si>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</si>
  <si>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</si>
  <si>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</si>
  <si>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</si>
  <si>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</si>
  <si>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5</t>
  </si>
  <si>
    <t>ROZPOCET</t>
  </si>
  <si>
    <t>VRN1</t>
  </si>
  <si>
    <t>Průzkumné, geodetické a projektové práce</t>
  </si>
  <si>
    <t>K</t>
  </si>
  <si>
    <t>013254000</t>
  </si>
  <si>
    <t>Dokumentace skutečného provedení stavby</t>
  </si>
  <si>
    <t>kpl.</t>
  </si>
  <si>
    <t>CS ÚRS 2019 01</t>
  </si>
  <si>
    <t>1024</t>
  </si>
  <si>
    <t>480552140</t>
  </si>
  <si>
    <t>P</t>
  </si>
  <si>
    <t>Poznámka k položce:_x000d_
VEŠKERÉ FORMY A PŘEDÁNÍ SE ŘÍDÍ PODMÍNKAMI ZADÁVACÍ DOKUMENTACE STAVBY</t>
  </si>
  <si>
    <t>VRN2</t>
  </si>
  <si>
    <t>Příprava staveniště</t>
  </si>
  <si>
    <t>020001000</t>
  </si>
  <si>
    <t xml:space="preserve">Příprava staveniště </t>
  </si>
  <si>
    <t>916629017</t>
  </si>
  <si>
    <t xml:space="preserve">Poznámka k položce:_x000d_
-zřízení příjezdů a přístupů na staveniště_x000d_
-dodržení podmínek pro provádění staveb z hlediska BOZP (vč. označení stavby)_x000d_
-dodržování podmínek pro ochranu životního prostředí při výstavbě_x000d_
-splnění zvláštních požadavků na provádění stavby, které vyžadují zvláštní bezpečnostní opatření_x000d_
_x000d_
</t>
  </si>
  <si>
    <t>VRN3</t>
  </si>
  <si>
    <t>Zařízení staveniště</t>
  </si>
  <si>
    <t>3</t>
  </si>
  <si>
    <t>030001000</t>
  </si>
  <si>
    <t xml:space="preserve">Zařízení staveniště </t>
  </si>
  <si>
    <t>594789817</t>
  </si>
  <si>
    <t xml:space="preserve">Poznámka k položce:_x000d_
-kancelářské/skladovací/sociální objekty, oplocení stavby, ostraha staveniště, kompletní vnitrostaveništní rozvody všech potřebných energií vč. jejich poplatků, zajištění podružných měření spotřeby_x000d_
</t>
  </si>
  <si>
    <t>4</t>
  </si>
  <si>
    <t>039002000</t>
  </si>
  <si>
    <t>Zrušení zařízení staveniště</t>
  </si>
  <si>
    <t>1729835928</t>
  </si>
  <si>
    <t>Poznámka k položce:_x000d_
-náklady zhotovitele spojené s kompletní likvidací zařízení staveniště vč. uvedení všech dotčených ploch do bezvadného stavu</t>
  </si>
  <si>
    <t>VRN4</t>
  </si>
  <si>
    <t>Inženýrská činnost</t>
  </si>
  <si>
    <t>043103000</t>
  </si>
  <si>
    <t>Zkoušky bez rozlišení</t>
  </si>
  <si>
    <t>-1245358940</t>
  </si>
  <si>
    <t xml:space="preserve">Poznámka k položce:_x000d_
Provedení všech zkoušek a revizí předepsaných projektovou a zadávací dokumentací, platnými normami, návodů k obsluze - (neuvedených v jednotlivých soupisech prací) </t>
  </si>
  <si>
    <t>6</t>
  </si>
  <si>
    <t>045002000</t>
  </si>
  <si>
    <t xml:space="preserve">Kompletační a koordinační činnost </t>
  </si>
  <si>
    <t>432487414</t>
  </si>
  <si>
    <t>Poznámka k položce:_x000d_
-příprava předávací dokumentace dle ZD_x000d_
-ostatní kompletační činnost</t>
  </si>
  <si>
    <t>VRN7</t>
  </si>
  <si>
    <t>Provozní vlivy</t>
  </si>
  <si>
    <t>7</t>
  </si>
  <si>
    <t>071103000</t>
  </si>
  <si>
    <t>Provoz investora</t>
  </si>
  <si>
    <t>662726311</t>
  </si>
  <si>
    <t>Poznámka k položce:_x000d_
Náklady související se ztíženými podmínkami při provádění díla v závislosti na okolním provozu (pro práce prováděné za nepřerušeného nebo omezeného provozu v dotčených objektech nebo samotném areálu)_x000d_
(+ případná ochrana a zakrytí určených prvků a konstrukcí - ZABEZPEČENÍ PŘED POŠKOZENÍM STAVEBNÍ ČINNOSTÍ)</t>
  </si>
  <si>
    <t>D.1.1-3 - Stavebně technické řešení - střechy F, E1, E2</t>
  </si>
  <si>
    <t>HSV - Práce a dodávky HSV</t>
  </si>
  <si>
    <t xml:space="preserve">    2 - Zakládání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</si>
  <si>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</si>
  <si>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</si>
  <si>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</si>
  <si>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</si>
  <si>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</si>
  <si>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</si>
  <si>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</si>
  <si>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t>
  </si>
  <si>
    <t xml:space="preserve">    762 - Konstrukce tesařské</t>
  </si>
  <si>
    <t xml:space="preserve">    764 - Konstrukce klempířské</t>
  </si>
  <si>
    <t xml:space="preserve">    767 - Konstrukce zámečnické</t>
  </si>
  <si>
    <t xml:space="preserve">    783 - Dokončovací práce - nátěry</t>
  </si>
  <si>
    <t>M - Práce a dodávky M</t>
  </si>
  <si>
    <t xml:space="preserve">    21-M - Elektromontáže</t>
  </si>
  <si>
    <t>Ostatní - Ostatní</t>
  </si>
  <si>
    <t xml:space="preserve">    OST1 - Ostatní prvky, konstrukce a práce</t>
  </si>
  <si>
    <t xml:space="preserve">    OST2 - Záchytný systém proti pádu </t>
  </si>
  <si>
    <t>HSV</t>
  </si>
  <si>
    <t>Práce a dodávky HSV</t>
  </si>
  <si>
    <t>Zakládání</t>
  </si>
  <si>
    <t>275321411</t>
  </si>
  <si>
    <t>Základové patky ze ŽB bez zvýšených nároků na prostředí tř. C 20/25</t>
  </si>
  <si>
    <t>m3</t>
  </si>
  <si>
    <t>421795931</t>
  </si>
  <si>
    <t>VV</t>
  </si>
  <si>
    <t>"patky ke kotvení záchytného systému" 0,5*0,5*0,35*14</t>
  </si>
  <si>
    <t>Součet</t>
  </si>
  <si>
    <t>275361116</t>
  </si>
  <si>
    <t>Výztuž základových patek a bloků z betonářské oceli 10 505</t>
  </si>
  <si>
    <t>t</t>
  </si>
  <si>
    <t>1694610964</t>
  </si>
  <si>
    <t>"předpoklad_bude upřesněno v dílenské dokumentaci" 75/1000*1,225</t>
  </si>
  <si>
    <t>Úpravy povrchů, podlahy a osazování výplní</t>
  </si>
  <si>
    <t>622131101</t>
  </si>
  <si>
    <t>Cementový postřik vnějších stěn nanášený celoplošně ručně</t>
  </si>
  <si>
    <t>m2</t>
  </si>
  <si>
    <t>1721431134</t>
  </si>
  <si>
    <t>"skladba_viz detail F" (15,06+27,7+15,0)*0,5</t>
  </si>
  <si>
    <t>"skladba_viz detail B" (14,2+17,79+6,018+7,605)*0,4</t>
  </si>
  <si>
    <t>622331111</t>
  </si>
  <si>
    <t>Cementová omítka hrubá jednovrstvá zatřená vnějších stěn nanášená ručně</t>
  </si>
  <si>
    <t>-1788763336</t>
  </si>
  <si>
    <t>632450132</t>
  </si>
  <si>
    <t>Vyrovnávací cementový potěr tl do 30 mm ze suchých směsí provedený v ploše</t>
  </si>
  <si>
    <t>-1769430915</t>
  </si>
  <si>
    <t>"BP_skladba_S3,S3w" (67,3+16,3)</t>
  </si>
  <si>
    <t>(PŘEDPOKLAD_BUDE UPŘESNĚNO PŘI REALIZACI STAVBY)</t>
  </si>
  <si>
    <t>9</t>
  </si>
  <si>
    <t>Ostatní konstrukce a práce, bourání</t>
  </si>
  <si>
    <t>941210R00</t>
  </si>
  <si>
    <t xml:space="preserve">Lešeňová technika _ (nacenění dle potřeb a technologických postupů navržených zhotovitelem_montáže/nájem/demontáže + přesuny ) </t>
  </si>
  <si>
    <t>CS VLASTNÍ</t>
  </si>
  <si>
    <t>-1491991818</t>
  </si>
  <si>
    <t>952902121</t>
  </si>
  <si>
    <t>Čištění budov zametení drsných podlah</t>
  </si>
  <si>
    <t>-1637840849</t>
  </si>
  <si>
    <t>8</t>
  </si>
  <si>
    <t>965041441</t>
  </si>
  <si>
    <t>Bourání podkladů perlitbetonových tl přes 100 mm pl přes 4 m2</t>
  </si>
  <si>
    <t>350796362</t>
  </si>
  <si>
    <t>"BP_skladba_S3,S3w" (67,3+16,3)*0,15</t>
  </si>
  <si>
    <t>965045R00</t>
  </si>
  <si>
    <t>Bourání kompletní skladby střešního pláště v tl. do 350 mm , plochy do 1 m2</t>
  </si>
  <si>
    <t>897370399</t>
  </si>
  <si>
    <t>Poznámka k položce:_x000d_
Kompletní provedení dle specifikace PD a TZ včetně všech přímo souvisejících prací a dodávek.</t>
  </si>
  <si>
    <t>"BP_pro betonové patky záchytného systému" 0,5*0,5*14</t>
  </si>
  <si>
    <t>10</t>
  </si>
  <si>
    <t>978015391</t>
  </si>
  <si>
    <t>Otlučení (osekání) vnější vápenné nebo vápenocementové omítky stupně členitosti 1 a 2 do 100%</t>
  </si>
  <si>
    <t>-756750499</t>
  </si>
  <si>
    <t>11</t>
  </si>
  <si>
    <t>985331211</t>
  </si>
  <si>
    <t>Dodatečné vlepování betonářské výztuže D 8 mm do chemické malty včetně vyvrtání otvoru</t>
  </si>
  <si>
    <t>m</t>
  </si>
  <si>
    <t>919476403</t>
  </si>
  <si>
    <t>"betonové základové bloky_záchytný systém" 0,1*8*14</t>
  </si>
  <si>
    <t>997</t>
  </si>
  <si>
    <t>Přesun sutě</t>
  </si>
  <si>
    <t>12</t>
  </si>
  <si>
    <t>997013154</t>
  </si>
  <si>
    <t>Vnitrostaveništní doprava suti a vybouraných hmot pro budovy v do 15 m s omezením mechanizace</t>
  </si>
  <si>
    <t>1640336844</t>
  </si>
  <si>
    <t>13</t>
  </si>
  <si>
    <t>997013R31</t>
  </si>
  <si>
    <t xml:space="preserve">Poplatek za uložení na skládce (skládkovné) stavebního odpadu bez rozlišení </t>
  </si>
  <si>
    <t>292488693</t>
  </si>
  <si>
    <t>Poznámka k položce:_x000d_
Stavební odpad bez rozlišení.</t>
  </si>
  <si>
    <t>14</t>
  </si>
  <si>
    <t>997321511</t>
  </si>
  <si>
    <t>Vodorovná doprava suti a vybouraných hmot po suchu do 1 km</t>
  </si>
  <si>
    <t>-749707076</t>
  </si>
  <si>
    <t>997321519</t>
  </si>
  <si>
    <t>Příplatek ZKD 1km vodorovné dopravy suti a vybouraných hmot po suchu</t>
  </si>
  <si>
    <t>1114179990</t>
  </si>
  <si>
    <t>38,229*15 'Přepočtené koeficientem množství</t>
  </si>
  <si>
    <t>998</t>
  </si>
  <si>
    <t>Přesun hmot</t>
  </si>
  <si>
    <t>16</t>
  </si>
  <si>
    <t>998017003</t>
  </si>
  <si>
    <t>Přesun hmot s omezením mechanizace pro budovy v do 24 m</t>
  </si>
  <si>
    <t>703090984</t>
  </si>
  <si>
    <t>PSV</t>
  </si>
  <si>
    <t>Práce a dodávky PSV</t>
  </si>
  <si>
    <t>712</t>
  </si>
  <si>
    <t>Povlakové krytiny</t>
  </si>
  <si>
    <t>17</t>
  </si>
  <si>
    <t>712300831</t>
  </si>
  <si>
    <t>Odstranění povlakové krytiny střech do 10° jednovrstvé</t>
  </si>
  <si>
    <t>-765601554</t>
  </si>
  <si>
    <t>18</t>
  </si>
  <si>
    <t>712300834</t>
  </si>
  <si>
    <t>Příplatek k odstranění povlakové krytiny střech do 10° ZKD vrstvu</t>
  </si>
  <si>
    <t>2136528105</t>
  </si>
  <si>
    <t>83,6*6 'Přepočtené koeficientem množství</t>
  </si>
  <si>
    <t>19</t>
  </si>
  <si>
    <t>712300921</t>
  </si>
  <si>
    <t>Oprava povlakové krytiny do 10° včetně správkových kus NAIP přitavením</t>
  </si>
  <si>
    <t>1926042013</t>
  </si>
  <si>
    <t xml:space="preserve">Poznámka k položce:_x000d_
-vyčištění+prořezání+odmaštění a odstranění prachu a nečistot_x000d_
-vyspravení poruch a defektů_x000d_
-vyrovnání povrchu - provedení do stavu, aby stávající střešní krytina plnila funkci parozábrany)_x000d_
--------------------------------------------------------------------------------------------------------------------_x000d_
-přetavení přířezy z oxidovaného asfaltového pásu tl. 4 mm s nenasákavou vložkou (oprava - předpoklad 25%)_x000d_
-vyrovnání větších prohlubní provést vrstvou z horkého asfaltu AOSI 85/25 se silikátovým plnivem </t>
  </si>
  <si>
    <t>"skladba_viz detail C" (7,067+20,915+16,24)*0,55</t>
  </si>
  <si>
    <t>"skladba_S1" (201,2+45,75)</t>
  </si>
  <si>
    <t>"skladba_S2" (125,9)</t>
  </si>
  <si>
    <t>"skladba_S2w" (18,3)</t>
  </si>
  <si>
    <t>20</t>
  </si>
  <si>
    <t>712311101</t>
  </si>
  <si>
    <t>Provedení povlakové krytiny střech do 10° za studena lakem penetračním nebo asfaltovým</t>
  </si>
  <si>
    <t>119146150</t>
  </si>
  <si>
    <t>"skladba_S3" (67,3)</t>
  </si>
  <si>
    <t>"skladba_S3w" (16,3)</t>
  </si>
  <si>
    <t>M</t>
  </si>
  <si>
    <t>11163150</t>
  </si>
  <si>
    <t>lak penetrační asfaltový</t>
  </si>
  <si>
    <t>32</t>
  </si>
  <si>
    <t>244592387</t>
  </si>
  <si>
    <t>83,6*0,0003 'Přepočtené koeficientem množství</t>
  </si>
  <si>
    <t>22</t>
  </si>
  <si>
    <t>712341559</t>
  </si>
  <si>
    <t>Provedení povlakové krytiny střech do 10° pásy NAIP přitavením v plné ploše</t>
  </si>
  <si>
    <t>715417518</t>
  </si>
  <si>
    <t>23</t>
  </si>
  <si>
    <t>62856011</t>
  </si>
  <si>
    <t xml:space="preserve">pás asfaltový natavitelný modifikovaný SBS tl 4,0mm s vložkou z hliníkové fólie, hliníkové fólie s nakašírovanou sklen. vložkou </t>
  </si>
  <si>
    <t>-950068028</t>
  </si>
  <si>
    <t>83,6*1,15 'Přepočtené koeficientem množství</t>
  </si>
  <si>
    <t>24</t>
  </si>
  <si>
    <t>712525R01</t>
  </si>
  <si>
    <t xml:space="preserve">Střešní povlaková krytina , mechanicky kotvená do nosného podkladu, PVC-P folie tl. 1,5 mm - kompletní, systémové provedení </t>
  </si>
  <si>
    <t>-1741835859</t>
  </si>
  <si>
    <t xml:space="preserve">Poznámka k položce:_x000d_
Cena obsahuje kompletní systémové řešení jednoho výrobce_x000d_
(lišty, doplňky, příslušenství, řešení detailů a ukončení)_x000d_
--------------------------------------------------------------------------_x000d_
-střešní krytina je navržena rozměrově stálá střešní hydroizolační fólie z PVC-P tloušťky DLE ZADÁVACÍ DOKUMENTACE ; fólie vyztužena PES tkaninou;. Součásti dodávky střešní krytiny jsou veškeré přechodové a ukončovací profily z poplastovaného plechu (přechod krytiny na svislé konstrukce, ukončovací a přítlačné lišty apod.) _x000d_
-podkladní a ochranná separační vrstva  _x000d_
Součásti dodávky povlakové krytiny je dále ošetření prostupů střechou/terasou - budou využity typové doplňky ze sortimentu použité povlakové krytiny _x000d_
(tj. manžety s otvorem 2/3 průměru prostupu, doplňková fólie bude vytažena na prostupující potrubí do výšky min.150mm na úroveň střešní krytiny, fólie bude stažena systémovou plechovou objímkou a spoj zatmelen PU tmelem)_x000d_
Hydroizolace bude ukončena na prostupujících konstrukcích a u stěn min. 150 mm nad vnější povrch přiléhající střešní plochy, u atiky bude ukončena na koruně._x000d_
--------------------------------------------------------------------------</t>
  </si>
  <si>
    <t>"kompletní provedení dle specifikace PD a TZ vč. všech souvisejících prací a dodávek"</t>
  </si>
  <si>
    <t>KOMPLETNÍ SYSTÉMOVÉ ŘEŠENÍ ROVNÝCH STŘECH / TERAS</t>
  </si>
  <si>
    <t>-mechanické kotvení přes všechny vrstvy střešního pláště do nosné konstrukce</t>
  </si>
  <si>
    <t>v jednotkové ceně zahrnuty náklady na veškeré, JINDE NEUVEDENÉ, systémové lišty, profily, doplňky, příslušenství, detaily</t>
  </si>
  <si>
    <t>v jednotkové ceně zahrnuty všechny prořezy a navýšení materiálů</t>
  </si>
  <si>
    <t>"skladba_viz detail F" (15,06+27,7+15,0)*0,3</t>
  </si>
  <si>
    <t>"skladba_viz detail B" (14,2+17,79+6,018+7,605)*0,2</t>
  </si>
  <si>
    <t>25</t>
  </si>
  <si>
    <t>712811101</t>
  </si>
  <si>
    <t>Provedení povlakové krytiny vytažením na konstrukce za studena nátěrem penetračním</t>
  </si>
  <si>
    <t>-2063967910</t>
  </si>
  <si>
    <t>"skladba_viz detail C" (7,067+20,915+16,24)*0,69</t>
  </si>
  <si>
    <t>"skladba_viz detail F" (15,06+27,7+15,0)*0,45</t>
  </si>
  <si>
    <t>"skladba_viz detail B" (14,2+17,79+6,018+7,605)*0,85</t>
  </si>
  <si>
    <t>26</t>
  </si>
  <si>
    <t>-1313684178</t>
  </si>
  <si>
    <t>95,276*0,00035 'Přepočtené koeficientem množství</t>
  </si>
  <si>
    <t>27</t>
  </si>
  <si>
    <t>712841559</t>
  </si>
  <si>
    <t>Provedení povlakové krytiny vytažením na konstrukce pásy přitavením NAIP</t>
  </si>
  <si>
    <t>-206627266</t>
  </si>
  <si>
    <t>28</t>
  </si>
  <si>
    <t>-1456105112</t>
  </si>
  <si>
    <t>95,276*1,2 'Přepočtené koeficientem množství</t>
  </si>
  <si>
    <t>29</t>
  </si>
  <si>
    <t>998712203</t>
  </si>
  <si>
    <t xml:space="preserve">Přesun hmot procentní pro krytiny povlakové </t>
  </si>
  <si>
    <t>%</t>
  </si>
  <si>
    <t>699830813</t>
  </si>
  <si>
    <t>713</t>
  </si>
  <si>
    <t>Izolace tepelné</t>
  </si>
  <si>
    <t>30</t>
  </si>
  <si>
    <t>713140825</t>
  </si>
  <si>
    <t>Odstranění tepelné izolace střech nadstřešní z desek polsid tl do 100 mm</t>
  </si>
  <si>
    <t>2082949569</t>
  </si>
  <si>
    <t>31</t>
  </si>
  <si>
    <t>713141131</t>
  </si>
  <si>
    <t>Montáž izolace tepelné střech plochých lepené za studena plně 1 vrstva rohoží, pásů, dílců, desek</t>
  </si>
  <si>
    <t>1253649105</t>
  </si>
  <si>
    <t>"skladba_viz detail C" (7,067+20,915+16,24)*0,27</t>
  </si>
  <si>
    <t>28375909</t>
  </si>
  <si>
    <t>deska EPS 150 pro trvalé zatížení v tlaku tl 50mm</t>
  </si>
  <si>
    <t>2112233422</t>
  </si>
  <si>
    <t>11,94*1,1 'Přepočtené koeficientem množství</t>
  </si>
  <si>
    <t>33</t>
  </si>
  <si>
    <t>2135790943</t>
  </si>
  <si>
    <t>34</t>
  </si>
  <si>
    <t>28376366</t>
  </si>
  <si>
    <t>deska XPS hladký povrch tl 50mm</t>
  </si>
  <si>
    <t>192173253</t>
  </si>
  <si>
    <t>18,245*1,1 'Přepočtené koeficientem množství</t>
  </si>
  <si>
    <t>35</t>
  </si>
  <si>
    <t>786663563</t>
  </si>
  <si>
    <t>"skladba_viz detail B" (14,2+17,79+6,018+7,605)*0,20</t>
  </si>
  <si>
    <t>36</t>
  </si>
  <si>
    <t>28372306</t>
  </si>
  <si>
    <t>deska EPS 100 pro trvalé zatížení v tlaku (max. 2000 kg/m2) tl 60mm</t>
  </si>
  <si>
    <t>34151661</t>
  </si>
  <si>
    <t>9,123*1,1 'Přepočtené koeficientem množství</t>
  </si>
  <si>
    <t>37</t>
  </si>
  <si>
    <t>712363501</t>
  </si>
  <si>
    <t>Kotvení izolace střech mechanicky _ TI tl do 200 mm , budova v do 18m</t>
  </si>
  <si>
    <t>-410762478</t>
  </si>
  <si>
    <t>Poznámka k položce:_x000d_
MONTÁŽNÍ KOTVENÍ !!teleskopické kotvy (2kus / desku izolace)</t>
  </si>
  <si>
    <t xml:space="preserve">"skladba_S1,S2,S2w,S3,S3w" </t>
  </si>
  <si>
    <t>(6,44*19,65)+(9,2*5,25)</t>
  </si>
  <si>
    <t>(17,35*14,55)-(7,6*6,02)+(6,95*5,35)</t>
  </si>
  <si>
    <t>38</t>
  </si>
  <si>
    <t>713141135</t>
  </si>
  <si>
    <t>Montáž izolace tepelné střech plochých lepené za studena bodově 1 vrstva rohoží, pásů, dílců, desek</t>
  </si>
  <si>
    <t>-64781643</t>
  </si>
  <si>
    <t>"skladba střechy kolem vpustí" 1,0*1,0*4</t>
  </si>
  <si>
    <t>39</t>
  </si>
  <si>
    <t>28376143</t>
  </si>
  <si>
    <t xml:space="preserve">izolační deska z pěnového polystyrenu EPS 200 </t>
  </si>
  <si>
    <t>1246232529</t>
  </si>
  <si>
    <t>4*0,165 'Přepočtené koeficientem množství</t>
  </si>
  <si>
    <t>40</t>
  </si>
  <si>
    <t>850224234</t>
  </si>
  <si>
    <t>"skladba_S1" ((15,9*20,25)-(8,8*14,35)+(6,93*5,3))</t>
  </si>
  <si>
    <t>"skladba_S2" ((17,35*8,72)-(9,9*2,0)-(2,0*8,53))</t>
  </si>
  <si>
    <t>"skladba_S2w" (2,0*8,53)</t>
  </si>
  <si>
    <t>41</t>
  </si>
  <si>
    <t>28372309</t>
  </si>
  <si>
    <t>deska EPS 100 pro trvalé zatížení v tlaku (max. 2000 kg/m2) tl 100mm</t>
  </si>
  <si>
    <t>1624387701</t>
  </si>
  <si>
    <t>363,916*1,1 'Přepočtené koeficientem množství</t>
  </si>
  <si>
    <t>42</t>
  </si>
  <si>
    <t>1718856866</t>
  </si>
  <si>
    <t>"skladba_S3w" (7,67*2,0)</t>
  </si>
  <si>
    <t>43</t>
  </si>
  <si>
    <t>ISV.8592248020855</t>
  </si>
  <si>
    <t>deska minerální T tl. 40 mm , izolace do pochůzích plochých střech.</t>
  </si>
  <si>
    <t>1487392554</t>
  </si>
  <si>
    <t>32,4*1,1 'Přepočtené koeficientem množství</t>
  </si>
  <si>
    <t>44</t>
  </si>
  <si>
    <t>786248058</t>
  </si>
  <si>
    <t>"skladba_S3" ((10,27*8,03)-(7,67*2,0))</t>
  </si>
  <si>
    <t>45</t>
  </si>
  <si>
    <t>28376R00</t>
  </si>
  <si>
    <t>deska izolační PIR tl. 140 mm _ specifikace dle PD a TZ</t>
  </si>
  <si>
    <t>142982377</t>
  </si>
  <si>
    <t>67,128*1,1 'Přepočtené koeficientem množství</t>
  </si>
  <si>
    <t>46</t>
  </si>
  <si>
    <t>2124845864</t>
  </si>
  <si>
    <t>47</t>
  </si>
  <si>
    <t>28376R11</t>
  </si>
  <si>
    <t xml:space="preserve">deska izolační PIR tl. 100 mm </t>
  </si>
  <si>
    <t>693484428</t>
  </si>
  <si>
    <t>15,34*1,1 'Přepočtené koeficientem množství</t>
  </si>
  <si>
    <t>48</t>
  </si>
  <si>
    <t>713141335</t>
  </si>
  <si>
    <t>Montáž izolace tepelné střech plochých lepené za studena bodově, spádová vrstva</t>
  </si>
  <si>
    <t>459261576</t>
  </si>
  <si>
    <t>49</t>
  </si>
  <si>
    <t>28376141</t>
  </si>
  <si>
    <t>klín izolační z pěnového polystyrenu EPS 100 spádový</t>
  </si>
  <si>
    <t>-109550100</t>
  </si>
  <si>
    <t>232,424*0,11 'Přepočtené koeficientem množství</t>
  </si>
  <si>
    <t>50</t>
  </si>
  <si>
    <t>290945556</t>
  </si>
  <si>
    <t>51</t>
  </si>
  <si>
    <t>2131014901</t>
  </si>
  <si>
    <t>114,432*0,077 'Přepočtené koeficientem množství</t>
  </si>
  <si>
    <t>52</t>
  </si>
  <si>
    <t>-1921225750</t>
  </si>
  <si>
    <t>53</t>
  </si>
  <si>
    <t>1179162817</t>
  </si>
  <si>
    <t>17,06*0,033 'Přepočtené koeficientem množství</t>
  </si>
  <si>
    <t>54</t>
  </si>
  <si>
    <t>1581177811</t>
  </si>
  <si>
    <t>55</t>
  </si>
  <si>
    <t>1740935390</t>
  </si>
  <si>
    <t>82,468*0,0495 'Přepočtené koeficientem množství</t>
  </si>
  <si>
    <t>56</t>
  </si>
  <si>
    <t>998713203</t>
  </si>
  <si>
    <t xml:space="preserve">Přesun hmot procentní pro izolace tepelné </t>
  </si>
  <si>
    <t>734757873</t>
  </si>
  <si>
    <t>721</t>
  </si>
  <si>
    <t xml:space="preserve">Zdravotechnika </t>
  </si>
  <si>
    <t>57</t>
  </si>
  <si>
    <t>721174044</t>
  </si>
  <si>
    <t>Potrubí kanalizační z PP připojovací DN 75</t>
  </si>
  <si>
    <t>1710771301</t>
  </si>
  <si>
    <t>58</t>
  </si>
  <si>
    <t>721210823</t>
  </si>
  <si>
    <t>Demontáž vpustí střešních DN do 125</t>
  </si>
  <si>
    <t>kus</t>
  </si>
  <si>
    <t>1334043098</t>
  </si>
  <si>
    <t>59</t>
  </si>
  <si>
    <t>721233213</t>
  </si>
  <si>
    <t>Střešní vtok SANAČNÍ pro pochůzné střechy svislý odtok DN 125</t>
  </si>
  <si>
    <t>41217839</t>
  </si>
  <si>
    <t>Poznámka k položce:_x000d_
Vtok dvoustupňový s integrovaným přířezem z asfaltového pásu + nástavec s integrovaným přířezem z PVC folie + ochranný koš</t>
  </si>
  <si>
    <t>4,0</t>
  </si>
  <si>
    <t>60</t>
  </si>
  <si>
    <t>721233221</t>
  </si>
  <si>
    <t>Střešní vtok polypropylen PP pro pochůzné střechy vodorovný odtok DN 110</t>
  </si>
  <si>
    <t>-931309611</t>
  </si>
  <si>
    <t>"viz bezpečnostní přepady" 2,0</t>
  </si>
  <si>
    <t>61</t>
  </si>
  <si>
    <t>998721203</t>
  </si>
  <si>
    <t xml:space="preserve">Přesun hmot procentní pro kanalizace </t>
  </si>
  <si>
    <t>-262518690</t>
  </si>
  <si>
    <t>762</t>
  </si>
  <si>
    <t>Konstrukce tesařské</t>
  </si>
  <si>
    <t>62</t>
  </si>
  <si>
    <t>762341R36</t>
  </si>
  <si>
    <t xml:space="preserve">Bednění střech rovných a ostatní konstrukce z vodovzdorné překližky tl 21 mm šroubovaných a mechanicky kotvených </t>
  </si>
  <si>
    <t>-2000551739</t>
  </si>
  <si>
    <t>"skladba_viz detail C" (7,067+20,915+16,24)*1,4</t>
  </si>
  <si>
    <t>63</t>
  </si>
  <si>
    <t>998762203</t>
  </si>
  <si>
    <t xml:space="preserve">Přesun hmot procentní pro kce tesařské </t>
  </si>
  <si>
    <t>2048553511</t>
  </si>
  <si>
    <t>764</t>
  </si>
  <si>
    <t>Konstrukce klempířské</t>
  </si>
  <si>
    <t>64</t>
  </si>
  <si>
    <t>764002801</t>
  </si>
  <si>
    <t>Demontáž oplechování konstrukcí a prvků do suti</t>
  </si>
  <si>
    <t>-1197947810</t>
  </si>
  <si>
    <t>65</t>
  </si>
  <si>
    <t>764432R01</t>
  </si>
  <si>
    <t>K-01 - D+M _ okapnice _ rš 250 mm</t>
  </si>
  <si>
    <t>646614600</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</si>
  <si>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klempířských výrobků.</t>
  </si>
  <si>
    <t>"skladba_viz detail C" (7,067+20,915+16,24)</t>
  </si>
  <si>
    <t>66</t>
  </si>
  <si>
    <t>764432R05</t>
  </si>
  <si>
    <t xml:space="preserve">K-05 - D+M _ příponka _ rš 195 mm </t>
  </si>
  <si>
    <t>-1804416847</t>
  </si>
  <si>
    <t>67</t>
  </si>
  <si>
    <t>764432R06</t>
  </si>
  <si>
    <t xml:space="preserve">K-06 - D+M _ lišta _ rš 100 mm </t>
  </si>
  <si>
    <t>106178092</t>
  </si>
  <si>
    <t>"skladba_viz detail B" (14,2+17,79+6,018+7,605)</t>
  </si>
  <si>
    <t>68</t>
  </si>
  <si>
    <t>764432R07</t>
  </si>
  <si>
    <t xml:space="preserve">K-07 - D+M _ závětrnná lišta _ rš 370 mm </t>
  </si>
  <si>
    <t>1322220557</t>
  </si>
  <si>
    <t>69</t>
  </si>
  <si>
    <t>764432R08</t>
  </si>
  <si>
    <t xml:space="preserve">K-08 - D+M _ lišta _ rš 100 mm </t>
  </si>
  <si>
    <t>1967828726</t>
  </si>
  <si>
    <t>"skladba_viz detail F" (15,06+27,7+15,0)</t>
  </si>
  <si>
    <t>70</t>
  </si>
  <si>
    <t>764432R09</t>
  </si>
  <si>
    <t xml:space="preserve">K-09 - D+M _ krycí plech _ rš 120 mm </t>
  </si>
  <si>
    <t>448689022</t>
  </si>
  <si>
    <t>71</t>
  </si>
  <si>
    <t>764432R10</t>
  </si>
  <si>
    <t xml:space="preserve">K-10 - D+M _ krycí plech _ rš 530 mm </t>
  </si>
  <si>
    <t>-761295158</t>
  </si>
  <si>
    <t>72</t>
  </si>
  <si>
    <t>764432R11</t>
  </si>
  <si>
    <t xml:space="preserve">K-11 - D+M _ lišta _ rš 70 mm </t>
  </si>
  <si>
    <t>819808096</t>
  </si>
  <si>
    <t>73</t>
  </si>
  <si>
    <t>764432R14</t>
  </si>
  <si>
    <t xml:space="preserve">K-14 - D+M _ krycí lišta _ rš 170 mm </t>
  </si>
  <si>
    <t>1538630978</t>
  </si>
  <si>
    <t>74</t>
  </si>
  <si>
    <t>764432R15</t>
  </si>
  <si>
    <t xml:space="preserve">K-15 - D+M _ příponka _ rš 190 mm </t>
  </si>
  <si>
    <t>1391954412</t>
  </si>
  <si>
    <t>75</t>
  </si>
  <si>
    <t>764432R17</t>
  </si>
  <si>
    <t xml:space="preserve">K-17 - D+M _ krycí plech _ rš 276 mm </t>
  </si>
  <si>
    <t>-1031327802</t>
  </si>
  <si>
    <t>76</t>
  </si>
  <si>
    <t>764432R50</t>
  </si>
  <si>
    <t xml:space="preserve">D+M bezpečnostní přepadový chrlič </t>
  </si>
  <si>
    <t>820372811</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</si>
  <si>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t>
  </si>
  <si>
    <t>77</t>
  </si>
  <si>
    <t>998764203</t>
  </si>
  <si>
    <t xml:space="preserve">Přesun hmot procentní pro konstrukce klempířské </t>
  </si>
  <si>
    <t>-944569395</t>
  </si>
  <si>
    <t>767</t>
  </si>
  <si>
    <t>Konstrukce zámečnické</t>
  </si>
  <si>
    <t>78</t>
  </si>
  <si>
    <t>767431R01</t>
  </si>
  <si>
    <t xml:space="preserve">Z-06 - D+M _ ocelový úhelník z PZ plechu tl. 2 mm </t>
  </si>
  <si>
    <t>678143010</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</si>
  <si>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zámečnických výrobků.</t>
  </si>
  <si>
    <t>79</t>
  </si>
  <si>
    <t>767431R03</t>
  </si>
  <si>
    <t xml:space="preserve">Z-03 - D+M _ ocelový žebřk </t>
  </si>
  <si>
    <t>1519336975</t>
  </si>
  <si>
    <t>80</t>
  </si>
  <si>
    <t>767431R04</t>
  </si>
  <si>
    <t xml:space="preserve">Z-04 - D+M _ ocelový žebřk </t>
  </si>
  <si>
    <t>840632045</t>
  </si>
  <si>
    <t>81</t>
  </si>
  <si>
    <t>998767203</t>
  </si>
  <si>
    <t xml:space="preserve">Přesun hmot procentní pro zámečnické konstrukce </t>
  </si>
  <si>
    <t>-926889400</t>
  </si>
  <si>
    <t>783</t>
  </si>
  <si>
    <t>Dokončovací práce - nátěry</t>
  </si>
  <si>
    <t>82</t>
  </si>
  <si>
    <t>783306801</t>
  </si>
  <si>
    <t>Odstranění nátěru ze zámečnických konstrukcí obroušením</t>
  </si>
  <si>
    <t>-5598298</t>
  </si>
  <si>
    <t>"ostatní prvky-předpoklad_BUDE UPŘESNĚNO PŘI REALIZACI STAVBY" 21,5</t>
  </si>
  <si>
    <t>83</t>
  </si>
  <si>
    <t>783306809</t>
  </si>
  <si>
    <t>Odstranění nátěru ze zámečnických konstrukcí okartáčováním</t>
  </si>
  <si>
    <t>-299495458</t>
  </si>
  <si>
    <t>84</t>
  </si>
  <si>
    <t>783344201</t>
  </si>
  <si>
    <t>Základní antikorozní jednonásobný polyuretanový nátěr zámečnických konstrukcí</t>
  </si>
  <si>
    <t>-366345235</t>
  </si>
  <si>
    <t>85</t>
  </si>
  <si>
    <t>783347101</t>
  </si>
  <si>
    <t>Krycí jednonásobný polyuretanový nátěr zámečnických konstrukcí</t>
  </si>
  <si>
    <t>1509920006</t>
  </si>
  <si>
    <t>21,5*2 'Přepočtené koeficientem množství</t>
  </si>
  <si>
    <t>86</t>
  </si>
  <si>
    <t>783923171</t>
  </si>
  <si>
    <t xml:space="preserve">Penetrační nátěr hrubých betonových podkladů </t>
  </si>
  <si>
    <t>-1573888836</t>
  </si>
  <si>
    <t>Práce a dodávky M</t>
  </si>
  <si>
    <t>21-M</t>
  </si>
  <si>
    <t>Elektromontáže</t>
  </si>
  <si>
    <t>87</t>
  </si>
  <si>
    <t>21-M_R01</t>
  </si>
  <si>
    <t>Hromosvodová soustava včetně revize (dle upřesnění a specifikace PD a TZ)</t>
  </si>
  <si>
    <t>423599065</t>
  </si>
  <si>
    <t>Poznámka k položce:_x000d_
Kompletní provedení dle specoifikace PD a TZ včetně všech přímo souvisejících prací dodávek._x000d_
-------------------------------------------------------------------------------------------------------------------_x000d_
Upřesnění _ viz TZ:_x000d_
5.5. BLESKOSVOD_x000d_
Původní bleskosvodná ochrana bude demontována. Po provedení opravy střechy může být stávající bleskosvodná soustava namontována zpět nebo může být v rámci opravy střechy provedena soustava nová. Na bleskosvodnou ochranu musí být napojeny všechny kovové konstrukce na střeše. Bleskosvodná ochrana objektu musí být provedena v souladu s ČSN 33 1500 platné k datu provádění. V rámci nové montáže bleskosvodné ochrany objektu bude zpracována revizní zpráva dle platné ČSN 33 1500._x000d_
Vlastní provedení musí být překontrolováno a schváleno revizním technikem. Budou zkontrolovány svody včetně upevnění, spoj. prvků i zkušebních svorek. Údržba bude prováděna dle odpovídajících norem a technických zásad._x000d_
Návrh bleskosvodné ochrany není součástí této projektové dokumentace.</t>
  </si>
  <si>
    <t>Ostatní</t>
  </si>
  <si>
    <t>OST1</t>
  </si>
  <si>
    <t>Ostatní prvky, konstrukce a práce</t>
  </si>
  <si>
    <t>88</t>
  </si>
  <si>
    <t>OST1_R01</t>
  </si>
  <si>
    <t xml:space="preserve">Související lešenová / zdvihací technika _ pro provedení bezpečnostních přepadových chrličů </t>
  </si>
  <si>
    <t>512</t>
  </si>
  <si>
    <t>-1685340124</t>
  </si>
  <si>
    <t>Poznámka k položce:_x000d_
Kompletní provedení dle specifikace PD a TZ včetně všech přímo souvisejících prací adodávek.</t>
  </si>
  <si>
    <t>"předpoklad_bude upřesněno při realizaci stavby" 2,0</t>
  </si>
  <si>
    <t>89</t>
  </si>
  <si>
    <t>OST1_R02</t>
  </si>
  <si>
    <t>Doplnění kompletní skladby stávajícího střešního pláště po provedení betonových patek pro záchytný systém</t>
  </si>
  <si>
    <t>-631535984</t>
  </si>
  <si>
    <t>"NS_po provedení betonových patek záchytného systému" 0,5*0,5*14</t>
  </si>
  <si>
    <t>90</t>
  </si>
  <si>
    <t>OST1_R03</t>
  </si>
  <si>
    <t>Dodávka a montáž - úpravy a opláštění nástaveb instalačních šachet</t>
  </si>
  <si>
    <t>1422454821</t>
  </si>
  <si>
    <t xml:space="preserve">Poznámka k položce:_x000d_
Kompletní provedení dle specifikace PD a TZ včetně všech přímo souvisejících prací adodávek._x000d_
----------------------------------------------------------------------------------------------------------------_x000d_
Úprava skladby v místě nástaveb instalačních šachet_x000d_
Skladba střechy v místech instalačních šachet pod prostupy odtahových komínů VZT bude kotvena do odlišné roznášecí vrstvy tvořené cementotřískovými deskami. Provedení úpravy ukončení a překrytí nástaveb instalačních šachet bude provedeno následujícím způsobem:_x000d_
Koruny instalačních šachet včetně oplechování budou demontovány. Stěny nástaveb instalačních šachet budou demontovány a odbourány (případně dozděny) pod úroveň hydroizolace stávajícího střešního pláště. Dále bude provedeno překrytí otvoru deskou z cementotřískových desek upravené do požadovaných rozměrů dle rozměrů konstrukce instalační šachty. Desky budou přikotveny do vyzdívky stěn instalačních šachet pomocí šroubů do zdiva nebo betonu. Na desce bude provedena parozábrana navazující na rovinu střechy v úrovni stávající hydroizolace z asfaltových pásů. Následně budou provedeny další vrstvy nového střešního pláště uvedené v tabulkách skladeb pro příslušné části střech._x000d_
-------------------_x000d_
Ostatní, jinde neuvedené, související prvky/konstrukce/doplňky_x000d_
</t>
  </si>
  <si>
    <t>91</t>
  </si>
  <si>
    <t>OST1_R04</t>
  </si>
  <si>
    <t>Dodávka / provedení / následná demontáž _ POMOCNÉ ZASTŘEŠENÍ (bezpečnostní opatření) PROTI ZATEČENÍ DO OBJEKTU _ (NA ŽÁDOST OBJEDNATELE POLOŽKU NENACEŇOVAT _ BUDE ŘEŠENO PŘI REALIZACI STAVBY)</t>
  </si>
  <si>
    <t>594731113</t>
  </si>
  <si>
    <t xml:space="preserve">Poznámka k položce:_x000d_
Kompletní provedení dle specifikace PD a TZ včetně všech přímo souvisejících prací adodávek._x000d_
----------------------------------------------------------------------------------------------------------------_x000d_
</t>
  </si>
  <si>
    <t>OST2</t>
  </si>
  <si>
    <t xml:space="preserve">Záchytný systém proti pádu </t>
  </si>
  <si>
    <t>92</t>
  </si>
  <si>
    <t>OST2_R01</t>
  </si>
  <si>
    <t>Dodávka _ kotvící bd U1 (specifikace dle PD a TZ)</t>
  </si>
  <si>
    <t>2025930262</t>
  </si>
  <si>
    <t>93</t>
  </si>
  <si>
    <t>OST2_R02</t>
  </si>
  <si>
    <t>Dodávka _ montážní lano (specifikace dle PD a TZ)</t>
  </si>
  <si>
    <t>1770177591</t>
  </si>
  <si>
    <t>94</t>
  </si>
  <si>
    <t>OST2_R03</t>
  </si>
  <si>
    <t>Dodávka _ permanentní nerez lano tl. 6 mm (specifikace dle PD a TZ)</t>
  </si>
  <si>
    <t>-1398232718</t>
  </si>
  <si>
    <t>95</t>
  </si>
  <si>
    <t>OST2_R04</t>
  </si>
  <si>
    <t>Dodávka _ ostatní drobné, jinde neuvedené, doplňky a příslušenství (specifikace dle PD a TZ)</t>
  </si>
  <si>
    <t>-1810934636</t>
  </si>
  <si>
    <t>96</t>
  </si>
  <si>
    <t>OST2_R05</t>
  </si>
  <si>
    <t xml:space="preserve">Kompletní montážní práce, předávací dokumentace, uvedení do provozu </t>
  </si>
  <si>
    <t>2051908905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</si>
</sst>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2" fillId="0" borderId="0" applyNumberFormat="0" applyFill="0" applyBorder="0" applyAlignment="0" applyProtection="0"/>
  </cellStyleXfs>
  <cellXfs count="26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5"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7" fontId="0" fillId="2" borderId="22" xfId="0" applyNumberFormat="1" applyFont="1" applyFill="1" applyBorder="1" applyAlignment="1" applyProtection="1">
      <alignment vertical="center"/>
      <protection locked="0"/>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4" t="s">
        <v>0</v>
      </c>
      <c r="AZ1" s="14" t="s">
        <v>1</v>
      </c>
      <c r="BA1" s="14" t="s">
        <v>2</v>
      </c>
      <c r="BB1" s="14" t="s">
        <v>3</v>
      </c>
      <c r="BT1" s="14" t="s">
        <v>4</v>
      </c>
      <c r="BU1" s="14" t="s">
        <v>4</v>
      </c>
      <c r="BV1" s="14" t="s">
        <v>5</v>
      </c>
    </row>
    <row r="2" ht="36.96" customHeight="1">
      <c r="AR2"/>
      <c r="BS2" s="15" t="s">
        <v>6</v>
      </c>
      <c r="BT2" s="15" t="s">
        <v>7</v>
      </c>
    </row>
    <row r="3"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1</v>
      </c>
      <c r="AO10" s="20"/>
      <c r="AP10" s="20"/>
      <c r="AQ10" s="20"/>
      <c r="AR10" s="18"/>
      <c r="BE10" s="29"/>
      <c r="BS10" s="15" t="s">
        <v>6</v>
      </c>
    </row>
    <row r="11" ht="18.48"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27</v>
      </c>
      <c r="AL11" s="20"/>
      <c r="AM11" s="20"/>
      <c r="AN11" s="25" t="s">
        <v>1</v>
      </c>
      <c r="AO11" s="20"/>
      <c r="AP11" s="20"/>
      <c r="AQ11" s="20"/>
      <c r="AR11" s="18"/>
      <c r="BE11" s="29"/>
      <c r="BS11" s="15" t="s">
        <v>6</v>
      </c>
    </row>
    <row r="12"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ht="12" customHeight="1">
      <c r="B13" s="19"/>
      <c r="C13" s="20"/>
      <c r="D13" s="30"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29</v>
      </c>
      <c r="AO13" s="20"/>
      <c r="AP13" s="20"/>
      <c r="AQ13" s="20"/>
      <c r="AR13" s="18"/>
      <c r="BE13" s="29"/>
      <c r="BS13" s="15" t="s">
        <v>6</v>
      </c>
    </row>
    <row r="14">
      <c r="B14" s="19"/>
      <c r="C14" s="20"/>
      <c r="D14" s="20"/>
      <c r="E14" s="32" t="s">
        <v>29</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27</v>
      </c>
      <c r="AL14" s="20"/>
      <c r="AM14" s="20"/>
      <c r="AN14" s="32" t="s">
        <v>29</v>
      </c>
      <c r="AO14" s="20"/>
      <c r="AP14" s="20"/>
      <c r="AQ14" s="20"/>
      <c r="AR14" s="18"/>
      <c r="BE14" s="29"/>
      <c r="BS14" s="15" t="s">
        <v>6</v>
      </c>
    </row>
    <row r="15"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ht="12" customHeight="1">
      <c r="B16" s="19"/>
      <c r="C16" s="20"/>
      <c r="D16" s="30"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1</v>
      </c>
      <c r="AO16" s="20"/>
      <c r="AP16" s="20"/>
      <c r="AQ16" s="20"/>
      <c r="AR16" s="18"/>
      <c r="BE16" s="29"/>
      <c r="BS16" s="15" t="s">
        <v>4</v>
      </c>
    </row>
    <row r="17" ht="18.48" customHeight="1">
      <c r="B17" s="19"/>
      <c r="C17" s="20"/>
      <c r="D17" s="20"/>
      <c r="E17" s="25" t="s">
        <v>31</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27</v>
      </c>
      <c r="AL17" s="20"/>
      <c r="AM17" s="20"/>
      <c r="AN17" s="25" t="s">
        <v>1</v>
      </c>
      <c r="AO17" s="20"/>
      <c r="AP17" s="20"/>
      <c r="AQ17" s="20"/>
      <c r="AR17" s="18"/>
      <c r="BE17" s="29"/>
      <c r="BS17" s="15" t="s">
        <v>32</v>
      </c>
    </row>
    <row r="18"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ht="12" customHeight="1">
      <c r="B19" s="19"/>
      <c r="C19" s="20"/>
      <c r="D19" s="30" t="s">
        <v>33</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6</v>
      </c>
    </row>
    <row r="20" ht="18.48" customHeight="1">
      <c r="B20" s="19"/>
      <c r="C20" s="20"/>
      <c r="D20" s="20"/>
      <c r="E20" s="25" t="s">
        <v>34</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27</v>
      </c>
      <c r="AL20" s="20"/>
      <c r="AM20" s="20"/>
      <c r="AN20" s="25" t="s">
        <v>1</v>
      </c>
      <c r="AO20" s="20"/>
      <c r="AP20" s="20"/>
      <c r="AQ20" s="20"/>
      <c r="AR20" s="18"/>
      <c r="BE20" s="29"/>
      <c r="BS20" s="15" t="s">
        <v>32</v>
      </c>
    </row>
    <row r="2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ht="12" customHeight="1">
      <c r="B22" s="19"/>
      <c r="C22" s="20"/>
      <c r="D22" s="30" t="s">
        <v>35</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ht="56.25" customHeight="1">
      <c r="B23" s="19"/>
      <c r="C23" s="20"/>
      <c r="D23" s="20"/>
      <c r="E23" s="34" t="s">
        <v>36</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1" customFormat="1" ht="25.92" customHeight="1">
      <c r="B26" s="36"/>
      <c r="C26" s="37"/>
      <c r="D26" s="38" t="s">
        <v>37</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9"/>
    </row>
    <row r="27" s="1" customFormat="1" ht="6.96" customHeight="1">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9"/>
    </row>
    <row r="28" s="1" customFormat="1">
      <c r="B28" s="36"/>
      <c r="C28" s="37"/>
      <c r="D28" s="37"/>
      <c r="E28" s="37"/>
      <c r="F28" s="37"/>
      <c r="G28" s="37"/>
      <c r="H28" s="37"/>
      <c r="I28" s="37"/>
      <c r="J28" s="37"/>
      <c r="K28" s="37"/>
      <c r="L28" s="42" t="s">
        <v>38</v>
      </c>
      <c r="M28" s="42"/>
      <c r="N28" s="42"/>
      <c r="O28" s="42"/>
      <c r="P28" s="42"/>
      <c r="Q28" s="37"/>
      <c r="R28" s="37"/>
      <c r="S28" s="37"/>
      <c r="T28" s="37"/>
      <c r="U28" s="37"/>
      <c r="V28" s="37"/>
      <c r="W28" s="42" t="s">
        <v>39</v>
      </c>
      <c r="X28" s="42"/>
      <c r="Y28" s="42"/>
      <c r="Z28" s="42"/>
      <c r="AA28" s="42"/>
      <c r="AB28" s="42"/>
      <c r="AC28" s="42"/>
      <c r="AD28" s="42"/>
      <c r="AE28" s="42"/>
      <c r="AF28" s="37"/>
      <c r="AG28" s="37"/>
      <c r="AH28" s="37"/>
      <c r="AI28" s="37"/>
      <c r="AJ28" s="37"/>
      <c r="AK28" s="42" t="s">
        <v>40</v>
      </c>
      <c r="AL28" s="42"/>
      <c r="AM28" s="42"/>
      <c r="AN28" s="42"/>
      <c r="AO28" s="42"/>
      <c r="AP28" s="37"/>
      <c r="AQ28" s="37"/>
      <c r="AR28" s="41"/>
      <c r="BE28" s="29"/>
    </row>
    <row r="29" s="2" customFormat="1" ht="14.4" customHeight="1">
      <c r="B29" s="43"/>
      <c r="C29" s="44"/>
      <c r="D29" s="30" t="s">
        <v>41</v>
      </c>
      <c r="E29" s="44"/>
      <c r="F29" s="30" t="s">
        <v>42</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29"/>
    </row>
    <row r="30" s="2" customFormat="1" ht="14.4" customHeight="1">
      <c r="B30" s="43"/>
      <c r="C30" s="44"/>
      <c r="D30" s="44"/>
      <c r="E30" s="44"/>
      <c r="F30" s="30" t="s">
        <v>43</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29"/>
    </row>
    <row r="31" hidden="1" s="2" customFormat="1" ht="14.4" customHeight="1">
      <c r="B31" s="43"/>
      <c r="C31" s="44"/>
      <c r="D31" s="44"/>
      <c r="E31" s="44"/>
      <c r="F31" s="30" t="s">
        <v>44</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29"/>
    </row>
    <row r="32" hidden="1" s="2" customFormat="1" ht="14.4" customHeight="1">
      <c r="B32" s="43"/>
      <c r="C32" s="44"/>
      <c r="D32" s="44"/>
      <c r="E32" s="44"/>
      <c r="F32" s="30" t="s">
        <v>45</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29"/>
    </row>
    <row r="33" hidden="1" s="2" customFormat="1" ht="14.4" customHeight="1">
      <c r="B33" s="43"/>
      <c r="C33" s="44"/>
      <c r="D33" s="44"/>
      <c r="E33" s="44"/>
      <c r="F33" s="30" t="s">
        <v>46</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29"/>
    </row>
    <row r="34" s="1" customFormat="1" ht="6.96" customHeight="1">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9"/>
    </row>
    <row r="35" s="1" customFormat="1" ht="25.92" customHeight="1">
      <c r="B35" s="36"/>
      <c r="C35" s="48"/>
      <c r="D35" s="49" t="s">
        <v>47</v>
      </c>
      <c r="E35" s="50"/>
      <c r="F35" s="50"/>
      <c r="G35" s="50"/>
      <c r="H35" s="50"/>
      <c r="I35" s="50"/>
      <c r="J35" s="50"/>
      <c r="K35" s="50"/>
      <c r="L35" s="50"/>
      <c r="M35" s="50"/>
      <c r="N35" s="50"/>
      <c r="O35" s="50"/>
      <c r="P35" s="50"/>
      <c r="Q35" s="50"/>
      <c r="R35" s="50"/>
      <c r="S35" s="50"/>
      <c r="T35" s="51" t="s">
        <v>48</v>
      </c>
      <c r="U35" s="50"/>
      <c r="V35" s="50"/>
      <c r="W35" s="50"/>
      <c r="X35" s="52" t="s">
        <v>49</v>
      </c>
      <c r="Y35" s="50"/>
      <c r="Z35" s="50"/>
      <c r="AA35" s="50"/>
      <c r="AB35" s="50"/>
      <c r="AC35" s="50"/>
      <c r="AD35" s="50"/>
      <c r="AE35" s="50"/>
      <c r="AF35" s="50"/>
      <c r="AG35" s="50"/>
      <c r="AH35" s="50"/>
      <c r="AI35" s="50"/>
      <c r="AJ35" s="50"/>
      <c r="AK35" s="53">
        <f>SUM(AK26:AK33)</f>
        <v>0</v>
      </c>
      <c r="AL35" s="50"/>
      <c r="AM35" s="50"/>
      <c r="AN35" s="50"/>
      <c r="AO35" s="54"/>
      <c r="AP35" s="48"/>
      <c r="AQ35" s="48"/>
      <c r="AR35" s="41"/>
    </row>
    <row r="36" s="1" customFormat="1" ht="6.96" customHeight="1">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row>
    <row r="37" s="1" customFormat="1" ht="6.96" customHeight="1">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41"/>
    </row>
    <row r="41" s="1" customFormat="1" ht="6.96" customHeight="1">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41"/>
    </row>
    <row r="42" s="1" customFormat="1" ht="24.96" customHeight="1">
      <c r="B42" s="36"/>
      <c r="C42" s="21" t="s">
        <v>50</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row>
    <row r="43" s="1" customFormat="1" ht="6.96" customHeight="1">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row>
    <row r="44" s="1" customFormat="1" ht="12" customHeight="1">
      <c r="B44" s="36"/>
      <c r="C44" s="30" t="s">
        <v>13</v>
      </c>
      <c r="D44" s="37"/>
      <c r="E44" s="37"/>
      <c r="F44" s="37"/>
      <c r="G44" s="37"/>
      <c r="H44" s="37"/>
      <c r="I44" s="37"/>
      <c r="J44" s="37"/>
      <c r="K44" s="37"/>
      <c r="L44" s="37" t="str">
        <f>K5</f>
        <v>N17-138_exp6</v>
      </c>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41"/>
    </row>
    <row r="45" s="3" customFormat="1" ht="36.96" customHeight="1">
      <c r="B45" s="59"/>
      <c r="C45" s="60" t="s">
        <v>16</v>
      </c>
      <c r="D45" s="61"/>
      <c r="E45" s="61"/>
      <c r="F45" s="61"/>
      <c r="G45" s="61"/>
      <c r="H45" s="61"/>
      <c r="I45" s="61"/>
      <c r="J45" s="61"/>
      <c r="K45" s="61"/>
      <c r="L45" s="62" t="str">
        <f>K6</f>
        <v>PROJEKT OPATŘENÍ PRO SNÍŽENÍ ENERGETICKÉ NÁROČNOSTI OBJEKTU DOMU KULTURY</v>
      </c>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3"/>
    </row>
    <row r="46" s="1" customFormat="1" ht="6.96" customHeight="1">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row>
    <row r="47" s="1" customFormat="1" ht="12" customHeight="1">
      <c r="B47" s="36"/>
      <c r="C47" s="30" t="s">
        <v>20</v>
      </c>
      <c r="D47" s="37"/>
      <c r="E47" s="37"/>
      <c r="F47" s="37"/>
      <c r="G47" s="37"/>
      <c r="H47" s="37"/>
      <c r="I47" s="37"/>
      <c r="J47" s="37"/>
      <c r="K47" s="37"/>
      <c r="L47" s="64" t="str">
        <f>IF(K8="","",K8)</f>
        <v>Uherský Brod</v>
      </c>
      <c r="M47" s="37"/>
      <c r="N47" s="37"/>
      <c r="O47" s="37"/>
      <c r="P47" s="37"/>
      <c r="Q47" s="37"/>
      <c r="R47" s="37"/>
      <c r="S47" s="37"/>
      <c r="T47" s="37"/>
      <c r="U47" s="37"/>
      <c r="V47" s="37"/>
      <c r="W47" s="37"/>
      <c r="X47" s="37"/>
      <c r="Y47" s="37"/>
      <c r="Z47" s="37"/>
      <c r="AA47" s="37"/>
      <c r="AB47" s="37"/>
      <c r="AC47" s="37"/>
      <c r="AD47" s="37"/>
      <c r="AE47" s="37"/>
      <c r="AF47" s="37"/>
      <c r="AG47" s="37"/>
      <c r="AH47" s="37"/>
      <c r="AI47" s="30" t="s">
        <v>22</v>
      </c>
      <c r="AJ47" s="37"/>
      <c r="AK47" s="37"/>
      <c r="AL47" s="37"/>
      <c r="AM47" s="65" t="str">
        <f>IF(AN8= "","",AN8)</f>
        <v>15. 3. 2019</v>
      </c>
      <c r="AN47" s="65"/>
      <c r="AO47" s="37"/>
      <c r="AP47" s="37"/>
      <c r="AQ47" s="37"/>
      <c r="AR47" s="41"/>
    </row>
    <row r="48" s="1" customFormat="1" ht="6.96" customHeight="1">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row>
    <row r="49" s="1" customFormat="1" ht="13.65" customHeight="1">
      <c r="B49" s="36"/>
      <c r="C49" s="30" t="s">
        <v>24</v>
      </c>
      <c r="D49" s="37"/>
      <c r="E49" s="37"/>
      <c r="F49" s="37"/>
      <c r="G49" s="37"/>
      <c r="H49" s="37"/>
      <c r="I49" s="37"/>
      <c r="J49" s="37"/>
      <c r="K49" s="37"/>
      <c r="L49" s="37" t="str">
        <f>IF(E11= "","",E11)</f>
        <v>MĚSTO UHERSKÝ BROD</v>
      </c>
      <c r="M49" s="37"/>
      <c r="N49" s="37"/>
      <c r="O49" s="37"/>
      <c r="P49" s="37"/>
      <c r="Q49" s="37"/>
      <c r="R49" s="37"/>
      <c r="S49" s="37"/>
      <c r="T49" s="37"/>
      <c r="U49" s="37"/>
      <c r="V49" s="37"/>
      <c r="W49" s="37"/>
      <c r="X49" s="37"/>
      <c r="Y49" s="37"/>
      <c r="Z49" s="37"/>
      <c r="AA49" s="37"/>
      <c r="AB49" s="37"/>
      <c r="AC49" s="37"/>
      <c r="AD49" s="37"/>
      <c r="AE49" s="37"/>
      <c r="AF49" s="37"/>
      <c r="AG49" s="37"/>
      <c r="AH49" s="37"/>
      <c r="AI49" s="30" t="s">
        <v>30</v>
      </c>
      <c r="AJ49" s="37"/>
      <c r="AK49" s="37"/>
      <c r="AL49" s="37"/>
      <c r="AM49" s="66" t="str">
        <f>IF(E17="","",E17)</f>
        <v>DEKPROJEKT s.r.o.</v>
      </c>
      <c r="AN49" s="37"/>
      <c r="AO49" s="37"/>
      <c r="AP49" s="37"/>
      <c r="AQ49" s="37"/>
      <c r="AR49" s="41"/>
      <c r="AS49" s="67" t="s">
        <v>51</v>
      </c>
      <c r="AT49" s="68"/>
      <c r="AU49" s="69"/>
      <c r="AV49" s="69"/>
      <c r="AW49" s="69"/>
      <c r="AX49" s="69"/>
      <c r="AY49" s="69"/>
      <c r="AZ49" s="69"/>
      <c r="BA49" s="69"/>
      <c r="BB49" s="69"/>
      <c r="BC49" s="69"/>
      <c r="BD49" s="70"/>
    </row>
    <row r="50" s="1" customFormat="1" ht="13.65" customHeight="1">
      <c r="B50" s="36"/>
      <c r="C50" s="30" t="s">
        <v>28</v>
      </c>
      <c r="D50" s="37"/>
      <c r="E50" s="37"/>
      <c r="F50" s="37"/>
      <c r="G50" s="37"/>
      <c r="H50" s="37"/>
      <c r="I50" s="37"/>
      <c r="J50" s="37"/>
      <c r="K50" s="37"/>
      <c r="L50" s="37"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33</v>
      </c>
      <c r="AJ50" s="37"/>
      <c r="AK50" s="37"/>
      <c r="AL50" s="37"/>
      <c r="AM50" s="66" t="str">
        <f>IF(E20="","",E20)</f>
        <v xml:space="preserve"> </v>
      </c>
      <c r="AN50" s="37"/>
      <c r="AO50" s="37"/>
      <c r="AP50" s="37"/>
      <c r="AQ50" s="37"/>
      <c r="AR50" s="41"/>
      <c r="AS50" s="71"/>
      <c r="AT50" s="72"/>
      <c r="AU50" s="73"/>
      <c r="AV50" s="73"/>
      <c r="AW50" s="73"/>
      <c r="AX50" s="73"/>
      <c r="AY50" s="73"/>
      <c r="AZ50" s="73"/>
      <c r="BA50" s="73"/>
      <c r="BB50" s="73"/>
      <c r="BC50" s="73"/>
      <c r="BD50" s="74"/>
    </row>
    <row r="51" s="1" customFormat="1" ht="10.8" customHeight="1">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5"/>
      <c r="AT51" s="76"/>
      <c r="AU51" s="77"/>
      <c r="AV51" s="77"/>
      <c r="AW51" s="77"/>
      <c r="AX51" s="77"/>
      <c r="AY51" s="77"/>
      <c r="AZ51" s="77"/>
      <c r="BA51" s="77"/>
      <c r="BB51" s="77"/>
      <c r="BC51" s="77"/>
      <c r="BD51" s="78"/>
    </row>
    <row r="52" s="1" customFormat="1" ht="29.28" customHeight="1">
      <c r="B52" s="36"/>
      <c r="C52" s="79" t="s">
        <v>52</v>
      </c>
      <c r="D52" s="80"/>
      <c r="E52" s="80"/>
      <c r="F52" s="80"/>
      <c r="G52" s="80"/>
      <c r="H52" s="81"/>
      <c r="I52" s="82" t="s">
        <v>53</v>
      </c>
      <c r="J52" s="80"/>
      <c r="K52" s="80"/>
      <c r="L52" s="80"/>
      <c r="M52" s="80"/>
      <c r="N52" s="80"/>
      <c r="O52" s="80"/>
      <c r="P52" s="80"/>
      <c r="Q52" s="80"/>
      <c r="R52" s="80"/>
      <c r="S52" s="80"/>
      <c r="T52" s="80"/>
      <c r="U52" s="80"/>
      <c r="V52" s="80"/>
      <c r="W52" s="80"/>
      <c r="X52" s="80"/>
      <c r="Y52" s="80"/>
      <c r="Z52" s="80"/>
      <c r="AA52" s="80"/>
      <c r="AB52" s="80"/>
      <c r="AC52" s="80"/>
      <c r="AD52" s="80"/>
      <c r="AE52" s="80"/>
      <c r="AF52" s="80"/>
      <c r="AG52" s="83" t="s">
        <v>54</v>
      </c>
      <c r="AH52" s="80"/>
      <c r="AI52" s="80"/>
      <c r="AJ52" s="80"/>
      <c r="AK52" s="80"/>
      <c r="AL52" s="80"/>
      <c r="AM52" s="80"/>
      <c r="AN52" s="82" t="s">
        <v>55</v>
      </c>
      <c r="AO52" s="80"/>
      <c r="AP52" s="84"/>
      <c r="AQ52" s="85" t="s">
        <v>56</v>
      </c>
      <c r="AR52" s="41"/>
      <c r="AS52" s="86" t="s">
        <v>57</v>
      </c>
      <c r="AT52" s="87" t="s">
        <v>58</v>
      </c>
      <c r="AU52" s="87" t="s">
        <v>59</v>
      </c>
      <c r="AV52" s="87" t="s">
        <v>60</v>
      </c>
      <c r="AW52" s="87" t="s">
        <v>61</v>
      </c>
      <c r="AX52" s="87" t="s">
        <v>62</v>
      </c>
      <c r="AY52" s="87" t="s">
        <v>63</v>
      </c>
      <c r="AZ52" s="87" t="s">
        <v>64</v>
      </c>
      <c r="BA52" s="87" t="s">
        <v>65</v>
      </c>
      <c r="BB52" s="87" t="s">
        <v>66</v>
      </c>
      <c r="BC52" s="87" t="s">
        <v>67</v>
      </c>
      <c r="BD52" s="88" t="s">
        <v>68</v>
      </c>
    </row>
    <row r="53" s="1" customFormat="1" ht="10.8" customHeight="1">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89"/>
      <c r="AT53" s="90"/>
      <c r="AU53" s="90"/>
      <c r="AV53" s="90"/>
      <c r="AW53" s="90"/>
      <c r="AX53" s="90"/>
      <c r="AY53" s="90"/>
      <c r="AZ53" s="90"/>
      <c r="BA53" s="90"/>
      <c r="BB53" s="90"/>
      <c r="BC53" s="90"/>
      <c r="BD53" s="91"/>
    </row>
    <row r="54" s="4" customFormat="1" ht="32.4" customHeight="1">
      <c r="B54" s="92"/>
      <c r="C54" s="93" t="s">
        <v>69</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ROUND(SUM(AG55:AG56),2)</f>
        <v>0</v>
      </c>
      <c r="AH54" s="95"/>
      <c r="AI54" s="95"/>
      <c r="AJ54" s="95"/>
      <c r="AK54" s="95"/>
      <c r="AL54" s="95"/>
      <c r="AM54" s="95"/>
      <c r="AN54" s="96">
        <f>SUM(AG54,AT54)</f>
        <v>0</v>
      </c>
      <c r="AO54" s="96"/>
      <c r="AP54" s="96"/>
      <c r="AQ54" s="97" t="s">
        <v>1</v>
      </c>
      <c r="AR54" s="98"/>
      <c r="AS54" s="99">
        <f>ROUND(SUM(AS55:AS56),2)</f>
        <v>0</v>
      </c>
      <c r="AT54" s="100">
        <f>ROUND(SUM(AV54:AW54),2)</f>
        <v>0</v>
      </c>
      <c r="AU54" s="101">
        <f>ROUND(SUM(AU55:AU56),5)</f>
        <v>0</v>
      </c>
      <c r="AV54" s="100">
        <f>ROUND(AZ54*L29,2)</f>
        <v>0</v>
      </c>
      <c r="AW54" s="100">
        <f>ROUND(BA54*L30,2)</f>
        <v>0</v>
      </c>
      <c r="AX54" s="100">
        <f>ROUND(BB54*L29,2)</f>
        <v>0</v>
      </c>
      <c r="AY54" s="100">
        <f>ROUND(BC54*L30,2)</f>
        <v>0</v>
      </c>
      <c r="AZ54" s="100">
        <f>ROUND(SUM(AZ55:AZ56),2)</f>
        <v>0</v>
      </c>
      <c r="BA54" s="100">
        <f>ROUND(SUM(BA55:BA56),2)</f>
        <v>0</v>
      </c>
      <c r="BB54" s="100">
        <f>ROUND(SUM(BB55:BB56),2)</f>
        <v>0</v>
      </c>
      <c r="BC54" s="100">
        <f>ROUND(SUM(BC55:BC56),2)</f>
        <v>0</v>
      </c>
      <c r="BD54" s="102">
        <f>ROUND(SUM(BD55:BD56),2)</f>
        <v>0</v>
      </c>
      <c r="BS54" s="103" t="s">
        <v>70</v>
      </c>
      <c r="BT54" s="103" t="s">
        <v>71</v>
      </c>
      <c r="BU54" s="104" t="s">
        <v>72</v>
      </c>
      <c r="BV54" s="103" t="s">
        <v>73</v>
      </c>
      <c r="BW54" s="103" t="s">
        <v>5</v>
      </c>
      <c r="BX54" s="103" t="s">
        <v>74</v>
      </c>
      <c r="CL54" s="103" t="s">
        <v>1</v>
      </c>
    </row>
    <row r="55" s="5" customFormat="1" ht="16.5" customHeight="1">
      <c r="A55" s="105" t="s">
        <v>75</v>
      </c>
      <c r="B55" s="106"/>
      <c r="C55" s="107"/>
      <c r="D55" s="108" t="s">
        <v>76</v>
      </c>
      <c r="E55" s="108"/>
      <c r="F55" s="108"/>
      <c r="G55" s="108"/>
      <c r="H55" s="108"/>
      <c r="I55" s="109"/>
      <c r="J55" s="108" t="s">
        <v>77</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'VON - Vedlejší a ostatní ...'!J30</f>
        <v>0</v>
      </c>
      <c r="AH55" s="109"/>
      <c r="AI55" s="109"/>
      <c r="AJ55" s="109"/>
      <c r="AK55" s="109"/>
      <c r="AL55" s="109"/>
      <c r="AM55" s="109"/>
      <c r="AN55" s="110">
        <f>SUM(AG55,AT55)</f>
        <v>0</v>
      </c>
      <c r="AO55" s="109"/>
      <c r="AP55" s="109"/>
      <c r="AQ55" s="111" t="s">
        <v>78</v>
      </c>
      <c r="AR55" s="112"/>
      <c r="AS55" s="113">
        <v>0</v>
      </c>
      <c r="AT55" s="114">
        <f>ROUND(SUM(AV55:AW55),2)</f>
        <v>0</v>
      </c>
      <c r="AU55" s="115">
        <f>'VON - Vedlejší a ostatní ...'!P85</f>
        <v>0</v>
      </c>
      <c r="AV55" s="114">
        <f>'VON - Vedlejší a ostatní ...'!J33</f>
        <v>0</v>
      </c>
      <c r="AW55" s="114">
        <f>'VON - Vedlejší a ostatní ...'!J34</f>
        <v>0</v>
      </c>
      <c r="AX55" s="114">
        <f>'VON - Vedlejší a ostatní ...'!J35</f>
        <v>0</v>
      </c>
      <c r="AY55" s="114">
        <f>'VON - Vedlejší a ostatní ...'!J36</f>
        <v>0</v>
      </c>
      <c r="AZ55" s="114">
        <f>'VON - Vedlejší a ostatní ...'!F33</f>
        <v>0</v>
      </c>
      <c r="BA55" s="114">
        <f>'VON - Vedlejší a ostatní ...'!F34</f>
        <v>0</v>
      </c>
      <c r="BB55" s="114">
        <f>'VON - Vedlejší a ostatní ...'!F35</f>
        <v>0</v>
      </c>
      <c r="BC55" s="114">
        <f>'VON - Vedlejší a ostatní ...'!F36</f>
        <v>0</v>
      </c>
      <c r="BD55" s="116">
        <f>'VON - Vedlejší a ostatní ...'!F37</f>
        <v>0</v>
      </c>
      <c r="BT55" s="117" t="s">
        <v>79</v>
      </c>
      <c r="BV55" s="117" t="s">
        <v>73</v>
      </c>
      <c r="BW55" s="117" t="s">
        <v>80</v>
      </c>
      <c r="BX55" s="117" t="s">
        <v>5</v>
      </c>
      <c r="CL55" s="117" t="s">
        <v>1</v>
      </c>
      <c r="CM55" s="117" t="s">
        <v>81</v>
      </c>
    </row>
    <row r="56" s="5" customFormat="1" ht="27" customHeight="1">
      <c r="A56" s="105" t="s">
        <v>75</v>
      </c>
      <c r="B56" s="106"/>
      <c r="C56" s="107"/>
      <c r="D56" s="108" t="s">
        <v>82</v>
      </c>
      <c r="E56" s="108"/>
      <c r="F56" s="108"/>
      <c r="G56" s="108"/>
      <c r="H56" s="108"/>
      <c r="I56" s="109"/>
      <c r="J56" s="108" t="s">
        <v>83</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'D.1.1-3 - Stavebně techni...'!J30</f>
        <v>0</v>
      </c>
      <c r="AH56" s="109"/>
      <c r="AI56" s="109"/>
      <c r="AJ56" s="109"/>
      <c r="AK56" s="109"/>
      <c r="AL56" s="109"/>
      <c r="AM56" s="109"/>
      <c r="AN56" s="110">
        <f>SUM(AG56,AT56)</f>
        <v>0</v>
      </c>
      <c r="AO56" s="109"/>
      <c r="AP56" s="109"/>
      <c r="AQ56" s="111" t="s">
        <v>78</v>
      </c>
      <c r="AR56" s="112"/>
      <c r="AS56" s="118">
        <v>0</v>
      </c>
      <c r="AT56" s="119">
        <f>ROUND(SUM(AV56:AW56),2)</f>
        <v>0</v>
      </c>
      <c r="AU56" s="120">
        <f>'D.1.1-3 - Stavebně techni...'!P98</f>
        <v>0</v>
      </c>
      <c r="AV56" s="119">
        <f>'D.1.1-3 - Stavebně techni...'!J33</f>
        <v>0</v>
      </c>
      <c r="AW56" s="119">
        <f>'D.1.1-3 - Stavebně techni...'!J34</f>
        <v>0</v>
      </c>
      <c r="AX56" s="119">
        <f>'D.1.1-3 - Stavebně techni...'!J35</f>
        <v>0</v>
      </c>
      <c r="AY56" s="119">
        <f>'D.1.1-3 - Stavebně techni...'!J36</f>
        <v>0</v>
      </c>
      <c r="AZ56" s="119">
        <f>'D.1.1-3 - Stavebně techni...'!F33</f>
        <v>0</v>
      </c>
      <c r="BA56" s="119">
        <f>'D.1.1-3 - Stavebně techni...'!F34</f>
        <v>0</v>
      </c>
      <c r="BB56" s="119">
        <f>'D.1.1-3 - Stavebně techni...'!F35</f>
        <v>0</v>
      </c>
      <c r="BC56" s="119">
        <f>'D.1.1-3 - Stavebně techni...'!F36</f>
        <v>0</v>
      </c>
      <c r="BD56" s="121">
        <f>'D.1.1-3 - Stavebně techni...'!F37</f>
        <v>0</v>
      </c>
      <c r="BT56" s="117" t="s">
        <v>79</v>
      </c>
      <c r="BV56" s="117" t="s">
        <v>73</v>
      </c>
      <c r="BW56" s="117" t="s">
        <v>84</v>
      </c>
      <c r="BX56" s="117" t="s">
        <v>5</v>
      </c>
      <c r="CL56" s="117" t="s">
        <v>1</v>
      </c>
      <c r="CM56" s="117" t="s">
        <v>81</v>
      </c>
    </row>
    <row r="57" s="1" customFormat="1" ht="30" customHeight="1">
      <c r="B57" s="36"/>
      <c r="C57" s="37"/>
      <c r="D57" s="37"/>
      <c r="E57" s="37"/>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41"/>
    </row>
    <row r="58" s="1" customFormat="1" ht="6.96" customHeight="1">
      <c r="B58" s="55"/>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41"/>
    </row>
  </sheetData>
  <sheetProtection sheet="1" formatColumns="0" formatRows="0" objects="1" scenarios="1" spinCount="100000" saltValue="6I5b/t98x8JfsoVZXxTh8d314LpbO/ayrsxr1axWvwrgud+wjscZxZzxI3tXUU7khDo2SVcYB/uzb80Zpb7MKw==" hashValue="sM1rFPykDBnekz1kLW3sQIYgRH0HAUhF4H0aIXPWZMIfNTwouz5fh5gIpprPGGy2CkAsoA3CwsvpgXpr1IMQjw==" algorithmName="SHA-512" password="CC35"/>
  <mergeCells count="46">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s>
  <hyperlinks>
    <hyperlink ref="A55" location="'VON - Vedlejší a ostatní ...'!C2" display="/"/>
    <hyperlink ref="A56" location="'D.1.1-3 - Stavebně techni...'!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80</v>
      </c>
    </row>
    <row r="3" ht="6.96" customHeight="1">
      <c r="B3" s="123"/>
      <c r="C3" s="124"/>
      <c r="D3" s="124"/>
      <c r="E3" s="124"/>
      <c r="F3" s="124"/>
      <c r="G3" s="124"/>
      <c r="H3" s="124"/>
      <c r="I3" s="125"/>
      <c r="J3" s="124"/>
      <c r="K3" s="124"/>
      <c r="L3" s="18"/>
      <c r="AT3" s="15" t="s">
        <v>81</v>
      </c>
    </row>
    <row r="4" ht="24.96" customHeight="1">
      <c r="B4" s="18"/>
      <c r="D4" s="126" t="s">
        <v>85</v>
      </c>
      <c r="L4" s="18"/>
      <c r="M4" s="22" t="s">
        <v>10</v>
      </c>
      <c r="AT4" s="15" t="s">
        <v>4</v>
      </c>
    </row>
    <row r="5" ht="6.96" customHeight="1">
      <c r="B5" s="18"/>
      <c r="L5" s="18"/>
    </row>
    <row r="6" ht="12" customHeight="1">
      <c r="B6" s="18"/>
      <c r="D6" s="127" t="s">
        <v>16</v>
      </c>
      <c r="L6" s="18"/>
    </row>
    <row r="7" ht="16.5" customHeight="1">
      <c r="B7" s="18"/>
      <c r="E7" s="128" t="str">
        <f>'Rekapitulace stavby'!K6</f>
        <v>PROJEKT OPATŘENÍ PRO SNÍŽENÍ ENERGETICKÉ NÁROČNOSTI OBJEKTU DOMU KULTURY</v>
      </c>
      <c r="F7" s="127"/>
      <c r="G7" s="127"/>
      <c r="H7" s="127"/>
      <c r="L7" s="18"/>
    </row>
    <row r="8" s="1" customFormat="1" ht="12" customHeight="1">
      <c r="B8" s="41"/>
      <c r="D8" s="127" t="s">
        <v>86</v>
      </c>
      <c r="I8" s="129"/>
      <c r="L8" s="41"/>
    </row>
    <row r="9" s="1" customFormat="1" ht="36.96" customHeight="1">
      <c r="B9" s="41"/>
      <c r="E9" s="130" t="s">
        <v>87</v>
      </c>
      <c r="F9" s="1"/>
      <c r="G9" s="1"/>
      <c r="H9" s="1"/>
      <c r="I9" s="129"/>
      <c r="L9" s="41"/>
    </row>
    <row r="10" s="1" customFormat="1">
      <c r="B10" s="41"/>
      <c r="I10" s="129"/>
      <c r="L10" s="41"/>
    </row>
    <row r="11" s="1" customFormat="1" ht="12" customHeight="1">
      <c r="B11" s="41"/>
      <c r="D11" s="127" t="s">
        <v>18</v>
      </c>
      <c r="F11" s="15" t="s">
        <v>1</v>
      </c>
      <c r="I11" s="131" t="s">
        <v>19</v>
      </c>
      <c r="J11" s="15" t="s">
        <v>1</v>
      </c>
      <c r="L11" s="41"/>
    </row>
    <row r="12" s="1" customFormat="1" ht="12" customHeight="1">
      <c r="B12" s="41"/>
      <c r="D12" s="127" t="s">
        <v>20</v>
      </c>
      <c r="F12" s="15" t="s">
        <v>21</v>
      </c>
      <c r="I12" s="131" t="s">
        <v>22</v>
      </c>
      <c r="J12" s="132" t="str">
        <f>'Rekapitulace stavby'!AN8</f>
        <v>15. 3. 2019</v>
      </c>
      <c r="L12" s="41"/>
    </row>
    <row r="13" s="1" customFormat="1" ht="10.8" customHeight="1">
      <c r="B13" s="41"/>
      <c r="I13" s="129"/>
      <c r="L13" s="41"/>
    </row>
    <row r="14" s="1" customFormat="1" ht="12" customHeight="1">
      <c r="B14" s="41"/>
      <c r="D14" s="127" t="s">
        <v>24</v>
      </c>
      <c r="I14" s="131" t="s">
        <v>25</v>
      </c>
      <c r="J14" s="15" t="s">
        <v>1</v>
      </c>
      <c r="L14" s="41"/>
    </row>
    <row r="15" s="1" customFormat="1" ht="18" customHeight="1">
      <c r="B15" s="41"/>
      <c r="E15" s="15" t="s">
        <v>26</v>
      </c>
      <c r="I15" s="131" t="s">
        <v>27</v>
      </c>
      <c r="J15" s="15" t="s">
        <v>1</v>
      </c>
      <c r="L15" s="41"/>
    </row>
    <row r="16" s="1" customFormat="1" ht="6.96" customHeight="1">
      <c r="B16" s="41"/>
      <c r="I16" s="129"/>
      <c r="L16" s="41"/>
    </row>
    <row r="17" s="1" customFormat="1" ht="12" customHeight="1">
      <c r="B17" s="41"/>
      <c r="D17" s="127" t="s">
        <v>28</v>
      </c>
      <c r="I17" s="131" t="s">
        <v>25</v>
      </c>
      <c r="J17" s="31" t="str">
        <f>'Rekapitulace stavby'!AN13</f>
        <v>Vyplň údaj</v>
      </c>
      <c r="L17" s="41"/>
    </row>
    <row r="18" s="1" customFormat="1" ht="18" customHeight="1">
      <c r="B18" s="41"/>
      <c r="E18" s="31" t="str">
        <f>'Rekapitulace stavby'!E14</f>
        <v>Vyplň údaj</v>
      </c>
      <c r="F18" s="15"/>
      <c r="G18" s="15"/>
      <c r="H18" s="15"/>
      <c r="I18" s="131" t="s">
        <v>27</v>
      </c>
      <c r="J18" s="31" t="str">
        <f>'Rekapitulace stavby'!AN14</f>
        <v>Vyplň údaj</v>
      </c>
      <c r="L18" s="41"/>
    </row>
    <row r="19" s="1" customFormat="1" ht="6.96" customHeight="1">
      <c r="B19" s="41"/>
      <c r="I19" s="129"/>
      <c r="L19" s="41"/>
    </row>
    <row r="20" s="1" customFormat="1" ht="12" customHeight="1">
      <c r="B20" s="41"/>
      <c r="D20" s="127" t="s">
        <v>30</v>
      </c>
      <c r="I20" s="131" t="s">
        <v>25</v>
      </c>
      <c r="J20" s="15" t="s">
        <v>1</v>
      </c>
      <c r="L20" s="41"/>
    </row>
    <row r="21" s="1" customFormat="1" ht="18" customHeight="1">
      <c r="B21" s="41"/>
      <c r="E21" s="15" t="s">
        <v>31</v>
      </c>
      <c r="I21" s="131" t="s">
        <v>27</v>
      </c>
      <c r="J21" s="15" t="s">
        <v>1</v>
      </c>
      <c r="L21" s="41"/>
    </row>
    <row r="22" s="1" customFormat="1" ht="6.96" customHeight="1">
      <c r="B22" s="41"/>
      <c r="I22" s="129"/>
      <c r="L22" s="41"/>
    </row>
    <row r="23" s="1" customFormat="1" ht="12" customHeight="1">
      <c r="B23" s="41"/>
      <c r="D23" s="127" t="s">
        <v>33</v>
      </c>
      <c r="I23" s="131" t="s">
        <v>25</v>
      </c>
      <c r="J23" s="15" t="str">
        <f>IF('Rekapitulace stavby'!AN19="","",'Rekapitulace stavby'!AN19)</f>
        <v/>
      </c>
      <c r="L23" s="41"/>
    </row>
    <row r="24" s="1" customFormat="1" ht="18" customHeight="1">
      <c r="B24" s="41"/>
      <c r="E24" s="15" t="str">
        <f>IF('Rekapitulace stavby'!E20="","",'Rekapitulace stavby'!E20)</f>
        <v xml:space="preserve"> </v>
      </c>
      <c r="I24" s="131" t="s">
        <v>27</v>
      </c>
      <c r="J24" s="15" t="str">
        <f>IF('Rekapitulace stavby'!AN20="","",'Rekapitulace stavby'!AN20)</f>
        <v/>
      </c>
      <c r="L24" s="41"/>
    </row>
    <row r="25" s="1" customFormat="1" ht="6.96" customHeight="1">
      <c r="B25" s="41"/>
      <c r="I25" s="129"/>
      <c r="L25" s="41"/>
    </row>
    <row r="26" s="1" customFormat="1" ht="12" customHeight="1">
      <c r="B26" s="41"/>
      <c r="D26" s="127" t="s">
        <v>35</v>
      </c>
      <c r="I26" s="129"/>
      <c r="L26" s="41"/>
    </row>
    <row r="27" s="6" customFormat="1" ht="56.25" customHeight="1">
      <c r="B27" s="133"/>
      <c r="E27" s="134" t="s">
        <v>36</v>
      </c>
      <c r="F27" s="134"/>
      <c r="G27" s="134"/>
      <c r="H27" s="134"/>
      <c r="I27" s="135"/>
      <c r="L27" s="133"/>
    </row>
    <row r="28" s="1" customFormat="1" ht="6.96" customHeight="1">
      <c r="B28" s="41"/>
      <c r="I28" s="129"/>
      <c r="L28" s="41"/>
    </row>
    <row r="29" s="1" customFormat="1" ht="6.96" customHeight="1">
      <c r="B29" s="41"/>
      <c r="D29" s="69"/>
      <c r="E29" s="69"/>
      <c r="F29" s="69"/>
      <c r="G29" s="69"/>
      <c r="H29" s="69"/>
      <c r="I29" s="136"/>
      <c r="J29" s="69"/>
      <c r="K29" s="69"/>
      <c r="L29" s="41"/>
    </row>
    <row r="30" s="1" customFormat="1" ht="25.44" customHeight="1">
      <c r="B30" s="41"/>
      <c r="D30" s="137" t="s">
        <v>37</v>
      </c>
      <c r="I30" s="129"/>
      <c r="J30" s="138">
        <f>ROUND(J85, 2)</f>
        <v>0</v>
      </c>
      <c r="L30" s="41"/>
    </row>
    <row r="31" s="1" customFormat="1" ht="6.96" customHeight="1">
      <c r="B31" s="41"/>
      <c r="D31" s="69"/>
      <c r="E31" s="69"/>
      <c r="F31" s="69"/>
      <c r="G31" s="69"/>
      <c r="H31" s="69"/>
      <c r="I31" s="136"/>
      <c r="J31" s="69"/>
      <c r="K31" s="69"/>
      <c r="L31" s="41"/>
    </row>
    <row r="32" s="1" customFormat="1" ht="14.4" customHeight="1">
      <c r="B32" s="41"/>
      <c r="F32" s="139" t="s">
        <v>39</v>
      </c>
      <c r="I32" s="140" t="s">
        <v>38</v>
      </c>
      <c r="J32" s="139" t="s">
        <v>40</v>
      </c>
      <c r="L32" s="41"/>
    </row>
    <row r="33" s="1" customFormat="1" ht="14.4" customHeight="1">
      <c r="B33" s="41"/>
      <c r="D33" s="127" t="s">
        <v>41</v>
      </c>
      <c r="E33" s="127" t="s">
        <v>42</v>
      </c>
      <c r="F33" s="141">
        <f>ROUND((SUM(BE85:BE105)),  2)</f>
        <v>0</v>
      </c>
      <c r="I33" s="142">
        <v>0.20999999999999999</v>
      </c>
      <c r="J33" s="141">
        <f>ROUND(((SUM(BE85:BE105))*I33),  2)</f>
        <v>0</v>
      </c>
      <c r="L33" s="41"/>
    </row>
    <row r="34" s="1" customFormat="1" ht="14.4" customHeight="1">
      <c r="B34" s="41"/>
      <c r="E34" s="127" t="s">
        <v>43</v>
      </c>
      <c r="F34" s="141">
        <f>ROUND((SUM(BF85:BF105)),  2)</f>
        <v>0</v>
      </c>
      <c r="I34" s="142">
        <v>0.14999999999999999</v>
      </c>
      <c r="J34" s="141">
        <f>ROUND(((SUM(BF85:BF105))*I34),  2)</f>
        <v>0</v>
      </c>
      <c r="L34" s="41"/>
    </row>
    <row r="35" hidden="1" s="1" customFormat="1" ht="14.4" customHeight="1">
      <c r="B35" s="41"/>
      <c r="E35" s="127" t="s">
        <v>44</v>
      </c>
      <c r="F35" s="141">
        <f>ROUND((SUM(BG85:BG105)),  2)</f>
        <v>0</v>
      </c>
      <c r="I35" s="142">
        <v>0.20999999999999999</v>
      </c>
      <c r="J35" s="141">
        <f>0</f>
        <v>0</v>
      </c>
      <c r="L35" s="41"/>
    </row>
    <row r="36" hidden="1" s="1" customFormat="1" ht="14.4" customHeight="1">
      <c r="B36" s="41"/>
      <c r="E36" s="127" t="s">
        <v>45</v>
      </c>
      <c r="F36" s="141">
        <f>ROUND((SUM(BH85:BH105)),  2)</f>
        <v>0</v>
      </c>
      <c r="I36" s="142">
        <v>0.14999999999999999</v>
      </c>
      <c r="J36" s="141">
        <f>0</f>
        <v>0</v>
      </c>
      <c r="L36" s="41"/>
    </row>
    <row r="37" hidden="1" s="1" customFormat="1" ht="14.4" customHeight="1">
      <c r="B37" s="41"/>
      <c r="E37" s="127" t="s">
        <v>46</v>
      </c>
      <c r="F37" s="141">
        <f>ROUND((SUM(BI85:BI105)),  2)</f>
        <v>0</v>
      </c>
      <c r="I37" s="142">
        <v>0</v>
      </c>
      <c r="J37" s="141">
        <f>0</f>
        <v>0</v>
      </c>
      <c r="L37" s="41"/>
    </row>
    <row r="38" s="1" customFormat="1" ht="6.96" customHeight="1">
      <c r="B38" s="41"/>
      <c r="I38" s="129"/>
      <c r="L38" s="41"/>
    </row>
    <row r="39" s="1" customFormat="1" ht="25.44" customHeight="1">
      <c r="B39" s="41"/>
      <c r="C39" s="143"/>
      <c r="D39" s="144" t="s">
        <v>47</v>
      </c>
      <c r="E39" s="145"/>
      <c r="F39" s="145"/>
      <c r="G39" s="146" t="s">
        <v>48</v>
      </c>
      <c r="H39" s="147" t="s">
        <v>49</v>
      </c>
      <c r="I39" s="148"/>
      <c r="J39" s="149">
        <f>SUM(J30:J37)</f>
        <v>0</v>
      </c>
      <c r="K39" s="150"/>
      <c r="L39" s="41"/>
    </row>
    <row r="40" s="1" customFormat="1" ht="14.4" customHeight="1">
      <c r="B40" s="151"/>
      <c r="C40" s="152"/>
      <c r="D40" s="152"/>
      <c r="E40" s="152"/>
      <c r="F40" s="152"/>
      <c r="G40" s="152"/>
      <c r="H40" s="152"/>
      <c r="I40" s="153"/>
      <c r="J40" s="152"/>
      <c r="K40" s="152"/>
      <c r="L40" s="41"/>
    </row>
    <row r="44" s="1" customFormat="1" ht="6.96" customHeight="1">
      <c r="B44" s="154"/>
      <c r="C44" s="155"/>
      <c r="D44" s="155"/>
      <c r="E44" s="155"/>
      <c r="F44" s="155"/>
      <c r="G44" s="155"/>
      <c r="H44" s="155"/>
      <c r="I44" s="156"/>
      <c r="J44" s="155"/>
      <c r="K44" s="155"/>
      <c r="L44" s="41"/>
    </row>
    <row r="45" s="1" customFormat="1" ht="24.96" customHeight="1">
      <c r="B45" s="36"/>
      <c r="C45" s="21" t="s">
        <v>88</v>
      </c>
      <c r="D45" s="37"/>
      <c r="E45" s="37"/>
      <c r="F45" s="37"/>
      <c r="G45" s="37"/>
      <c r="H45" s="37"/>
      <c r="I45" s="129"/>
      <c r="J45" s="37"/>
      <c r="K45" s="37"/>
      <c r="L45" s="41"/>
    </row>
    <row r="46" s="1" customFormat="1" ht="6.96" customHeight="1">
      <c r="B46" s="36"/>
      <c r="C46" s="37"/>
      <c r="D46" s="37"/>
      <c r="E46" s="37"/>
      <c r="F46" s="37"/>
      <c r="G46" s="37"/>
      <c r="H46" s="37"/>
      <c r="I46" s="129"/>
      <c r="J46" s="37"/>
      <c r="K46" s="37"/>
      <c r="L46" s="41"/>
    </row>
    <row r="47" s="1" customFormat="1" ht="12" customHeight="1">
      <c r="B47" s="36"/>
      <c r="C47" s="30" t="s">
        <v>16</v>
      </c>
      <c r="D47" s="37"/>
      <c r="E47" s="37"/>
      <c r="F47" s="37"/>
      <c r="G47" s="37"/>
      <c r="H47" s="37"/>
      <c r="I47" s="129"/>
      <c r="J47" s="37"/>
      <c r="K47" s="37"/>
      <c r="L47" s="41"/>
    </row>
    <row r="48" s="1" customFormat="1" ht="16.5" customHeight="1">
      <c r="B48" s="36"/>
      <c r="C48" s="37"/>
      <c r="D48" s="37"/>
      <c r="E48" s="157" t="str">
        <f>E7</f>
        <v>PROJEKT OPATŘENÍ PRO SNÍŽENÍ ENERGETICKÉ NÁROČNOSTI OBJEKTU DOMU KULTURY</v>
      </c>
      <c r="F48" s="30"/>
      <c r="G48" s="30"/>
      <c r="H48" s="30"/>
      <c r="I48" s="129"/>
      <c r="J48" s="37"/>
      <c r="K48" s="37"/>
      <c r="L48" s="41"/>
    </row>
    <row r="49" s="1" customFormat="1" ht="12" customHeight="1">
      <c r="B49" s="36"/>
      <c r="C49" s="30" t="s">
        <v>86</v>
      </c>
      <c r="D49" s="37"/>
      <c r="E49" s="37"/>
      <c r="F49" s="37"/>
      <c r="G49" s="37"/>
      <c r="H49" s="37"/>
      <c r="I49" s="129"/>
      <c r="J49" s="37"/>
      <c r="K49" s="37"/>
      <c r="L49" s="41"/>
    </row>
    <row r="50" s="1" customFormat="1" ht="16.5" customHeight="1">
      <c r="B50" s="36"/>
      <c r="C50" s="37"/>
      <c r="D50" s="37"/>
      <c r="E50" s="62" t="str">
        <f>E9</f>
        <v>VON - Vedlejší a ostatní náklady stavby</v>
      </c>
      <c r="F50" s="37"/>
      <c r="G50" s="37"/>
      <c r="H50" s="37"/>
      <c r="I50" s="129"/>
      <c r="J50" s="37"/>
      <c r="K50" s="37"/>
      <c r="L50" s="41"/>
    </row>
    <row r="51" s="1" customFormat="1" ht="6.96" customHeight="1">
      <c r="B51" s="36"/>
      <c r="C51" s="37"/>
      <c r="D51" s="37"/>
      <c r="E51" s="37"/>
      <c r="F51" s="37"/>
      <c r="G51" s="37"/>
      <c r="H51" s="37"/>
      <c r="I51" s="129"/>
      <c r="J51" s="37"/>
      <c r="K51" s="37"/>
      <c r="L51" s="41"/>
    </row>
    <row r="52" s="1" customFormat="1" ht="12" customHeight="1">
      <c r="B52" s="36"/>
      <c r="C52" s="30" t="s">
        <v>20</v>
      </c>
      <c r="D52" s="37"/>
      <c r="E52" s="37"/>
      <c r="F52" s="25" t="str">
        <f>F12</f>
        <v>Uherský Brod</v>
      </c>
      <c r="G52" s="37"/>
      <c r="H52" s="37"/>
      <c r="I52" s="131" t="s">
        <v>22</v>
      </c>
      <c r="J52" s="65" t="str">
        <f>IF(J12="","",J12)</f>
        <v>15. 3. 2019</v>
      </c>
      <c r="K52" s="37"/>
      <c r="L52" s="41"/>
    </row>
    <row r="53" s="1" customFormat="1" ht="6.96" customHeight="1">
      <c r="B53" s="36"/>
      <c r="C53" s="37"/>
      <c r="D53" s="37"/>
      <c r="E53" s="37"/>
      <c r="F53" s="37"/>
      <c r="G53" s="37"/>
      <c r="H53" s="37"/>
      <c r="I53" s="129"/>
      <c r="J53" s="37"/>
      <c r="K53" s="37"/>
      <c r="L53" s="41"/>
    </row>
    <row r="54" s="1" customFormat="1" ht="13.65" customHeight="1">
      <c r="B54" s="36"/>
      <c r="C54" s="30" t="s">
        <v>24</v>
      </c>
      <c r="D54" s="37"/>
      <c r="E54" s="37"/>
      <c r="F54" s="25" t="str">
        <f>E15</f>
        <v>MĚSTO UHERSKÝ BROD</v>
      </c>
      <c r="G54" s="37"/>
      <c r="H54" s="37"/>
      <c r="I54" s="131" t="s">
        <v>30</v>
      </c>
      <c r="J54" s="34" t="str">
        <f>E21</f>
        <v>DEKPROJEKT s.r.o.</v>
      </c>
      <c r="K54" s="37"/>
      <c r="L54" s="41"/>
    </row>
    <row r="55" s="1" customFormat="1" ht="13.65" customHeight="1">
      <c r="B55" s="36"/>
      <c r="C55" s="30" t="s">
        <v>28</v>
      </c>
      <c r="D55" s="37"/>
      <c r="E55" s="37"/>
      <c r="F55" s="25" t="str">
        <f>IF(E18="","",E18)</f>
        <v>Vyplň údaj</v>
      </c>
      <c r="G55" s="37"/>
      <c r="H55" s="37"/>
      <c r="I55" s="131" t="s">
        <v>33</v>
      </c>
      <c r="J55" s="34" t="str">
        <f>E24</f>
        <v xml:space="preserve"> </v>
      </c>
      <c r="K55" s="37"/>
      <c r="L55" s="41"/>
    </row>
    <row r="56" s="1" customFormat="1" ht="10.32" customHeight="1">
      <c r="B56" s="36"/>
      <c r="C56" s="37"/>
      <c r="D56" s="37"/>
      <c r="E56" s="37"/>
      <c r="F56" s="37"/>
      <c r="G56" s="37"/>
      <c r="H56" s="37"/>
      <c r="I56" s="129"/>
      <c r="J56" s="37"/>
      <c r="K56" s="37"/>
      <c r="L56" s="41"/>
    </row>
    <row r="57" s="1" customFormat="1" ht="29.28" customHeight="1">
      <c r="B57" s="36"/>
      <c r="C57" s="158" t="s">
        <v>89</v>
      </c>
      <c r="D57" s="159"/>
      <c r="E57" s="159"/>
      <c r="F57" s="159"/>
      <c r="G57" s="159"/>
      <c r="H57" s="159"/>
      <c r="I57" s="160"/>
      <c r="J57" s="161" t="s">
        <v>90</v>
      </c>
      <c r="K57" s="159"/>
      <c r="L57" s="41"/>
    </row>
    <row r="58" s="1" customFormat="1" ht="10.32" customHeight="1">
      <c r="B58" s="36"/>
      <c r="C58" s="37"/>
      <c r="D58" s="37"/>
      <c r="E58" s="37"/>
      <c r="F58" s="37"/>
      <c r="G58" s="37"/>
      <c r="H58" s="37"/>
      <c r="I58" s="129"/>
      <c r="J58" s="37"/>
      <c r="K58" s="37"/>
      <c r="L58" s="41"/>
    </row>
    <row r="59" s="1" customFormat="1" ht="22.8" customHeight="1">
      <c r="B59" s="36"/>
      <c r="C59" s="162" t="s">
        <v>91</v>
      </c>
      <c r="D59" s="37"/>
      <c r="E59" s="37"/>
      <c r="F59" s="37"/>
      <c r="G59" s="37"/>
      <c r="H59" s="37"/>
      <c r="I59" s="129"/>
      <c r="J59" s="96">
        <f>J85</f>
        <v>0</v>
      </c>
      <c r="K59" s="37"/>
      <c r="L59" s="41"/>
      <c r="AU59" s="15" t="s">
        <v>92</v>
      </c>
    </row>
    <row r="60" s="7" customFormat="1" ht="24.96" customHeight="1">
      <c r="B60" s="163"/>
      <c r="C60" s="164"/>
      <c r="D60" s="165" t="s">
        <v>93</v>
      </c>
      <c r="E60" s="166"/>
      <c r="F60" s="166"/>
      <c r="G60" s="166"/>
      <c r="H60" s="166"/>
      <c r="I60" s="167"/>
      <c r="J60" s="168">
        <f>J86</f>
        <v>0</v>
      </c>
      <c r="K60" s="164"/>
      <c r="L60" s="169"/>
    </row>
    <row r="61" s="8" customFormat="1" ht="19.92" customHeight="1">
      <c r="B61" s="170"/>
      <c r="C61" s="171"/>
      <c r="D61" s="172" t="s">
        <v>94</v>
      </c>
      <c r="E61" s="173"/>
      <c r="F61" s="173"/>
      <c r="G61" s="173"/>
      <c r="H61" s="173"/>
      <c r="I61" s="174"/>
      <c r="J61" s="175">
        <f>J87</f>
        <v>0</v>
      </c>
      <c r="K61" s="171"/>
      <c r="L61" s="176"/>
    </row>
    <row r="62" s="8" customFormat="1" ht="19.92" customHeight="1">
      <c r="B62" s="170"/>
      <c r="C62" s="171"/>
      <c r="D62" s="172" t="s">
        <v>95</v>
      </c>
      <c r="E62" s="173"/>
      <c r="F62" s="173"/>
      <c r="G62" s="173"/>
      <c r="H62" s="173"/>
      <c r="I62" s="174"/>
      <c r="J62" s="175">
        <f>J90</f>
        <v>0</v>
      </c>
      <c r="K62" s="171"/>
      <c r="L62" s="176"/>
    </row>
    <row r="63" s="8" customFormat="1" ht="19.92" customHeight="1">
      <c r="B63" s="170"/>
      <c r="C63" s="171"/>
      <c r="D63" s="172" t="s">
        <v>96</v>
      </c>
      <c r="E63" s="173"/>
      <c r="F63" s="173"/>
      <c r="G63" s="173"/>
      <c r="H63" s="173"/>
      <c r="I63" s="174"/>
      <c r="J63" s="175">
        <f>J93</f>
        <v>0</v>
      </c>
      <c r="K63" s="171"/>
      <c r="L63" s="176"/>
    </row>
    <row r="64" s="8" customFormat="1" ht="19.92" customHeight="1">
      <c r="B64" s="170"/>
      <c r="C64" s="171"/>
      <c r="D64" s="172" t="s">
        <v>97</v>
      </c>
      <c r="E64" s="173"/>
      <c r="F64" s="173"/>
      <c r="G64" s="173"/>
      <c r="H64" s="173"/>
      <c r="I64" s="174"/>
      <c r="J64" s="175">
        <f>J98</f>
        <v>0</v>
      </c>
      <c r="K64" s="171"/>
      <c r="L64" s="176"/>
    </row>
    <row r="65" s="8" customFormat="1" ht="19.92" customHeight="1">
      <c r="B65" s="170"/>
      <c r="C65" s="171"/>
      <c r="D65" s="172" t="s">
        <v>98</v>
      </c>
      <c r="E65" s="173"/>
      <c r="F65" s="173"/>
      <c r="G65" s="173"/>
      <c r="H65" s="173"/>
      <c r="I65" s="174"/>
      <c r="J65" s="175">
        <f>J103</f>
        <v>0</v>
      </c>
      <c r="K65" s="171"/>
      <c r="L65" s="176"/>
    </row>
    <row r="66" s="1" customFormat="1" ht="21.84" customHeight="1">
      <c r="B66" s="36"/>
      <c r="C66" s="37"/>
      <c r="D66" s="37"/>
      <c r="E66" s="37"/>
      <c r="F66" s="37"/>
      <c r="G66" s="37"/>
      <c r="H66" s="37"/>
      <c r="I66" s="129"/>
      <c r="J66" s="37"/>
      <c r="K66" s="37"/>
      <c r="L66" s="41"/>
    </row>
    <row r="67" s="1" customFormat="1" ht="6.96" customHeight="1">
      <c r="B67" s="55"/>
      <c r="C67" s="56"/>
      <c r="D67" s="56"/>
      <c r="E67" s="56"/>
      <c r="F67" s="56"/>
      <c r="G67" s="56"/>
      <c r="H67" s="56"/>
      <c r="I67" s="153"/>
      <c r="J67" s="56"/>
      <c r="K67" s="56"/>
      <c r="L67" s="41"/>
    </row>
    <row r="71" s="1" customFormat="1" ht="6.96" customHeight="1">
      <c r="B71" s="57"/>
      <c r="C71" s="58"/>
      <c r="D71" s="58"/>
      <c r="E71" s="58"/>
      <c r="F71" s="58"/>
      <c r="G71" s="58"/>
      <c r="H71" s="58"/>
      <c r="I71" s="156"/>
      <c r="J71" s="58"/>
      <c r="K71" s="58"/>
      <c r="L71" s="41"/>
    </row>
    <row r="72" s="1" customFormat="1" ht="24.96" customHeight="1">
      <c r="B72" s="36"/>
      <c r="C72" s="21" t="s">
        <v>99</v>
      </c>
      <c r="D72" s="37"/>
      <c r="E72" s="37"/>
      <c r="F72" s="37"/>
      <c r="G72" s="37"/>
      <c r="H72" s="37"/>
      <c r="I72" s="129"/>
      <c r="J72" s="37"/>
      <c r="K72" s="37"/>
      <c r="L72" s="41"/>
    </row>
    <row r="73" s="1" customFormat="1" ht="6.96" customHeight="1">
      <c r="B73" s="36"/>
      <c r="C73" s="37"/>
      <c r="D73" s="37"/>
      <c r="E73" s="37"/>
      <c r="F73" s="37"/>
      <c r="G73" s="37"/>
      <c r="H73" s="37"/>
      <c r="I73" s="129"/>
      <c r="J73" s="37"/>
      <c r="K73" s="37"/>
      <c r="L73" s="41"/>
    </row>
    <row r="74" s="1" customFormat="1" ht="12" customHeight="1">
      <c r="B74" s="36"/>
      <c r="C74" s="30" t="s">
        <v>16</v>
      </c>
      <c r="D74" s="37"/>
      <c r="E74" s="37"/>
      <c r="F74" s="37"/>
      <c r="G74" s="37"/>
      <c r="H74" s="37"/>
      <c r="I74" s="129"/>
      <c r="J74" s="37"/>
      <c r="K74" s="37"/>
      <c r="L74" s="41"/>
    </row>
    <row r="75" s="1" customFormat="1" ht="16.5" customHeight="1">
      <c r="B75" s="36"/>
      <c r="C75" s="37"/>
      <c r="D75" s="37"/>
      <c r="E75" s="157" t="str">
        <f>E7</f>
        <v>PROJEKT OPATŘENÍ PRO SNÍŽENÍ ENERGETICKÉ NÁROČNOSTI OBJEKTU DOMU KULTURY</v>
      </c>
      <c r="F75" s="30"/>
      <c r="G75" s="30"/>
      <c r="H75" s="30"/>
      <c r="I75" s="129"/>
      <c r="J75" s="37"/>
      <c r="K75" s="37"/>
      <c r="L75" s="41"/>
    </row>
    <row r="76" s="1" customFormat="1" ht="12" customHeight="1">
      <c r="B76" s="36"/>
      <c r="C76" s="30" t="s">
        <v>86</v>
      </c>
      <c r="D76" s="37"/>
      <c r="E76" s="37"/>
      <c r="F76" s="37"/>
      <c r="G76" s="37"/>
      <c r="H76" s="37"/>
      <c r="I76" s="129"/>
      <c r="J76" s="37"/>
      <c r="K76" s="37"/>
      <c r="L76" s="41"/>
    </row>
    <row r="77" s="1" customFormat="1" ht="16.5" customHeight="1">
      <c r="B77" s="36"/>
      <c r="C77" s="37"/>
      <c r="D77" s="37"/>
      <c r="E77" s="62" t="str">
        <f>E9</f>
        <v>VON - Vedlejší a ostatní náklady stavby</v>
      </c>
      <c r="F77" s="37"/>
      <c r="G77" s="37"/>
      <c r="H77" s="37"/>
      <c r="I77" s="129"/>
      <c r="J77" s="37"/>
      <c r="K77" s="37"/>
      <c r="L77" s="41"/>
    </row>
    <row r="78" s="1" customFormat="1" ht="6.96" customHeight="1">
      <c r="B78" s="36"/>
      <c r="C78" s="37"/>
      <c r="D78" s="37"/>
      <c r="E78" s="37"/>
      <c r="F78" s="37"/>
      <c r="G78" s="37"/>
      <c r="H78" s="37"/>
      <c r="I78" s="129"/>
      <c r="J78" s="37"/>
      <c r="K78" s="37"/>
      <c r="L78" s="41"/>
    </row>
    <row r="79" s="1" customFormat="1" ht="12" customHeight="1">
      <c r="B79" s="36"/>
      <c r="C79" s="30" t="s">
        <v>20</v>
      </c>
      <c r="D79" s="37"/>
      <c r="E79" s="37"/>
      <c r="F79" s="25" t="str">
        <f>F12</f>
        <v>Uherský Brod</v>
      </c>
      <c r="G79" s="37"/>
      <c r="H79" s="37"/>
      <c r="I79" s="131" t="s">
        <v>22</v>
      </c>
      <c r="J79" s="65" t="str">
        <f>IF(J12="","",J12)</f>
        <v>15. 3. 2019</v>
      </c>
      <c r="K79" s="37"/>
      <c r="L79" s="41"/>
    </row>
    <row r="80" s="1" customFormat="1" ht="6.96" customHeight="1">
      <c r="B80" s="36"/>
      <c r="C80" s="37"/>
      <c r="D80" s="37"/>
      <c r="E80" s="37"/>
      <c r="F80" s="37"/>
      <c r="G80" s="37"/>
      <c r="H80" s="37"/>
      <c r="I80" s="129"/>
      <c r="J80" s="37"/>
      <c r="K80" s="37"/>
      <c r="L80" s="41"/>
    </row>
    <row r="81" s="1" customFormat="1" ht="13.65" customHeight="1">
      <c r="B81" s="36"/>
      <c r="C81" s="30" t="s">
        <v>24</v>
      </c>
      <c r="D81" s="37"/>
      <c r="E81" s="37"/>
      <c r="F81" s="25" t="str">
        <f>E15</f>
        <v>MĚSTO UHERSKÝ BROD</v>
      </c>
      <c r="G81" s="37"/>
      <c r="H81" s="37"/>
      <c r="I81" s="131" t="s">
        <v>30</v>
      </c>
      <c r="J81" s="34" t="str">
        <f>E21</f>
        <v>DEKPROJEKT s.r.o.</v>
      </c>
      <c r="K81" s="37"/>
      <c r="L81" s="41"/>
    </row>
    <row r="82" s="1" customFormat="1" ht="13.65" customHeight="1">
      <c r="B82" s="36"/>
      <c r="C82" s="30" t="s">
        <v>28</v>
      </c>
      <c r="D82" s="37"/>
      <c r="E82" s="37"/>
      <c r="F82" s="25" t="str">
        <f>IF(E18="","",E18)</f>
        <v>Vyplň údaj</v>
      </c>
      <c r="G82" s="37"/>
      <c r="H82" s="37"/>
      <c r="I82" s="131" t="s">
        <v>33</v>
      </c>
      <c r="J82" s="34" t="str">
        <f>E24</f>
        <v xml:space="preserve"> </v>
      </c>
      <c r="K82" s="37"/>
      <c r="L82" s="41"/>
    </row>
    <row r="83" s="1" customFormat="1" ht="10.32" customHeight="1">
      <c r="B83" s="36"/>
      <c r="C83" s="37"/>
      <c r="D83" s="37"/>
      <c r="E83" s="37"/>
      <c r="F83" s="37"/>
      <c r="G83" s="37"/>
      <c r="H83" s="37"/>
      <c r="I83" s="129"/>
      <c r="J83" s="37"/>
      <c r="K83" s="37"/>
      <c r="L83" s="41"/>
    </row>
    <row r="84" s="9" customFormat="1" ht="29.28" customHeight="1">
      <c r="B84" s="177"/>
      <c r="C84" s="178" t="s">
        <v>100</v>
      </c>
      <c r="D84" s="179" t="s">
        <v>56</v>
      </c>
      <c r="E84" s="179" t="s">
        <v>52</v>
      </c>
      <c r="F84" s="179" t="s">
        <v>53</v>
      </c>
      <c r="G84" s="179" t="s">
        <v>101</v>
      </c>
      <c r="H84" s="179" t="s">
        <v>102</v>
      </c>
      <c r="I84" s="180" t="s">
        <v>103</v>
      </c>
      <c r="J84" s="179" t="s">
        <v>90</v>
      </c>
      <c r="K84" s="181" t="s">
        <v>104</v>
      </c>
      <c r="L84" s="182"/>
      <c r="M84" s="86" t="s">
        <v>1</v>
      </c>
      <c r="N84" s="87" t="s">
        <v>41</v>
      </c>
      <c r="O84" s="87" t="s">
        <v>105</v>
      </c>
      <c r="P84" s="87" t="s">
        <v>106</v>
      </c>
      <c r="Q84" s="87" t="s">
        <v>107</v>
      </c>
      <c r="R84" s="87" t="s">
        <v>108</v>
      </c>
      <c r="S84" s="87" t="s">
        <v>109</v>
      </c>
      <c r="T84" s="88" t="s">
        <v>110</v>
      </c>
    </row>
    <row r="85" s="1" customFormat="1" ht="22.8" customHeight="1">
      <c r="B85" s="36"/>
      <c r="C85" s="93" t="s">
        <v>111</v>
      </c>
      <c r="D85" s="37"/>
      <c r="E85" s="37"/>
      <c r="F85" s="37"/>
      <c r="G85" s="37"/>
      <c r="H85" s="37"/>
      <c r="I85" s="129"/>
      <c r="J85" s="183">
        <f>BK85</f>
        <v>0</v>
      </c>
      <c r="K85" s="37"/>
      <c r="L85" s="41"/>
      <c r="M85" s="89"/>
      <c r="N85" s="90"/>
      <c r="O85" s="90"/>
      <c r="P85" s="184">
        <f>P86</f>
        <v>0</v>
      </c>
      <c r="Q85" s="90"/>
      <c r="R85" s="184">
        <f>R86</f>
        <v>0</v>
      </c>
      <c r="S85" s="90"/>
      <c r="T85" s="185">
        <f>T86</f>
        <v>0</v>
      </c>
      <c r="AT85" s="15" t="s">
        <v>70</v>
      </c>
      <c r="AU85" s="15" t="s">
        <v>92</v>
      </c>
      <c r="BK85" s="186">
        <f>BK86</f>
        <v>0</v>
      </c>
    </row>
    <row r="86" s="10" customFormat="1" ht="25.92" customHeight="1">
      <c r="B86" s="187"/>
      <c r="C86" s="188"/>
      <c r="D86" s="189" t="s">
        <v>70</v>
      </c>
      <c r="E86" s="190" t="s">
        <v>112</v>
      </c>
      <c r="F86" s="190" t="s">
        <v>112</v>
      </c>
      <c r="G86" s="188"/>
      <c r="H86" s="188"/>
      <c r="I86" s="191"/>
      <c r="J86" s="192">
        <f>BK86</f>
        <v>0</v>
      </c>
      <c r="K86" s="188"/>
      <c r="L86" s="193"/>
      <c r="M86" s="194"/>
      <c r="N86" s="195"/>
      <c r="O86" s="195"/>
      <c r="P86" s="196">
        <f>P87+P90+P93+P98+P103</f>
        <v>0</v>
      </c>
      <c r="Q86" s="195"/>
      <c r="R86" s="196">
        <f>R87+R90+R93+R98+R103</f>
        <v>0</v>
      </c>
      <c r="S86" s="195"/>
      <c r="T86" s="197">
        <f>T87+T90+T93+T98+T103</f>
        <v>0</v>
      </c>
      <c r="AR86" s="198" t="s">
        <v>113</v>
      </c>
      <c r="AT86" s="199" t="s">
        <v>70</v>
      </c>
      <c r="AU86" s="199" t="s">
        <v>71</v>
      </c>
      <c r="AY86" s="198" t="s">
        <v>114</v>
      </c>
      <c r="BK86" s="200">
        <f>BK87+BK90+BK93+BK98+BK103</f>
        <v>0</v>
      </c>
    </row>
    <row r="87" s="10" customFormat="1" ht="22.8" customHeight="1">
      <c r="B87" s="187"/>
      <c r="C87" s="188"/>
      <c r="D87" s="189" t="s">
        <v>70</v>
      </c>
      <c r="E87" s="201" t="s">
        <v>115</v>
      </c>
      <c r="F87" s="201" t="s">
        <v>116</v>
      </c>
      <c r="G87" s="188"/>
      <c r="H87" s="188"/>
      <c r="I87" s="191"/>
      <c r="J87" s="202">
        <f>BK87</f>
        <v>0</v>
      </c>
      <c r="K87" s="188"/>
      <c r="L87" s="193"/>
      <c r="M87" s="194"/>
      <c r="N87" s="195"/>
      <c r="O87" s="195"/>
      <c r="P87" s="196">
        <f>SUM(P88:P89)</f>
        <v>0</v>
      </c>
      <c r="Q87" s="195"/>
      <c r="R87" s="196">
        <f>SUM(R88:R89)</f>
        <v>0</v>
      </c>
      <c r="S87" s="195"/>
      <c r="T87" s="197">
        <f>SUM(T88:T89)</f>
        <v>0</v>
      </c>
      <c r="AR87" s="198" t="s">
        <v>113</v>
      </c>
      <c r="AT87" s="199" t="s">
        <v>70</v>
      </c>
      <c r="AU87" s="199" t="s">
        <v>79</v>
      </c>
      <c r="AY87" s="198" t="s">
        <v>114</v>
      </c>
      <c r="BK87" s="200">
        <f>SUM(BK88:BK89)</f>
        <v>0</v>
      </c>
    </row>
    <row r="88" s="1" customFormat="1" ht="16.5" customHeight="1">
      <c r="B88" s="36"/>
      <c r="C88" s="203" t="s">
        <v>79</v>
      </c>
      <c r="D88" s="203" t="s">
        <v>117</v>
      </c>
      <c r="E88" s="204" t="s">
        <v>118</v>
      </c>
      <c r="F88" s="205" t="s">
        <v>119</v>
      </c>
      <c r="G88" s="206" t="s">
        <v>120</v>
      </c>
      <c r="H88" s="207">
        <v>1</v>
      </c>
      <c r="I88" s="208"/>
      <c r="J88" s="209">
        <f>ROUND(I88*H88,2)</f>
        <v>0</v>
      </c>
      <c r="K88" s="205" t="s">
        <v>121</v>
      </c>
      <c r="L88" s="41"/>
      <c r="M88" s="210" t="s">
        <v>1</v>
      </c>
      <c r="N88" s="211" t="s">
        <v>42</v>
      </c>
      <c r="O88" s="77"/>
      <c r="P88" s="212">
        <f>O88*H88</f>
        <v>0</v>
      </c>
      <c r="Q88" s="212">
        <v>0</v>
      </c>
      <c r="R88" s="212">
        <f>Q88*H88</f>
        <v>0</v>
      </c>
      <c r="S88" s="212">
        <v>0</v>
      </c>
      <c r="T88" s="213">
        <f>S88*H88</f>
        <v>0</v>
      </c>
      <c r="AR88" s="15" t="s">
        <v>122</v>
      </c>
      <c r="AT88" s="15" t="s">
        <v>117</v>
      </c>
      <c r="AU88" s="15" t="s">
        <v>81</v>
      </c>
      <c r="AY88" s="15" t="s">
        <v>114</v>
      </c>
      <c r="BE88" s="214">
        <f>IF(N88="základní",J88,0)</f>
        <v>0</v>
      </c>
      <c r="BF88" s="214">
        <f>IF(N88="snížená",J88,0)</f>
        <v>0</v>
      </c>
      <c r="BG88" s="214">
        <f>IF(N88="zákl. přenesená",J88,0)</f>
        <v>0</v>
      </c>
      <c r="BH88" s="214">
        <f>IF(N88="sníž. přenesená",J88,0)</f>
        <v>0</v>
      </c>
      <c r="BI88" s="214">
        <f>IF(N88="nulová",J88,0)</f>
        <v>0</v>
      </c>
      <c r="BJ88" s="15" t="s">
        <v>79</v>
      </c>
      <c r="BK88" s="214">
        <f>ROUND(I88*H88,2)</f>
        <v>0</v>
      </c>
      <c r="BL88" s="15" t="s">
        <v>122</v>
      </c>
      <c r="BM88" s="15" t="s">
        <v>123</v>
      </c>
    </row>
    <row r="89" s="1" customFormat="1">
      <c r="B89" s="36"/>
      <c r="C89" s="37"/>
      <c r="D89" s="215" t="s">
        <v>124</v>
      </c>
      <c r="E89" s="37"/>
      <c r="F89" s="216" t="s">
        <v>125</v>
      </c>
      <c r="G89" s="37"/>
      <c r="H89" s="37"/>
      <c r="I89" s="129"/>
      <c r="J89" s="37"/>
      <c r="K89" s="37"/>
      <c r="L89" s="41"/>
      <c r="M89" s="217"/>
      <c r="N89" s="77"/>
      <c r="O89" s="77"/>
      <c r="P89" s="77"/>
      <c r="Q89" s="77"/>
      <c r="R89" s="77"/>
      <c r="S89" s="77"/>
      <c r="T89" s="78"/>
      <c r="AT89" s="15" t="s">
        <v>124</v>
      </c>
      <c r="AU89" s="15" t="s">
        <v>81</v>
      </c>
    </row>
    <row r="90" s="10" customFormat="1" ht="22.8" customHeight="1">
      <c r="B90" s="187"/>
      <c r="C90" s="188"/>
      <c r="D90" s="189" t="s">
        <v>70</v>
      </c>
      <c r="E90" s="201" t="s">
        <v>126</v>
      </c>
      <c r="F90" s="201" t="s">
        <v>127</v>
      </c>
      <c r="G90" s="188"/>
      <c r="H90" s="188"/>
      <c r="I90" s="191"/>
      <c r="J90" s="202">
        <f>BK90</f>
        <v>0</v>
      </c>
      <c r="K90" s="188"/>
      <c r="L90" s="193"/>
      <c r="M90" s="194"/>
      <c r="N90" s="195"/>
      <c r="O90" s="195"/>
      <c r="P90" s="196">
        <f>SUM(P91:P92)</f>
        <v>0</v>
      </c>
      <c r="Q90" s="195"/>
      <c r="R90" s="196">
        <f>SUM(R91:R92)</f>
        <v>0</v>
      </c>
      <c r="S90" s="195"/>
      <c r="T90" s="197">
        <f>SUM(T91:T92)</f>
        <v>0</v>
      </c>
      <c r="AR90" s="198" t="s">
        <v>113</v>
      </c>
      <c r="AT90" s="199" t="s">
        <v>70</v>
      </c>
      <c r="AU90" s="199" t="s">
        <v>79</v>
      </c>
      <c r="AY90" s="198" t="s">
        <v>114</v>
      </c>
      <c r="BK90" s="200">
        <f>SUM(BK91:BK92)</f>
        <v>0</v>
      </c>
    </row>
    <row r="91" s="1" customFormat="1" ht="16.5" customHeight="1">
      <c r="B91" s="36"/>
      <c r="C91" s="203" t="s">
        <v>81</v>
      </c>
      <c r="D91" s="203" t="s">
        <v>117</v>
      </c>
      <c r="E91" s="204" t="s">
        <v>128</v>
      </c>
      <c r="F91" s="205" t="s">
        <v>129</v>
      </c>
      <c r="G91" s="206" t="s">
        <v>120</v>
      </c>
      <c r="H91" s="207">
        <v>1</v>
      </c>
      <c r="I91" s="208"/>
      <c r="J91" s="209">
        <f>ROUND(I91*H91,2)</f>
        <v>0</v>
      </c>
      <c r="K91" s="205" t="s">
        <v>121</v>
      </c>
      <c r="L91" s="41"/>
      <c r="M91" s="210" t="s">
        <v>1</v>
      </c>
      <c r="N91" s="211" t="s">
        <v>42</v>
      </c>
      <c r="O91" s="77"/>
      <c r="P91" s="212">
        <f>O91*H91</f>
        <v>0</v>
      </c>
      <c r="Q91" s="212">
        <v>0</v>
      </c>
      <c r="R91" s="212">
        <f>Q91*H91</f>
        <v>0</v>
      </c>
      <c r="S91" s="212">
        <v>0</v>
      </c>
      <c r="T91" s="213">
        <f>S91*H91</f>
        <v>0</v>
      </c>
      <c r="AR91" s="15" t="s">
        <v>122</v>
      </c>
      <c r="AT91" s="15" t="s">
        <v>117</v>
      </c>
      <c r="AU91" s="15" t="s">
        <v>81</v>
      </c>
      <c r="AY91" s="15" t="s">
        <v>114</v>
      </c>
      <c r="BE91" s="214">
        <f>IF(N91="základní",J91,0)</f>
        <v>0</v>
      </c>
      <c r="BF91" s="214">
        <f>IF(N91="snížená",J91,0)</f>
        <v>0</v>
      </c>
      <c r="BG91" s="214">
        <f>IF(N91="zákl. přenesená",J91,0)</f>
        <v>0</v>
      </c>
      <c r="BH91" s="214">
        <f>IF(N91="sníž. přenesená",J91,0)</f>
        <v>0</v>
      </c>
      <c r="BI91" s="214">
        <f>IF(N91="nulová",J91,0)</f>
        <v>0</v>
      </c>
      <c r="BJ91" s="15" t="s">
        <v>79</v>
      </c>
      <c r="BK91" s="214">
        <f>ROUND(I91*H91,2)</f>
        <v>0</v>
      </c>
      <c r="BL91" s="15" t="s">
        <v>122</v>
      </c>
      <c r="BM91" s="15" t="s">
        <v>130</v>
      </c>
    </row>
    <row r="92" s="1" customFormat="1">
      <c r="B92" s="36"/>
      <c r="C92" s="37"/>
      <c r="D92" s="215" t="s">
        <v>124</v>
      </c>
      <c r="E92" s="37"/>
      <c r="F92" s="216" t="s">
        <v>131</v>
      </c>
      <c r="G92" s="37"/>
      <c r="H92" s="37"/>
      <c r="I92" s="129"/>
      <c r="J92" s="37"/>
      <c r="K92" s="37"/>
      <c r="L92" s="41"/>
      <c r="M92" s="217"/>
      <c r="N92" s="77"/>
      <c r="O92" s="77"/>
      <c r="P92" s="77"/>
      <c r="Q92" s="77"/>
      <c r="R92" s="77"/>
      <c r="S92" s="77"/>
      <c r="T92" s="78"/>
      <c r="AT92" s="15" t="s">
        <v>124</v>
      </c>
      <c r="AU92" s="15" t="s">
        <v>81</v>
      </c>
    </row>
    <row r="93" s="10" customFormat="1" ht="22.8" customHeight="1">
      <c r="B93" s="187"/>
      <c r="C93" s="188"/>
      <c r="D93" s="189" t="s">
        <v>70</v>
      </c>
      <c r="E93" s="201" t="s">
        <v>132</v>
      </c>
      <c r="F93" s="201" t="s">
        <v>133</v>
      </c>
      <c r="G93" s="188"/>
      <c r="H93" s="188"/>
      <c r="I93" s="191"/>
      <c r="J93" s="202">
        <f>BK93</f>
        <v>0</v>
      </c>
      <c r="K93" s="188"/>
      <c r="L93" s="193"/>
      <c r="M93" s="194"/>
      <c r="N93" s="195"/>
      <c r="O93" s="195"/>
      <c r="P93" s="196">
        <f>SUM(P94:P97)</f>
        <v>0</v>
      </c>
      <c r="Q93" s="195"/>
      <c r="R93" s="196">
        <f>SUM(R94:R97)</f>
        <v>0</v>
      </c>
      <c r="S93" s="195"/>
      <c r="T93" s="197">
        <f>SUM(T94:T97)</f>
        <v>0</v>
      </c>
      <c r="AR93" s="198" t="s">
        <v>113</v>
      </c>
      <c r="AT93" s="199" t="s">
        <v>70</v>
      </c>
      <c r="AU93" s="199" t="s">
        <v>79</v>
      </c>
      <c r="AY93" s="198" t="s">
        <v>114</v>
      </c>
      <c r="BK93" s="200">
        <f>SUM(BK94:BK97)</f>
        <v>0</v>
      </c>
    </row>
    <row r="94" s="1" customFormat="1" ht="16.5" customHeight="1">
      <c r="B94" s="36"/>
      <c r="C94" s="203" t="s">
        <v>134</v>
      </c>
      <c r="D94" s="203" t="s">
        <v>117</v>
      </c>
      <c r="E94" s="204" t="s">
        <v>135</v>
      </c>
      <c r="F94" s="205" t="s">
        <v>136</v>
      </c>
      <c r="G94" s="206" t="s">
        <v>120</v>
      </c>
      <c r="H94" s="207">
        <v>1</v>
      </c>
      <c r="I94" s="208"/>
      <c r="J94" s="209">
        <f>ROUND(I94*H94,2)</f>
        <v>0</v>
      </c>
      <c r="K94" s="205" t="s">
        <v>121</v>
      </c>
      <c r="L94" s="41"/>
      <c r="M94" s="210" t="s">
        <v>1</v>
      </c>
      <c r="N94" s="211" t="s">
        <v>42</v>
      </c>
      <c r="O94" s="77"/>
      <c r="P94" s="212">
        <f>O94*H94</f>
        <v>0</v>
      </c>
      <c r="Q94" s="212">
        <v>0</v>
      </c>
      <c r="R94" s="212">
        <f>Q94*H94</f>
        <v>0</v>
      </c>
      <c r="S94" s="212">
        <v>0</v>
      </c>
      <c r="T94" s="213">
        <f>S94*H94</f>
        <v>0</v>
      </c>
      <c r="AR94" s="15" t="s">
        <v>122</v>
      </c>
      <c r="AT94" s="15" t="s">
        <v>117</v>
      </c>
      <c r="AU94" s="15" t="s">
        <v>81</v>
      </c>
      <c r="AY94" s="15" t="s">
        <v>114</v>
      </c>
      <c r="BE94" s="214">
        <f>IF(N94="základní",J94,0)</f>
        <v>0</v>
      </c>
      <c r="BF94" s="214">
        <f>IF(N94="snížená",J94,0)</f>
        <v>0</v>
      </c>
      <c r="BG94" s="214">
        <f>IF(N94="zákl. přenesená",J94,0)</f>
        <v>0</v>
      </c>
      <c r="BH94" s="214">
        <f>IF(N94="sníž. přenesená",J94,0)</f>
        <v>0</v>
      </c>
      <c r="BI94" s="214">
        <f>IF(N94="nulová",J94,0)</f>
        <v>0</v>
      </c>
      <c r="BJ94" s="15" t="s">
        <v>79</v>
      </c>
      <c r="BK94" s="214">
        <f>ROUND(I94*H94,2)</f>
        <v>0</v>
      </c>
      <c r="BL94" s="15" t="s">
        <v>122</v>
      </c>
      <c r="BM94" s="15" t="s">
        <v>137</v>
      </c>
    </row>
    <row r="95" s="1" customFormat="1">
      <c r="B95" s="36"/>
      <c r="C95" s="37"/>
      <c r="D95" s="215" t="s">
        <v>124</v>
      </c>
      <c r="E95" s="37"/>
      <c r="F95" s="216" t="s">
        <v>138</v>
      </c>
      <c r="G95" s="37"/>
      <c r="H95" s="37"/>
      <c r="I95" s="129"/>
      <c r="J95" s="37"/>
      <c r="K95" s="37"/>
      <c r="L95" s="41"/>
      <c r="M95" s="217"/>
      <c r="N95" s="77"/>
      <c r="O95" s="77"/>
      <c r="P95" s="77"/>
      <c r="Q95" s="77"/>
      <c r="R95" s="77"/>
      <c r="S95" s="77"/>
      <c r="T95" s="78"/>
      <c r="AT95" s="15" t="s">
        <v>124</v>
      </c>
      <c r="AU95" s="15" t="s">
        <v>81</v>
      </c>
    </row>
    <row r="96" s="1" customFormat="1" ht="16.5" customHeight="1">
      <c r="B96" s="36"/>
      <c r="C96" s="203" t="s">
        <v>139</v>
      </c>
      <c r="D96" s="203" t="s">
        <v>117</v>
      </c>
      <c r="E96" s="204" t="s">
        <v>140</v>
      </c>
      <c r="F96" s="205" t="s">
        <v>141</v>
      </c>
      <c r="G96" s="206" t="s">
        <v>120</v>
      </c>
      <c r="H96" s="207">
        <v>1</v>
      </c>
      <c r="I96" s="208"/>
      <c r="J96" s="209">
        <f>ROUND(I96*H96,2)</f>
        <v>0</v>
      </c>
      <c r="K96" s="205" t="s">
        <v>121</v>
      </c>
      <c r="L96" s="41"/>
      <c r="M96" s="210" t="s">
        <v>1</v>
      </c>
      <c r="N96" s="211" t="s">
        <v>42</v>
      </c>
      <c r="O96" s="77"/>
      <c r="P96" s="212">
        <f>O96*H96</f>
        <v>0</v>
      </c>
      <c r="Q96" s="212">
        <v>0</v>
      </c>
      <c r="R96" s="212">
        <f>Q96*H96</f>
        <v>0</v>
      </c>
      <c r="S96" s="212">
        <v>0</v>
      </c>
      <c r="T96" s="213">
        <f>S96*H96</f>
        <v>0</v>
      </c>
      <c r="AR96" s="15" t="s">
        <v>122</v>
      </c>
      <c r="AT96" s="15" t="s">
        <v>117</v>
      </c>
      <c r="AU96" s="15" t="s">
        <v>81</v>
      </c>
      <c r="AY96" s="15" t="s">
        <v>114</v>
      </c>
      <c r="BE96" s="214">
        <f>IF(N96="základní",J96,0)</f>
        <v>0</v>
      </c>
      <c r="BF96" s="214">
        <f>IF(N96="snížená",J96,0)</f>
        <v>0</v>
      </c>
      <c r="BG96" s="214">
        <f>IF(N96="zákl. přenesená",J96,0)</f>
        <v>0</v>
      </c>
      <c r="BH96" s="214">
        <f>IF(N96="sníž. přenesená",J96,0)</f>
        <v>0</v>
      </c>
      <c r="BI96" s="214">
        <f>IF(N96="nulová",J96,0)</f>
        <v>0</v>
      </c>
      <c r="BJ96" s="15" t="s">
        <v>79</v>
      </c>
      <c r="BK96" s="214">
        <f>ROUND(I96*H96,2)</f>
        <v>0</v>
      </c>
      <c r="BL96" s="15" t="s">
        <v>122</v>
      </c>
      <c r="BM96" s="15" t="s">
        <v>142</v>
      </c>
    </row>
    <row r="97" s="1" customFormat="1">
      <c r="B97" s="36"/>
      <c r="C97" s="37"/>
      <c r="D97" s="215" t="s">
        <v>124</v>
      </c>
      <c r="E97" s="37"/>
      <c r="F97" s="216" t="s">
        <v>143</v>
      </c>
      <c r="G97" s="37"/>
      <c r="H97" s="37"/>
      <c r="I97" s="129"/>
      <c r="J97" s="37"/>
      <c r="K97" s="37"/>
      <c r="L97" s="41"/>
      <c r="M97" s="217"/>
      <c r="N97" s="77"/>
      <c r="O97" s="77"/>
      <c r="P97" s="77"/>
      <c r="Q97" s="77"/>
      <c r="R97" s="77"/>
      <c r="S97" s="77"/>
      <c r="T97" s="78"/>
      <c r="AT97" s="15" t="s">
        <v>124</v>
      </c>
      <c r="AU97" s="15" t="s">
        <v>81</v>
      </c>
    </row>
    <row r="98" s="10" customFormat="1" ht="22.8" customHeight="1">
      <c r="B98" s="187"/>
      <c r="C98" s="188"/>
      <c r="D98" s="189" t="s">
        <v>70</v>
      </c>
      <c r="E98" s="201" t="s">
        <v>144</v>
      </c>
      <c r="F98" s="201" t="s">
        <v>145</v>
      </c>
      <c r="G98" s="188"/>
      <c r="H98" s="188"/>
      <c r="I98" s="191"/>
      <c r="J98" s="202">
        <f>BK98</f>
        <v>0</v>
      </c>
      <c r="K98" s="188"/>
      <c r="L98" s="193"/>
      <c r="M98" s="194"/>
      <c r="N98" s="195"/>
      <c r="O98" s="195"/>
      <c r="P98" s="196">
        <f>SUM(P99:P102)</f>
        <v>0</v>
      </c>
      <c r="Q98" s="195"/>
      <c r="R98" s="196">
        <f>SUM(R99:R102)</f>
        <v>0</v>
      </c>
      <c r="S98" s="195"/>
      <c r="T98" s="197">
        <f>SUM(T99:T102)</f>
        <v>0</v>
      </c>
      <c r="AR98" s="198" t="s">
        <v>113</v>
      </c>
      <c r="AT98" s="199" t="s">
        <v>70</v>
      </c>
      <c r="AU98" s="199" t="s">
        <v>79</v>
      </c>
      <c r="AY98" s="198" t="s">
        <v>114</v>
      </c>
      <c r="BK98" s="200">
        <f>SUM(BK99:BK102)</f>
        <v>0</v>
      </c>
    </row>
    <row r="99" s="1" customFormat="1" ht="16.5" customHeight="1">
      <c r="B99" s="36"/>
      <c r="C99" s="203" t="s">
        <v>113</v>
      </c>
      <c r="D99" s="203" t="s">
        <v>117</v>
      </c>
      <c r="E99" s="204" t="s">
        <v>146</v>
      </c>
      <c r="F99" s="205" t="s">
        <v>147</v>
      </c>
      <c r="G99" s="206" t="s">
        <v>120</v>
      </c>
      <c r="H99" s="207">
        <v>1</v>
      </c>
      <c r="I99" s="208"/>
      <c r="J99" s="209">
        <f>ROUND(I99*H99,2)</f>
        <v>0</v>
      </c>
      <c r="K99" s="205" t="s">
        <v>121</v>
      </c>
      <c r="L99" s="41"/>
      <c r="M99" s="210" t="s">
        <v>1</v>
      </c>
      <c r="N99" s="211" t="s">
        <v>42</v>
      </c>
      <c r="O99" s="77"/>
      <c r="P99" s="212">
        <f>O99*H99</f>
        <v>0</v>
      </c>
      <c r="Q99" s="212">
        <v>0</v>
      </c>
      <c r="R99" s="212">
        <f>Q99*H99</f>
        <v>0</v>
      </c>
      <c r="S99" s="212">
        <v>0</v>
      </c>
      <c r="T99" s="213">
        <f>S99*H99</f>
        <v>0</v>
      </c>
      <c r="AR99" s="15" t="s">
        <v>122</v>
      </c>
      <c r="AT99" s="15" t="s">
        <v>117</v>
      </c>
      <c r="AU99" s="15" t="s">
        <v>81</v>
      </c>
      <c r="AY99" s="15" t="s">
        <v>114</v>
      </c>
      <c r="BE99" s="214">
        <f>IF(N99="základní",J99,0)</f>
        <v>0</v>
      </c>
      <c r="BF99" s="214">
        <f>IF(N99="snížená",J99,0)</f>
        <v>0</v>
      </c>
      <c r="BG99" s="214">
        <f>IF(N99="zákl. přenesená",J99,0)</f>
        <v>0</v>
      </c>
      <c r="BH99" s="214">
        <f>IF(N99="sníž. přenesená",J99,0)</f>
        <v>0</v>
      </c>
      <c r="BI99" s="214">
        <f>IF(N99="nulová",J99,0)</f>
        <v>0</v>
      </c>
      <c r="BJ99" s="15" t="s">
        <v>79</v>
      </c>
      <c r="BK99" s="214">
        <f>ROUND(I99*H99,2)</f>
        <v>0</v>
      </c>
      <c r="BL99" s="15" t="s">
        <v>122</v>
      </c>
      <c r="BM99" s="15" t="s">
        <v>148</v>
      </c>
    </row>
    <row r="100" s="1" customFormat="1">
      <c r="B100" s="36"/>
      <c r="C100" s="37"/>
      <c r="D100" s="215" t="s">
        <v>124</v>
      </c>
      <c r="E100" s="37"/>
      <c r="F100" s="216" t="s">
        <v>149</v>
      </c>
      <c r="G100" s="37"/>
      <c r="H100" s="37"/>
      <c r="I100" s="129"/>
      <c r="J100" s="37"/>
      <c r="K100" s="37"/>
      <c r="L100" s="41"/>
      <c r="M100" s="217"/>
      <c r="N100" s="77"/>
      <c r="O100" s="77"/>
      <c r="P100" s="77"/>
      <c r="Q100" s="77"/>
      <c r="R100" s="77"/>
      <c r="S100" s="77"/>
      <c r="T100" s="78"/>
      <c r="AT100" s="15" t="s">
        <v>124</v>
      </c>
      <c r="AU100" s="15" t="s">
        <v>81</v>
      </c>
    </row>
    <row r="101" s="1" customFormat="1" ht="16.5" customHeight="1">
      <c r="B101" s="36"/>
      <c r="C101" s="203" t="s">
        <v>150</v>
      </c>
      <c r="D101" s="203" t="s">
        <v>117</v>
      </c>
      <c r="E101" s="204" t="s">
        <v>151</v>
      </c>
      <c r="F101" s="205" t="s">
        <v>152</v>
      </c>
      <c r="G101" s="206" t="s">
        <v>120</v>
      </c>
      <c r="H101" s="207">
        <v>1</v>
      </c>
      <c r="I101" s="208"/>
      <c r="J101" s="209">
        <f>ROUND(I101*H101,2)</f>
        <v>0</v>
      </c>
      <c r="K101" s="205" t="s">
        <v>121</v>
      </c>
      <c r="L101" s="41"/>
      <c r="M101" s="210" t="s">
        <v>1</v>
      </c>
      <c r="N101" s="211" t="s">
        <v>42</v>
      </c>
      <c r="O101" s="77"/>
      <c r="P101" s="212">
        <f>O101*H101</f>
        <v>0</v>
      </c>
      <c r="Q101" s="212">
        <v>0</v>
      </c>
      <c r="R101" s="212">
        <f>Q101*H101</f>
        <v>0</v>
      </c>
      <c r="S101" s="212">
        <v>0</v>
      </c>
      <c r="T101" s="213">
        <f>S101*H101</f>
        <v>0</v>
      </c>
      <c r="AR101" s="15" t="s">
        <v>122</v>
      </c>
      <c r="AT101" s="15" t="s">
        <v>117</v>
      </c>
      <c r="AU101" s="15" t="s">
        <v>81</v>
      </c>
      <c r="AY101" s="15" t="s">
        <v>114</v>
      </c>
      <c r="BE101" s="214">
        <f>IF(N101="základní",J101,0)</f>
        <v>0</v>
      </c>
      <c r="BF101" s="214">
        <f>IF(N101="snížená",J101,0)</f>
        <v>0</v>
      </c>
      <c r="BG101" s="214">
        <f>IF(N101="zákl. přenesená",J101,0)</f>
        <v>0</v>
      </c>
      <c r="BH101" s="214">
        <f>IF(N101="sníž. přenesená",J101,0)</f>
        <v>0</v>
      </c>
      <c r="BI101" s="214">
        <f>IF(N101="nulová",J101,0)</f>
        <v>0</v>
      </c>
      <c r="BJ101" s="15" t="s">
        <v>79</v>
      </c>
      <c r="BK101" s="214">
        <f>ROUND(I101*H101,2)</f>
        <v>0</v>
      </c>
      <c r="BL101" s="15" t="s">
        <v>122</v>
      </c>
      <c r="BM101" s="15" t="s">
        <v>153</v>
      </c>
    </row>
    <row r="102" s="1" customFormat="1">
      <c r="B102" s="36"/>
      <c r="C102" s="37"/>
      <c r="D102" s="215" t="s">
        <v>124</v>
      </c>
      <c r="E102" s="37"/>
      <c r="F102" s="216" t="s">
        <v>154</v>
      </c>
      <c r="G102" s="37"/>
      <c r="H102" s="37"/>
      <c r="I102" s="129"/>
      <c r="J102" s="37"/>
      <c r="K102" s="37"/>
      <c r="L102" s="41"/>
      <c r="M102" s="217"/>
      <c r="N102" s="77"/>
      <c r="O102" s="77"/>
      <c r="P102" s="77"/>
      <c r="Q102" s="77"/>
      <c r="R102" s="77"/>
      <c r="S102" s="77"/>
      <c r="T102" s="78"/>
      <c r="AT102" s="15" t="s">
        <v>124</v>
      </c>
      <c r="AU102" s="15" t="s">
        <v>81</v>
      </c>
    </row>
    <row r="103" s="10" customFormat="1" ht="22.8" customHeight="1">
      <c r="B103" s="187"/>
      <c r="C103" s="188"/>
      <c r="D103" s="189" t="s">
        <v>70</v>
      </c>
      <c r="E103" s="201" t="s">
        <v>155</v>
      </c>
      <c r="F103" s="201" t="s">
        <v>156</v>
      </c>
      <c r="G103" s="188"/>
      <c r="H103" s="188"/>
      <c r="I103" s="191"/>
      <c r="J103" s="202">
        <f>BK103</f>
        <v>0</v>
      </c>
      <c r="K103" s="188"/>
      <c r="L103" s="193"/>
      <c r="M103" s="194"/>
      <c r="N103" s="195"/>
      <c r="O103" s="195"/>
      <c r="P103" s="196">
        <f>SUM(P104:P105)</f>
        <v>0</v>
      </c>
      <c r="Q103" s="195"/>
      <c r="R103" s="196">
        <f>SUM(R104:R105)</f>
        <v>0</v>
      </c>
      <c r="S103" s="195"/>
      <c r="T103" s="197">
        <f>SUM(T104:T105)</f>
        <v>0</v>
      </c>
      <c r="AR103" s="198" t="s">
        <v>113</v>
      </c>
      <c r="AT103" s="199" t="s">
        <v>70</v>
      </c>
      <c r="AU103" s="199" t="s">
        <v>79</v>
      </c>
      <c r="AY103" s="198" t="s">
        <v>114</v>
      </c>
      <c r="BK103" s="200">
        <f>SUM(BK104:BK105)</f>
        <v>0</v>
      </c>
    </row>
    <row r="104" s="1" customFormat="1" ht="16.5" customHeight="1">
      <c r="B104" s="36"/>
      <c r="C104" s="203" t="s">
        <v>157</v>
      </c>
      <c r="D104" s="203" t="s">
        <v>117</v>
      </c>
      <c r="E104" s="204" t="s">
        <v>158</v>
      </c>
      <c r="F104" s="205" t="s">
        <v>159</v>
      </c>
      <c r="G104" s="206" t="s">
        <v>120</v>
      </c>
      <c r="H104" s="207">
        <v>1</v>
      </c>
      <c r="I104" s="208"/>
      <c r="J104" s="209">
        <f>ROUND(I104*H104,2)</f>
        <v>0</v>
      </c>
      <c r="K104" s="205" t="s">
        <v>121</v>
      </c>
      <c r="L104" s="41"/>
      <c r="M104" s="210" t="s">
        <v>1</v>
      </c>
      <c r="N104" s="211" t="s">
        <v>42</v>
      </c>
      <c r="O104" s="77"/>
      <c r="P104" s="212">
        <f>O104*H104</f>
        <v>0</v>
      </c>
      <c r="Q104" s="212">
        <v>0</v>
      </c>
      <c r="R104" s="212">
        <f>Q104*H104</f>
        <v>0</v>
      </c>
      <c r="S104" s="212">
        <v>0</v>
      </c>
      <c r="T104" s="213">
        <f>S104*H104</f>
        <v>0</v>
      </c>
      <c r="AR104" s="15" t="s">
        <v>122</v>
      </c>
      <c r="AT104" s="15" t="s">
        <v>117</v>
      </c>
      <c r="AU104" s="15" t="s">
        <v>81</v>
      </c>
      <c r="AY104" s="15" t="s">
        <v>114</v>
      </c>
      <c r="BE104" s="214">
        <f>IF(N104="základní",J104,0)</f>
        <v>0</v>
      </c>
      <c r="BF104" s="214">
        <f>IF(N104="snížená",J104,0)</f>
        <v>0</v>
      </c>
      <c r="BG104" s="214">
        <f>IF(N104="zákl. přenesená",J104,0)</f>
        <v>0</v>
      </c>
      <c r="BH104" s="214">
        <f>IF(N104="sníž. přenesená",J104,0)</f>
        <v>0</v>
      </c>
      <c r="BI104" s="214">
        <f>IF(N104="nulová",J104,0)</f>
        <v>0</v>
      </c>
      <c r="BJ104" s="15" t="s">
        <v>79</v>
      </c>
      <c r="BK104" s="214">
        <f>ROUND(I104*H104,2)</f>
        <v>0</v>
      </c>
      <c r="BL104" s="15" t="s">
        <v>122</v>
      </c>
      <c r="BM104" s="15" t="s">
        <v>160</v>
      </c>
    </row>
    <row r="105" s="1" customFormat="1">
      <c r="B105" s="36"/>
      <c r="C105" s="37"/>
      <c r="D105" s="215" t="s">
        <v>124</v>
      </c>
      <c r="E105" s="37"/>
      <c r="F105" s="216" t="s">
        <v>161</v>
      </c>
      <c r="G105" s="37"/>
      <c r="H105" s="37"/>
      <c r="I105" s="129"/>
      <c r="J105" s="37"/>
      <c r="K105" s="37"/>
      <c r="L105" s="41"/>
      <c r="M105" s="218"/>
      <c r="N105" s="219"/>
      <c r="O105" s="219"/>
      <c r="P105" s="219"/>
      <c r="Q105" s="219"/>
      <c r="R105" s="219"/>
      <c r="S105" s="219"/>
      <c r="T105" s="220"/>
      <c r="AT105" s="15" t="s">
        <v>124</v>
      </c>
      <c r="AU105" s="15" t="s">
        <v>81</v>
      </c>
    </row>
    <row r="106" s="1" customFormat="1" ht="6.96" customHeight="1">
      <c r="B106" s="55"/>
      <c r="C106" s="56"/>
      <c r="D106" s="56"/>
      <c r="E106" s="56"/>
      <c r="F106" s="56"/>
      <c r="G106" s="56"/>
      <c r="H106" s="56"/>
      <c r="I106" s="153"/>
      <c r="J106" s="56"/>
      <c r="K106" s="56"/>
      <c r="L106" s="41"/>
    </row>
  </sheetData>
  <sheetProtection sheet="1" autoFilter="0" formatColumns="0" formatRows="0" objects="1" scenarios="1" spinCount="100000" saltValue="d941MfAdomk5q19OP+DTL1rdQtvo321h1dCfNEiCWR/Wp6TYDxg0TW4VCBQhbGcpsVUqWx0J7K42bWVcoGooVg==" hashValue="gU8x+2z+ijCnaXBUxVLs7B+kJa2GTRj+FqUAr31qaYH5Agw3yfEyensqMsL1uHgpFI2k3/9VisIraIGFsK+pQA==" algorithmName="SHA-512" password="CC35"/>
  <autoFilter ref="C84:K105"/>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84</v>
      </c>
    </row>
    <row r="3" ht="6.96" customHeight="1">
      <c r="B3" s="123"/>
      <c r="C3" s="124"/>
      <c r="D3" s="124"/>
      <c r="E3" s="124"/>
      <c r="F3" s="124"/>
      <c r="G3" s="124"/>
      <c r="H3" s="124"/>
      <c r="I3" s="125"/>
      <c r="J3" s="124"/>
      <c r="K3" s="124"/>
      <c r="L3" s="18"/>
      <c r="AT3" s="15" t="s">
        <v>81</v>
      </c>
    </row>
    <row r="4" ht="24.96" customHeight="1">
      <c r="B4" s="18"/>
      <c r="D4" s="126" t="s">
        <v>85</v>
      </c>
      <c r="L4" s="18"/>
      <c r="M4" s="22" t="s">
        <v>10</v>
      </c>
      <c r="AT4" s="15" t="s">
        <v>4</v>
      </c>
    </row>
    <row r="5" ht="6.96" customHeight="1">
      <c r="B5" s="18"/>
      <c r="L5" s="18"/>
    </row>
    <row r="6" ht="12" customHeight="1">
      <c r="B6" s="18"/>
      <c r="D6" s="127" t="s">
        <v>16</v>
      </c>
      <c r="L6" s="18"/>
    </row>
    <row r="7" ht="16.5" customHeight="1">
      <c r="B7" s="18"/>
      <c r="E7" s="128" t="str">
        <f>'Rekapitulace stavby'!K6</f>
        <v>PROJEKT OPATŘENÍ PRO SNÍŽENÍ ENERGETICKÉ NÁROČNOSTI OBJEKTU DOMU KULTURY</v>
      </c>
      <c r="F7" s="127"/>
      <c r="G7" s="127"/>
      <c r="H7" s="127"/>
      <c r="L7" s="18"/>
    </row>
    <row r="8" s="1" customFormat="1" ht="12" customHeight="1">
      <c r="B8" s="41"/>
      <c r="D8" s="127" t="s">
        <v>86</v>
      </c>
      <c r="I8" s="129"/>
      <c r="L8" s="41"/>
    </row>
    <row r="9" s="1" customFormat="1" ht="36.96" customHeight="1">
      <c r="B9" s="41"/>
      <c r="E9" s="130" t="s">
        <v>162</v>
      </c>
      <c r="F9" s="1"/>
      <c r="G9" s="1"/>
      <c r="H9" s="1"/>
      <c r="I9" s="129"/>
      <c r="L9" s="41"/>
    </row>
    <row r="10" s="1" customFormat="1">
      <c r="B10" s="41"/>
      <c r="I10" s="129"/>
      <c r="L10" s="41"/>
    </row>
    <row r="11" s="1" customFormat="1" ht="12" customHeight="1">
      <c r="B11" s="41"/>
      <c r="D11" s="127" t="s">
        <v>18</v>
      </c>
      <c r="F11" s="15" t="s">
        <v>1</v>
      </c>
      <c r="I11" s="131" t="s">
        <v>19</v>
      </c>
      <c r="J11" s="15" t="s">
        <v>1</v>
      </c>
      <c r="L11" s="41"/>
    </row>
    <row r="12" s="1" customFormat="1" ht="12" customHeight="1">
      <c r="B12" s="41"/>
      <c r="D12" s="127" t="s">
        <v>20</v>
      </c>
      <c r="F12" s="15" t="s">
        <v>21</v>
      </c>
      <c r="I12" s="131" t="s">
        <v>22</v>
      </c>
      <c r="J12" s="132" t="str">
        <f>'Rekapitulace stavby'!AN8</f>
        <v>15. 3. 2019</v>
      </c>
      <c r="L12" s="41"/>
    </row>
    <row r="13" s="1" customFormat="1" ht="10.8" customHeight="1">
      <c r="B13" s="41"/>
      <c r="I13" s="129"/>
      <c r="L13" s="41"/>
    </row>
    <row r="14" s="1" customFormat="1" ht="12" customHeight="1">
      <c r="B14" s="41"/>
      <c r="D14" s="127" t="s">
        <v>24</v>
      </c>
      <c r="I14" s="131" t="s">
        <v>25</v>
      </c>
      <c r="J14" s="15" t="s">
        <v>1</v>
      </c>
      <c r="L14" s="41"/>
    </row>
    <row r="15" s="1" customFormat="1" ht="18" customHeight="1">
      <c r="B15" s="41"/>
      <c r="E15" s="15" t="s">
        <v>26</v>
      </c>
      <c r="I15" s="131" t="s">
        <v>27</v>
      </c>
      <c r="J15" s="15" t="s">
        <v>1</v>
      </c>
      <c r="L15" s="41"/>
    </row>
    <row r="16" s="1" customFormat="1" ht="6.96" customHeight="1">
      <c r="B16" s="41"/>
      <c r="I16" s="129"/>
      <c r="L16" s="41"/>
    </row>
    <row r="17" s="1" customFormat="1" ht="12" customHeight="1">
      <c r="B17" s="41"/>
      <c r="D17" s="127" t="s">
        <v>28</v>
      </c>
      <c r="I17" s="131" t="s">
        <v>25</v>
      </c>
      <c r="J17" s="31" t="str">
        <f>'Rekapitulace stavby'!AN13</f>
        <v>Vyplň údaj</v>
      </c>
      <c r="L17" s="41"/>
    </row>
    <row r="18" s="1" customFormat="1" ht="18" customHeight="1">
      <c r="B18" s="41"/>
      <c r="E18" s="31" t="str">
        <f>'Rekapitulace stavby'!E14</f>
        <v>Vyplň údaj</v>
      </c>
      <c r="F18" s="15"/>
      <c r="G18" s="15"/>
      <c r="H18" s="15"/>
      <c r="I18" s="131" t="s">
        <v>27</v>
      </c>
      <c r="J18" s="31" t="str">
        <f>'Rekapitulace stavby'!AN14</f>
        <v>Vyplň údaj</v>
      </c>
      <c r="L18" s="41"/>
    </row>
    <row r="19" s="1" customFormat="1" ht="6.96" customHeight="1">
      <c r="B19" s="41"/>
      <c r="I19" s="129"/>
      <c r="L19" s="41"/>
    </row>
    <row r="20" s="1" customFormat="1" ht="12" customHeight="1">
      <c r="B20" s="41"/>
      <c r="D20" s="127" t="s">
        <v>30</v>
      </c>
      <c r="I20" s="131" t="s">
        <v>25</v>
      </c>
      <c r="J20" s="15" t="s">
        <v>1</v>
      </c>
      <c r="L20" s="41"/>
    </row>
    <row r="21" s="1" customFormat="1" ht="18" customHeight="1">
      <c r="B21" s="41"/>
      <c r="E21" s="15" t="s">
        <v>31</v>
      </c>
      <c r="I21" s="131" t="s">
        <v>27</v>
      </c>
      <c r="J21" s="15" t="s">
        <v>1</v>
      </c>
      <c r="L21" s="41"/>
    </row>
    <row r="22" s="1" customFormat="1" ht="6.96" customHeight="1">
      <c r="B22" s="41"/>
      <c r="I22" s="129"/>
      <c r="L22" s="41"/>
    </row>
    <row r="23" s="1" customFormat="1" ht="12" customHeight="1">
      <c r="B23" s="41"/>
      <c r="D23" s="127" t="s">
        <v>33</v>
      </c>
      <c r="I23" s="131" t="s">
        <v>25</v>
      </c>
      <c r="J23" s="15" t="str">
        <f>IF('Rekapitulace stavby'!AN19="","",'Rekapitulace stavby'!AN19)</f>
        <v/>
      </c>
      <c r="L23" s="41"/>
    </row>
    <row r="24" s="1" customFormat="1" ht="18" customHeight="1">
      <c r="B24" s="41"/>
      <c r="E24" s="15" t="str">
        <f>IF('Rekapitulace stavby'!E20="","",'Rekapitulace stavby'!E20)</f>
        <v xml:space="preserve"> </v>
      </c>
      <c r="I24" s="131" t="s">
        <v>27</v>
      </c>
      <c r="J24" s="15" t="str">
        <f>IF('Rekapitulace stavby'!AN20="","",'Rekapitulace stavby'!AN20)</f>
        <v/>
      </c>
      <c r="L24" s="41"/>
    </row>
    <row r="25" s="1" customFormat="1" ht="6.96" customHeight="1">
      <c r="B25" s="41"/>
      <c r="I25" s="129"/>
      <c r="L25" s="41"/>
    </row>
    <row r="26" s="1" customFormat="1" ht="12" customHeight="1">
      <c r="B26" s="41"/>
      <c r="D26" s="127" t="s">
        <v>35</v>
      </c>
      <c r="I26" s="129"/>
      <c r="L26" s="41"/>
    </row>
    <row r="27" s="6" customFormat="1" ht="56.25" customHeight="1">
      <c r="B27" s="133"/>
      <c r="E27" s="134" t="s">
        <v>36</v>
      </c>
      <c r="F27" s="134"/>
      <c r="G27" s="134"/>
      <c r="H27" s="134"/>
      <c r="I27" s="135"/>
      <c r="L27" s="133"/>
    </row>
    <row r="28" s="1" customFormat="1" ht="6.96" customHeight="1">
      <c r="B28" s="41"/>
      <c r="I28" s="129"/>
      <c r="L28" s="41"/>
    </row>
    <row r="29" s="1" customFormat="1" ht="6.96" customHeight="1">
      <c r="B29" s="41"/>
      <c r="D29" s="69"/>
      <c r="E29" s="69"/>
      <c r="F29" s="69"/>
      <c r="G29" s="69"/>
      <c r="H29" s="69"/>
      <c r="I29" s="136"/>
      <c r="J29" s="69"/>
      <c r="K29" s="69"/>
      <c r="L29" s="41"/>
    </row>
    <row r="30" s="1" customFormat="1" ht="25.44" customHeight="1">
      <c r="B30" s="41"/>
      <c r="D30" s="137" t="s">
        <v>37</v>
      </c>
      <c r="I30" s="129"/>
      <c r="J30" s="138">
        <f>ROUND(J98, 2)</f>
        <v>0</v>
      </c>
      <c r="L30" s="41"/>
    </row>
    <row r="31" s="1" customFormat="1" ht="6.96" customHeight="1">
      <c r="B31" s="41"/>
      <c r="D31" s="69"/>
      <c r="E31" s="69"/>
      <c r="F31" s="69"/>
      <c r="G31" s="69"/>
      <c r="H31" s="69"/>
      <c r="I31" s="136"/>
      <c r="J31" s="69"/>
      <c r="K31" s="69"/>
      <c r="L31" s="41"/>
    </row>
    <row r="32" s="1" customFormat="1" ht="14.4" customHeight="1">
      <c r="B32" s="41"/>
      <c r="F32" s="139" t="s">
        <v>39</v>
      </c>
      <c r="I32" s="140" t="s">
        <v>38</v>
      </c>
      <c r="J32" s="139" t="s">
        <v>40</v>
      </c>
      <c r="L32" s="41"/>
    </row>
    <row r="33" s="1" customFormat="1" ht="14.4" customHeight="1">
      <c r="B33" s="41"/>
      <c r="D33" s="127" t="s">
        <v>41</v>
      </c>
      <c r="E33" s="127" t="s">
        <v>42</v>
      </c>
      <c r="F33" s="141">
        <f>ROUND((SUM(BE98:BE391)),  2)</f>
        <v>0</v>
      </c>
      <c r="I33" s="142">
        <v>0.20999999999999999</v>
      </c>
      <c r="J33" s="141">
        <f>ROUND(((SUM(BE98:BE391))*I33),  2)</f>
        <v>0</v>
      </c>
      <c r="L33" s="41"/>
    </row>
    <row r="34" s="1" customFormat="1" ht="14.4" customHeight="1">
      <c r="B34" s="41"/>
      <c r="E34" s="127" t="s">
        <v>43</v>
      </c>
      <c r="F34" s="141">
        <f>ROUND((SUM(BF98:BF391)),  2)</f>
        <v>0</v>
      </c>
      <c r="I34" s="142">
        <v>0.14999999999999999</v>
      </c>
      <c r="J34" s="141">
        <f>ROUND(((SUM(BF98:BF391))*I34),  2)</f>
        <v>0</v>
      </c>
      <c r="L34" s="41"/>
    </row>
    <row r="35" hidden="1" s="1" customFormat="1" ht="14.4" customHeight="1">
      <c r="B35" s="41"/>
      <c r="E35" s="127" t="s">
        <v>44</v>
      </c>
      <c r="F35" s="141">
        <f>ROUND((SUM(BG98:BG391)),  2)</f>
        <v>0</v>
      </c>
      <c r="I35" s="142">
        <v>0.20999999999999999</v>
      </c>
      <c r="J35" s="141">
        <f>0</f>
        <v>0</v>
      </c>
      <c r="L35" s="41"/>
    </row>
    <row r="36" hidden="1" s="1" customFormat="1" ht="14.4" customHeight="1">
      <c r="B36" s="41"/>
      <c r="E36" s="127" t="s">
        <v>45</v>
      </c>
      <c r="F36" s="141">
        <f>ROUND((SUM(BH98:BH391)),  2)</f>
        <v>0</v>
      </c>
      <c r="I36" s="142">
        <v>0.14999999999999999</v>
      </c>
      <c r="J36" s="141">
        <f>0</f>
        <v>0</v>
      </c>
      <c r="L36" s="41"/>
    </row>
    <row r="37" hidden="1" s="1" customFormat="1" ht="14.4" customHeight="1">
      <c r="B37" s="41"/>
      <c r="E37" s="127" t="s">
        <v>46</v>
      </c>
      <c r="F37" s="141">
        <f>ROUND((SUM(BI98:BI391)),  2)</f>
        <v>0</v>
      </c>
      <c r="I37" s="142">
        <v>0</v>
      </c>
      <c r="J37" s="141">
        <f>0</f>
        <v>0</v>
      </c>
      <c r="L37" s="41"/>
    </row>
    <row r="38" s="1" customFormat="1" ht="6.96" customHeight="1">
      <c r="B38" s="41"/>
      <c r="I38" s="129"/>
      <c r="L38" s="41"/>
    </row>
    <row r="39" s="1" customFormat="1" ht="25.44" customHeight="1">
      <c r="B39" s="41"/>
      <c r="C39" s="143"/>
      <c r="D39" s="144" t="s">
        <v>47</v>
      </c>
      <c r="E39" s="145"/>
      <c r="F39" s="145"/>
      <c r="G39" s="146" t="s">
        <v>48</v>
      </c>
      <c r="H39" s="147" t="s">
        <v>49</v>
      </c>
      <c r="I39" s="148"/>
      <c r="J39" s="149">
        <f>SUM(J30:J37)</f>
        <v>0</v>
      </c>
      <c r="K39" s="150"/>
      <c r="L39" s="41"/>
    </row>
    <row r="40" s="1" customFormat="1" ht="14.4" customHeight="1">
      <c r="B40" s="151"/>
      <c r="C40" s="152"/>
      <c r="D40" s="152"/>
      <c r="E40" s="152"/>
      <c r="F40" s="152"/>
      <c r="G40" s="152"/>
      <c r="H40" s="152"/>
      <c r="I40" s="153"/>
      <c r="J40" s="152"/>
      <c r="K40" s="152"/>
      <c r="L40" s="41"/>
    </row>
    <row r="44" s="1" customFormat="1" ht="6.96" customHeight="1">
      <c r="B44" s="154"/>
      <c r="C44" s="155"/>
      <c r="D44" s="155"/>
      <c r="E44" s="155"/>
      <c r="F44" s="155"/>
      <c r="G44" s="155"/>
      <c r="H44" s="155"/>
      <c r="I44" s="156"/>
      <c r="J44" s="155"/>
      <c r="K44" s="155"/>
      <c r="L44" s="41"/>
    </row>
    <row r="45" s="1" customFormat="1" ht="24.96" customHeight="1">
      <c r="B45" s="36"/>
      <c r="C45" s="21" t="s">
        <v>88</v>
      </c>
      <c r="D45" s="37"/>
      <c r="E45" s="37"/>
      <c r="F45" s="37"/>
      <c r="G45" s="37"/>
      <c r="H45" s="37"/>
      <c r="I45" s="129"/>
      <c r="J45" s="37"/>
      <c r="K45" s="37"/>
      <c r="L45" s="41"/>
    </row>
    <row r="46" s="1" customFormat="1" ht="6.96" customHeight="1">
      <c r="B46" s="36"/>
      <c r="C46" s="37"/>
      <c r="D46" s="37"/>
      <c r="E46" s="37"/>
      <c r="F46" s="37"/>
      <c r="G46" s="37"/>
      <c r="H46" s="37"/>
      <c r="I46" s="129"/>
      <c r="J46" s="37"/>
      <c r="K46" s="37"/>
      <c r="L46" s="41"/>
    </row>
    <row r="47" s="1" customFormat="1" ht="12" customHeight="1">
      <c r="B47" s="36"/>
      <c r="C47" s="30" t="s">
        <v>16</v>
      </c>
      <c r="D47" s="37"/>
      <c r="E47" s="37"/>
      <c r="F47" s="37"/>
      <c r="G47" s="37"/>
      <c r="H47" s="37"/>
      <c r="I47" s="129"/>
      <c r="J47" s="37"/>
      <c r="K47" s="37"/>
      <c r="L47" s="41"/>
    </row>
    <row r="48" s="1" customFormat="1" ht="16.5" customHeight="1">
      <c r="B48" s="36"/>
      <c r="C48" s="37"/>
      <c r="D48" s="37"/>
      <c r="E48" s="157" t="str">
        <f>E7</f>
        <v>PROJEKT OPATŘENÍ PRO SNÍŽENÍ ENERGETICKÉ NÁROČNOSTI OBJEKTU DOMU KULTURY</v>
      </c>
      <c r="F48" s="30"/>
      <c r="G48" s="30"/>
      <c r="H48" s="30"/>
      <c r="I48" s="129"/>
      <c r="J48" s="37"/>
      <c r="K48" s="37"/>
      <c r="L48" s="41"/>
    </row>
    <row r="49" s="1" customFormat="1" ht="12" customHeight="1">
      <c r="B49" s="36"/>
      <c r="C49" s="30" t="s">
        <v>86</v>
      </c>
      <c r="D49" s="37"/>
      <c r="E49" s="37"/>
      <c r="F49" s="37"/>
      <c r="G49" s="37"/>
      <c r="H49" s="37"/>
      <c r="I49" s="129"/>
      <c r="J49" s="37"/>
      <c r="K49" s="37"/>
      <c r="L49" s="41"/>
    </row>
    <row r="50" s="1" customFormat="1" ht="16.5" customHeight="1">
      <c r="B50" s="36"/>
      <c r="C50" s="37"/>
      <c r="D50" s="37"/>
      <c r="E50" s="62" t="str">
        <f>E9</f>
        <v>D.1.1-3 - Stavebně technické řešení - střechy F, E1, E2</v>
      </c>
      <c r="F50" s="37"/>
      <c r="G50" s="37"/>
      <c r="H50" s="37"/>
      <c r="I50" s="129"/>
      <c r="J50" s="37"/>
      <c r="K50" s="37"/>
      <c r="L50" s="41"/>
    </row>
    <row r="51" s="1" customFormat="1" ht="6.96" customHeight="1">
      <c r="B51" s="36"/>
      <c r="C51" s="37"/>
      <c r="D51" s="37"/>
      <c r="E51" s="37"/>
      <c r="F51" s="37"/>
      <c r="G51" s="37"/>
      <c r="H51" s="37"/>
      <c r="I51" s="129"/>
      <c r="J51" s="37"/>
      <c r="K51" s="37"/>
      <c r="L51" s="41"/>
    </row>
    <row r="52" s="1" customFormat="1" ht="12" customHeight="1">
      <c r="B52" s="36"/>
      <c r="C52" s="30" t="s">
        <v>20</v>
      </c>
      <c r="D52" s="37"/>
      <c r="E52" s="37"/>
      <c r="F52" s="25" t="str">
        <f>F12</f>
        <v>Uherský Brod</v>
      </c>
      <c r="G52" s="37"/>
      <c r="H52" s="37"/>
      <c r="I52" s="131" t="s">
        <v>22</v>
      </c>
      <c r="J52" s="65" t="str">
        <f>IF(J12="","",J12)</f>
        <v>15. 3. 2019</v>
      </c>
      <c r="K52" s="37"/>
      <c r="L52" s="41"/>
    </row>
    <row r="53" s="1" customFormat="1" ht="6.96" customHeight="1">
      <c r="B53" s="36"/>
      <c r="C53" s="37"/>
      <c r="D53" s="37"/>
      <c r="E53" s="37"/>
      <c r="F53" s="37"/>
      <c r="G53" s="37"/>
      <c r="H53" s="37"/>
      <c r="I53" s="129"/>
      <c r="J53" s="37"/>
      <c r="K53" s="37"/>
      <c r="L53" s="41"/>
    </row>
    <row r="54" s="1" customFormat="1" ht="13.65" customHeight="1">
      <c r="B54" s="36"/>
      <c r="C54" s="30" t="s">
        <v>24</v>
      </c>
      <c r="D54" s="37"/>
      <c r="E54" s="37"/>
      <c r="F54" s="25" t="str">
        <f>E15</f>
        <v>MĚSTO UHERSKÝ BROD</v>
      </c>
      <c r="G54" s="37"/>
      <c r="H54" s="37"/>
      <c r="I54" s="131" t="s">
        <v>30</v>
      </c>
      <c r="J54" s="34" t="str">
        <f>E21</f>
        <v>DEKPROJEKT s.r.o.</v>
      </c>
      <c r="K54" s="37"/>
      <c r="L54" s="41"/>
    </row>
    <row r="55" s="1" customFormat="1" ht="13.65" customHeight="1">
      <c r="B55" s="36"/>
      <c r="C55" s="30" t="s">
        <v>28</v>
      </c>
      <c r="D55" s="37"/>
      <c r="E55" s="37"/>
      <c r="F55" s="25" t="str">
        <f>IF(E18="","",E18)</f>
        <v>Vyplň údaj</v>
      </c>
      <c r="G55" s="37"/>
      <c r="H55" s="37"/>
      <c r="I55" s="131" t="s">
        <v>33</v>
      </c>
      <c r="J55" s="34" t="str">
        <f>E24</f>
        <v xml:space="preserve"> </v>
      </c>
      <c r="K55" s="37"/>
      <c r="L55" s="41"/>
    </row>
    <row r="56" s="1" customFormat="1" ht="10.32" customHeight="1">
      <c r="B56" s="36"/>
      <c r="C56" s="37"/>
      <c r="D56" s="37"/>
      <c r="E56" s="37"/>
      <c r="F56" s="37"/>
      <c r="G56" s="37"/>
      <c r="H56" s="37"/>
      <c r="I56" s="129"/>
      <c r="J56" s="37"/>
      <c r="K56" s="37"/>
      <c r="L56" s="41"/>
    </row>
    <row r="57" s="1" customFormat="1" ht="29.28" customHeight="1">
      <c r="B57" s="36"/>
      <c r="C57" s="158" t="s">
        <v>89</v>
      </c>
      <c r="D57" s="159"/>
      <c r="E57" s="159"/>
      <c r="F57" s="159"/>
      <c r="G57" s="159"/>
      <c r="H57" s="159"/>
      <c r="I57" s="160"/>
      <c r="J57" s="161" t="s">
        <v>90</v>
      </c>
      <c r="K57" s="159"/>
      <c r="L57" s="41"/>
    </row>
    <row r="58" s="1" customFormat="1" ht="10.32" customHeight="1">
      <c r="B58" s="36"/>
      <c r="C58" s="37"/>
      <c r="D58" s="37"/>
      <c r="E58" s="37"/>
      <c r="F58" s="37"/>
      <c r="G58" s="37"/>
      <c r="H58" s="37"/>
      <c r="I58" s="129"/>
      <c r="J58" s="37"/>
      <c r="K58" s="37"/>
      <c r="L58" s="41"/>
    </row>
    <row r="59" s="1" customFormat="1" ht="22.8" customHeight="1">
      <c r="B59" s="36"/>
      <c r="C59" s="162" t="s">
        <v>91</v>
      </c>
      <c r="D59" s="37"/>
      <c r="E59" s="37"/>
      <c r="F59" s="37"/>
      <c r="G59" s="37"/>
      <c r="H59" s="37"/>
      <c r="I59" s="129"/>
      <c r="J59" s="96">
        <f>J98</f>
        <v>0</v>
      </c>
      <c r="K59" s="37"/>
      <c r="L59" s="41"/>
      <c r="AU59" s="15" t="s">
        <v>92</v>
      </c>
    </row>
    <row r="60" s="7" customFormat="1" ht="24.96" customHeight="1">
      <c r="B60" s="163"/>
      <c r="C60" s="164"/>
      <c r="D60" s="165" t="s">
        <v>163</v>
      </c>
      <c r="E60" s="166"/>
      <c r="F60" s="166"/>
      <c r="G60" s="166"/>
      <c r="H60" s="166"/>
      <c r="I60" s="167"/>
      <c r="J60" s="168">
        <f>J99</f>
        <v>0</v>
      </c>
      <c r="K60" s="164"/>
      <c r="L60" s="169"/>
    </row>
    <row r="61" s="8" customFormat="1" ht="19.92" customHeight="1">
      <c r="B61" s="170"/>
      <c r="C61" s="171"/>
      <c r="D61" s="172" t="s">
        <v>164</v>
      </c>
      <c r="E61" s="173"/>
      <c r="F61" s="173"/>
      <c r="G61" s="173"/>
      <c r="H61" s="173"/>
      <c r="I61" s="174"/>
      <c r="J61" s="175">
        <f>J100</f>
        <v>0</v>
      </c>
      <c r="K61" s="171"/>
      <c r="L61" s="176"/>
    </row>
    <row r="62" s="8" customFormat="1" ht="19.92" customHeight="1">
      <c r="B62" s="170"/>
      <c r="C62" s="171"/>
      <c r="D62" s="172" t="s">
        <v>165</v>
      </c>
      <c r="E62" s="173"/>
      <c r="F62" s="173"/>
      <c r="G62" s="173"/>
      <c r="H62" s="173"/>
      <c r="I62" s="174"/>
      <c r="J62" s="175">
        <f>J107</f>
        <v>0</v>
      </c>
      <c r="K62" s="171"/>
      <c r="L62" s="176"/>
    </row>
    <row r="63" s="8" customFormat="1" ht="19.92" customHeight="1">
      <c r="B63" s="170"/>
      <c r="C63" s="171"/>
      <c r="D63" s="172" t="s">
        <v>166</v>
      </c>
      <c r="E63" s="173"/>
      <c r="F63" s="173"/>
      <c r="G63" s="173"/>
      <c r="H63" s="173"/>
      <c r="I63" s="174"/>
      <c r="J63" s="175">
        <f>J117</f>
        <v>0</v>
      </c>
      <c r="K63" s="171"/>
      <c r="L63" s="176"/>
    </row>
    <row r="64" s="8" customFormat="1" ht="19.92" customHeight="1">
      <c r="B64" s="170"/>
      <c r="C64" s="171"/>
      <c r="D64" s="172" t="s">
        <v>167</v>
      </c>
      <c r="E64" s="173"/>
      <c r="F64" s="173"/>
      <c r="G64" s="173"/>
      <c r="H64" s="173"/>
      <c r="I64" s="174"/>
      <c r="J64" s="175">
        <f>J136</f>
        <v>0</v>
      </c>
      <c r="K64" s="171"/>
      <c r="L64" s="176"/>
    </row>
    <row r="65" s="8" customFormat="1" ht="19.92" customHeight="1">
      <c r="B65" s="170"/>
      <c r="C65" s="171"/>
      <c r="D65" s="172" t="s">
        <v>168</v>
      </c>
      <c r="E65" s="173"/>
      <c r="F65" s="173"/>
      <c r="G65" s="173"/>
      <c r="H65" s="173"/>
      <c r="I65" s="174"/>
      <c r="J65" s="175">
        <f>J143</f>
        <v>0</v>
      </c>
      <c r="K65" s="171"/>
      <c r="L65" s="176"/>
    </row>
    <row r="66" s="7" customFormat="1" ht="24.96" customHeight="1">
      <c r="B66" s="163"/>
      <c r="C66" s="164"/>
      <c r="D66" s="165" t="s">
        <v>169</v>
      </c>
      <c r="E66" s="166"/>
      <c r="F66" s="166"/>
      <c r="G66" s="166"/>
      <c r="H66" s="166"/>
      <c r="I66" s="167"/>
      <c r="J66" s="168">
        <f>J145</f>
        <v>0</v>
      </c>
      <c r="K66" s="164"/>
      <c r="L66" s="169"/>
    </row>
    <row r="67" s="8" customFormat="1" ht="19.92" customHeight="1">
      <c r="B67" s="170"/>
      <c r="C67" s="171"/>
      <c r="D67" s="172" t="s">
        <v>170</v>
      </c>
      <c r="E67" s="173"/>
      <c r="F67" s="173"/>
      <c r="G67" s="173"/>
      <c r="H67" s="173"/>
      <c r="I67" s="174"/>
      <c r="J67" s="175">
        <f>J146</f>
        <v>0</v>
      </c>
      <c r="K67" s="171"/>
      <c r="L67" s="176"/>
    </row>
    <row r="68" s="8" customFormat="1" ht="19.92" customHeight="1">
      <c r="B68" s="170"/>
      <c r="C68" s="171"/>
      <c r="D68" s="172" t="s">
        <v>171</v>
      </c>
      <c r="E68" s="173"/>
      <c r="F68" s="173"/>
      <c r="G68" s="173"/>
      <c r="H68" s="173"/>
      <c r="I68" s="174"/>
      <c r="J68" s="175">
        <f>J201</f>
        <v>0</v>
      </c>
      <c r="K68" s="171"/>
      <c r="L68" s="176"/>
    </row>
    <row r="69" s="8" customFormat="1" ht="19.92" customHeight="1">
      <c r="B69" s="170"/>
      <c r="C69" s="171"/>
      <c r="D69" s="172" t="s">
        <v>172</v>
      </c>
      <c r="E69" s="173"/>
      <c r="F69" s="173"/>
      <c r="G69" s="173"/>
      <c r="H69" s="173"/>
      <c r="I69" s="174"/>
      <c r="J69" s="175">
        <f>J276</f>
        <v>0</v>
      </c>
      <c r="K69" s="171"/>
      <c r="L69" s="176"/>
    </row>
    <row r="70" s="8" customFormat="1" ht="19.92" customHeight="1">
      <c r="B70" s="170"/>
      <c r="C70" s="171"/>
      <c r="D70" s="172" t="s">
        <v>173</v>
      </c>
      <c r="E70" s="173"/>
      <c r="F70" s="173"/>
      <c r="G70" s="173"/>
      <c r="H70" s="173"/>
      <c r="I70" s="174"/>
      <c r="J70" s="175">
        <f>J287</f>
        <v>0</v>
      </c>
      <c r="K70" s="171"/>
      <c r="L70" s="176"/>
    </row>
    <row r="71" s="8" customFormat="1" ht="19.92" customHeight="1">
      <c r="B71" s="170"/>
      <c r="C71" s="171"/>
      <c r="D71" s="172" t="s">
        <v>174</v>
      </c>
      <c r="E71" s="173"/>
      <c r="F71" s="173"/>
      <c r="G71" s="173"/>
      <c r="H71" s="173"/>
      <c r="I71" s="174"/>
      <c r="J71" s="175">
        <f>J294</f>
        <v>0</v>
      </c>
      <c r="K71" s="171"/>
      <c r="L71" s="176"/>
    </row>
    <row r="72" s="8" customFormat="1" ht="19.92" customHeight="1">
      <c r="B72" s="170"/>
      <c r="C72" s="171"/>
      <c r="D72" s="172" t="s">
        <v>175</v>
      </c>
      <c r="E72" s="173"/>
      <c r="F72" s="173"/>
      <c r="G72" s="173"/>
      <c r="H72" s="173"/>
      <c r="I72" s="174"/>
      <c r="J72" s="175">
        <f>J345</f>
        <v>0</v>
      </c>
      <c r="K72" s="171"/>
      <c r="L72" s="176"/>
    </row>
    <row r="73" s="8" customFormat="1" ht="19.92" customHeight="1">
      <c r="B73" s="170"/>
      <c r="C73" s="171"/>
      <c r="D73" s="172" t="s">
        <v>176</v>
      </c>
      <c r="E73" s="173"/>
      <c r="F73" s="173"/>
      <c r="G73" s="173"/>
      <c r="H73" s="173"/>
      <c r="I73" s="174"/>
      <c r="J73" s="175">
        <f>J355</f>
        <v>0</v>
      </c>
      <c r="K73" s="171"/>
      <c r="L73" s="176"/>
    </row>
    <row r="74" s="7" customFormat="1" ht="24.96" customHeight="1">
      <c r="B74" s="163"/>
      <c r="C74" s="164"/>
      <c r="D74" s="165" t="s">
        <v>177</v>
      </c>
      <c r="E74" s="166"/>
      <c r="F74" s="166"/>
      <c r="G74" s="166"/>
      <c r="H74" s="166"/>
      <c r="I74" s="167"/>
      <c r="J74" s="168">
        <f>J366</f>
        <v>0</v>
      </c>
      <c r="K74" s="164"/>
      <c r="L74" s="169"/>
    </row>
    <row r="75" s="8" customFormat="1" ht="19.92" customHeight="1">
      <c r="B75" s="170"/>
      <c r="C75" s="171"/>
      <c r="D75" s="172" t="s">
        <v>178</v>
      </c>
      <c r="E75" s="173"/>
      <c r="F75" s="173"/>
      <c r="G75" s="173"/>
      <c r="H75" s="173"/>
      <c r="I75" s="174"/>
      <c r="J75" s="175">
        <f>J367</f>
        <v>0</v>
      </c>
      <c r="K75" s="171"/>
      <c r="L75" s="176"/>
    </row>
    <row r="76" s="7" customFormat="1" ht="24.96" customHeight="1">
      <c r="B76" s="163"/>
      <c r="C76" s="164"/>
      <c r="D76" s="165" t="s">
        <v>179</v>
      </c>
      <c r="E76" s="166"/>
      <c r="F76" s="166"/>
      <c r="G76" s="166"/>
      <c r="H76" s="166"/>
      <c r="I76" s="167"/>
      <c r="J76" s="168">
        <f>J370</f>
        <v>0</v>
      </c>
      <c r="K76" s="164"/>
      <c r="L76" s="169"/>
    </row>
    <row r="77" s="8" customFormat="1" ht="19.92" customHeight="1">
      <c r="B77" s="170"/>
      <c r="C77" s="171"/>
      <c r="D77" s="172" t="s">
        <v>180</v>
      </c>
      <c r="E77" s="173"/>
      <c r="F77" s="173"/>
      <c r="G77" s="173"/>
      <c r="H77" s="173"/>
      <c r="I77" s="174"/>
      <c r="J77" s="175">
        <f>J371</f>
        <v>0</v>
      </c>
      <c r="K77" s="171"/>
      <c r="L77" s="176"/>
    </row>
    <row r="78" s="8" customFormat="1" ht="19.92" customHeight="1">
      <c r="B78" s="170"/>
      <c r="C78" s="171"/>
      <c r="D78" s="172" t="s">
        <v>181</v>
      </c>
      <c r="E78" s="173"/>
      <c r="F78" s="173"/>
      <c r="G78" s="173"/>
      <c r="H78" s="173"/>
      <c r="I78" s="174"/>
      <c r="J78" s="175">
        <f>J386</f>
        <v>0</v>
      </c>
      <c r="K78" s="171"/>
      <c r="L78" s="176"/>
    </row>
    <row r="79" s="1" customFormat="1" ht="21.84" customHeight="1">
      <c r="B79" s="36"/>
      <c r="C79" s="37"/>
      <c r="D79" s="37"/>
      <c r="E79" s="37"/>
      <c r="F79" s="37"/>
      <c r="G79" s="37"/>
      <c r="H79" s="37"/>
      <c r="I79" s="129"/>
      <c r="J79" s="37"/>
      <c r="K79" s="37"/>
      <c r="L79" s="41"/>
    </row>
    <row r="80" s="1" customFormat="1" ht="6.96" customHeight="1">
      <c r="B80" s="55"/>
      <c r="C80" s="56"/>
      <c r="D80" s="56"/>
      <c r="E80" s="56"/>
      <c r="F80" s="56"/>
      <c r="G80" s="56"/>
      <c r="H80" s="56"/>
      <c r="I80" s="153"/>
      <c r="J80" s="56"/>
      <c r="K80" s="56"/>
      <c r="L80" s="41"/>
    </row>
    <row r="84" s="1" customFormat="1" ht="6.96" customHeight="1">
      <c r="B84" s="57"/>
      <c r="C84" s="58"/>
      <c r="D84" s="58"/>
      <c r="E84" s="58"/>
      <c r="F84" s="58"/>
      <c r="G84" s="58"/>
      <c r="H84" s="58"/>
      <c r="I84" s="156"/>
      <c r="J84" s="58"/>
      <c r="K84" s="58"/>
      <c r="L84" s="41"/>
    </row>
    <row r="85" s="1" customFormat="1" ht="24.96" customHeight="1">
      <c r="B85" s="36"/>
      <c r="C85" s="21" t="s">
        <v>99</v>
      </c>
      <c r="D85" s="37"/>
      <c r="E85" s="37"/>
      <c r="F85" s="37"/>
      <c r="G85" s="37"/>
      <c r="H85" s="37"/>
      <c r="I85" s="129"/>
      <c r="J85" s="37"/>
      <c r="K85" s="37"/>
      <c r="L85" s="41"/>
    </row>
    <row r="86" s="1" customFormat="1" ht="6.96" customHeight="1">
      <c r="B86" s="36"/>
      <c r="C86" s="37"/>
      <c r="D86" s="37"/>
      <c r="E86" s="37"/>
      <c r="F86" s="37"/>
      <c r="G86" s="37"/>
      <c r="H86" s="37"/>
      <c r="I86" s="129"/>
      <c r="J86" s="37"/>
      <c r="K86" s="37"/>
      <c r="L86" s="41"/>
    </row>
    <row r="87" s="1" customFormat="1" ht="12" customHeight="1">
      <c r="B87" s="36"/>
      <c r="C87" s="30" t="s">
        <v>16</v>
      </c>
      <c r="D87" s="37"/>
      <c r="E87" s="37"/>
      <c r="F87" s="37"/>
      <c r="G87" s="37"/>
      <c r="H87" s="37"/>
      <c r="I87" s="129"/>
      <c r="J87" s="37"/>
      <c r="K87" s="37"/>
      <c r="L87" s="41"/>
    </row>
    <row r="88" s="1" customFormat="1" ht="16.5" customHeight="1">
      <c r="B88" s="36"/>
      <c r="C88" s="37"/>
      <c r="D88" s="37"/>
      <c r="E88" s="157" t="str">
        <f>E7</f>
        <v>PROJEKT OPATŘENÍ PRO SNÍŽENÍ ENERGETICKÉ NÁROČNOSTI OBJEKTU DOMU KULTURY</v>
      </c>
      <c r="F88" s="30"/>
      <c r="G88" s="30"/>
      <c r="H88" s="30"/>
      <c r="I88" s="129"/>
      <c r="J88" s="37"/>
      <c r="K88" s="37"/>
      <c r="L88" s="41"/>
    </row>
    <row r="89" s="1" customFormat="1" ht="12" customHeight="1">
      <c r="B89" s="36"/>
      <c r="C89" s="30" t="s">
        <v>86</v>
      </c>
      <c r="D89" s="37"/>
      <c r="E89" s="37"/>
      <c r="F89" s="37"/>
      <c r="G89" s="37"/>
      <c r="H89" s="37"/>
      <c r="I89" s="129"/>
      <c r="J89" s="37"/>
      <c r="K89" s="37"/>
      <c r="L89" s="41"/>
    </row>
    <row r="90" s="1" customFormat="1" ht="16.5" customHeight="1">
      <c r="B90" s="36"/>
      <c r="C90" s="37"/>
      <c r="D90" s="37"/>
      <c r="E90" s="62" t="str">
        <f>E9</f>
        <v>D.1.1-3 - Stavebně technické řešení - střechy F, E1, E2</v>
      </c>
      <c r="F90" s="37"/>
      <c r="G90" s="37"/>
      <c r="H90" s="37"/>
      <c r="I90" s="129"/>
      <c r="J90" s="37"/>
      <c r="K90" s="37"/>
      <c r="L90" s="41"/>
    </row>
    <row r="91" s="1" customFormat="1" ht="6.96" customHeight="1">
      <c r="B91" s="36"/>
      <c r="C91" s="37"/>
      <c r="D91" s="37"/>
      <c r="E91" s="37"/>
      <c r="F91" s="37"/>
      <c r="G91" s="37"/>
      <c r="H91" s="37"/>
      <c r="I91" s="129"/>
      <c r="J91" s="37"/>
      <c r="K91" s="37"/>
      <c r="L91" s="41"/>
    </row>
    <row r="92" s="1" customFormat="1" ht="12" customHeight="1">
      <c r="B92" s="36"/>
      <c r="C92" s="30" t="s">
        <v>20</v>
      </c>
      <c r="D92" s="37"/>
      <c r="E92" s="37"/>
      <c r="F92" s="25" t="str">
        <f>F12</f>
        <v>Uherský Brod</v>
      </c>
      <c r="G92" s="37"/>
      <c r="H92" s="37"/>
      <c r="I92" s="131" t="s">
        <v>22</v>
      </c>
      <c r="J92" s="65" t="str">
        <f>IF(J12="","",J12)</f>
        <v>15. 3. 2019</v>
      </c>
      <c r="K92" s="37"/>
      <c r="L92" s="41"/>
    </row>
    <row r="93" s="1" customFormat="1" ht="6.96" customHeight="1">
      <c r="B93" s="36"/>
      <c r="C93" s="37"/>
      <c r="D93" s="37"/>
      <c r="E93" s="37"/>
      <c r="F93" s="37"/>
      <c r="G93" s="37"/>
      <c r="H93" s="37"/>
      <c r="I93" s="129"/>
      <c r="J93" s="37"/>
      <c r="K93" s="37"/>
      <c r="L93" s="41"/>
    </row>
    <row r="94" s="1" customFormat="1" ht="13.65" customHeight="1">
      <c r="B94" s="36"/>
      <c r="C94" s="30" t="s">
        <v>24</v>
      </c>
      <c r="D94" s="37"/>
      <c r="E94" s="37"/>
      <c r="F94" s="25" t="str">
        <f>E15</f>
        <v>MĚSTO UHERSKÝ BROD</v>
      </c>
      <c r="G94" s="37"/>
      <c r="H94" s="37"/>
      <c r="I94" s="131" t="s">
        <v>30</v>
      </c>
      <c r="J94" s="34" t="str">
        <f>E21</f>
        <v>DEKPROJEKT s.r.o.</v>
      </c>
      <c r="K94" s="37"/>
      <c r="L94" s="41"/>
    </row>
    <row r="95" s="1" customFormat="1" ht="13.65" customHeight="1">
      <c r="B95" s="36"/>
      <c r="C95" s="30" t="s">
        <v>28</v>
      </c>
      <c r="D95" s="37"/>
      <c r="E95" s="37"/>
      <c r="F95" s="25" t="str">
        <f>IF(E18="","",E18)</f>
        <v>Vyplň údaj</v>
      </c>
      <c r="G95" s="37"/>
      <c r="H95" s="37"/>
      <c r="I95" s="131" t="s">
        <v>33</v>
      </c>
      <c r="J95" s="34" t="str">
        <f>E24</f>
        <v xml:space="preserve"> </v>
      </c>
      <c r="K95" s="37"/>
      <c r="L95" s="41"/>
    </row>
    <row r="96" s="1" customFormat="1" ht="10.32" customHeight="1">
      <c r="B96" s="36"/>
      <c r="C96" s="37"/>
      <c r="D96" s="37"/>
      <c r="E96" s="37"/>
      <c r="F96" s="37"/>
      <c r="G96" s="37"/>
      <c r="H96" s="37"/>
      <c r="I96" s="129"/>
      <c r="J96" s="37"/>
      <c r="K96" s="37"/>
      <c r="L96" s="41"/>
    </row>
    <row r="97" s="9" customFormat="1" ht="29.28" customHeight="1">
      <c r="B97" s="177"/>
      <c r="C97" s="178" t="s">
        <v>100</v>
      </c>
      <c r="D97" s="179" t="s">
        <v>56</v>
      </c>
      <c r="E97" s="179" t="s">
        <v>52</v>
      </c>
      <c r="F97" s="179" t="s">
        <v>53</v>
      </c>
      <c r="G97" s="179" t="s">
        <v>101</v>
      </c>
      <c r="H97" s="179" t="s">
        <v>102</v>
      </c>
      <c r="I97" s="180" t="s">
        <v>103</v>
      </c>
      <c r="J97" s="179" t="s">
        <v>90</v>
      </c>
      <c r="K97" s="181" t="s">
        <v>104</v>
      </c>
      <c r="L97" s="182"/>
      <c r="M97" s="86" t="s">
        <v>1</v>
      </c>
      <c r="N97" s="87" t="s">
        <v>41</v>
      </c>
      <c r="O97" s="87" t="s">
        <v>105</v>
      </c>
      <c r="P97" s="87" t="s">
        <v>106</v>
      </c>
      <c r="Q97" s="87" t="s">
        <v>107</v>
      </c>
      <c r="R97" s="87" t="s">
        <v>108</v>
      </c>
      <c r="S97" s="87" t="s">
        <v>109</v>
      </c>
      <c r="T97" s="88" t="s">
        <v>110</v>
      </c>
    </row>
    <row r="98" s="1" customFormat="1" ht="22.8" customHeight="1">
      <c r="B98" s="36"/>
      <c r="C98" s="93" t="s">
        <v>111</v>
      </c>
      <c r="D98" s="37"/>
      <c r="E98" s="37"/>
      <c r="F98" s="37"/>
      <c r="G98" s="37"/>
      <c r="H98" s="37"/>
      <c r="I98" s="129"/>
      <c r="J98" s="183">
        <f>BK98</f>
        <v>0</v>
      </c>
      <c r="K98" s="37"/>
      <c r="L98" s="41"/>
      <c r="M98" s="89"/>
      <c r="N98" s="90"/>
      <c r="O98" s="90"/>
      <c r="P98" s="184">
        <f>P99+P145+P366+P370</f>
        <v>0</v>
      </c>
      <c r="Q98" s="90"/>
      <c r="R98" s="184">
        <f>R99+R145+R366+R370</f>
        <v>14.967211429999999</v>
      </c>
      <c r="S98" s="90"/>
      <c r="T98" s="185">
        <f>T99+T145+T366+T370</f>
        <v>38.228553199999993</v>
      </c>
      <c r="AT98" s="15" t="s">
        <v>70</v>
      </c>
      <c r="AU98" s="15" t="s">
        <v>92</v>
      </c>
      <c r="BK98" s="186">
        <f>BK99+BK145+BK366+BK370</f>
        <v>0</v>
      </c>
    </row>
    <row r="99" s="10" customFormat="1" ht="25.92" customHeight="1">
      <c r="B99" s="187"/>
      <c r="C99" s="188"/>
      <c r="D99" s="189" t="s">
        <v>70</v>
      </c>
      <c r="E99" s="190" t="s">
        <v>182</v>
      </c>
      <c r="F99" s="190" t="s">
        <v>183</v>
      </c>
      <c r="G99" s="188"/>
      <c r="H99" s="188"/>
      <c r="I99" s="191"/>
      <c r="J99" s="192">
        <f>BK99</f>
        <v>0</v>
      </c>
      <c r="K99" s="188"/>
      <c r="L99" s="193"/>
      <c r="M99" s="194"/>
      <c r="N99" s="195"/>
      <c r="O99" s="195"/>
      <c r="P99" s="196">
        <f>P100+P107+P117+P136+P143</f>
        <v>0</v>
      </c>
      <c r="Q99" s="195"/>
      <c r="R99" s="196">
        <f>R100+R107+R117+R136+R143</f>
        <v>10.20041874</v>
      </c>
      <c r="S99" s="195"/>
      <c r="T99" s="197">
        <f>T100+T107+T117+T136+T143</f>
        <v>23.544374999999999</v>
      </c>
      <c r="AR99" s="198" t="s">
        <v>79</v>
      </c>
      <c r="AT99" s="199" t="s">
        <v>70</v>
      </c>
      <c r="AU99" s="199" t="s">
        <v>71</v>
      </c>
      <c r="AY99" s="198" t="s">
        <v>114</v>
      </c>
      <c r="BK99" s="200">
        <f>BK100+BK107+BK117+BK136+BK143</f>
        <v>0</v>
      </c>
    </row>
    <row r="100" s="10" customFormat="1" ht="22.8" customHeight="1">
      <c r="B100" s="187"/>
      <c r="C100" s="188"/>
      <c r="D100" s="189" t="s">
        <v>70</v>
      </c>
      <c r="E100" s="201" t="s">
        <v>81</v>
      </c>
      <c r="F100" s="201" t="s">
        <v>184</v>
      </c>
      <c r="G100" s="188"/>
      <c r="H100" s="188"/>
      <c r="I100" s="191"/>
      <c r="J100" s="202">
        <f>BK100</f>
        <v>0</v>
      </c>
      <c r="K100" s="188"/>
      <c r="L100" s="193"/>
      <c r="M100" s="194"/>
      <c r="N100" s="195"/>
      <c r="O100" s="195"/>
      <c r="P100" s="196">
        <f>SUM(P101:P106)</f>
        <v>0</v>
      </c>
      <c r="Q100" s="195"/>
      <c r="R100" s="196">
        <f>SUM(R101:R106)</f>
        <v>3.10079649</v>
      </c>
      <c r="S100" s="195"/>
      <c r="T100" s="197">
        <f>SUM(T101:T106)</f>
        <v>0</v>
      </c>
      <c r="AR100" s="198" t="s">
        <v>79</v>
      </c>
      <c r="AT100" s="199" t="s">
        <v>70</v>
      </c>
      <c r="AU100" s="199" t="s">
        <v>79</v>
      </c>
      <c r="AY100" s="198" t="s">
        <v>114</v>
      </c>
      <c r="BK100" s="200">
        <f>SUM(BK101:BK106)</f>
        <v>0</v>
      </c>
    </row>
    <row r="101" s="1" customFormat="1" ht="16.5" customHeight="1">
      <c r="B101" s="36"/>
      <c r="C101" s="203" t="s">
        <v>79</v>
      </c>
      <c r="D101" s="203" t="s">
        <v>117</v>
      </c>
      <c r="E101" s="204" t="s">
        <v>185</v>
      </c>
      <c r="F101" s="205" t="s">
        <v>186</v>
      </c>
      <c r="G101" s="206" t="s">
        <v>187</v>
      </c>
      <c r="H101" s="207">
        <v>1.2250000000000001</v>
      </c>
      <c r="I101" s="208"/>
      <c r="J101" s="209">
        <f>ROUND(I101*H101,2)</f>
        <v>0</v>
      </c>
      <c r="K101" s="205" t="s">
        <v>121</v>
      </c>
      <c r="L101" s="41"/>
      <c r="M101" s="210" t="s">
        <v>1</v>
      </c>
      <c r="N101" s="211" t="s">
        <v>42</v>
      </c>
      <c r="O101" s="77"/>
      <c r="P101" s="212">
        <f>O101*H101</f>
        <v>0</v>
      </c>
      <c r="Q101" s="212">
        <v>2.45329</v>
      </c>
      <c r="R101" s="212">
        <f>Q101*H101</f>
        <v>3.0052802500000002</v>
      </c>
      <c r="S101" s="212">
        <v>0</v>
      </c>
      <c r="T101" s="213">
        <f>S101*H101</f>
        <v>0</v>
      </c>
      <c r="AR101" s="15" t="s">
        <v>139</v>
      </c>
      <c r="AT101" s="15" t="s">
        <v>117</v>
      </c>
      <c r="AU101" s="15" t="s">
        <v>81</v>
      </c>
      <c r="AY101" s="15" t="s">
        <v>114</v>
      </c>
      <c r="BE101" s="214">
        <f>IF(N101="základní",J101,0)</f>
        <v>0</v>
      </c>
      <c r="BF101" s="214">
        <f>IF(N101="snížená",J101,0)</f>
        <v>0</v>
      </c>
      <c r="BG101" s="214">
        <f>IF(N101="zákl. přenesená",J101,0)</f>
        <v>0</v>
      </c>
      <c r="BH101" s="214">
        <f>IF(N101="sníž. přenesená",J101,0)</f>
        <v>0</v>
      </c>
      <c r="BI101" s="214">
        <f>IF(N101="nulová",J101,0)</f>
        <v>0</v>
      </c>
      <c r="BJ101" s="15" t="s">
        <v>79</v>
      </c>
      <c r="BK101" s="214">
        <f>ROUND(I101*H101,2)</f>
        <v>0</v>
      </c>
      <c r="BL101" s="15" t="s">
        <v>139</v>
      </c>
      <c r="BM101" s="15" t="s">
        <v>188</v>
      </c>
    </row>
    <row r="102" s="11" customFormat="1">
      <c r="B102" s="221"/>
      <c r="C102" s="222"/>
      <c r="D102" s="215" t="s">
        <v>189</v>
      </c>
      <c r="E102" s="223" t="s">
        <v>1</v>
      </c>
      <c r="F102" s="224" t="s">
        <v>190</v>
      </c>
      <c r="G102" s="222"/>
      <c r="H102" s="225">
        <v>1.2250000000000001</v>
      </c>
      <c r="I102" s="226"/>
      <c r="J102" s="222"/>
      <c r="K102" s="222"/>
      <c r="L102" s="227"/>
      <c r="M102" s="228"/>
      <c r="N102" s="229"/>
      <c r="O102" s="229"/>
      <c r="P102" s="229"/>
      <c r="Q102" s="229"/>
      <c r="R102" s="229"/>
      <c r="S102" s="229"/>
      <c r="T102" s="230"/>
      <c r="AT102" s="231" t="s">
        <v>189</v>
      </c>
      <c r="AU102" s="231" t="s">
        <v>81</v>
      </c>
      <c r="AV102" s="11" t="s">
        <v>81</v>
      </c>
      <c r="AW102" s="11" t="s">
        <v>32</v>
      </c>
      <c r="AX102" s="11" t="s">
        <v>71</v>
      </c>
      <c r="AY102" s="231" t="s">
        <v>114</v>
      </c>
    </row>
    <row r="103" s="12" customFormat="1">
      <c r="B103" s="232"/>
      <c r="C103" s="233"/>
      <c r="D103" s="215" t="s">
        <v>189</v>
      </c>
      <c r="E103" s="234" t="s">
        <v>1</v>
      </c>
      <c r="F103" s="235" t="s">
        <v>191</v>
      </c>
      <c r="G103" s="233"/>
      <c r="H103" s="236">
        <v>1.2250000000000001</v>
      </c>
      <c r="I103" s="237"/>
      <c r="J103" s="233"/>
      <c r="K103" s="233"/>
      <c r="L103" s="238"/>
      <c r="M103" s="239"/>
      <c r="N103" s="240"/>
      <c r="O103" s="240"/>
      <c r="P103" s="240"/>
      <c r="Q103" s="240"/>
      <c r="R103" s="240"/>
      <c r="S103" s="240"/>
      <c r="T103" s="241"/>
      <c r="AT103" s="242" t="s">
        <v>189</v>
      </c>
      <c r="AU103" s="242" t="s">
        <v>81</v>
      </c>
      <c r="AV103" s="12" t="s">
        <v>139</v>
      </c>
      <c r="AW103" s="12" t="s">
        <v>32</v>
      </c>
      <c r="AX103" s="12" t="s">
        <v>79</v>
      </c>
      <c r="AY103" s="242" t="s">
        <v>114</v>
      </c>
    </row>
    <row r="104" s="1" customFormat="1" ht="16.5" customHeight="1">
      <c r="B104" s="36"/>
      <c r="C104" s="203" t="s">
        <v>81</v>
      </c>
      <c r="D104" s="203" t="s">
        <v>117</v>
      </c>
      <c r="E104" s="204" t="s">
        <v>192</v>
      </c>
      <c r="F104" s="205" t="s">
        <v>193</v>
      </c>
      <c r="G104" s="206" t="s">
        <v>194</v>
      </c>
      <c r="H104" s="207">
        <v>0.091999999999999998</v>
      </c>
      <c r="I104" s="208"/>
      <c r="J104" s="209">
        <f>ROUND(I104*H104,2)</f>
        <v>0</v>
      </c>
      <c r="K104" s="205" t="s">
        <v>121</v>
      </c>
      <c r="L104" s="41"/>
      <c r="M104" s="210" t="s">
        <v>1</v>
      </c>
      <c r="N104" s="211" t="s">
        <v>42</v>
      </c>
      <c r="O104" s="77"/>
      <c r="P104" s="212">
        <f>O104*H104</f>
        <v>0</v>
      </c>
      <c r="Q104" s="212">
        <v>1.0382199999999999</v>
      </c>
      <c r="R104" s="212">
        <f>Q104*H104</f>
        <v>0.095516239999999988</v>
      </c>
      <c r="S104" s="212">
        <v>0</v>
      </c>
      <c r="T104" s="213">
        <f>S104*H104</f>
        <v>0</v>
      </c>
      <c r="AR104" s="15" t="s">
        <v>139</v>
      </c>
      <c r="AT104" s="15" t="s">
        <v>117</v>
      </c>
      <c r="AU104" s="15" t="s">
        <v>81</v>
      </c>
      <c r="AY104" s="15" t="s">
        <v>114</v>
      </c>
      <c r="BE104" s="214">
        <f>IF(N104="základní",J104,0)</f>
        <v>0</v>
      </c>
      <c r="BF104" s="214">
        <f>IF(N104="snížená",J104,0)</f>
        <v>0</v>
      </c>
      <c r="BG104" s="214">
        <f>IF(N104="zákl. přenesená",J104,0)</f>
        <v>0</v>
      </c>
      <c r="BH104" s="214">
        <f>IF(N104="sníž. přenesená",J104,0)</f>
        <v>0</v>
      </c>
      <c r="BI104" s="214">
        <f>IF(N104="nulová",J104,0)</f>
        <v>0</v>
      </c>
      <c r="BJ104" s="15" t="s">
        <v>79</v>
      </c>
      <c r="BK104" s="214">
        <f>ROUND(I104*H104,2)</f>
        <v>0</v>
      </c>
      <c r="BL104" s="15" t="s">
        <v>139</v>
      </c>
      <c r="BM104" s="15" t="s">
        <v>195</v>
      </c>
    </row>
    <row r="105" s="11" customFormat="1">
      <c r="B105" s="221"/>
      <c r="C105" s="222"/>
      <c r="D105" s="215" t="s">
        <v>189</v>
      </c>
      <c r="E105" s="223" t="s">
        <v>1</v>
      </c>
      <c r="F105" s="224" t="s">
        <v>196</v>
      </c>
      <c r="G105" s="222"/>
      <c r="H105" s="225">
        <v>0.091999999999999998</v>
      </c>
      <c r="I105" s="226"/>
      <c r="J105" s="222"/>
      <c r="K105" s="222"/>
      <c r="L105" s="227"/>
      <c r="M105" s="228"/>
      <c r="N105" s="229"/>
      <c r="O105" s="229"/>
      <c r="P105" s="229"/>
      <c r="Q105" s="229"/>
      <c r="R105" s="229"/>
      <c r="S105" s="229"/>
      <c r="T105" s="230"/>
      <c r="AT105" s="231" t="s">
        <v>189</v>
      </c>
      <c r="AU105" s="231" t="s">
        <v>81</v>
      </c>
      <c r="AV105" s="11" t="s">
        <v>81</v>
      </c>
      <c r="AW105" s="11" t="s">
        <v>32</v>
      </c>
      <c r="AX105" s="11" t="s">
        <v>71</v>
      </c>
      <c r="AY105" s="231" t="s">
        <v>114</v>
      </c>
    </row>
    <row r="106" s="12" customFormat="1">
      <c r="B106" s="232"/>
      <c r="C106" s="233"/>
      <c r="D106" s="215" t="s">
        <v>189</v>
      </c>
      <c r="E106" s="234" t="s">
        <v>1</v>
      </c>
      <c r="F106" s="235" t="s">
        <v>191</v>
      </c>
      <c r="G106" s="233"/>
      <c r="H106" s="236">
        <v>0.091999999999999998</v>
      </c>
      <c r="I106" s="237"/>
      <c r="J106" s="233"/>
      <c r="K106" s="233"/>
      <c r="L106" s="238"/>
      <c r="M106" s="239"/>
      <c r="N106" s="240"/>
      <c r="O106" s="240"/>
      <c r="P106" s="240"/>
      <c r="Q106" s="240"/>
      <c r="R106" s="240"/>
      <c r="S106" s="240"/>
      <c r="T106" s="241"/>
      <c r="AT106" s="242" t="s">
        <v>189</v>
      </c>
      <c r="AU106" s="242" t="s">
        <v>81</v>
      </c>
      <c r="AV106" s="12" t="s">
        <v>139</v>
      </c>
      <c r="AW106" s="12" t="s">
        <v>32</v>
      </c>
      <c r="AX106" s="12" t="s">
        <v>79</v>
      </c>
      <c r="AY106" s="242" t="s">
        <v>114</v>
      </c>
    </row>
    <row r="107" s="10" customFormat="1" ht="22.8" customHeight="1">
      <c r="B107" s="187"/>
      <c r="C107" s="188"/>
      <c r="D107" s="189" t="s">
        <v>70</v>
      </c>
      <c r="E107" s="201" t="s">
        <v>150</v>
      </c>
      <c r="F107" s="201" t="s">
        <v>197</v>
      </c>
      <c r="G107" s="188"/>
      <c r="H107" s="188"/>
      <c r="I107" s="191"/>
      <c r="J107" s="202">
        <f>BK107</f>
        <v>0</v>
      </c>
      <c r="K107" s="188"/>
      <c r="L107" s="193"/>
      <c r="M107" s="194"/>
      <c r="N107" s="195"/>
      <c r="O107" s="195"/>
      <c r="P107" s="196">
        <f>SUM(P108:P116)</f>
        <v>0</v>
      </c>
      <c r="Q107" s="195"/>
      <c r="R107" s="196">
        <f>SUM(R108:R116)</f>
        <v>7.0976062500000001</v>
      </c>
      <c r="S107" s="195"/>
      <c r="T107" s="197">
        <f>SUM(T108:T116)</f>
        <v>0</v>
      </c>
      <c r="AR107" s="198" t="s">
        <v>79</v>
      </c>
      <c r="AT107" s="199" t="s">
        <v>70</v>
      </c>
      <c r="AU107" s="199" t="s">
        <v>79</v>
      </c>
      <c r="AY107" s="198" t="s">
        <v>114</v>
      </c>
      <c r="BK107" s="200">
        <f>SUM(BK108:BK116)</f>
        <v>0</v>
      </c>
    </row>
    <row r="108" s="1" customFormat="1" ht="16.5" customHeight="1">
      <c r="B108" s="36"/>
      <c r="C108" s="203" t="s">
        <v>134</v>
      </c>
      <c r="D108" s="203" t="s">
        <v>117</v>
      </c>
      <c r="E108" s="204" t="s">
        <v>198</v>
      </c>
      <c r="F108" s="205" t="s">
        <v>199</v>
      </c>
      <c r="G108" s="206" t="s">
        <v>200</v>
      </c>
      <c r="H108" s="207">
        <v>47.125</v>
      </c>
      <c r="I108" s="208"/>
      <c r="J108" s="209">
        <f>ROUND(I108*H108,2)</f>
        <v>0</v>
      </c>
      <c r="K108" s="205" t="s">
        <v>121</v>
      </c>
      <c r="L108" s="41"/>
      <c r="M108" s="210" t="s">
        <v>1</v>
      </c>
      <c r="N108" s="211" t="s">
        <v>42</v>
      </c>
      <c r="O108" s="77"/>
      <c r="P108" s="212">
        <f>O108*H108</f>
        <v>0</v>
      </c>
      <c r="Q108" s="212">
        <v>0.0073499999999999998</v>
      </c>
      <c r="R108" s="212">
        <f>Q108*H108</f>
        <v>0.34636875</v>
      </c>
      <c r="S108" s="212">
        <v>0</v>
      </c>
      <c r="T108" s="213">
        <f>S108*H108</f>
        <v>0</v>
      </c>
      <c r="AR108" s="15" t="s">
        <v>139</v>
      </c>
      <c r="AT108" s="15" t="s">
        <v>117</v>
      </c>
      <c r="AU108" s="15" t="s">
        <v>81</v>
      </c>
      <c r="AY108" s="15" t="s">
        <v>114</v>
      </c>
      <c r="BE108" s="214">
        <f>IF(N108="základní",J108,0)</f>
        <v>0</v>
      </c>
      <c r="BF108" s="214">
        <f>IF(N108="snížená",J108,0)</f>
        <v>0</v>
      </c>
      <c r="BG108" s="214">
        <f>IF(N108="zákl. přenesená",J108,0)</f>
        <v>0</v>
      </c>
      <c r="BH108" s="214">
        <f>IF(N108="sníž. přenesená",J108,0)</f>
        <v>0</v>
      </c>
      <c r="BI108" s="214">
        <f>IF(N108="nulová",J108,0)</f>
        <v>0</v>
      </c>
      <c r="BJ108" s="15" t="s">
        <v>79</v>
      </c>
      <c r="BK108" s="214">
        <f>ROUND(I108*H108,2)</f>
        <v>0</v>
      </c>
      <c r="BL108" s="15" t="s">
        <v>139</v>
      </c>
      <c r="BM108" s="15" t="s">
        <v>201</v>
      </c>
    </row>
    <row r="109" s="11" customFormat="1">
      <c r="B109" s="221"/>
      <c r="C109" s="222"/>
      <c r="D109" s="215" t="s">
        <v>189</v>
      </c>
      <c r="E109" s="223" t="s">
        <v>1</v>
      </c>
      <c r="F109" s="224" t="s">
        <v>202</v>
      </c>
      <c r="G109" s="222"/>
      <c r="H109" s="225">
        <v>28.879999999999999</v>
      </c>
      <c r="I109" s="226"/>
      <c r="J109" s="222"/>
      <c r="K109" s="222"/>
      <c r="L109" s="227"/>
      <c r="M109" s="228"/>
      <c r="N109" s="229"/>
      <c r="O109" s="229"/>
      <c r="P109" s="229"/>
      <c r="Q109" s="229"/>
      <c r="R109" s="229"/>
      <c r="S109" s="229"/>
      <c r="T109" s="230"/>
      <c r="AT109" s="231" t="s">
        <v>189</v>
      </c>
      <c r="AU109" s="231" t="s">
        <v>81</v>
      </c>
      <c r="AV109" s="11" t="s">
        <v>81</v>
      </c>
      <c r="AW109" s="11" t="s">
        <v>32</v>
      </c>
      <c r="AX109" s="11" t="s">
        <v>71</v>
      </c>
      <c r="AY109" s="231" t="s">
        <v>114</v>
      </c>
    </row>
    <row r="110" s="11" customFormat="1">
      <c r="B110" s="221"/>
      <c r="C110" s="222"/>
      <c r="D110" s="215" t="s">
        <v>189</v>
      </c>
      <c r="E110" s="223" t="s">
        <v>1</v>
      </c>
      <c r="F110" s="224" t="s">
        <v>203</v>
      </c>
      <c r="G110" s="222"/>
      <c r="H110" s="225">
        <v>18.245000000000001</v>
      </c>
      <c r="I110" s="226"/>
      <c r="J110" s="222"/>
      <c r="K110" s="222"/>
      <c r="L110" s="227"/>
      <c r="M110" s="228"/>
      <c r="N110" s="229"/>
      <c r="O110" s="229"/>
      <c r="P110" s="229"/>
      <c r="Q110" s="229"/>
      <c r="R110" s="229"/>
      <c r="S110" s="229"/>
      <c r="T110" s="230"/>
      <c r="AT110" s="231" t="s">
        <v>189</v>
      </c>
      <c r="AU110" s="231" t="s">
        <v>81</v>
      </c>
      <c r="AV110" s="11" t="s">
        <v>81</v>
      </c>
      <c r="AW110" s="11" t="s">
        <v>32</v>
      </c>
      <c r="AX110" s="11" t="s">
        <v>71</v>
      </c>
      <c r="AY110" s="231" t="s">
        <v>114</v>
      </c>
    </row>
    <row r="111" s="12" customFormat="1">
      <c r="B111" s="232"/>
      <c r="C111" s="233"/>
      <c r="D111" s="215" t="s">
        <v>189</v>
      </c>
      <c r="E111" s="234" t="s">
        <v>1</v>
      </c>
      <c r="F111" s="235" t="s">
        <v>191</v>
      </c>
      <c r="G111" s="233"/>
      <c r="H111" s="236">
        <v>47.125</v>
      </c>
      <c r="I111" s="237"/>
      <c r="J111" s="233"/>
      <c r="K111" s="233"/>
      <c r="L111" s="238"/>
      <c r="M111" s="239"/>
      <c r="N111" s="240"/>
      <c r="O111" s="240"/>
      <c r="P111" s="240"/>
      <c r="Q111" s="240"/>
      <c r="R111" s="240"/>
      <c r="S111" s="240"/>
      <c r="T111" s="241"/>
      <c r="AT111" s="242" t="s">
        <v>189</v>
      </c>
      <c r="AU111" s="242" t="s">
        <v>81</v>
      </c>
      <c r="AV111" s="12" t="s">
        <v>139</v>
      </c>
      <c r="AW111" s="12" t="s">
        <v>32</v>
      </c>
      <c r="AX111" s="12" t="s">
        <v>79</v>
      </c>
      <c r="AY111" s="242" t="s">
        <v>114</v>
      </c>
    </row>
    <row r="112" s="1" customFormat="1" ht="16.5" customHeight="1">
      <c r="B112" s="36"/>
      <c r="C112" s="203" t="s">
        <v>139</v>
      </c>
      <c r="D112" s="203" t="s">
        <v>117</v>
      </c>
      <c r="E112" s="204" t="s">
        <v>204</v>
      </c>
      <c r="F112" s="205" t="s">
        <v>205</v>
      </c>
      <c r="G112" s="206" t="s">
        <v>200</v>
      </c>
      <c r="H112" s="207">
        <v>47.125</v>
      </c>
      <c r="I112" s="208"/>
      <c r="J112" s="209">
        <f>ROUND(I112*H112,2)</f>
        <v>0</v>
      </c>
      <c r="K112" s="205" t="s">
        <v>121</v>
      </c>
      <c r="L112" s="41"/>
      <c r="M112" s="210" t="s">
        <v>1</v>
      </c>
      <c r="N112" s="211" t="s">
        <v>42</v>
      </c>
      <c r="O112" s="77"/>
      <c r="P112" s="212">
        <f>O112*H112</f>
        <v>0</v>
      </c>
      <c r="Q112" s="212">
        <v>0.0315</v>
      </c>
      <c r="R112" s="212">
        <f>Q112*H112</f>
        <v>1.4844375000000001</v>
      </c>
      <c r="S112" s="212">
        <v>0</v>
      </c>
      <c r="T112" s="213">
        <f>S112*H112</f>
        <v>0</v>
      </c>
      <c r="AR112" s="15" t="s">
        <v>139</v>
      </c>
      <c r="AT112" s="15" t="s">
        <v>117</v>
      </c>
      <c r="AU112" s="15" t="s">
        <v>81</v>
      </c>
      <c r="AY112" s="15" t="s">
        <v>114</v>
      </c>
      <c r="BE112" s="214">
        <f>IF(N112="základní",J112,0)</f>
        <v>0</v>
      </c>
      <c r="BF112" s="214">
        <f>IF(N112="snížená",J112,0)</f>
        <v>0</v>
      </c>
      <c r="BG112" s="214">
        <f>IF(N112="zákl. přenesená",J112,0)</f>
        <v>0</v>
      </c>
      <c r="BH112" s="214">
        <f>IF(N112="sníž. přenesená",J112,0)</f>
        <v>0</v>
      </c>
      <c r="BI112" s="214">
        <f>IF(N112="nulová",J112,0)</f>
        <v>0</v>
      </c>
      <c r="BJ112" s="15" t="s">
        <v>79</v>
      </c>
      <c r="BK112" s="214">
        <f>ROUND(I112*H112,2)</f>
        <v>0</v>
      </c>
      <c r="BL112" s="15" t="s">
        <v>139</v>
      </c>
      <c r="BM112" s="15" t="s">
        <v>206</v>
      </c>
    </row>
    <row r="113" s="1" customFormat="1" ht="16.5" customHeight="1">
      <c r="B113" s="36"/>
      <c r="C113" s="203" t="s">
        <v>113</v>
      </c>
      <c r="D113" s="203" t="s">
        <v>117</v>
      </c>
      <c r="E113" s="204" t="s">
        <v>207</v>
      </c>
      <c r="F113" s="205" t="s">
        <v>208</v>
      </c>
      <c r="G113" s="206" t="s">
        <v>200</v>
      </c>
      <c r="H113" s="207">
        <v>83.599999999999994</v>
      </c>
      <c r="I113" s="208"/>
      <c r="J113" s="209">
        <f>ROUND(I113*H113,2)</f>
        <v>0</v>
      </c>
      <c r="K113" s="205" t="s">
        <v>121</v>
      </c>
      <c r="L113" s="41"/>
      <c r="M113" s="210" t="s">
        <v>1</v>
      </c>
      <c r="N113" s="211" t="s">
        <v>42</v>
      </c>
      <c r="O113" s="77"/>
      <c r="P113" s="212">
        <f>O113*H113</f>
        <v>0</v>
      </c>
      <c r="Q113" s="212">
        <v>0.063</v>
      </c>
      <c r="R113" s="212">
        <f>Q113*H113</f>
        <v>5.2667999999999999</v>
      </c>
      <c r="S113" s="212">
        <v>0</v>
      </c>
      <c r="T113" s="213">
        <f>S113*H113</f>
        <v>0</v>
      </c>
      <c r="AR113" s="15" t="s">
        <v>139</v>
      </c>
      <c r="AT113" s="15" t="s">
        <v>117</v>
      </c>
      <c r="AU113" s="15" t="s">
        <v>81</v>
      </c>
      <c r="AY113" s="15" t="s">
        <v>114</v>
      </c>
      <c r="BE113" s="214">
        <f>IF(N113="základní",J113,0)</f>
        <v>0</v>
      </c>
      <c r="BF113" s="214">
        <f>IF(N113="snížená",J113,0)</f>
        <v>0</v>
      </c>
      <c r="BG113" s="214">
        <f>IF(N113="zákl. přenesená",J113,0)</f>
        <v>0</v>
      </c>
      <c r="BH113" s="214">
        <f>IF(N113="sníž. přenesená",J113,0)</f>
        <v>0</v>
      </c>
      <c r="BI113" s="214">
        <f>IF(N113="nulová",J113,0)</f>
        <v>0</v>
      </c>
      <c r="BJ113" s="15" t="s">
        <v>79</v>
      </c>
      <c r="BK113" s="214">
        <f>ROUND(I113*H113,2)</f>
        <v>0</v>
      </c>
      <c r="BL113" s="15" t="s">
        <v>139</v>
      </c>
      <c r="BM113" s="15" t="s">
        <v>209</v>
      </c>
    </row>
    <row r="114" s="11" customFormat="1">
      <c r="B114" s="221"/>
      <c r="C114" s="222"/>
      <c r="D114" s="215" t="s">
        <v>189</v>
      </c>
      <c r="E114" s="223" t="s">
        <v>1</v>
      </c>
      <c r="F114" s="224" t="s">
        <v>210</v>
      </c>
      <c r="G114" s="222"/>
      <c r="H114" s="225">
        <v>83.599999999999994</v>
      </c>
      <c r="I114" s="226"/>
      <c r="J114" s="222"/>
      <c r="K114" s="222"/>
      <c r="L114" s="227"/>
      <c r="M114" s="228"/>
      <c r="N114" s="229"/>
      <c r="O114" s="229"/>
      <c r="P114" s="229"/>
      <c r="Q114" s="229"/>
      <c r="R114" s="229"/>
      <c r="S114" s="229"/>
      <c r="T114" s="230"/>
      <c r="AT114" s="231" t="s">
        <v>189</v>
      </c>
      <c r="AU114" s="231" t="s">
        <v>81</v>
      </c>
      <c r="AV114" s="11" t="s">
        <v>81</v>
      </c>
      <c r="AW114" s="11" t="s">
        <v>32</v>
      </c>
      <c r="AX114" s="11" t="s">
        <v>71</v>
      </c>
      <c r="AY114" s="231" t="s">
        <v>114</v>
      </c>
    </row>
    <row r="115" s="13" customFormat="1">
      <c r="B115" s="243"/>
      <c r="C115" s="244"/>
      <c r="D115" s="215" t="s">
        <v>189</v>
      </c>
      <c r="E115" s="245" t="s">
        <v>1</v>
      </c>
      <c r="F115" s="246" t="s">
        <v>211</v>
      </c>
      <c r="G115" s="244"/>
      <c r="H115" s="245" t="s">
        <v>1</v>
      </c>
      <c r="I115" s="247"/>
      <c r="J115" s="244"/>
      <c r="K115" s="244"/>
      <c r="L115" s="248"/>
      <c r="M115" s="249"/>
      <c r="N115" s="250"/>
      <c r="O115" s="250"/>
      <c r="P115" s="250"/>
      <c r="Q115" s="250"/>
      <c r="R115" s="250"/>
      <c r="S115" s="250"/>
      <c r="T115" s="251"/>
      <c r="AT115" s="252" t="s">
        <v>189</v>
      </c>
      <c r="AU115" s="252" t="s">
        <v>81</v>
      </c>
      <c r="AV115" s="13" t="s">
        <v>79</v>
      </c>
      <c r="AW115" s="13" t="s">
        <v>32</v>
      </c>
      <c r="AX115" s="13" t="s">
        <v>71</v>
      </c>
      <c r="AY115" s="252" t="s">
        <v>114</v>
      </c>
    </row>
    <row r="116" s="12" customFormat="1">
      <c r="B116" s="232"/>
      <c r="C116" s="233"/>
      <c r="D116" s="215" t="s">
        <v>189</v>
      </c>
      <c r="E116" s="234" t="s">
        <v>1</v>
      </c>
      <c r="F116" s="235" t="s">
        <v>191</v>
      </c>
      <c r="G116" s="233"/>
      <c r="H116" s="236">
        <v>83.599999999999994</v>
      </c>
      <c r="I116" s="237"/>
      <c r="J116" s="233"/>
      <c r="K116" s="233"/>
      <c r="L116" s="238"/>
      <c r="M116" s="239"/>
      <c r="N116" s="240"/>
      <c r="O116" s="240"/>
      <c r="P116" s="240"/>
      <c r="Q116" s="240"/>
      <c r="R116" s="240"/>
      <c r="S116" s="240"/>
      <c r="T116" s="241"/>
      <c r="AT116" s="242" t="s">
        <v>189</v>
      </c>
      <c r="AU116" s="242" t="s">
        <v>81</v>
      </c>
      <c r="AV116" s="12" t="s">
        <v>139</v>
      </c>
      <c r="AW116" s="12" t="s">
        <v>32</v>
      </c>
      <c r="AX116" s="12" t="s">
        <v>79</v>
      </c>
      <c r="AY116" s="242" t="s">
        <v>114</v>
      </c>
    </row>
    <row r="117" s="10" customFormat="1" ht="22.8" customHeight="1">
      <c r="B117" s="187"/>
      <c r="C117" s="188"/>
      <c r="D117" s="189" t="s">
        <v>70</v>
      </c>
      <c r="E117" s="201" t="s">
        <v>212</v>
      </c>
      <c r="F117" s="201" t="s">
        <v>213</v>
      </c>
      <c r="G117" s="188"/>
      <c r="H117" s="188"/>
      <c r="I117" s="191"/>
      <c r="J117" s="202">
        <f>BK117</f>
        <v>0</v>
      </c>
      <c r="K117" s="188"/>
      <c r="L117" s="193"/>
      <c r="M117" s="194"/>
      <c r="N117" s="195"/>
      <c r="O117" s="195"/>
      <c r="P117" s="196">
        <f>SUM(P118:P135)</f>
        <v>0</v>
      </c>
      <c r="Q117" s="195"/>
      <c r="R117" s="196">
        <f>SUM(R118:R135)</f>
        <v>0.002016</v>
      </c>
      <c r="S117" s="195"/>
      <c r="T117" s="197">
        <f>SUM(T118:T135)</f>
        <v>23.544374999999999</v>
      </c>
      <c r="AR117" s="198" t="s">
        <v>79</v>
      </c>
      <c r="AT117" s="199" t="s">
        <v>70</v>
      </c>
      <c r="AU117" s="199" t="s">
        <v>79</v>
      </c>
      <c r="AY117" s="198" t="s">
        <v>114</v>
      </c>
      <c r="BK117" s="200">
        <f>SUM(BK118:BK135)</f>
        <v>0</v>
      </c>
    </row>
    <row r="118" s="1" customFormat="1" ht="22.5" customHeight="1">
      <c r="B118" s="36"/>
      <c r="C118" s="203" t="s">
        <v>150</v>
      </c>
      <c r="D118" s="203" t="s">
        <v>117</v>
      </c>
      <c r="E118" s="204" t="s">
        <v>214</v>
      </c>
      <c r="F118" s="205" t="s">
        <v>215</v>
      </c>
      <c r="G118" s="206" t="s">
        <v>120</v>
      </c>
      <c r="H118" s="207">
        <v>1</v>
      </c>
      <c r="I118" s="208"/>
      <c r="J118" s="209">
        <f>ROUND(I118*H118,2)</f>
        <v>0</v>
      </c>
      <c r="K118" s="205" t="s">
        <v>216</v>
      </c>
      <c r="L118" s="41"/>
      <c r="M118" s="210" t="s">
        <v>1</v>
      </c>
      <c r="N118" s="211" t="s">
        <v>42</v>
      </c>
      <c r="O118" s="77"/>
      <c r="P118" s="212">
        <f>O118*H118</f>
        <v>0</v>
      </c>
      <c r="Q118" s="212">
        <v>0</v>
      </c>
      <c r="R118" s="212">
        <f>Q118*H118</f>
        <v>0</v>
      </c>
      <c r="S118" s="212">
        <v>0</v>
      </c>
      <c r="T118" s="213">
        <f>S118*H118</f>
        <v>0</v>
      </c>
      <c r="AR118" s="15" t="s">
        <v>139</v>
      </c>
      <c r="AT118" s="15" t="s">
        <v>117</v>
      </c>
      <c r="AU118" s="15" t="s">
        <v>81</v>
      </c>
      <c r="AY118" s="15" t="s">
        <v>114</v>
      </c>
      <c r="BE118" s="214">
        <f>IF(N118="základní",J118,0)</f>
        <v>0</v>
      </c>
      <c r="BF118" s="214">
        <f>IF(N118="snížená",J118,0)</f>
        <v>0</v>
      </c>
      <c r="BG118" s="214">
        <f>IF(N118="zákl. přenesená",J118,0)</f>
        <v>0</v>
      </c>
      <c r="BH118" s="214">
        <f>IF(N118="sníž. přenesená",J118,0)</f>
        <v>0</v>
      </c>
      <c r="BI118" s="214">
        <f>IF(N118="nulová",J118,0)</f>
        <v>0</v>
      </c>
      <c r="BJ118" s="15" t="s">
        <v>79</v>
      </c>
      <c r="BK118" s="214">
        <f>ROUND(I118*H118,2)</f>
        <v>0</v>
      </c>
      <c r="BL118" s="15" t="s">
        <v>139</v>
      </c>
      <c r="BM118" s="15" t="s">
        <v>217</v>
      </c>
    </row>
    <row r="119" s="1" customFormat="1" ht="16.5" customHeight="1">
      <c r="B119" s="36"/>
      <c r="C119" s="203" t="s">
        <v>157</v>
      </c>
      <c r="D119" s="203" t="s">
        <v>117</v>
      </c>
      <c r="E119" s="204" t="s">
        <v>218</v>
      </c>
      <c r="F119" s="205" t="s">
        <v>219</v>
      </c>
      <c r="G119" s="206" t="s">
        <v>200</v>
      </c>
      <c r="H119" s="207">
        <v>83.599999999999994</v>
      </c>
      <c r="I119" s="208"/>
      <c r="J119" s="209">
        <f>ROUND(I119*H119,2)</f>
        <v>0</v>
      </c>
      <c r="K119" s="205" t="s">
        <v>121</v>
      </c>
      <c r="L119" s="41"/>
      <c r="M119" s="210" t="s">
        <v>1</v>
      </c>
      <c r="N119" s="211" t="s">
        <v>42</v>
      </c>
      <c r="O119" s="77"/>
      <c r="P119" s="212">
        <f>O119*H119</f>
        <v>0</v>
      </c>
      <c r="Q119" s="212">
        <v>0</v>
      </c>
      <c r="R119" s="212">
        <f>Q119*H119</f>
        <v>0</v>
      </c>
      <c r="S119" s="212">
        <v>0</v>
      </c>
      <c r="T119" s="213">
        <f>S119*H119</f>
        <v>0</v>
      </c>
      <c r="AR119" s="15" t="s">
        <v>139</v>
      </c>
      <c r="AT119" s="15" t="s">
        <v>117</v>
      </c>
      <c r="AU119" s="15" t="s">
        <v>81</v>
      </c>
      <c r="AY119" s="15" t="s">
        <v>114</v>
      </c>
      <c r="BE119" s="214">
        <f>IF(N119="základní",J119,0)</f>
        <v>0</v>
      </c>
      <c r="BF119" s="214">
        <f>IF(N119="snížená",J119,0)</f>
        <v>0</v>
      </c>
      <c r="BG119" s="214">
        <f>IF(N119="zákl. přenesená",J119,0)</f>
        <v>0</v>
      </c>
      <c r="BH119" s="214">
        <f>IF(N119="sníž. přenesená",J119,0)</f>
        <v>0</v>
      </c>
      <c r="BI119" s="214">
        <f>IF(N119="nulová",J119,0)</f>
        <v>0</v>
      </c>
      <c r="BJ119" s="15" t="s">
        <v>79</v>
      </c>
      <c r="BK119" s="214">
        <f>ROUND(I119*H119,2)</f>
        <v>0</v>
      </c>
      <c r="BL119" s="15" t="s">
        <v>139</v>
      </c>
      <c r="BM119" s="15" t="s">
        <v>220</v>
      </c>
    </row>
    <row r="120" s="11" customFormat="1">
      <c r="B120" s="221"/>
      <c r="C120" s="222"/>
      <c r="D120" s="215" t="s">
        <v>189</v>
      </c>
      <c r="E120" s="223" t="s">
        <v>1</v>
      </c>
      <c r="F120" s="224" t="s">
        <v>210</v>
      </c>
      <c r="G120" s="222"/>
      <c r="H120" s="225">
        <v>83.599999999999994</v>
      </c>
      <c r="I120" s="226"/>
      <c r="J120" s="222"/>
      <c r="K120" s="222"/>
      <c r="L120" s="227"/>
      <c r="M120" s="228"/>
      <c r="N120" s="229"/>
      <c r="O120" s="229"/>
      <c r="P120" s="229"/>
      <c r="Q120" s="229"/>
      <c r="R120" s="229"/>
      <c r="S120" s="229"/>
      <c r="T120" s="230"/>
      <c r="AT120" s="231" t="s">
        <v>189</v>
      </c>
      <c r="AU120" s="231" t="s">
        <v>81</v>
      </c>
      <c r="AV120" s="11" t="s">
        <v>81</v>
      </c>
      <c r="AW120" s="11" t="s">
        <v>32</v>
      </c>
      <c r="AX120" s="11" t="s">
        <v>71</v>
      </c>
      <c r="AY120" s="231" t="s">
        <v>114</v>
      </c>
    </row>
    <row r="121" s="12" customFormat="1">
      <c r="B121" s="232"/>
      <c r="C121" s="233"/>
      <c r="D121" s="215" t="s">
        <v>189</v>
      </c>
      <c r="E121" s="234" t="s">
        <v>1</v>
      </c>
      <c r="F121" s="235" t="s">
        <v>191</v>
      </c>
      <c r="G121" s="233"/>
      <c r="H121" s="236">
        <v>83.599999999999994</v>
      </c>
      <c r="I121" s="237"/>
      <c r="J121" s="233"/>
      <c r="K121" s="233"/>
      <c r="L121" s="238"/>
      <c r="M121" s="239"/>
      <c r="N121" s="240"/>
      <c r="O121" s="240"/>
      <c r="P121" s="240"/>
      <c r="Q121" s="240"/>
      <c r="R121" s="240"/>
      <c r="S121" s="240"/>
      <c r="T121" s="241"/>
      <c r="AT121" s="242" t="s">
        <v>189</v>
      </c>
      <c r="AU121" s="242" t="s">
        <v>81</v>
      </c>
      <c r="AV121" s="12" t="s">
        <v>139</v>
      </c>
      <c r="AW121" s="12" t="s">
        <v>32</v>
      </c>
      <c r="AX121" s="12" t="s">
        <v>79</v>
      </c>
      <c r="AY121" s="242" t="s">
        <v>114</v>
      </c>
    </row>
    <row r="122" s="1" customFormat="1" ht="16.5" customHeight="1">
      <c r="B122" s="36"/>
      <c r="C122" s="203" t="s">
        <v>221</v>
      </c>
      <c r="D122" s="203" t="s">
        <v>117</v>
      </c>
      <c r="E122" s="204" t="s">
        <v>222</v>
      </c>
      <c r="F122" s="205" t="s">
        <v>223</v>
      </c>
      <c r="G122" s="206" t="s">
        <v>187</v>
      </c>
      <c r="H122" s="207">
        <v>12.539999999999999</v>
      </c>
      <c r="I122" s="208"/>
      <c r="J122" s="209">
        <f>ROUND(I122*H122,2)</f>
        <v>0</v>
      </c>
      <c r="K122" s="205" t="s">
        <v>121</v>
      </c>
      <c r="L122" s="41"/>
      <c r="M122" s="210" t="s">
        <v>1</v>
      </c>
      <c r="N122" s="211" t="s">
        <v>42</v>
      </c>
      <c r="O122" s="77"/>
      <c r="P122" s="212">
        <f>O122*H122</f>
        <v>0</v>
      </c>
      <c r="Q122" s="212">
        <v>0</v>
      </c>
      <c r="R122" s="212">
        <f>Q122*H122</f>
        <v>0</v>
      </c>
      <c r="S122" s="212">
        <v>1.6000000000000001</v>
      </c>
      <c r="T122" s="213">
        <f>S122*H122</f>
        <v>20.064</v>
      </c>
      <c r="AR122" s="15" t="s">
        <v>139</v>
      </c>
      <c r="AT122" s="15" t="s">
        <v>117</v>
      </c>
      <c r="AU122" s="15" t="s">
        <v>81</v>
      </c>
      <c r="AY122" s="15" t="s">
        <v>114</v>
      </c>
      <c r="BE122" s="214">
        <f>IF(N122="základní",J122,0)</f>
        <v>0</v>
      </c>
      <c r="BF122" s="214">
        <f>IF(N122="snížená",J122,0)</f>
        <v>0</v>
      </c>
      <c r="BG122" s="214">
        <f>IF(N122="zákl. přenesená",J122,0)</f>
        <v>0</v>
      </c>
      <c r="BH122" s="214">
        <f>IF(N122="sníž. přenesená",J122,0)</f>
        <v>0</v>
      </c>
      <c r="BI122" s="214">
        <f>IF(N122="nulová",J122,0)</f>
        <v>0</v>
      </c>
      <c r="BJ122" s="15" t="s">
        <v>79</v>
      </c>
      <c r="BK122" s="214">
        <f>ROUND(I122*H122,2)</f>
        <v>0</v>
      </c>
      <c r="BL122" s="15" t="s">
        <v>139</v>
      </c>
      <c r="BM122" s="15" t="s">
        <v>224</v>
      </c>
    </row>
    <row r="123" s="11" customFormat="1">
      <c r="B123" s="221"/>
      <c r="C123" s="222"/>
      <c r="D123" s="215" t="s">
        <v>189</v>
      </c>
      <c r="E123" s="223" t="s">
        <v>1</v>
      </c>
      <c r="F123" s="224" t="s">
        <v>225</v>
      </c>
      <c r="G123" s="222"/>
      <c r="H123" s="225">
        <v>12.539999999999999</v>
      </c>
      <c r="I123" s="226"/>
      <c r="J123" s="222"/>
      <c r="K123" s="222"/>
      <c r="L123" s="227"/>
      <c r="M123" s="228"/>
      <c r="N123" s="229"/>
      <c r="O123" s="229"/>
      <c r="P123" s="229"/>
      <c r="Q123" s="229"/>
      <c r="R123" s="229"/>
      <c r="S123" s="229"/>
      <c r="T123" s="230"/>
      <c r="AT123" s="231" t="s">
        <v>189</v>
      </c>
      <c r="AU123" s="231" t="s">
        <v>81</v>
      </c>
      <c r="AV123" s="11" t="s">
        <v>81</v>
      </c>
      <c r="AW123" s="11" t="s">
        <v>32</v>
      </c>
      <c r="AX123" s="11" t="s">
        <v>71</v>
      </c>
      <c r="AY123" s="231" t="s">
        <v>114</v>
      </c>
    </row>
    <row r="124" s="12" customFormat="1">
      <c r="B124" s="232"/>
      <c r="C124" s="233"/>
      <c r="D124" s="215" t="s">
        <v>189</v>
      </c>
      <c r="E124" s="234" t="s">
        <v>1</v>
      </c>
      <c r="F124" s="235" t="s">
        <v>191</v>
      </c>
      <c r="G124" s="233"/>
      <c r="H124" s="236">
        <v>12.539999999999999</v>
      </c>
      <c r="I124" s="237"/>
      <c r="J124" s="233"/>
      <c r="K124" s="233"/>
      <c r="L124" s="238"/>
      <c r="M124" s="239"/>
      <c r="N124" s="240"/>
      <c r="O124" s="240"/>
      <c r="P124" s="240"/>
      <c r="Q124" s="240"/>
      <c r="R124" s="240"/>
      <c r="S124" s="240"/>
      <c r="T124" s="241"/>
      <c r="AT124" s="242" t="s">
        <v>189</v>
      </c>
      <c r="AU124" s="242" t="s">
        <v>81</v>
      </c>
      <c r="AV124" s="12" t="s">
        <v>139</v>
      </c>
      <c r="AW124" s="12" t="s">
        <v>32</v>
      </c>
      <c r="AX124" s="12" t="s">
        <v>79</v>
      </c>
      <c r="AY124" s="242" t="s">
        <v>114</v>
      </c>
    </row>
    <row r="125" s="1" customFormat="1" ht="16.5" customHeight="1">
      <c r="B125" s="36"/>
      <c r="C125" s="203" t="s">
        <v>212</v>
      </c>
      <c r="D125" s="203" t="s">
        <v>117</v>
      </c>
      <c r="E125" s="204" t="s">
        <v>226</v>
      </c>
      <c r="F125" s="205" t="s">
        <v>227</v>
      </c>
      <c r="G125" s="206" t="s">
        <v>200</v>
      </c>
      <c r="H125" s="207">
        <v>3.5</v>
      </c>
      <c r="I125" s="208"/>
      <c r="J125" s="209">
        <f>ROUND(I125*H125,2)</f>
        <v>0</v>
      </c>
      <c r="K125" s="205" t="s">
        <v>216</v>
      </c>
      <c r="L125" s="41"/>
      <c r="M125" s="210" t="s">
        <v>1</v>
      </c>
      <c r="N125" s="211" t="s">
        <v>42</v>
      </c>
      <c r="O125" s="77"/>
      <c r="P125" s="212">
        <f>O125*H125</f>
        <v>0</v>
      </c>
      <c r="Q125" s="212">
        <v>0</v>
      </c>
      <c r="R125" s="212">
        <f>Q125*H125</f>
        <v>0</v>
      </c>
      <c r="S125" s="212">
        <v>0.20000000000000001</v>
      </c>
      <c r="T125" s="213">
        <f>S125*H125</f>
        <v>0.70000000000000007</v>
      </c>
      <c r="AR125" s="15" t="s">
        <v>139</v>
      </c>
      <c r="AT125" s="15" t="s">
        <v>117</v>
      </c>
      <c r="AU125" s="15" t="s">
        <v>81</v>
      </c>
      <c r="AY125" s="15" t="s">
        <v>114</v>
      </c>
      <c r="BE125" s="214">
        <f>IF(N125="základní",J125,0)</f>
        <v>0</v>
      </c>
      <c r="BF125" s="214">
        <f>IF(N125="snížená",J125,0)</f>
        <v>0</v>
      </c>
      <c r="BG125" s="214">
        <f>IF(N125="zákl. přenesená",J125,0)</f>
        <v>0</v>
      </c>
      <c r="BH125" s="214">
        <f>IF(N125="sníž. přenesená",J125,0)</f>
        <v>0</v>
      </c>
      <c r="BI125" s="214">
        <f>IF(N125="nulová",J125,0)</f>
        <v>0</v>
      </c>
      <c r="BJ125" s="15" t="s">
        <v>79</v>
      </c>
      <c r="BK125" s="214">
        <f>ROUND(I125*H125,2)</f>
        <v>0</v>
      </c>
      <c r="BL125" s="15" t="s">
        <v>139</v>
      </c>
      <c r="BM125" s="15" t="s">
        <v>228</v>
      </c>
    </row>
    <row r="126" s="1" customFormat="1">
      <c r="B126" s="36"/>
      <c r="C126" s="37"/>
      <c r="D126" s="215" t="s">
        <v>124</v>
      </c>
      <c r="E126" s="37"/>
      <c r="F126" s="216" t="s">
        <v>229</v>
      </c>
      <c r="G126" s="37"/>
      <c r="H126" s="37"/>
      <c r="I126" s="129"/>
      <c r="J126" s="37"/>
      <c r="K126" s="37"/>
      <c r="L126" s="41"/>
      <c r="M126" s="217"/>
      <c r="N126" s="77"/>
      <c r="O126" s="77"/>
      <c r="P126" s="77"/>
      <c r="Q126" s="77"/>
      <c r="R126" s="77"/>
      <c r="S126" s="77"/>
      <c r="T126" s="78"/>
      <c r="AT126" s="15" t="s">
        <v>124</v>
      </c>
      <c r="AU126" s="15" t="s">
        <v>81</v>
      </c>
    </row>
    <row r="127" s="11" customFormat="1">
      <c r="B127" s="221"/>
      <c r="C127" s="222"/>
      <c r="D127" s="215" t="s">
        <v>189</v>
      </c>
      <c r="E127" s="223" t="s">
        <v>1</v>
      </c>
      <c r="F127" s="224" t="s">
        <v>230</v>
      </c>
      <c r="G127" s="222"/>
      <c r="H127" s="225">
        <v>3.5</v>
      </c>
      <c r="I127" s="226"/>
      <c r="J127" s="222"/>
      <c r="K127" s="222"/>
      <c r="L127" s="227"/>
      <c r="M127" s="228"/>
      <c r="N127" s="229"/>
      <c r="O127" s="229"/>
      <c r="P127" s="229"/>
      <c r="Q127" s="229"/>
      <c r="R127" s="229"/>
      <c r="S127" s="229"/>
      <c r="T127" s="230"/>
      <c r="AT127" s="231" t="s">
        <v>189</v>
      </c>
      <c r="AU127" s="231" t="s">
        <v>81</v>
      </c>
      <c r="AV127" s="11" t="s">
        <v>81</v>
      </c>
      <c r="AW127" s="11" t="s">
        <v>32</v>
      </c>
      <c r="AX127" s="11" t="s">
        <v>71</v>
      </c>
      <c r="AY127" s="231" t="s">
        <v>114</v>
      </c>
    </row>
    <row r="128" s="12" customFormat="1">
      <c r="B128" s="232"/>
      <c r="C128" s="233"/>
      <c r="D128" s="215" t="s">
        <v>189</v>
      </c>
      <c r="E128" s="234" t="s">
        <v>1</v>
      </c>
      <c r="F128" s="235" t="s">
        <v>191</v>
      </c>
      <c r="G128" s="233"/>
      <c r="H128" s="236">
        <v>3.5</v>
      </c>
      <c r="I128" s="237"/>
      <c r="J128" s="233"/>
      <c r="K128" s="233"/>
      <c r="L128" s="238"/>
      <c r="M128" s="239"/>
      <c r="N128" s="240"/>
      <c r="O128" s="240"/>
      <c r="P128" s="240"/>
      <c r="Q128" s="240"/>
      <c r="R128" s="240"/>
      <c r="S128" s="240"/>
      <c r="T128" s="241"/>
      <c r="AT128" s="242" t="s">
        <v>189</v>
      </c>
      <c r="AU128" s="242" t="s">
        <v>81</v>
      </c>
      <c r="AV128" s="12" t="s">
        <v>139</v>
      </c>
      <c r="AW128" s="12" t="s">
        <v>32</v>
      </c>
      <c r="AX128" s="12" t="s">
        <v>79</v>
      </c>
      <c r="AY128" s="242" t="s">
        <v>114</v>
      </c>
    </row>
    <row r="129" s="1" customFormat="1" ht="16.5" customHeight="1">
      <c r="B129" s="36"/>
      <c r="C129" s="203" t="s">
        <v>231</v>
      </c>
      <c r="D129" s="203" t="s">
        <v>117</v>
      </c>
      <c r="E129" s="204" t="s">
        <v>232</v>
      </c>
      <c r="F129" s="205" t="s">
        <v>233</v>
      </c>
      <c r="G129" s="206" t="s">
        <v>200</v>
      </c>
      <c r="H129" s="207">
        <v>47.125</v>
      </c>
      <c r="I129" s="208"/>
      <c r="J129" s="209">
        <f>ROUND(I129*H129,2)</f>
        <v>0</v>
      </c>
      <c r="K129" s="205" t="s">
        <v>121</v>
      </c>
      <c r="L129" s="41"/>
      <c r="M129" s="210" t="s">
        <v>1</v>
      </c>
      <c r="N129" s="211" t="s">
        <v>42</v>
      </c>
      <c r="O129" s="77"/>
      <c r="P129" s="212">
        <f>O129*H129</f>
        <v>0</v>
      </c>
      <c r="Q129" s="212">
        <v>0</v>
      </c>
      <c r="R129" s="212">
        <f>Q129*H129</f>
        <v>0</v>
      </c>
      <c r="S129" s="212">
        <v>0.058999999999999997</v>
      </c>
      <c r="T129" s="213">
        <f>S129*H129</f>
        <v>2.7803749999999998</v>
      </c>
      <c r="AR129" s="15" t="s">
        <v>139</v>
      </c>
      <c r="AT129" s="15" t="s">
        <v>117</v>
      </c>
      <c r="AU129" s="15" t="s">
        <v>81</v>
      </c>
      <c r="AY129" s="15" t="s">
        <v>114</v>
      </c>
      <c r="BE129" s="214">
        <f>IF(N129="základní",J129,0)</f>
        <v>0</v>
      </c>
      <c r="BF129" s="214">
        <f>IF(N129="snížená",J129,0)</f>
        <v>0</v>
      </c>
      <c r="BG129" s="214">
        <f>IF(N129="zákl. přenesená",J129,0)</f>
        <v>0</v>
      </c>
      <c r="BH129" s="214">
        <f>IF(N129="sníž. přenesená",J129,0)</f>
        <v>0</v>
      </c>
      <c r="BI129" s="214">
        <f>IF(N129="nulová",J129,0)</f>
        <v>0</v>
      </c>
      <c r="BJ129" s="15" t="s">
        <v>79</v>
      </c>
      <c r="BK129" s="214">
        <f>ROUND(I129*H129,2)</f>
        <v>0</v>
      </c>
      <c r="BL129" s="15" t="s">
        <v>139</v>
      </c>
      <c r="BM129" s="15" t="s">
        <v>234</v>
      </c>
    </row>
    <row r="130" s="11" customFormat="1">
      <c r="B130" s="221"/>
      <c r="C130" s="222"/>
      <c r="D130" s="215" t="s">
        <v>189</v>
      </c>
      <c r="E130" s="223" t="s">
        <v>1</v>
      </c>
      <c r="F130" s="224" t="s">
        <v>202</v>
      </c>
      <c r="G130" s="222"/>
      <c r="H130" s="225">
        <v>28.879999999999999</v>
      </c>
      <c r="I130" s="226"/>
      <c r="J130" s="222"/>
      <c r="K130" s="222"/>
      <c r="L130" s="227"/>
      <c r="M130" s="228"/>
      <c r="N130" s="229"/>
      <c r="O130" s="229"/>
      <c r="P130" s="229"/>
      <c r="Q130" s="229"/>
      <c r="R130" s="229"/>
      <c r="S130" s="229"/>
      <c r="T130" s="230"/>
      <c r="AT130" s="231" t="s">
        <v>189</v>
      </c>
      <c r="AU130" s="231" t="s">
        <v>81</v>
      </c>
      <c r="AV130" s="11" t="s">
        <v>81</v>
      </c>
      <c r="AW130" s="11" t="s">
        <v>32</v>
      </c>
      <c r="AX130" s="11" t="s">
        <v>71</v>
      </c>
      <c r="AY130" s="231" t="s">
        <v>114</v>
      </c>
    </row>
    <row r="131" s="11" customFormat="1">
      <c r="B131" s="221"/>
      <c r="C131" s="222"/>
      <c r="D131" s="215" t="s">
        <v>189</v>
      </c>
      <c r="E131" s="223" t="s">
        <v>1</v>
      </c>
      <c r="F131" s="224" t="s">
        <v>203</v>
      </c>
      <c r="G131" s="222"/>
      <c r="H131" s="225">
        <v>18.245000000000001</v>
      </c>
      <c r="I131" s="226"/>
      <c r="J131" s="222"/>
      <c r="K131" s="222"/>
      <c r="L131" s="227"/>
      <c r="M131" s="228"/>
      <c r="N131" s="229"/>
      <c r="O131" s="229"/>
      <c r="P131" s="229"/>
      <c r="Q131" s="229"/>
      <c r="R131" s="229"/>
      <c r="S131" s="229"/>
      <c r="T131" s="230"/>
      <c r="AT131" s="231" t="s">
        <v>189</v>
      </c>
      <c r="AU131" s="231" t="s">
        <v>81</v>
      </c>
      <c r="AV131" s="11" t="s">
        <v>81</v>
      </c>
      <c r="AW131" s="11" t="s">
        <v>32</v>
      </c>
      <c r="AX131" s="11" t="s">
        <v>71</v>
      </c>
      <c r="AY131" s="231" t="s">
        <v>114</v>
      </c>
    </row>
    <row r="132" s="12" customFormat="1">
      <c r="B132" s="232"/>
      <c r="C132" s="233"/>
      <c r="D132" s="215" t="s">
        <v>189</v>
      </c>
      <c r="E132" s="234" t="s">
        <v>1</v>
      </c>
      <c r="F132" s="235" t="s">
        <v>191</v>
      </c>
      <c r="G132" s="233"/>
      <c r="H132" s="236">
        <v>47.125</v>
      </c>
      <c r="I132" s="237"/>
      <c r="J132" s="233"/>
      <c r="K132" s="233"/>
      <c r="L132" s="238"/>
      <c r="M132" s="239"/>
      <c r="N132" s="240"/>
      <c r="O132" s="240"/>
      <c r="P132" s="240"/>
      <c r="Q132" s="240"/>
      <c r="R132" s="240"/>
      <c r="S132" s="240"/>
      <c r="T132" s="241"/>
      <c r="AT132" s="242" t="s">
        <v>189</v>
      </c>
      <c r="AU132" s="242" t="s">
        <v>81</v>
      </c>
      <c r="AV132" s="12" t="s">
        <v>139</v>
      </c>
      <c r="AW132" s="12" t="s">
        <v>32</v>
      </c>
      <c r="AX132" s="12" t="s">
        <v>79</v>
      </c>
      <c r="AY132" s="242" t="s">
        <v>114</v>
      </c>
    </row>
    <row r="133" s="1" customFormat="1" ht="16.5" customHeight="1">
      <c r="B133" s="36"/>
      <c r="C133" s="203" t="s">
        <v>235</v>
      </c>
      <c r="D133" s="203" t="s">
        <v>117</v>
      </c>
      <c r="E133" s="204" t="s">
        <v>236</v>
      </c>
      <c r="F133" s="205" t="s">
        <v>237</v>
      </c>
      <c r="G133" s="206" t="s">
        <v>238</v>
      </c>
      <c r="H133" s="207">
        <v>11.199999999999999</v>
      </c>
      <c r="I133" s="208"/>
      <c r="J133" s="209">
        <f>ROUND(I133*H133,2)</f>
        <v>0</v>
      </c>
      <c r="K133" s="205" t="s">
        <v>121</v>
      </c>
      <c r="L133" s="41"/>
      <c r="M133" s="210" t="s">
        <v>1</v>
      </c>
      <c r="N133" s="211" t="s">
        <v>42</v>
      </c>
      <c r="O133" s="77"/>
      <c r="P133" s="212">
        <f>O133*H133</f>
        <v>0</v>
      </c>
      <c r="Q133" s="212">
        <v>0.00018000000000000001</v>
      </c>
      <c r="R133" s="212">
        <f>Q133*H133</f>
        <v>0.002016</v>
      </c>
      <c r="S133" s="212">
        <v>0</v>
      </c>
      <c r="T133" s="213">
        <f>S133*H133</f>
        <v>0</v>
      </c>
      <c r="AR133" s="15" t="s">
        <v>139</v>
      </c>
      <c r="AT133" s="15" t="s">
        <v>117</v>
      </c>
      <c r="AU133" s="15" t="s">
        <v>81</v>
      </c>
      <c r="AY133" s="15" t="s">
        <v>114</v>
      </c>
      <c r="BE133" s="214">
        <f>IF(N133="základní",J133,0)</f>
        <v>0</v>
      </c>
      <c r="BF133" s="214">
        <f>IF(N133="snížená",J133,0)</f>
        <v>0</v>
      </c>
      <c r="BG133" s="214">
        <f>IF(N133="zákl. přenesená",J133,0)</f>
        <v>0</v>
      </c>
      <c r="BH133" s="214">
        <f>IF(N133="sníž. přenesená",J133,0)</f>
        <v>0</v>
      </c>
      <c r="BI133" s="214">
        <f>IF(N133="nulová",J133,0)</f>
        <v>0</v>
      </c>
      <c r="BJ133" s="15" t="s">
        <v>79</v>
      </c>
      <c r="BK133" s="214">
        <f>ROUND(I133*H133,2)</f>
        <v>0</v>
      </c>
      <c r="BL133" s="15" t="s">
        <v>139</v>
      </c>
      <c r="BM133" s="15" t="s">
        <v>239</v>
      </c>
    </row>
    <row r="134" s="11" customFormat="1">
      <c r="B134" s="221"/>
      <c r="C134" s="222"/>
      <c r="D134" s="215" t="s">
        <v>189</v>
      </c>
      <c r="E134" s="223" t="s">
        <v>1</v>
      </c>
      <c r="F134" s="224" t="s">
        <v>240</v>
      </c>
      <c r="G134" s="222"/>
      <c r="H134" s="225">
        <v>11.199999999999999</v>
      </c>
      <c r="I134" s="226"/>
      <c r="J134" s="222"/>
      <c r="K134" s="222"/>
      <c r="L134" s="227"/>
      <c r="M134" s="228"/>
      <c r="N134" s="229"/>
      <c r="O134" s="229"/>
      <c r="P134" s="229"/>
      <c r="Q134" s="229"/>
      <c r="R134" s="229"/>
      <c r="S134" s="229"/>
      <c r="T134" s="230"/>
      <c r="AT134" s="231" t="s">
        <v>189</v>
      </c>
      <c r="AU134" s="231" t="s">
        <v>81</v>
      </c>
      <c r="AV134" s="11" t="s">
        <v>81</v>
      </c>
      <c r="AW134" s="11" t="s">
        <v>32</v>
      </c>
      <c r="AX134" s="11" t="s">
        <v>71</v>
      </c>
      <c r="AY134" s="231" t="s">
        <v>114</v>
      </c>
    </row>
    <row r="135" s="12" customFormat="1">
      <c r="B135" s="232"/>
      <c r="C135" s="233"/>
      <c r="D135" s="215" t="s">
        <v>189</v>
      </c>
      <c r="E135" s="234" t="s">
        <v>1</v>
      </c>
      <c r="F135" s="235" t="s">
        <v>191</v>
      </c>
      <c r="G135" s="233"/>
      <c r="H135" s="236">
        <v>11.199999999999999</v>
      </c>
      <c r="I135" s="237"/>
      <c r="J135" s="233"/>
      <c r="K135" s="233"/>
      <c r="L135" s="238"/>
      <c r="M135" s="239"/>
      <c r="N135" s="240"/>
      <c r="O135" s="240"/>
      <c r="P135" s="240"/>
      <c r="Q135" s="240"/>
      <c r="R135" s="240"/>
      <c r="S135" s="240"/>
      <c r="T135" s="241"/>
      <c r="AT135" s="242" t="s">
        <v>189</v>
      </c>
      <c r="AU135" s="242" t="s">
        <v>81</v>
      </c>
      <c r="AV135" s="12" t="s">
        <v>139</v>
      </c>
      <c r="AW135" s="12" t="s">
        <v>32</v>
      </c>
      <c r="AX135" s="12" t="s">
        <v>79</v>
      </c>
      <c r="AY135" s="242" t="s">
        <v>114</v>
      </c>
    </row>
    <row r="136" s="10" customFormat="1" ht="22.8" customHeight="1">
      <c r="B136" s="187"/>
      <c r="C136" s="188"/>
      <c r="D136" s="189" t="s">
        <v>70</v>
      </c>
      <c r="E136" s="201" t="s">
        <v>241</v>
      </c>
      <c r="F136" s="201" t="s">
        <v>242</v>
      </c>
      <c r="G136" s="188"/>
      <c r="H136" s="188"/>
      <c r="I136" s="191"/>
      <c r="J136" s="202">
        <f>BK136</f>
        <v>0</v>
      </c>
      <c r="K136" s="188"/>
      <c r="L136" s="193"/>
      <c r="M136" s="194"/>
      <c r="N136" s="195"/>
      <c r="O136" s="195"/>
      <c r="P136" s="196">
        <f>SUM(P137:P142)</f>
        <v>0</v>
      </c>
      <c r="Q136" s="195"/>
      <c r="R136" s="196">
        <f>SUM(R137:R142)</f>
        <v>0</v>
      </c>
      <c r="S136" s="195"/>
      <c r="T136" s="197">
        <f>SUM(T137:T142)</f>
        <v>0</v>
      </c>
      <c r="AR136" s="198" t="s">
        <v>79</v>
      </c>
      <c r="AT136" s="199" t="s">
        <v>70</v>
      </c>
      <c r="AU136" s="199" t="s">
        <v>79</v>
      </c>
      <c r="AY136" s="198" t="s">
        <v>114</v>
      </c>
      <c r="BK136" s="200">
        <f>SUM(BK137:BK142)</f>
        <v>0</v>
      </c>
    </row>
    <row r="137" s="1" customFormat="1" ht="16.5" customHeight="1">
      <c r="B137" s="36"/>
      <c r="C137" s="203" t="s">
        <v>243</v>
      </c>
      <c r="D137" s="203" t="s">
        <v>117</v>
      </c>
      <c r="E137" s="204" t="s">
        <v>244</v>
      </c>
      <c r="F137" s="205" t="s">
        <v>245</v>
      </c>
      <c r="G137" s="206" t="s">
        <v>194</v>
      </c>
      <c r="H137" s="207">
        <v>38.228999999999999</v>
      </c>
      <c r="I137" s="208"/>
      <c r="J137" s="209">
        <f>ROUND(I137*H137,2)</f>
        <v>0</v>
      </c>
      <c r="K137" s="205" t="s">
        <v>121</v>
      </c>
      <c r="L137" s="41"/>
      <c r="M137" s="210" t="s">
        <v>1</v>
      </c>
      <c r="N137" s="211" t="s">
        <v>42</v>
      </c>
      <c r="O137" s="77"/>
      <c r="P137" s="212">
        <f>O137*H137</f>
        <v>0</v>
      </c>
      <c r="Q137" s="212">
        <v>0</v>
      </c>
      <c r="R137" s="212">
        <f>Q137*H137</f>
        <v>0</v>
      </c>
      <c r="S137" s="212">
        <v>0</v>
      </c>
      <c r="T137" s="213">
        <f>S137*H137</f>
        <v>0</v>
      </c>
      <c r="AR137" s="15" t="s">
        <v>139</v>
      </c>
      <c r="AT137" s="15" t="s">
        <v>117</v>
      </c>
      <c r="AU137" s="15" t="s">
        <v>81</v>
      </c>
      <c r="AY137" s="15" t="s">
        <v>114</v>
      </c>
      <c r="BE137" s="214">
        <f>IF(N137="základní",J137,0)</f>
        <v>0</v>
      </c>
      <c r="BF137" s="214">
        <f>IF(N137="snížená",J137,0)</f>
        <v>0</v>
      </c>
      <c r="BG137" s="214">
        <f>IF(N137="zákl. přenesená",J137,0)</f>
        <v>0</v>
      </c>
      <c r="BH137" s="214">
        <f>IF(N137="sníž. přenesená",J137,0)</f>
        <v>0</v>
      </c>
      <c r="BI137" s="214">
        <f>IF(N137="nulová",J137,0)</f>
        <v>0</v>
      </c>
      <c r="BJ137" s="15" t="s">
        <v>79</v>
      </c>
      <c r="BK137" s="214">
        <f>ROUND(I137*H137,2)</f>
        <v>0</v>
      </c>
      <c r="BL137" s="15" t="s">
        <v>139</v>
      </c>
      <c r="BM137" s="15" t="s">
        <v>246</v>
      </c>
    </row>
    <row r="138" s="1" customFormat="1" ht="16.5" customHeight="1">
      <c r="B138" s="36"/>
      <c r="C138" s="203" t="s">
        <v>247</v>
      </c>
      <c r="D138" s="203" t="s">
        <v>117</v>
      </c>
      <c r="E138" s="204" t="s">
        <v>248</v>
      </c>
      <c r="F138" s="205" t="s">
        <v>249</v>
      </c>
      <c r="G138" s="206" t="s">
        <v>194</v>
      </c>
      <c r="H138" s="207">
        <v>38.228999999999999</v>
      </c>
      <c r="I138" s="208"/>
      <c r="J138" s="209">
        <f>ROUND(I138*H138,2)</f>
        <v>0</v>
      </c>
      <c r="K138" s="205" t="s">
        <v>216</v>
      </c>
      <c r="L138" s="41"/>
      <c r="M138" s="210" t="s">
        <v>1</v>
      </c>
      <c r="N138" s="211" t="s">
        <v>42</v>
      </c>
      <c r="O138" s="77"/>
      <c r="P138" s="212">
        <f>O138*H138</f>
        <v>0</v>
      </c>
      <c r="Q138" s="212">
        <v>0</v>
      </c>
      <c r="R138" s="212">
        <f>Q138*H138</f>
        <v>0</v>
      </c>
      <c r="S138" s="212">
        <v>0</v>
      </c>
      <c r="T138" s="213">
        <f>S138*H138</f>
        <v>0</v>
      </c>
      <c r="AR138" s="15" t="s">
        <v>139</v>
      </c>
      <c r="AT138" s="15" t="s">
        <v>117</v>
      </c>
      <c r="AU138" s="15" t="s">
        <v>81</v>
      </c>
      <c r="AY138" s="15" t="s">
        <v>114</v>
      </c>
      <c r="BE138" s="214">
        <f>IF(N138="základní",J138,0)</f>
        <v>0</v>
      </c>
      <c r="BF138" s="214">
        <f>IF(N138="snížená",J138,0)</f>
        <v>0</v>
      </c>
      <c r="BG138" s="214">
        <f>IF(N138="zákl. přenesená",J138,0)</f>
        <v>0</v>
      </c>
      <c r="BH138" s="214">
        <f>IF(N138="sníž. přenesená",J138,0)</f>
        <v>0</v>
      </c>
      <c r="BI138" s="214">
        <f>IF(N138="nulová",J138,0)</f>
        <v>0</v>
      </c>
      <c r="BJ138" s="15" t="s">
        <v>79</v>
      </c>
      <c r="BK138" s="214">
        <f>ROUND(I138*H138,2)</f>
        <v>0</v>
      </c>
      <c r="BL138" s="15" t="s">
        <v>139</v>
      </c>
      <c r="BM138" s="15" t="s">
        <v>250</v>
      </c>
    </row>
    <row r="139" s="1" customFormat="1">
      <c r="B139" s="36"/>
      <c r="C139" s="37"/>
      <c r="D139" s="215" t="s">
        <v>124</v>
      </c>
      <c r="E139" s="37"/>
      <c r="F139" s="216" t="s">
        <v>251</v>
      </c>
      <c r="G139" s="37"/>
      <c r="H139" s="37"/>
      <c r="I139" s="129"/>
      <c r="J139" s="37"/>
      <c r="K139" s="37"/>
      <c r="L139" s="41"/>
      <c r="M139" s="217"/>
      <c r="N139" s="77"/>
      <c r="O139" s="77"/>
      <c r="P139" s="77"/>
      <c r="Q139" s="77"/>
      <c r="R139" s="77"/>
      <c r="S139" s="77"/>
      <c r="T139" s="78"/>
      <c r="AT139" s="15" t="s">
        <v>124</v>
      </c>
      <c r="AU139" s="15" t="s">
        <v>81</v>
      </c>
    </row>
    <row r="140" s="1" customFormat="1" ht="16.5" customHeight="1">
      <c r="B140" s="36"/>
      <c r="C140" s="203" t="s">
        <v>252</v>
      </c>
      <c r="D140" s="203" t="s">
        <v>117</v>
      </c>
      <c r="E140" s="204" t="s">
        <v>253</v>
      </c>
      <c r="F140" s="205" t="s">
        <v>254</v>
      </c>
      <c r="G140" s="206" t="s">
        <v>194</v>
      </c>
      <c r="H140" s="207">
        <v>38.228999999999999</v>
      </c>
      <c r="I140" s="208"/>
      <c r="J140" s="209">
        <f>ROUND(I140*H140,2)</f>
        <v>0</v>
      </c>
      <c r="K140" s="205" t="s">
        <v>121</v>
      </c>
      <c r="L140" s="41"/>
      <c r="M140" s="210" t="s">
        <v>1</v>
      </c>
      <c r="N140" s="211" t="s">
        <v>42</v>
      </c>
      <c r="O140" s="77"/>
      <c r="P140" s="212">
        <f>O140*H140</f>
        <v>0</v>
      </c>
      <c r="Q140" s="212">
        <v>0</v>
      </c>
      <c r="R140" s="212">
        <f>Q140*H140</f>
        <v>0</v>
      </c>
      <c r="S140" s="212">
        <v>0</v>
      </c>
      <c r="T140" s="213">
        <f>S140*H140</f>
        <v>0</v>
      </c>
      <c r="AR140" s="15" t="s">
        <v>139</v>
      </c>
      <c r="AT140" s="15" t="s">
        <v>117</v>
      </c>
      <c r="AU140" s="15" t="s">
        <v>81</v>
      </c>
      <c r="AY140" s="15" t="s">
        <v>114</v>
      </c>
      <c r="BE140" s="214">
        <f>IF(N140="základní",J140,0)</f>
        <v>0</v>
      </c>
      <c r="BF140" s="214">
        <f>IF(N140="snížená",J140,0)</f>
        <v>0</v>
      </c>
      <c r="BG140" s="214">
        <f>IF(N140="zákl. přenesená",J140,0)</f>
        <v>0</v>
      </c>
      <c r="BH140" s="214">
        <f>IF(N140="sníž. přenesená",J140,0)</f>
        <v>0</v>
      </c>
      <c r="BI140" s="214">
        <f>IF(N140="nulová",J140,0)</f>
        <v>0</v>
      </c>
      <c r="BJ140" s="15" t="s">
        <v>79</v>
      </c>
      <c r="BK140" s="214">
        <f>ROUND(I140*H140,2)</f>
        <v>0</v>
      </c>
      <c r="BL140" s="15" t="s">
        <v>139</v>
      </c>
      <c r="BM140" s="15" t="s">
        <v>255</v>
      </c>
    </row>
    <row r="141" s="1" customFormat="1" ht="16.5" customHeight="1">
      <c r="B141" s="36"/>
      <c r="C141" s="203" t="s">
        <v>8</v>
      </c>
      <c r="D141" s="203" t="s">
        <v>117</v>
      </c>
      <c r="E141" s="204" t="s">
        <v>256</v>
      </c>
      <c r="F141" s="205" t="s">
        <v>257</v>
      </c>
      <c r="G141" s="206" t="s">
        <v>194</v>
      </c>
      <c r="H141" s="207">
        <v>573.43499999999995</v>
      </c>
      <c r="I141" s="208"/>
      <c r="J141" s="209">
        <f>ROUND(I141*H141,2)</f>
        <v>0</v>
      </c>
      <c r="K141" s="205" t="s">
        <v>121</v>
      </c>
      <c r="L141" s="41"/>
      <c r="M141" s="210" t="s">
        <v>1</v>
      </c>
      <c r="N141" s="211" t="s">
        <v>42</v>
      </c>
      <c r="O141" s="77"/>
      <c r="P141" s="212">
        <f>O141*H141</f>
        <v>0</v>
      </c>
      <c r="Q141" s="212">
        <v>0</v>
      </c>
      <c r="R141" s="212">
        <f>Q141*H141</f>
        <v>0</v>
      </c>
      <c r="S141" s="212">
        <v>0</v>
      </c>
      <c r="T141" s="213">
        <f>S141*H141</f>
        <v>0</v>
      </c>
      <c r="AR141" s="15" t="s">
        <v>139</v>
      </c>
      <c r="AT141" s="15" t="s">
        <v>117</v>
      </c>
      <c r="AU141" s="15" t="s">
        <v>81</v>
      </c>
      <c r="AY141" s="15" t="s">
        <v>114</v>
      </c>
      <c r="BE141" s="214">
        <f>IF(N141="základní",J141,0)</f>
        <v>0</v>
      </c>
      <c r="BF141" s="214">
        <f>IF(N141="snížená",J141,0)</f>
        <v>0</v>
      </c>
      <c r="BG141" s="214">
        <f>IF(N141="zákl. přenesená",J141,0)</f>
        <v>0</v>
      </c>
      <c r="BH141" s="214">
        <f>IF(N141="sníž. přenesená",J141,0)</f>
        <v>0</v>
      </c>
      <c r="BI141" s="214">
        <f>IF(N141="nulová",J141,0)</f>
        <v>0</v>
      </c>
      <c r="BJ141" s="15" t="s">
        <v>79</v>
      </c>
      <c r="BK141" s="214">
        <f>ROUND(I141*H141,2)</f>
        <v>0</v>
      </c>
      <c r="BL141" s="15" t="s">
        <v>139</v>
      </c>
      <c r="BM141" s="15" t="s">
        <v>258</v>
      </c>
    </row>
    <row r="142" s="11" customFormat="1">
      <c r="B142" s="221"/>
      <c r="C142" s="222"/>
      <c r="D142" s="215" t="s">
        <v>189</v>
      </c>
      <c r="E142" s="222"/>
      <c r="F142" s="224" t="s">
        <v>259</v>
      </c>
      <c r="G142" s="222"/>
      <c r="H142" s="225">
        <v>573.43499999999995</v>
      </c>
      <c r="I142" s="226"/>
      <c r="J142" s="222"/>
      <c r="K142" s="222"/>
      <c r="L142" s="227"/>
      <c r="M142" s="228"/>
      <c r="N142" s="229"/>
      <c r="O142" s="229"/>
      <c r="P142" s="229"/>
      <c r="Q142" s="229"/>
      <c r="R142" s="229"/>
      <c r="S142" s="229"/>
      <c r="T142" s="230"/>
      <c r="AT142" s="231" t="s">
        <v>189</v>
      </c>
      <c r="AU142" s="231" t="s">
        <v>81</v>
      </c>
      <c r="AV142" s="11" t="s">
        <v>81</v>
      </c>
      <c r="AW142" s="11" t="s">
        <v>4</v>
      </c>
      <c r="AX142" s="11" t="s">
        <v>79</v>
      </c>
      <c r="AY142" s="231" t="s">
        <v>114</v>
      </c>
    </row>
    <row r="143" s="10" customFormat="1" ht="22.8" customHeight="1">
      <c r="B143" s="187"/>
      <c r="C143" s="188"/>
      <c r="D143" s="189" t="s">
        <v>70</v>
      </c>
      <c r="E143" s="201" t="s">
        <v>260</v>
      </c>
      <c r="F143" s="201" t="s">
        <v>261</v>
      </c>
      <c r="G143" s="188"/>
      <c r="H143" s="188"/>
      <c r="I143" s="191"/>
      <c r="J143" s="202">
        <f>BK143</f>
        <v>0</v>
      </c>
      <c r="K143" s="188"/>
      <c r="L143" s="193"/>
      <c r="M143" s="194"/>
      <c r="N143" s="195"/>
      <c r="O143" s="195"/>
      <c r="P143" s="196">
        <f>P144</f>
        <v>0</v>
      </c>
      <c r="Q143" s="195"/>
      <c r="R143" s="196">
        <f>R144</f>
        <v>0</v>
      </c>
      <c r="S143" s="195"/>
      <c r="T143" s="197">
        <f>T144</f>
        <v>0</v>
      </c>
      <c r="AR143" s="198" t="s">
        <v>79</v>
      </c>
      <c r="AT143" s="199" t="s">
        <v>70</v>
      </c>
      <c r="AU143" s="199" t="s">
        <v>79</v>
      </c>
      <c r="AY143" s="198" t="s">
        <v>114</v>
      </c>
      <c r="BK143" s="200">
        <f>BK144</f>
        <v>0</v>
      </c>
    </row>
    <row r="144" s="1" customFormat="1" ht="16.5" customHeight="1">
      <c r="B144" s="36"/>
      <c r="C144" s="203" t="s">
        <v>262</v>
      </c>
      <c r="D144" s="203" t="s">
        <v>117</v>
      </c>
      <c r="E144" s="204" t="s">
        <v>263</v>
      </c>
      <c r="F144" s="205" t="s">
        <v>264</v>
      </c>
      <c r="G144" s="206" t="s">
        <v>194</v>
      </c>
      <c r="H144" s="207">
        <v>10.199999999999999</v>
      </c>
      <c r="I144" s="208"/>
      <c r="J144" s="209">
        <f>ROUND(I144*H144,2)</f>
        <v>0</v>
      </c>
      <c r="K144" s="205" t="s">
        <v>121</v>
      </c>
      <c r="L144" s="41"/>
      <c r="M144" s="210" t="s">
        <v>1</v>
      </c>
      <c r="N144" s="211" t="s">
        <v>42</v>
      </c>
      <c r="O144" s="77"/>
      <c r="P144" s="212">
        <f>O144*H144</f>
        <v>0</v>
      </c>
      <c r="Q144" s="212">
        <v>0</v>
      </c>
      <c r="R144" s="212">
        <f>Q144*H144</f>
        <v>0</v>
      </c>
      <c r="S144" s="212">
        <v>0</v>
      </c>
      <c r="T144" s="213">
        <f>S144*H144</f>
        <v>0</v>
      </c>
      <c r="AR144" s="15" t="s">
        <v>139</v>
      </c>
      <c r="AT144" s="15" t="s">
        <v>117</v>
      </c>
      <c r="AU144" s="15" t="s">
        <v>81</v>
      </c>
      <c r="AY144" s="15" t="s">
        <v>114</v>
      </c>
      <c r="BE144" s="214">
        <f>IF(N144="základní",J144,0)</f>
        <v>0</v>
      </c>
      <c r="BF144" s="214">
        <f>IF(N144="snížená",J144,0)</f>
        <v>0</v>
      </c>
      <c r="BG144" s="214">
        <f>IF(N144="zákl. přenesená",J144,0)</f>
        <v>0</v>
      </c>
      <c r="BH144" s="214">
        <f>IF(N144="sníž. přenesená",J144,0)</f>
        <v>0</v>
      </c>
      <c r="BI144" s="214">
        <f>IF(N144="nulová",J144,0)</f>
        <v>0</v>
      </c>
      <c r="BJ144" s="15" t="s">
        <v>79</v>
      </c>
      <c r="BK144" s="214">
        <f>ROUND(I144*H144,2)</f>
        <v>0</v>
      </c>
      <c r="BL144" s="15" t="s">
        <v>139</v>
      </c>
      <c r="BM144" s="15" t="s">
        <v>265</v>
      </c>
    </row>
    <row r="145" s="10" customFormat="1" ht="25.92" customHeight="1">
      <c r="B145" s="187"/>
      <c r="C145" s="188"/>
      <c r="D145" s="189" t="s">
        <v>70</v>
      </c>
      <c r="E145" s="190" t="s">
        <v>266</v>
      </c>
      <c r="F145" s="190" t="s">
        <v>267</v>
      </c>
      <c r="G145" s="188"/>
      <c r="H145" s="188"/>
      <c r="I145" s="191"/>
      <c r="J145" s="192">
        <f>BK145</f>
        <v>0</v>
      </c>
      <c r="K145" s="188"/>
      <c r="L145" s="193"/>
      <c r="M145" s="194"/>
      <c r="N145" s="195"/>
      <c r="O145" s="195"/>
      <c r="P145" s="196">
        <f>P146+P201+P276+P287+P294+P345+P355</f>
        <v>0</v>
      </c>
      <c r="Q145" s="195"/>
      <c r="R145" s="196">
        <f>R146+R201+R276+R287+R294+R345+R355</f>
        <v>4.7667926899999999</v>
      </c>
      <c r="S145" s="195"/>
      <c r="T145" s="197">
        <f>T146+T201+T276+T287+T294+T345+T355</f>
        <v>14.684178199999998</v>
      </c>
      <c r="AR145" s="198" t="s">
        <v>81</v>
      </c>
      <c r="AT145" s="199" t="s">
        <v>70</v>
      </c>
      <c r="AU145" s="199" t="s">
        <v>71</v>
      </c>
      <c r="AY145" s="198" t="s">
        <v>114</v>
      </c>
      <c r="BK145" s="200">
        <f>BK146+BK201+BK276+BK287+BK294+BK345+BK355</f>
        <v>0</v>
      </c>
    </row>
    <row r="146" s="10" customFormat="1" ht="22.8" customHeight="1">
      <c r="B146" s="187"/>
      <c r="C146" s="188"/>
      <c r="D146" s="189" t="s">
        <v>70</v>
      </c>
      <c r="E146" s="201" t="s">
        <v>268</v>
      </c>
      <c r="F146" s="201" t="s">
        <v>269</v>
      </c>
      <c r="G146" s="188"/>
      <c r="H146" s="188"/>
      <c r="I146" s="191"/>
      <c r="J146" s="202">
        <f>BK146</f>
        <v>0</v>
      </c>
      <c r="K146" s="188"/>
      <c r="L146" s="193"/>
      <c r="M146" s="194"/>
      <c r="N146" s="195"/>
      <c r="O146" s="195"/>
      <c r="P146" s="196">
        <f>SUM(P147:P200)</f>
        <v>0</v>
      </c>
      <c r="Q146" s="195"/>
      <c r="R146" s="196">
        <f>SUM(R147:R200)</f>
        <v>0.61856084</v>
      </c>
      <c r="S146" s="195"/>
      <c r="T146" s="197">
        <f>SUM(T147:T200)</f>
        <v>3.5112000000000001</v>
      </c>
      <c r="AR146" s="198" t="s">
        <v>81</v>
      </c>
      <c r="AT146" s="199" t="s">
        <v>70</v>
      </c>
      <c r="AU146" s="199" t="s">
        <v>79</v>
      </c>
      <c r="AY146" s="198" t="s">
        <v>114</v>
      </c>
      <c r="BK146" s="200">
        <f>SUM(BK147:BK200)</f>
        <v>0</v>
      </c>
    </row>
    <row r="147" s="1" customFormat="1" ht="16.5" customHeight="1">
      <c r="B147" s="36"/>
      <c r="C147" s="203" t="s">
        <v>270</v>
      </c>
      <c r="D147" s="203" t="s">
        <v>117</v>
      </c>
      <c r="E147" s="204" t="s">
        <v>271</v>
      </c>
      <c r="F147" s="205" t="s">
        <v>272</v>
      </c>
      <c r="G147" s="206" t="s">
        <v>200</v>
      </c>
      <c r="H147" s="207">
        <v>83.599999999999994</v>
      </c>
      <c r="I147" s="208"/>
      <c r="J147" s="209">
        <f>ROUND(I147*H147,2)</f>
        <v>0</v>
      </c>
      <c r="K147" s="205" t="s">
        <v>121</v>
      </c>
      <c r="L147" s="41"/>
      <c r="M147" s="210" t="s">
        <v>1</v>
      </c>
      <c r="N147" s="211" t="s">
        <v>42</v>
      </c>
      <c r="O147" s="77"/>
      <c r="P147" s="212">
        <f>O147*H147</f>
        <v>0</v>
      </c>
      <c r="Q147" s="212">
        <v>0</v>
      </c>
      <c r="R147" s="212">
        <f>Q147*H147</f>
        <v>0</v>
      </c>
      <c r="S147" s="212">
        <v>0.0060000000000000001</v>
      </c>
      <c r="T147" s="213">
        <f>S147*H147</f>
        <v>0.50159999999999993</v>
      </c>
      <c r="AR147" s="15" t="s">
        <v>262</v>
      </c>
      <c r="AT147" s="15" t="s">
        <v>117</v>
      </c>
      <c r="AU147" s="15" t="s">
        <v>81</v>
      </c>
      <c r="AY147" s="15" t="s">
        <v>114</v>
      </c>
      <c r="BE147" s="214">
        <f>IF(N147="základní",J147,0)</f>
        <v>0</v>
      </c>
      <c r="BF147" s="214">
        <f>IF(N147="snížená",J147,0)</f>
        <v>0</v>
      </c>
      <c r="BG147" s="214">
        <f>IF(N147="zákl. přenesená",J147,0)</f>
        <v>0</v>
      </c>
      <c r="BH147" s="214">
        <f>IF(N147="sníž. přenesená",J147,0)</f>
        <v>0</v>
      </c>
      <c r="BI147" s="214">
        <f>IF(N147="nulová",J147,0)</f>
        <v>0</v>
      </c>
      <c r="BJ147" s="15" t="s">
        <v>79</v>
      </c>
      <c r="BK147" s="214">
        <f>ROUND(I147*H147,2)</f>
        <v>0</v>
      </c>
      <c r="BL147" s="15" t="s">
        <v>262</v>
      </c>
      <c r="BM147" s="15" t="s">
        <v>273</v>
      </c>
    </row>
    <row r="148" s="11" customFormat="1">
      <c r="B148" s="221"/>
      <c r="C148" s="222"/>
      <c r="D148" s="215" t="s">
        <v>189</v>
      </c>
      <c r="E148" s="223" t="s">
        <v>1</v>
      </c>
      <c r="F148" s="224" t="s">
        <v>210</v>
      </c>
      <c r="G148" s="222"/>
      <c r="H148" s="225">
        <v>83.599999999999994</v>
      </c>
      <c r="I148" s="226"/>
      <c r="J148" s="222"/>
      <c r="K148" s="222"/>
      <c r="L148" s="227"/>
      <c r="M148" s="228"/>
      <c r="N148" s="229"/>
      <c r="O148" s="229"/>
      <c r="P148" s="229"/>
      <c r="Q148" s="229"/>
      <c r="R148" s="229"/>
      <c r="S148" s="229"/>
      <c r="T148" s="230"/>
      <c r="AT148" s="231" t="s">
        <v>189</v>
      </c>
      <c r="AU148" s="231" t="s">
        <v>81</v>
      </c>
      <c r="AV148" s="11" t="s">
        <v>81</v>
      </c>
      <c r="AW148" s="11" t="s">
        <v>32</v>
      </c>
      <c r="AX148" s="11" t="s">
        <v>71</v>
      </c>
      <c r="AY148" s="231" t="s">
        <v>114</v>
      </c>
    </row>
    <row r="149" s="12" customFormat="1">
      <c r="B149" s="232"/>
      <c r="C149" s="233"/>
      <c r="D149" s="215" t="s">
        <v>189</v>
      </c>
      <c r="E149" s="234" t="s">
        <v>1</v>
      </c>
      <c r="F149" s="235" t="s">
        <v>191</v>
      </c>
      <c r="G149" s="233"/>
      <c r="H149" s="236">
        <v>83.599999999999994</v>
      </c>
      <c r="I149" s="237"/>
      <c r="J149" s="233"/>
      <c r="K149" s="233"/>
      <c r="L149" s="238"/>
      <c r="M149" s="239"/>
      <c r="N149" s="240"/>
      <c r="O149" s="240"/>
      <c r="P149" s="240"/>
      <c r="Q149" s="240"/>
      <c r="R149" s="240"/>
      <c r="S149" s="240"/>
      <c r="T149" s="241"/>
      <c r="AT149" s="242" t="s">
        <v>189</v>
      </c>
      <c r="AU149" s="242" t="s">
        <v>81</v>
      </c>
      <c r="AV149" s="12" t="s">
        <v>139</v>
      </c>
      <c r="AW149" s="12" t="s">
        <v>32</v>
      </c>
      <c r="AX149" s="12" t="s">
        <v>79</v>
      </c>
      <c r="AY149" s="242" t="s">
        <v>114</v>
      </c>
    </row>
    <row r="150" s="1" customFormat="1" ht="16.5" customHeight="1">
      <c r="B150" s="36"/>
      <c r="C150" s="203" t="s">
        <v>274</v>
      </c>
      <c r="D150" s="203" t="s">
        <v>117</v>
      </c>
      <c r="E150" s="204" t="s">
        <v>275</v>
      </c>
      <c r="F150" s="205" t="s">
        <v>276</v>
      </c>
      <c r="G150" s="206" t="s">
        <v>200</v>
      </c>
      <c r="H150" s="207">
        <v>501.60000000000002</v>
      </c>
      <c r="I150" s="208"/>
      <c r="J150" s="209">
        <f>ROUND(I150*H150,2)</f>
        <v>0</v>
      </c>
      <c r="K150" s="205" t="s">
        <v>121</v>
      </c>
      <c r="L150" s="41"/>
      <c r="M150" s="210" t="s">
        <v>1</v>
      </c>
      <c r="N150" s="211" t="s">
        <v>42</v>
      </c>
      <c r="O150" s="77"/>
      <c r="P150" s="212">
        <f>O150*H150</f>
        <v>0</v>
      </c>
      <c r="Q150" s="212">
        <v>0</v>
      </c>
      <c r="R150" s="212">
        <f>Q150*H150</f>
        <v>0</v>
      </c>
      <c r="S150" s="212">
        <v>0.0060000000000000001</v>
      </c>
      <c r="T150" s="213">
        <f>S150*H150</f>
        <v>3.0096000000000003</v>
      </c>
      <c r="AR150" s="15" t="s">
        <v>262</v>
      </c>
      <c r="AT150" s="15" t="s">
        <v>117</v>
      </c>
      <c r="AU150" s="15" t="s">
        <v>81</v>
      </c>
      <c r="AY150" s="15" t="s">
        <v>114</v>
      </c>
      <c r="BE150" s="214">
        <f>IF(N150="základní",J150,0)</f>
        <v>0</v>
      </c>
      <c r="BF150" s="214">
        <f>IF(N150="snížená",J150,0)</f>
        <v>0</v>
      </c>
      <c r="BG150" s="214">
        <f>IF(N150="zákl. přenesená",J150,0)</f>
        <v>0</v>
      </c>
      <c r="BH150" s="214">
        <f>IF(N150="sníž. přenesená",J150,0)</f>
        <v>0</v>
      </c>
      <c r="BI150" s="214">
        <f>IF(N150="nulová",J150,0)</f>
        <v>0</v>
      </c>
      <c r="BJ150" s="15" t="s">
        <v>79</v>
      </c>
      <c r="BK150" s="214">
        <f>ROUND(I150*H150,2)</f>
        <v>0</v>
      </c>
      <c r="BL150" s="15" t="s">
        <v>262</v>
      </c>
      <c r="BM150" s="15" t="s">
        <v>277</v>
      </c>
    </row>
    <row r="151" s="11" customFormat="1">
      <c r="B151" s="221"/>
      <c r="C151" s="222"/>
      <c r="D151" s="215" t="s">
        <v>189</v>
      </c>
      <c r="E151" s="222"/>
      <c r="F151" s="224" t="s">
        <v>278</v>
      </c>
      <c r="G151" s="222"/>
      <c r="H151" s="225">
        <v>501.60000000000002</v>
      </c>
      <c r="I151" s="226"/>
      <c r="J151" s="222"/>
      <c r="K151" s="222"/>
      <c r="L151" s="227"/>
      <c r="M151" s="228"/>
      <c r="N151" s="229"/>
      <c r="O151" s="229"/>
      <c r="P151" s="229"/>
      <c r="Q151" s="229"/>
      <c r="R151" s="229"/>
      <c r="S151" s="229"/>
      <c r="T151" s="230"/>
      <c r="AT151" s="231" t="s">
        <v>189</v>
      </c>
      <c r="AU151" s="231" t="s">
        <v>81</v>
      </c>
      <c r="AV151" s="11" t="s">
        <v>81</v>
      </c>
      <c r="AW151" s="11" t="s">
        <v>4</v>
      </c>
      <c r="AX151" s="11" t="s">
        <v>79</v>
      </c>
      <c r="AY151" s="231" t="s">
        <v>114</v>
      </c>
    </row>
    <row r="152" s="1" customFormat="1" ht="16.5" customHeight="1">
      <c r="B152" s="36"/>
      <c r="C152" s="203" t="s">
        <v>279</v>
      </c>
      <c r="D152" s="203" t="s">
        <v>117</v>
      </c>
      <c r="E152" s="204" t="s">
        <v>280</v>
      </c>
      <c r="F152" s="205" t="s">
        <v>281</v>
      </c>
      <c r="G152" s="206" t="s">
        <v>200</v>
      </c>
      <c r="H152" s="207">
        <v>415.47199999999998</v>
      </c>
      <c r="I152" s="208"/>
      <c r="J152" s="209">
        <f>ROUND(I152*H152,2)</f>
        <v>0</v>
      </c>
      <c r="K152" s="205" t="s">
        <v>121</v>
      </c>
      <c r="L152" s="41"/>
      <c r="M152" s="210" t="s">
        <v>1</v>
      </c>
      <c r="N152" s="211" t="s">
        <v>42</v>
      </c>
      <c r="O152" s="77"/>
      <c r="P152" s="212">
        <f>O152*H152</f>
        <v>0</v>
      </c>
      <c r="Q152" s="212">
        <v>0.00044999999999999999</v>
      </c>
      <c r="R152" s="212">
        <f>Q152*H152</f>
        <v>0.18696239999999997</v>
      </c>
      <c r="S152" s="212">
        <v>0</v>
      </c>
      <c r="T152" s="213">
        <f>S152*H152</f>
        <v>0</v>
      </c>
      <c r="AR152" s="15" t="s">
        <v>262</v>
      </c>
      <c r="AT152" s="15" t="s">
        <v>117</v>
      </c>
      <c r="AU152" s="15" t="s">
        <v>81</v>
      </c>
      <c r="AY152" s="15" t="s">
        <v>114</v>
      </c>
      <c r="BE152" s="214">
        <f>IF(N152="základní",J152,0)</f>
        <v>0</v>
      </c>
      <c r="BF152" s="214">
        <f>IF(N152="snížená",J152,0)</f>
        <v>0</v>
      </c>
      <c r="BG152" s="214">
        <f>IF(N152="zákl. přenesená",J152,0)</f>
        <v>0</v>
      </c>
      <c r="BH152" s="214">
        <f>IF(N152="sníž. přenesená",J152,0)</f>
        <v>0</v>
      </c>
      <c r="BI152" s="214">
        <f>IF(N152="nulová",J152,0)</f>
        <v>0</v>
      </c>
      <c r="BJ152" s="15" t="s">
        <v>79</v>
      </c>
      <c r="BK152" s="214">
        <f>ROUND(I152*H152,2)</f>
        <v>0</v>
      </c>
      <c r="BL152" s="15" t="s">
        <v>262</v>
      </c>
      <c r="BM152" s="15" t="s">
        <v>282</v>
      </c>
    </row>
    <row r="153" s="1" customFormat="1">
      <c r="B153" s="36"/>
      <c r="C153" s="37"/>
      <c r="D153" s="215" t="s">
        <v>124</v>
      </c>
      <c r="E153" s="37"/>
      <c r="F153" s="216" t="s">
        <v>283</v>
      </c>
      <c r="G153" s="37"/>
      <c r="H153" s="37"/>
      <c r="I153" s="129"/>
      <c r="J153" s="37"/>
      <c r="K153" s="37"/>
      <c r="L153" s="41"/>
      <c r="M153" s="217"/>
      <c r="N153" s="77"/>
      <c r="O153" s="77"/>
      <c r="P153" s="77"/>
      <c r="Q153" s="77"/>
      <c r="R153" s="77"/>
      <c r="S153" s="77"/>
      <c r="T153" s="78"/>
      <c r="AT153" s="15" t="s">
        <v>124</v>
      </c>
      <c r="AU153" s="15" t="s">
        <v>81</v>
      </c>
    </row>
    <row r="154" s="11" customFormat="1">
      <c r="B154" s="221"/>
      <c r="C154" s="222"/>
      <c r="D154" s="215" t="s">
        <v>189</v>
      </c>
      <c r="E154" s="223" t="s">
        <v>1</v>
      </c>
      <c r="F154" s="224" t="s">
        <v>284</v>
      </c>
      <c r="G154" s="222"/>
      <c r="H154" s="225">
        <v>24.321999999999999</v>
      </c>
      <c r="I154" s="226"/>
      <c r="J154" s="222"/>
      <c r="K154" s="222"/>
      <c r="L154" s="227"/>
      <c r="M154" s="228"/>
      <c r="N154" s="229"/>
      <c r="O154" s="229"/>
      <c r="P154" s="229"/>
      <c r="Q154" s="229"/>
      <c r="R154" s="229"/>
      <c r="S154" s="229"/>
      <c r="T154" s="230"/>
      <c r="AT154" s="231" t="s">
        <v>189</v>
      </c>
      <c r="AU154" s="231" t="s">
        <v>81</v>
      </c>
      <c r="AV154" s="11" t="s">
        <v>81</v>
      </c>
      <c r="AW154" s="11" t="s">
        <v>32</v>
      </c>
      <c r="AX154" s="11" t="s">
        <v>71</v>
      </c>
      <c r="AY154" s="231" t="s">
        <v>114</v>
      </c>
    </row>
    <row r="155" s="11" customFormat="1">
      <c r="B155" s="221"/>
      <c r="C155" s="222"/>
      <c r="D155" s="215" t="s">
        <v>189</v>
      </c>
      <c r="E155" s="223" t="s">
        <v>1</v>
      </c>
      <c r="F155" s="224" t="s">
        <v>285</v>
      </c>
      <c r="G155" s="222"/>
      <c r="H155" s="225">
        <v>246.94999999999999</v>
      </c>
      <c r="I155" s="226"/>
      <c r="J155" s="222"/>
      <c r="K155" s="222"/>
      <c r="L155" s="227"/>
      <c r="M155" s="228"/>
      <c r="N155" s="229"/>
      <c r="O155" s="229"/>
      <c r="P155" s="229"/>
      <c r="Q155" s="229"/>
      <c r="R155" s="229"/>
      <c r="S155" s="229"/>
      <c r="T155" s="230"/>
      <c r="AT155" s="231" t="s">
        <v>189</v>
      </c>
      <c r="AU155" s="231" t="s">
        <v>81</v>
      </c>
      <c r="AV155" s="11" t="s">
        <v>81</v>
      </c>
      <c r="AW155" s="11" t="s">
        <v>32</v>
      </c>
      <c r="AX155" s="11" t="s">
        <v>71</v>
      </c>
      <c r="AY155" s="231" t="s">
        <v>114</v>
      </c>
    </row>
    <row r="156" s="11" customFormat="1">
      <c r="B156" s="221"/>
      <c r="C156" s="222"/>
      <c r="D156" s="215" t="s">
        <v>189</v>
      </c>
      <c r="E156" s="223" t="s">
        <v>1</v>
      </c>
      <c r="F156" s="224" t="s">
        <v>286</v>
      </c>
      <c r="G156" s="222"/>
      <c r="H156" s="225">
        <v>125.90000000000001</v>
      </c>
      <c r="I156" s="226"/>
      <c r="J156" s="222"/>
      <c r="K156" s="222"/>
      <c r="L156" s="227"/>
      <c r="M156" s="228"/>
      <c r="N156" s="229"/>
      <c r="O156" s="229"/>
      <c r="P156" s="229"/>
      <c r="Q156" s="229"/>
      <c r="R156" s="229"/>
      <c r="S156" s="229"/>
      <c r="T156" s="230"/>
      <c r="AT156" s="231" t="s">
        <v>189</v>
      </c>
      <c r="AU156" s="231" t="s">
        <v>81</v>
      </c>
      <c r="AV156" s="11" t="s">
        <v>81</v>
      </c>
      <c r="AW156" s="11" t="s">
        <v>32</v>
      </c>
      <c r="AX156" s="11" t="s">
        <v>71</v>
      </c>
      <c r="AY156" s="231" t="s">
        <v>114</v>
      </c>
    </row>
    <row r="157" s="11" customFormat="1">
      <c r="B157" s="221"/>
      <c r="C157" s="222"/>
      <c r="D157" s="215" t="s">
        <v>189</v>
      </c>
      <c r="E157" s="223" t="s">
        <v>1</v>
      </c>
      <c r="F157" s="224" t="s">
        <v>287</v>
      </c>
      <c r="G157" s="222"/>
      <c r="H157" s="225">
        <v>18.300000000000001</v>
      </c>
      <c r="I157" s="226"/>
      <c r="J157" s="222"/>
      <c r="K157" s="222"/>
      <c r="L157" s="227"/>
      <c r="M157" s="228"/>
      <c r="N157" s="229"/>
      <c r="O157" s="229"/>
      <c r="P157" s="229"/>
      <c r="Q157" s="229"/>
      <c r="R157" s="229"/>
      <c r="S157" s="229"/>
      <c r="T157" s="230"/>
      <c r="AT157" s="231" t="s">
        <v>189</v>
      </c>
      <c r="AU157" s="231" t="s">
        <v>81</v>
      </c>
      <c r="AV157" s="11" t="s">
        <v>81</v>
      </c>
      <c r="AW157" s="11" t="s">
        <v>32</v>
      </c>
      <c r="AX157" s="11" t="s">
        <v>71</v>
      </c>
      <c r="AY157" s="231" t="s">
        <v>114</v>
      </c>
    </row>
    <row r="158" s="12" customFormat="1">
      <c r="B158" s="232"/>
      <c r="C158" s="233"/>
      <c r="D158" s="215" t="s">
        <v>189</v>
      </c>
      <c r="E158" s="234" t="s">
        <v>1</v>
      </c>
      <c r="F158" s="235" t="s">
        <v>191</v>
      </c>
      <c r="G158" s="233"/>
      <c r="H158" s="236">
        <v>415.47199999999998</v>
      </c>
      <c r="I158" s="237"/>
      <c r="J158" s="233"/>
      <c r="K158" s="233"/>
      <c r="L158" s="238"/>
      <c r="M158" s="239"/>
      <c r="N158" s="240"/>
      <c r="O158" s="240"/>
      <c r="P158" s="240"/>
      <c r="Q158" s="240"/>
      <c r="R158" s="240"/>
      <c r="S158" s="240"/>
      <c r="T158" s="241"/>
      <c r="AT158" s="242" t="s">
        <v>189</v>
      </c>
      <c r="AU158" s="242" t="s">
        <v>81</v>
      </c>
      <c r="AV158" s="12" t="s">
        <v>139</v>
      </c>
      <c r="AW158" s="12" t="s">
        <v>32</v>
      </c>
      <c r="AX158" s="12" t="s">
        <v>79</v>
      </c>
      <c r="AY158" s="242" t="s">
        <v>114</v>
      </c>
    </row>
    <row r="159" s="1" customFormat="1" ht="16.5" customHeight="1">
      <c r="B159" s="36"/>
      <c r="C159" s="203" t="s">
        <v>288</v>
      </c>
      <c r="D159" s="203" t="s">
        <v>117</v>
      </c>
      <c r="E159" s="204" t="s">
        <v>289</v>
      </c>
      <c r="F159" s="205" t="s">
        <v>290</v>
      </c>
      <c r="G159" s="206" t="s">
        <v>200</v>
      </c>
      <c r="H159" s="207">
        <v>83.599999999999994</v>
      </c>
      <c r="I159" s="208"/>
      <c r="J159" s="209">
        <f>ROUND(I159*H159,2)</f>
        <v>0</v>
      </c>
      <c r="K159" s="205" t="s">
        <v>121</v>
      </c>
      <c r="L159" s="41"/>
      <c r="M159" s="210" t="s">
        <v>1</v>
      </c>
      <c r="N159" s="211" t="s">
        <v>42</v>
      </c>
      <c r="O159" s="77"/>
      <c r="P159" s="212">
        <f>O159*H159</f>
        <v>0</v>
      </c>
      <c r="Q159" s="212">
        <v>0</v>
      </c>
      <c r="R159" s="212">
        <f>Q159*H159</f>
        <v>0</v>
      </c>
      <c r="S159" s="212">
        <v>0</v>
      </c>
      <c r="T159" s="213">
        <f>S159*H159</f>
        <v>0</v>
      </c>
      <c r="AR159" s="15" t="s">
        <v>262</v>
      </c>
      <c r="AT159" s="15" t="s">
        <v>117</v>
      </c>
      <c r="AU159" s="15" t="s">
        <v>81</v>
      </c>
      <c r="AY159" s="15" t="s">
        <v>114</v>
      </c>
      <c r="BE159" s="214">
        <f>IF(N159="základní",J159,0)</f>
        <v>0</v>
      </c>
      <c r="BF159" s="214">
        <f>IF(N159="snížená",J159,0)</f>
        <v>0</v>
      </c>
      <c r="BG159" s="214">
        <f>IF(N159="zákl. přenesená",J159,0)</f>
        <v>0</v>
      </c>
      <c r="BH159" s="214">
        <f>IF(N159="sníž. přenesená",J159,0)</f>
        <v>0</v>
      </c>
      <c r="BI159" s="214">
        <f>IF(N159="nulová",J159,0)</f>
        <v>0</v>
      </c>
      <c r="BJ159" s="15" t="s">
        <v>79</v>
      </c>
      <c r="BK159" s="214">
        <f>ROUND(I159*H159,2)</f>
        <v>0</v>
      </c>
      <c r="BL159" s="15" t="s">
        <v>262</v>
      </c>
      <c r="BM159" s="15" t="s">
        <v>291</v>
      </c>
    </row>
    <row r="160" s="11" customFormat="1">
      <c r="B160" s="221"/>
      <c r="C160" s="222"/>
      <c r="D160" s="215" t="s">
        <v>189</v>
      </c>
      <c r="E160" s="223" t="s">
        <v>1</v>
      </c>
      <c r="F160" s="224" t="s">
        <v>292</v>
      </c>
      <c r="G160" s="222"/>
      <c r="H160" s="225">
        <v>67.299999999999997</v>
      </c>
      <c r="I160" s="226"/>
      <c r="J160" s="222"/>
      <c r="K160" s="222"/>
      <c r="L160" s="227"/>
      <c r="M160" s="228"/>
      <c r="N160" s="229"/>
      <c r="O160" s="229"/>
      <c r="P160" s="229"/>
      <c r="Q160" s="229"/>
      <c r="R160" s="229"/>
      <c r="S160" s="229"/>
      <c r="T160" s="230"/>
      <c r="AT160" s="231" t="s">
        <v>189</v>
      </c>
      <c r="AU160" s="231" t="s">
        <v>81</v>
      </c>
      <c r="AV160" s="11" t="s">
        <v>81</v>
      </c>
      <c r="AW160" s="11" t="s">
        <v>32</v>
      </c>
      <c r="AX160" s="11" t="s">
        <v>71</v>
      </c>
      <c r="AY160" s="231" t="s">
        <v>114</v>
      </c>
    </row>
    <row r="161" s="11" customFormat="1">
      <c r="B161" s="221"/>
      <c r="C161" s="222"/>
      <c r="D161" s="215" t="s">
        <v>189</v>
      </c>
      <c r="E161" s="223" t="s">
        <v>1</v>
      </c>
      <c r="F161" s="224" t="s">
        <v>293</v>
      </c>
      <c r="G161" s="222"/>
      <c r="H161" s="225">
        <v>16.300000000000001</v>
      </c>
      <c r="I161" s="226"/>
      <c r="J161" s="222"/>
      <c r="K161" s="222"/>
      <c r="L161" s="227"/>
      <c r="M161" s="228"/>
      <c r="N161" s="229"/>
      <c r="O161" s="229"/>
      <c r="P161" s="229"/>
      <c r="Q161" s="229"/>
      <c r="R161" s="229"/>
      <c r="S161" s="229"/>
      <c r="T161" s="230"/>
      <c r="AT161" s="231" t="s">
        <v>189</v>
      </c>
      <c r="AU161" s="231" t="s">
        <v>81</v>
      </c>
      <c r="AV161" s="11" t="s">
        <v>81</v>
      </c>
      <c r="AW161" s="11" t="s">
        <v>32</v>
      </c>
      <c r="AX161" s="11" t="s">
        <v>71</v>
      </c>
      <c r="AY161" s="231" t="s">
        <v>114</v>
      </c>
    </row>
    <row r="162" s="12" customFormat="1">
      <c r="B162" s="232"/>
      <c r="C162" s="233"/>
      <c r="D162" s="215" t="s">
        <v>189</v>
      </c>
      <c r="E162" s="234" t="s">
        <v>1</v>
      </c>
      <c r="F162" s="235" t="s">
        <v>191</v>
      </c>
      <c r="G162" s="233"/>
      <c r="H162" s="236">
        <v>83.599999999999994</v>
      </c>
      <c r="I162" s="237"/>
      <c r="J162" s="233"/>
      <c r="K162" s="233"/>
      <c r="L162" s="238"/>
      <c r="M162" s="239"/>
      <c r="N162" s="240"/>
      <c r="O162" s="240"/>
      <c r="P162" s="240"/>
      <c r="Q162" s="240"/>
      <c r="R162" s="240"/>
      <c r="S162" s="240"/>
      <c r="T162" s="241"/>
      <c r="AT162" s="242" t="s">
        <v>189</v>
      </c>
      <c r="AU162" s="242" t="s">
        <v>81</v>
      </c>
      <c r="AV162" s="12" t="s">
        <v>139</v>
      </c>
      <c r="AW162" s="12" t="s">
        <v>32</v>
      </c>
      <c r="AX162" s="12" t="s">
        <v>79</v>
      </c>
      <c r="AY162" s="242" t="s">
        <v>114</v>
      </c>
    </row>
    <row r="163" s="1" customFormat="1" ht="16.5" customHeight="1">
      <c r="B163" s="36"/>
      <c r="C163" s="253" t="s">
        <v>7</v>
      </c>
      <c r="D163" s="253" t="s">
        <v>294</v>
      </c>
      <c r="E163" s="254" t="s">
        <v>295</v>
      </c>
      <c r="F163" s="255" t="s">
        <v>296</v>
      </c>
      <c r="G163" s="256" t="s">
        <v>194</v>
      </c>
      <c r="H163" s="257">
        <v>0.025000000000000001</v>
      </c>
      <c r="I163" s="258"/>
      <c r="J163" s="259">
        <f>ROUND(I163*H163,2)</f>
        <v>0</v>
      </c>
      <c r="K163" s="255" t="s">
        <v>121</v>
      </c>
      <c r="L163" s="260"/>
      <c r="M163" s="261" t="s">
        <v>1</v>
      </c>
      <c r="N163" s="262" t="s">
        <v>42</v>
      </c>
      <c r="O163" s="77"/>
      <c r="P163" s="212">
        <f>O163*H163</f>
        <v>0</v>
      </c>
      <c r="Q163" s="212">
        <v>1</v>
      </c>
      <c r="R163" s="212">
        <f>Q163*H163</f>
        <v>0.025000000000000001</v>
      </c>
      <c r="S163" s="212">
        <v>0</v>
      </c>
      <c r="T163" s="213">
        <f>S163*H163</f>
        <v>0</v>
      </c>
      <c r="AR163" s="15" t="s">
        <v>297</v>
      </c>
      <c r="AT163" s="15" t="s">
        <v>294</v>
      </c>
      <c r="AU163" s="15" t="s">
        <v>81</v>
      </c>
      <c r="AY163" s="15" t="s">
        <v>114</v>
      </c>
      <c r="BE163" s="214">
        <f>IF(N163="základní",J163,0)</f>
        <v>0</v>
      </c>
      <c r="BF163" s="214">
        <f>IF(N163="snížená",J163,0)</f>
        <v>0</v>
      </c>
      <c r="BG163" s="214">
        <f>IF(N163="zákl. přenesená",J163,0)</f>
        <v>0</v>
      </c>
      <c r="BH163" s="214">
        <f>IF(N163="sníž. přenesená",J163,0)</f>
        <v>0</v>
      </c>
      <c r="BI163" s="214">
        <f>IF(N163="nulová",J163,0)</f>
        <v>0</v>
      </c>
      <c r="BJ163" s="15" t="s">
        <v>79</v>
      </c>
      <c r="BK163" s="214">
        <f>ROUND(I163*H163,2)</f>
        <v>0</v>
      </c>
      <c r="BL163" s="15" t="s">
        <v>262</v>
      </c>
      <c r="BM163" s="15" t="s">
        <v>298</v>
      </c>
    </row>
    <row r="164" s="11" customFormat="1">
      <c r="B164" s="221"/>
      <c r="C164" s="222"/>
      <c r="D164" s="215" t="s">
        <v>189</v>
      </c>
      <c r="E164" s="222"/>
      <c r="F164" s="224" t="s">
        <v>299</v>
      </c>
      <c r="G164" s="222"/>
      <c r="H164" s="225">
        <v>0.025000000000000001</v>
      </c>
      <c r="I164" s="226"/>
      <c r="J164" s="222"/>
      <c r="K164" s="222"/>
      <c r="L164" s="227"/>
      <c r="M164" s="228"/>
      <c r="N164" s="229"/>
      <c r="O164" s="229"/>
      <c r="P164" s="229"/>
      <c r="Q164" s="229"/>
      <c r="R164" s="229"/>
      <c r="S164" s="229"/>
      <c r="T164" s="230"/>
      <c r="AT164" s="231" t="s">
        <v>189</v>
      </c>
      <c r="AU164" s="231" t="s">
        <v>81</v>
      </c>
      <c r="AV164" s="11" t="s">
        <v>81</v>
      </c>
      <c r="AW164" s="11" t="s">
        <v>4</v>
      </c>
      <c r="AX164" s="11" t="s">
        <v>79</v>
      </c>
      <c r="AY164" s="231" t="s">
        <v>114</v>
      </c>
    </row>
    <row r="165" s="1" customFormat="1" ht="16.5" customHeight="1">
      <c r="B165" s="36"/>
      <c r="C165" s="203" t="s">
        <v>300</v>
      </c>
      <c r="D165" s="203" t="s">
        <v>117</v>
      </c>
      <c r="E165" s="204" t="s">
        <v>301</v>
      </c>
      <c r="F165" s="205" t="s">
        <v>302</v>
      </c>
      <c r="G165" s="206" t="s">
        <v>200</v>
      </c>
      <c r="H165" s="207">
        <v>83.599999999999994</v>
      </c>
      <c r="I165" s="208"/>
      <c r="J165" s="209">
        <f>ROUND(I165*H165,2)</f>
        <v>0</v>
      </c>
      <c r="K165" s="205" t="s">
        <v>121</v>
      </c>
      <c r="L165" s="41"/>
      <c r="M165" s="210" t="s">
        <v>1</v>
      </c>
      <c r="N165" s="211" t="s">
        <v>42</v>
      </c>
      <c r="O165" s="77"/>
      <c r="P165" s="212">
        <f>O165*H165</f>
        <v>0</v>
      </c>
      <c r="Q165" s="212">
        <v>0.00088000000000000003</v>
      </c>
      <c r="R165" s="212">
        <f>Q165*H165</f>
        <v>0.073567999999999995</v>
      </c>
      <c r="S165" s="212">
        <v>0</v>
      </c>
      <c r="T165" s="213">
        <f>S165*H165</f>
        <v>0</v>
      </c>
      <c r="AR165" s="15" t="s">
        <v>262</v>
      </c>
      <c r="AT165" s="15" t="s">
        <v>117</v>
      </c>
      <c r="AU165" s="15" t="s">
        <v>81</v>
      </c>
      <c r="AY165" s="15" t="s">
        <v>114</v>
      </c>
      <c r="BE165" s="214">
        <f>IF(N165="základní",J165,0)</f>
        <v>0</v>
      </c>
      <c r="BF165" s="214">
        <f>IF(N165="snížená",J165,0)</f>
        <v>0</v>
      </c>
      <c r="BG165" s="214">
        <f>IF(N165="zákl. přenesená",J165,0)</f>
        <v>0</v>
      </c>
      <c r="BH165" s="214">
        <f>IF(N165="sníž. přenesená",J165,0)</f>
        <v>0</v>
      </c>
      <c r="BI165" s="214">
        <f>IF(N165="nulová",J165,0)</f>
        <v>0</v>
      </c>
      <c r="BJ165" s="15" t="s">
        <v>79</v>
      </c>
      <c r="BK165" s="214">
        <f>ROUND(I165*H165,2)</f>
        <v>0</v>
      </c>
      <c r="BL165" s="15" t="s">
        <v>262</v>
      </c>
      <c r="BM165" s="15" t="s">
        <v>303</v>
      </c>
    </row>
    <row r="166" s="11" customFormat="1">
      <c r="B166" s="221"/>
      <c r="C166" s="222"/>
      <c r="D166" s="215" t="s">
        <v>189</v>
      </c>
      <c r="E166" s="223" t="s">
        <v>1</v>
      </c>
      <c r="F166" s="224" t="s">
        <v>292</v>
      </c>
      <c r="G166" s="222"/>
      <c r="H166" s="225">
        <v>67.299999999999997</v>
      </c>
      <c r="I166" s="226"/>
      <c r="J166" s="222"/>
      <c r="K166" s="222"/>
      <c r="L166" s="227"/>
      <c r="M166" s="228"/>
      <c r="N166" s="229"/>
      <c r="O166" s="229"/>
      <c r="P166" s="229"/>
      <c r="Q166" s="229"/>
      <c r="R166" s="229"/>
      <c r="S166" s="229"/>
      <c r="T166" s="230"/>
      <c r="AT166" s="231" t="s">
        <v>189</v>
      </c>
      <c r="AU166" s="231" t="s">
        <v>81</v>
      </c>
      <c r="AV166" s="11" t="s">
        <v>81</v>
      </c>
      <c r="AW166" s="11" t="s">
        <v>32</v>
      </c>
      <c r="AX166" s="11" t="s">
        <v>71</v>
      </c>
      <c r="AY166" s="231" t="s">
        <v>114</v>
      </c>
    </row>
    <row r="167" s="11" customFormat="1">
      <c r="B167" s="221"/>
      <c r="C167" s="222"/>
      <c r="D167" s="215" t="s">
        <v>189</v>
      </c>
      <c r="E167" s="223" t="s">
        <v>1</v>
      </c>
      <c r="F167" s="224" t="s">
        <v>293</v>
      </c>
      <c r="G167" s="222"/>
      <c r="H167" s="225">
        <v>16.300000000000001</v>
      </c>
      <c r="I167" s="226"/>
      <c r="J167" s="222"/>
      <c r="K167" s="222"/>
      <c r="L167" s="227"/>
      <c r="M167" s="228"/>
      <c r="N167" s="229"/>
      <c r="O167" s="229"/>
      <c r="P167" s="229"/>
      <c r="Q167" s="229"/>
      <c r="R167" s="229"/>
      <c r="S167" s="229"/>
      <c r="T167" s="230"/>
      <c r="AT167" s="231" t="s">
        <v>189</v>
      </c>
      <c r="AU167" s="231" t="s">
        <v>81</v>
      </c>
      <c r="AV167" s="11" t="s">
        <v>81</v>
      </c>
      <c r="AW167" s="11" t="s">
        <v>32</v>
      </c>
      <c r="AX167" s="11" t="s">
        <v>71</v>
      </c>
      <c r="AY167" s="231" t="s">
        <v>114</v>
      </c>
    </row>
    <row r="168" s="12" customFormat="1">
      <c r="B168" s="232"/>
      <c r="C168" s="233"/>
      <c r="D168" s="215" t="s">
        <v>189</v>
      </c>
      <c r="E168" s="234" t="s">
        <v>1</v>
      </c>
      <c r="F168" s="235" t="s">
        <v>191</v>
      </c>
      <c r="G168" s="233"/>
      <c r="H168" s="236">
        <v>83.599999999999994</v>
      </c>
      <c r="I168" s="237"/>
      <c r="J168" s="233"/>
      <c r="K168" s="233"/>
      <c r="L168" s="238"/>
      <c r="M168" s="239"/>
      <c r="N168" s="240"/>
      <c r="O168" s="240"/>
      <c r="P168" s="240"/>
      <c r="Q168" s="240"/>
      <c r="R168" s="240"/>
      <c r="S168" s="240"/>
      <c r="T168" s="241"/>
      <c r="AT168" s="242" t="s">
        <v>189</v>
      </c>
      <c r="AU168" s="242" t="s">
        <v>81</v>
      </c>
      <c r="AV168" s="12" t="s">
        <v>139</v>
      </c>
      <c r="AW168" s="12" t="s">
        <v>32</v>
      </c>
      <c r="AX168" s="12" t="s">
        <v>79</v>
      </c>
      <c r="AY168" s="242" t="s">
        <v>114</v>
      </c>
    </row>
    <row r="169" s="1" customFormat="1" ht="22.5" customHeight="1">
      <c r="B169" s="36"/>
      <c r="C169" s="253" t="s">
        <v>304</v>
      </c>
      <c r="D169" s="253" t="s">
        <v>294</v>
      </c>
      <c r="E169" s="254" t="s">
        <v>305</v>
      </c>
      <c r="F169" s="255" t="s">
        <v>306</v>
      </c>
      <c r="G169" s="256" t="s">
        <v>200</v>
      </c>
      <c r="H169" s="257">
        <v>96.140000000000001</v>
      </c>
      <c r="I169" s="258"/>
      <c r="J169" s="259">
        <f>ROUND(I169*H169,2)</f>
        <v>0</v>
      </c>
      <c r="K169" s="255" t="s">
        <v>121</v>
      </c>
      <c r="L169" s="260"/>
      <c r="M169" s="261" t="s">
        <v>1</v>
      </c>
      <c r="N169" s="262" t="s">
        <v>42</v>
      </c>
      <c r="O169" s="77"/>
      <c r="P169" s="212">
        <f>O169*H169</f>
        <v>0</v>
      </c>
      <c r="Q169" s="212">
        <v>0.001</v>
      </c>
      <c r="R169" s="212">
        <f>Q169*H169</f>
        <v>0.096140000000000003</v>
      </c>
      <c r="S169" s="212">
        <v>0</v>
      </c>
      <c r="T169" s="213">
        <f>S169*H169</f>
        <v>0</v>
      </c>
      <c r="AR169" s="15" t="s">
        <v>297</v>
      </c>
      <c r="AT169" s="15" t="s">
        <v>294</v>
      </c>
      <c r="AU169" s="15" t="s">
        <v>81</v>
      </c>
      <c r="AY169" s="15" t="s">
        <v>114</v>
      </c>
      <c r="BE169" s="214">
        <f>IF(N169="základní",J169,0)</f>
        <v>0</v>
      </c>
      <c r="BF169" s="214">
        <f>IF(N169="snížená",J169,0)</f>
        <v>0</v>
      </c>
      <c r="BG169" s="214">
        <f>IF(N169="zákl. přenesená",J169,0)</f>
        <v>0</v>
      </c>
      <c r="BH169" s="214">
        <f>IF(N169="sníž. přenesená",J169,0)</f>
        <v>0</v>
      </c>
      <c r="BI169" s="214">
        <f>IF(N169="nulová",J169,0)</f>
        <v>0</v>
      </c>
      <c r="BJ169" s="15" t="s">
        <v>79</v>
      </c>
      <c r="BK169" s="214">
        <f>ROUND(I169*H169,2)</f>
        <v>0</v>
      </c>
      <c r="BL169" s="15" t="s">
        <v>262</v>
      </c>
      <c r="BM169" s="15" t="s">
        <v>307</v>
      </c>
    </row>
    <row r="170" s="11" customFormat="1">
      <c r="B170" s="221"/>
      <c r="C170" s="222"/>
      <c r="D170" s="215" t="s">
        <v>189</v>
      </c>
      <c r="E170" s="222"/>
      <c r="F170" s="224" t="s">
        <v>308</v>
      </c>
      <c r="G170" s="222"/>
      <c r="H170" s="225">
        <v>96.140000000000001</v>
      </c>
      <c r="I170" s="226"/>
      <c r="J170" s="222"/>
      <c r="K170" s="222"/>
      <c r="L170" s="227"/>
      <c r="M170" s="228"/>
      <c r="N170" s="229"/>
      <c r="O170" s="229"/>
      <c r="P170" s="229"/>
      <c r="Q170" s="229"/>
      <c r="R170" s="229"/>
      <c r="S170" s="229"/>
      <c r="T170" s="230"/>
      <c r="AT170" s="231" t="s">
        <v>189</v>
      </c>
      <c r="AU170" s="231" t="s">
        <v>81</v>
      </c>
      <c r="AV170" s="11" t="s">
        <v>81</v>
      </c>
      <c r="AW170" s="11" t="s">
        <v>4</v>
      </c>
      <c r="AX170" s="11" t="s">
        <v>79</v>
      </c>
      <c r="AY170" s="231" t="s">
        <v>114</v>
      </c>
    </row>
    <row r="171" s="1" customFormat="1" ht="22.5" customHeight="1">
      <c r="B171" s="36"/>
      <c r="C171" s="203" t="s">
        <v>309</v>
      </c>
      <c r="D171" s="203" t="s">
        <v>117</v>
      </c>
      <c r="E171" s="204" t="s">
        <v>310</v>
      </c>
      <c r="F171" s="205" t="s">
        <v>311</v>
      </c>
      <c r="G171" s="206" t="s">
        <v>200</v>
      </c>
      <c r="H171" s="207">
        <v>501.20100000000002</v>
      </c>
      <c r="I171" s="208"/>
      <c r="J171" s="209">
        <f>ROUND(I171*H171,2)</f>
        <v>0</v>
      </c>
      <c r="K171" s="205" t="s">
        <v>216</v>
      </c>
      <c r="L171" s="41"/>
      <c r="M171" s="210" t="s">
        <v>1</v>
      </c>
      <c r="N171" s="211" t="s">
        <v>42</v>
      </c>
      <c r="O171" s="77"/>
      <c r="P171" s="212">
        <f>O171*H171</f>
        <v>0</v>
      </c>
      <c r="Q171" s="212">
        <v>0</v>
      </c>
      <c r="R171" s="212">
        <f>Q171*H171</f>
        <v>0</v>
      </c>
      <c r="S171" s="212">
        <v>0</v>
      </c>
      <c r="T171" s="213">
        <f>S171*H171</f>
        <v>0</v>
      </c>
      <c r="AR171" s="15" t="s">
        <v>262</v>
      </c>
      <c r="AT171" s="15" t="s">
        <v>117</v>
      </c>
      <c r="AU171" s="15" t="s">
        <v>81</v>
      </c>
      <c r="AY171" s="15" t="s">
        <v>114</v>
      </c>
      <c r="BE171" s="214">
        <f>IF(N171="základní",J171,0)</f>
        <v>0</v>
      </c>
      <c r="BF171" s="214">
        <f>IF(N171="snížená",J171,0)</f>
        <v>0</v>
      </c>
      <c r="BG171" s="214">
        <f>IF(N171="zákl. přenesená",J171,0)</f>
        <v>0</v>
      </c>
      <c r="BH171" s="214">
        <f>IF(N171="sníž. přenesená",J171,0)</f>
        <v>0</v>
      </c>
      <c r="BI171" s="214">
        <f>IF(N171="nulová",J171,0)</f>
        <v>0</v>
      </c>
      <c r="BJ171" s="15" t="s">
        <v>79</v>
      </c>
      <c r="BK171" s="214">
        <f>ROUND(I171*H171,2)</f>
        <v>0</v>
      </c>
      <c r="BL171" s="15" t="s">
        <v>262</v>
      </c>
      <c r="BM171" s="15" t="s">
        <v>312</v>
      </c>
    </row>
    <row r="172" s="1" customFormat="1">
      <c r="B172" s="36"/>
      <c r="C172" s="37"/>
      <c r="D172" s="215" t="s">
        <v>124</v>
      </c>
      <c r="E172" s="37"/>
      <c r="F172" s="216" t="s">
        <v>313</v>
      </c>
      <c r="G172" s="37"/>
      <c r="H172" s="37"/>
      <c r="I172" s="129"/>
      <c r="J172" s="37"/>
      <c r="K172" s="37"/>
      <c r="L172" s="41"/>
      <c r="M172" s="217"/>
      <c r="N172" s="77"/>
      <c r="O172" s="77"/>
      <c r="P172" s="77"/>
      <c r="Q172" s="77"/>
      <c r="R172" s="77"/>
      <c r="S172" s="77"/>
      <c r="T172" s="78"/>
      <c r="AT172" s="15" t="s">
        <v>124</v>
      </c>
      <c r="AU172" s="15" t="s">
        <v>81</v>
      </c>
    </row>
    <row r="173" s="13" customFormat="1">
      <c r="B173" s="243"/>
      <c r="C173" s="244"/>
      <c r="D173" s="215" t="s">
        <v>189</v>
      </c>
      <c r="E173" s="245" t="s">
        <v>1</v>
      </c>
      <c r="F173" s="246" t="s">
        <v>314</v>
      </c>
      <c r="G173" s="244"/>
      <c r="H173" s="245" t="s">
        <v>1</v>
      </c>
      <c r="I173" s="247"/>
      <c r="J173" s="244"/>
      <c r="K173" s="244"/>
      <c r="L173" s="248"/>
      <c r="M173" s="249"/>
      <c r="N173" s="250"/>
      <c r="O173" s="250"/>
      <c r="P173" s="250"/>
      <c r="Q173" s="250"/>
      <c r="R173" s="250"/>
      <c r="S173" s="250"/>
      <c r="T173" s="251"/>
      <c r="AT173" s="252" t="s">
        <v>189</v>
      </c>
      <c r="AU173" s="252" t="s">
        <v>81</v>
      </c>
      <c r="AV173" s="13" t="s">
        <v>79</v>
      </c>
      <c r="AW173" s="13" t="s">
        <v>32</v>
      </c>
      <c r="AX173" s="13" t="s">
        <v>71</v>
      </c>
      <c r="AY173" s="252" t="s">
        <v>114</v>
      </c>
    </row>
    <row r="174" s="13" customFormat="1">
      <c r="B174" s="243"/>
      <c r="C174" s="244"/>
      <c r="D174" s="215" t="s">
        <v>189</v>
      </c>
      <c r="E174" s="245" t="s">
        <v>1</v>
      </c>
      <c r="F174" s="246" t="s">
        <v>315</v>
      </c>
      <c r="G174" s="244"/>
      <c r="H174" s="245" t="s">
        <v>1</v>
      </c>
      <c r="I174" s="247"/>
      <c r="J174" s="244"/>
      <c r="K174" s="244"/>
      <c r="L174" s="248"/>
      <c r="M174" s="249"/>
      <c r="N174" s="250"/>
      <c r="O174" s="250"/>
      <c r="P174" s="250"/>
      <c r="Q174" s="250"/>
      <c r="R174" s="250"/>
      <c r="S174" s="250"/>
      <c r="T174" s="251"/>
      <c r="AT174" s="252" t="s">
        <v>189</v>
      </c>
      <c r="AU174" s="252" t="s">
        <v>81</v>
      </c>
      <c r="AV174" s="13" t="s">
        <v>79</v>
      </c>
      <c r="AW174" s="13" t="s">
        <v>32</v>
      </c>
      <c r="AX174" s="13" t="s">
        <v>71</v>
      </c>
      <c r="AY174" s="252" t="s">
        <v>114</v>
      </c>
    </row>
    <row r="175" s="13" customFormat="1">
      <c r="B175" s="243"/>
      <c r="C175" s="244"/>
      <c r="D175" s="215" t="s">
        <v>189</v>
      </c>
      <c r="E175" s="245" t="s">
        <v>1</v>
      </c>
      <c r="F175" s="246" t="s">
        <v>316</v>
      </c>
      <c r="G175" s="244"/>
      <c r="H175" s="245" t="s">
        <v>1</v>
      </c>
      <c r="I175" s="247"/>
      <c r="J175" s="244"/>
      <c r="K175" s="244"/>
      <c r="L175" s="248"/>
      <c r="M175" s="249"/>
      <c r="N175" s="250"/>
      <c r="O175" s="250"/>
      <c r="P175" s="250"/>
      <c r="Q175" s="250"/>
      <c r="R175" s="250"/>
      <c r="S175" s="250"/>
      <c r="T175" s="251"/>
      <c r="AT175" s="252" t="s">
        <v>189</v>
      </c>
      <c r="AU175" s="252" t="s">
        <v>81</v>
      </c>
      <c r="AV175" s="13" t="s">
        <v>79</v>
      </c>
      <c r="AW175" s="13" t="s">
        <v>32</v>
      </c>
      <c r="AX175" s="13" t="s">
        <v>71</v>
      </c>
      <c r="AY175" s="252" t="s">
        <v>114</v>
      </c>
    </row>
    <row r="176" s="13" customFormat="1">
      <c r="B176" s="243"/>
      <c r="C176" s="244"/>
      <c r="D176" s="215" t="s">
        <v>189</v>
      </c>
      <c r="E176" s="245" t="s">
        <v>1</v>
      </c>
      <c r="F176" s="246" t="s">
        <v>317</v>
      </c>
      <c r="G176" s="244"/>
      <c r="H176" s="245" t="s">
        <v>1</v>
      </c>
      <c r="I176" s="247"/>
      <c r="J176" s="244"/>
      <c r="K176" s="244"/>
      <c r="L176" s="248"/>
      <c r="M176" s="249"/>
      <c r="N176" s="250"/>
      <c r="O176" s="250"/>
      <c r="P176" s="250"/>
      <c r="Q176" s="250"/>
      <c r="R176" s="250"/>
      <c r="S176" s="250"/>
      <c r="T176" s="251"/>
      <c r="AT176" s="252" t="s">
        <v>189</v>
      </c>
      <c r="AU176" s="252" t="s">
        <v>81</v>
      </c>
      <c r="AV176" s="13" t="s">
        <v>79</v>
      </c>
      <c r="AW176" s="13" t="s">
        <v>32</v>
      </c>
      <c r="AX176" s="13" t="s">
        <v>71</v>
      </c>
      <c r="AY176" s="252" t="s">
        <v>114</v>
      </c>
    </row>
    <row r="177" s="13" customFormat="1">
      <c r="B177" s="243"/>
      <c r="C177" s="244"/>
      <c r="D177" s="215" t="s">
        <v>189</v>
      </c>
      <c r="E177" s="245" t="s">
        <v>1</v>
      </c>
      <c r="F177" s="246" t="s">
        <v>318</v>
      </c>
      <c r="G177" s="244"/>
      <c r="H177" s="245" t="s">
        <v>1</v>
      </c>
      <c r="I177" s="247"/>
      <c r="J177" s="244"/>
      <c r="K177" s="244"/>
      <c r="L177" s="248"/>
      <c r="M177" s="249"/>
      <c r="N177" s="250"/>
      <c r="O177" s="250"/>
      <c r="P177" s="250"/>
      <c r="Q177" s="250"/>
      <c r="R177" s="250"/>
      <c r="S177" s="250"/>
      <c r="T177" s="251"/>
      <c r="AT177" s="252" t="s">
        <v>189</v>
      </c>
      <c r="AU177" s="252" t="s">
        <v>81</v>
      </c>
      <c r="AV177" s="13" t="s">
        <v>79</v>
      </c>
      <c r="AW177" s="13" t="s">
        <v>32</v>
      </c>
      <c r="AX177" s="13" t="s">
        <v>71</v>
      </c>
      <c r="AY177" s="252" t="s">
        <v>114</v>
      </c>
    </row>
    <row r="178" s="11" customFormat="1">
      <c r="B178" s="221"/>
      <c r="C178" s="222"/>
      <c r="D178" s="215" t="s">
        <v>189</v>
      </c>
      <c r="E178" s="223" t="s">
        <v>1</v>
      </c>
      <c r="F178" s="224" t="s">
        <v>319</v>
      </c>
      <c r="G178" s="222"/>
      <c r="H178" s="225">
        <v>17.327999999999999</v>
      </c>
      <c r="I178" s="226"/>
      <c r="J178" s="222"/>
      <c r="K178" s="222"/>
      <c r="L178" s="227"/>
      <c r="M178" s="228"/>
      <c r="N178" s="229"/>
      <c r="O178" s="229"/>
      <c r="P178" s="229"/>
      <c r="Q178" s="229"/>
      <c r="R178" s="229"/>
      <c r="S178" s="229"/>
      <c r="T178" s="230"/>
      <c r="AT178" s="231" t="s">
        <v>189</v>
      </c>
      <c r="AU178" s="231" t="s">
        <v>81</v>
      </c>
      <c r="AV178" s="11" t="s">
        <v>81</v>
      </c>
      <c r="AW178" s="11" t="s">
        <v>32</v>
      </c>
      <c r="AX178" s="11" t="s">
        <v>71</v>
      </c>
      <c r="AY178" s="231" t="s">
        <v>114</v>
      </c>
    </row>
    <row r="179" s="11" customFormat="1">
      <c r="B179" s="221"/>
      <c r="C179" s="222"/>
      <c r="D179" s="215" t="s">
        <v>189</v>
      </c>
      <c r="E179" s="223" t="s">
        <v>1</v>
      </c>
      <c r="F179" s="224" t="s">
        <v>320</v>
      </c>
      <c r="G179" s="222"/>
      <c r="H179" s="225">
        <v>9.1229999999999993</v>
      </c>
      <c r="I179" s="226"/>
      <c r="J179" s="222"/>
      <c r="K179" s="222"/>
      <c r="L179" s="227"/>
      <c r="M179" s="228"/>
      <c r="N179" s="229"/>
      <c r="O179" s="229"/>
      <c r="P179" s="229"/>
      <c r="Q179" s="229"/>
      <c r="R179" s="229"/>
      <c r="S179" s="229"/>
      <c r="T179" s="230"/>
      <c r="AT179" s="231" t="s">
        <v>189</v>
      </c>
      <c r="AU179" s="231" t="s">
        <v>81</v>
      </c>
      <c r="AV179" s="11" t="s">
        <v>81</v>
      </c>
      <c r="AW179" s="11" t="s">
        <v>32</v>
      </c>
      <c r="AX179" s="11" t="s">
        <v>71</v>
      </c>
      <c r="AY179" s="231" t="s">
        <v>114</v>
      </c>
    </row>
    <row r="180" s="11" customFormat="1">
      <c r="B180" s="221"/>
      <c r="C180" s="222"/>
      <c r="D180" s="215" t="s">
        <v>189</v>
      </c>
      <c r="E180" s="223" t="s">
        <v>1</v>
      </c>
      <c r="F180" s="224" t="s">
        <v>285</v>
      </c>
      <c r="G180" s="222"/>
      <c r="H180" s="225">
        <v>246.94999999999999</v>
      </c>
      <c r="I180" s="226"/>
      <c r="J180" s="222"/>
      <c r="K180" s="222"/>
      <c r="L180" s="227"/>
      <c r="M180" s="228"/>
      <c r="N180" s="229"/>
      <c r="O180" s="229"/>
      <c r="P180" s="229"/>
      <c r="Q180" s="229"/>
      <c r="R180" s="229"/>
      <c r="S180" s="229"/>
      <c r="T180" s="230"/>
      <c r="AT180" s="231" t="s">
        <v>189</v>
      </c>
      <c r="AU180" s="231" t="s">
        <v>81</v>
      </c>
      <c r="AV180" s="11" t="s">
        <v>81</v>
      </c>
      <c r="AW180" s="11" t="s">
        <v>32</v>
      </c>
      <c r="AX180" s="11" t="s">
        <v>71</v>
      </c>
      <c r="AY180" s="231" t="s">
        <v>114</v>
      </c>
    </row>
    <row r="181" s="11" customFormat="1">
      <c r="B181" s="221"/>
      <c r="C181" s="222"/>
      <c r="D181" s="215" t="s">
        <v>189</v>
      </c>
      <c r="E181" s="223" t="s">
        <v>1</v>
      </c>
      <c r="F181" s="224" t="s">
        <v>286</v>
      </c>
      <c r="G181" s="222"/>
      <c r="H181" s="225">
        <v>125.90000000000001</v>
      </c>
      <c r="I181" s="226"/>
      <c r="J181" s="222"/>
      <c r="K181" s="222"/>
      <c r="L181" s="227"/>
      <c r="M181" s="228"/>
      <c r="N181" s="229"/>
      <c r="O181" s="229"/>
      <c r="P181" s="229"/>
      <c r="Q181" s="229"/>
      <c r="R181" s="229"/>
      <c r="S181" s="229"/>
      <c r="T181" s="230"/>
      <c r="AT181" s="231" t="s">
        <v>189</v>
      </c>
      <c r="AU181" s="231" t="s">
        <v>81</v>
      </c>
      <c r="AV181" s="11" t="s">
        <v>81</v>
      </c>
      <c r="AW181" s="11" t="s">
        <v>32</v>
      </c>
      <c r="AX181" s="11" t="s">
        <v>71</v>
      </c>
      <c r="AY181" s="231" t="s">
        <v>114</v>
      </c>
    </row>
    <row r="182" s="11" customFormat="1">
      <c r="B182" s="221"/>
      <c r="C182" s="222"/>
      <c r="D182" s="215" t="s">
        <v>189</v>
      </c>
      <c r="E182" s="223" t="s">
        <v>1</v>
      </c>
      <c r="F182" s="224" t="s">
        <v>287</v>
      </c>
      <c r="G182" s="222"/>
      <c r="H182" s="225">
        <v>18.300000000000001</v>
      </c>
      <c r="I182" s="226"/>
      <c r="J182" s="222"/>
      <c r="K182" s="222"/>
      <c r="L182" s="227"/>
      <c r="M182" s="228"/>
      <c r="N182" s="229"/>
      <c r="O182" s="229"/>
      <c r="P182" s="229"/>
      <c r="Q182" s="229"/>
      <c r="R182" s="229"/>
      <c r="S182" s="229"/>
      <c r="T182" s="230"/>
      <c r="AT182" s="231" t="s">
        <v>189</v>
      </c>
      <c r="AU182" s="231" t="s">
        <v>81</v>
      </c>
      <c r="AV182" s="11" t="s">
        <v>81</v>
      </c>
      <c r="AW182" s="11" t="s">
        <v>32</v>
      </c>
      <c r="AX182" s="11" t="s">
        <v>71</v>
      </c>
      <c r="AY182" s="231" t="s">
        <v>114</v>
      </c>
    </row>
    <row r="183" s="11" customFormat="1">
      <c r="B183" s="221"/>
      <c r="C183" s="222"/>
      <c r="D183" s="215" t="s">
        <v>189</v>
      </c>
      <c r="E183" s="223" t="s">
        <v>1</v>
      </c>
      <c r="F183" s="224" t="s">
        <v>292</v>
      </c>
      <c r="G183" s="222"/>
      <c r="H183" s="225">
        <v>67.299999999999997</v>
      </c>
      <c r="I183" s="226"/>
      <c r="J183" s="222"/>
      <c r="K183" s="222"/>
      <c r="L183" s="227"/>
      <c r="M183" s="228"/>
      <c r="N183" s="229"/>
      <c r="O183" s="229"/>
      <c r="P183" s="229"/>
      <c r="Q183" s="229"/>
      <c r="R183" s="229"/>
      <c r="S183" s="229"/>
      <c r="T183" s="230"/>
      <c r="AT183" s="231" t="s">
        <v>189</v>
      </c>
      <c r="AU183" s="231" t="s">
        <v>81</v>
      </c>
      <c r="AV183" s="11" t="s">
        <v>81</v>
      </c>
      <c r="AW183" s="11" t="s">
        <v>32</v>
      </c>
      <c r="AX183" s="11" t="s">
        <v>71</v>
      </c>
      <c r="AY183" s="231" t="s">
        <v>114</v>
      </c>
    </row>
    <row r="184" s="11" customFormat="1">
      <c r="B184" s="221"/>
      <c r="C184" s="222"/>
      <c r="D184" s="215" t="s">
        <v>189</v>
      </c>
      <c r="E184" s="223" t="s">
        <v>1</v>
      </c>
      <c r="F184" s="224" t="s">
        <v>293</v>
      </c>
      <c r="G184" s="222"/>
      <c r="H184" s="225">
        <v>16.300000000000001</v>
      </c>
      <c r="I184" s="226"/>
      <c r="J184" s="222"/>
      <c r="K184" s="222"/>
      <c r="L184" s="227"/>
      <c r="M184" s="228"/>
      <c r="N184" s="229"/>
      <c r="O184" s="229"/>
      <c r="P184" s="229"/>
      <c r="Q184" s="229"/>
      <c r="R184" s="229"/>
      <c r="S184" s="229"/>
      <c r="T184" s="230"/>
      <c r="AT184" s="231" t="s">
        <v>189</v>
      </c>
      <c r="AU184" s="231" t="s">
        <v>81</v>
      </c>
      <c r="AV184" s="11" t="s">
        <v>81</v>
      </c>
      <c r="AW184" s="11" t="s">
        <v>32</v>
      </c>
      <c r="AX184" s="11" t="s">
        <v>71</v>
      </c>
      <c r="AY184" s="231" t="s">
        <v>114</v>
      </c>
    </row>
    <row r="185" s="12" customFormat="1">
      <c r="B185" s="232"/>
      <c r="C185" s="233"/>
      <c r="D185" s="215" t="s">
        <v>189</v>
      </c>
      <c r="E185" s="234" t="s">
        <v>1</v>
      </c>
      <c r="F185" s="235" t="s">
        <v>191</v>
      </c>
      <c r="G185" s="233"/>
      <c r="H185" s="236">
        <v>501.20100000000002</v>
      </c>
      <c r="I185" s="237"/>
      <c r="J185" s="233"/>
      <c r="K185" s="233"/>
      <c r="L185" s="238"/>
      <c r="M185" s="239"/>
      <c r="N185" s="240"/>
      <c r="O185" s="240"/>
      <c r="P185" s="240"/>
      <c r="Q185" s="240"/>
      <c r="R185" s="240"/>
      <c r="S185" s="240"/>
      <c r="T185" s="241"/>
      <c r="AT185" s="242" t="s">
        <v>189</v>
      </c>
      <c r="AU185" s="242" t="s">
        <v>81</v>
      </c>
      <c r="AV185" s="12" t="s">
        <v>139</v>
      </c>
      <c r="AW185" s="12" t="s">
        <v>32</v>
      </c>
      <c r="AX185" s="12" t="s">
        <v>79</v>
      </c>
      <c r="AY185" s="242" t="s">
        <v>114</v>
      </c>
    </row>
    <row r="186" s="1" customFormat="1" ht="16.5" customHeight="1">
      <c r="B186" s="36"/>
      <c r="C186" s="203" t="s">
        <v>321</v>
      </c>
      <c r="D186" s="203" t="s">
        <v>117</v>
      </c>
      <c r="E186" s="204" t="s">
        <v>322</v>
      </c>
      <c r="F186" s="205" t="s">
        <v>323</v>
      </c>
      <c r="G186" s="206" t="s">
        <v>200</v>
      </c>
      <c r="H186" s="207">
        <v>95.275999999999996</v>
      </c>
      <c r="I186" s="208"/>
      <c r="J186" s="209">
        <f>ROUND(I186*H186,2)</f>
        <v>0</v>
      </c>
      <c r="K186" s="205" t="s">
        <v>121</v>
      </c>
      <c r="L186" s="41"/>
      <c r="M186" s="210" t="s">
        <v>1</v>
      </c>
      <c r="N186" s="211" t="s">
        <v>42</v>
      </c>
      <c r="O186" s="77"/>
      <c r="P186" s="212">
        <f>O186*H186</f>
        <v>0</v>
      </c>
      <c r="Q186" s="212">
        <v>0</v>
      </c>
      <c r="R186" s="212">
        <f>Q186*H186</f>
        <v>0</v>
      </c>
      <c r="S186" s="212">
        <v>0</v>
      </c>
      <c r="T186" s="213">
        <f>S186*H186</f>
        <v>0</v>
      </c>
      <c r="AR186" s="15" t="s">
        <v>262</v>
      </c>
      <c r="AT186" s="15" t="s">
        <v>117</v>
      </c>
      <c r="AU186" s="15" t="s">
        <v>81</v>
      </c>
      <c r="AY186" s="15" t="s">
        <v>114</v>
      </c>
      <c r="BE186" s="214">
        <f>IF(N186="základní",J186,0)</f>
        <v>0</v>
      </c>
      <c r="BF186" s="214">
        <f>IF(N186="snížená",J186,0)</f>
        <v>0</v>
      </c>
      <c r="BG186" s="214">
        <f>IF(N186="zákl. přenesená",J186,0)</f>
        <v>0</v>
      </c>
      <c r="BH186" s="214">
        <f>IF(N186="sníž. přenesená",J186,0)</f>
        <v>0</v>
      </c>
      <c r="BI186" s="214">
        <f>IF(N186="nulová",J186,0)</f>
        <v>0</v>
      </c>
      <c r="BJ186" s="15" t="s">
        <v>79</v>
      </c>
      <c r="BK186" s="214">
        <f>ROUND(I186*H186,2)</f>
        <v>0</v>
      </c>
      <c r="BL186" s="15" t="s">
        <v>262</v>
      </c>
      <c r="BM186" s="15" t="s">
        <v>324</v>
      </c>
    </row>
    <row r="187" s="11" customFormat="1">
      <c r="B187" s="221"/>
      <c r="C187" s="222"/>
      <c r="D187" s="215" t="s">
        <v>189</v>
      </c>
      <c r="E187" s="223" t="s">
        <v>1</v>
      </c>
      <c r="F187" s="224" t="s">
        <v>325</v>
      </c>
      <c r="G187" s="222"/>
      <c r="H187" s="225">
        <v>30.513000000000002</v>
      </c>
      <c r="I187" s="226"/>
      <c r="J187" s="222"/>
      <c r="K187" s="222"/>
      <c r="L187" s="227"/>
      <c r="M187" s="228"/>
      <c r="N187" s="229"/>
      <c r="O187" s="229"/>
      <c r="P187" s="229"/>
      <c r="Q187" s="229"/>
      <c r="R187" s="229"/>
      <c r="S187" s="229"/>
      <c r="T187" s="230"/>
      <c r="AT187" s="231" t="s">
        <v>189</v>
      </c>
      <c r="AU187" s="231" t="s">
        <v>81</v>
      </c>
      <c r="AV187" s="11" t="s">
        <v>81</v>
      </c>
      <c r="AW187" s="11" t="s">
        <v>32</v>
      </c>
      <c r="AX187" s="11" t="s">
        <v>71</v>
      </c>
      <c r="AY187" s="231" t="s">
        <v>114</v>
      </c>
    </row>
    <row r="188" s="11" customFormat="1">
      <c r="B188" s="221"/>
      <c r="C188" s="222"/>
      <c r="D188" s="215" t="s">
        <v>189</v>
      </c>
      <c r="E188" s="223" t="s">
        <v>1</v>
      </c>
      <c r="F188" s="224" t="s">
        <v>326</v>
      </c>
      <c r="G188" s="222"/>
      <c r="H188" s="225">
        <v>25.992000000000001</v>
      </c>
      <c r="I188" s="226"/>
      <c r="J188" s="222"/>
      <c r="K188" s="222"/>
      <c r="L188" s="227"/>
      <c r="M188" s="228"/>
      <c r="N188" s="229"/>
      <c r="O188" s="229"/>
      <c r="P188" s="229"/>
      <c r="Q188" s="229"/>
      <c r="R188" s="229"/>
      <c r="S188" s="229"/>
      <c r="T188" s="230"/>
      <c r="AT188" s="231" t="s">
        <v>189</v>
      </c>
      <c r="AU188" s="231" t="s">
        <v>81</v>
      </c>
      <c r="AV188" s="11" t="s">
        <v>81</v>
      </c>
      <c r="AW188" s="11" t="s">
        <v>32</v>
      </c>
      <c r="AX188" s="11" t="s">
        <v>71</v>
      </c>
      <c r="AY188" s="231" t="s">
        <v>114</v>
      </c>
    </row>
    <row r="189" s="11" customFormat="1">
      <c r="B189" s="221"/>
      <c r="C189" s="222"/>
      <c r="D189" s="215" t="s">
        <v>189</v>
      </c>
      <c r="E189" s="223" t="s">
        <v>1</v>
      </c>
      <c r="F189" s="224" t="s">
        <v>327</v>
      </c>
      <c r="G189" s="222"/>
      <c r="H189" s="225">
        <v>38.771000000000001</v>
      </c>
      <c r="I189" s="226"/>
      <c r="J189" s="222"/>
      <c r="K189" s="222"/>
      <c r="L189" s="227"/>
      <c r="M189" s="228"/>
      <c r="N189" s="229"/>
      <c r="O189" s="229"/>
      <c r="P189" s="229"/>
      <c r="Q189" s="229"/>
      <c r="R189" s="229"/>
      <c r="S189" s="229"/>
      <c r="T189" s="230"/>
      <c r="AT189" s="231" t="s">
        <v>189</v>
      </c>
      <c r="AU189" s="231" t="s">
        <v>81</v>
      </c>
      <c r="AV189" s="11" t="s">
        <v>81</v>
      </c>
      <c r="AW189" s="11" t="s">
        <v>32</v>
      </c>
      <c r="AX189" s="11" t="s">
        <v>71</v>
      </c>
      <c r="AY189" s="231" t="s">
        <v>114</v>
      </c>
    </row>
    <row r="190" s="12" customFormat="1">
      <c r="B190" s="232"/>
      <c r="C190" s="233"/>
      <c r="D190" s="215" t="s">
        <v>189</v>
      </c>
      <c r="E190" s="234" t="s">
        <v>1</v>
      </c>
      <c r="F190" s="235" t="s">
        <v>191</v>
      </c>
      <c r="G190" s="233"/>
      <c r="H190" s="236">
        <v>95.275999999999996</v>
      </c>
      <c r="I190" s="237"/>
      <c r="J190" s="233"/>
      <c r="K190" s="233"/>
      <c r="L190" s="238"/>
      <c r="M190" s="239"/>
      <c r="N190" s="240"/>
      <c r="O190" s="240"/>
      <c r="P190" s="240"/>
      <c r="Q190" s="240"/>
      <c r="R190" s="240"/>
      <c r="S190" s="240"/>
      <c r="T190" s="241"/>
      <c r="AT190" s="242" t="s">
        <v>189</v>
      </c>
      <c r="AU190" s="242" t="s">
        <v>81</v>
      </c>
      <c r="AV190" s="12" t="s">
        <v>139</v>
      </c>
      <c r="AW190" s="12" t="s">
        <v>32</v>
      </c>
      <c r="AX190" s="12" t="s">
        <v>79</v>
      </c>
      <c r="AY190" s="242" t="s">
        <v>114</v>
      </c>
    </row>
    <row r="191" s="1" customFormat="1" ht="16.5" customHeight="1">
      <c r="B191" s="36"/>
      <c r="C191" s="253" t="s">
        <v>328</v>
      </c>
      <c r="D191" s="253" t="s">
        <v>294</v>
      </c>
      <c r="E191" s="254" t="s">
        <v>295</v>
      </c>
      <c r="F191" s="255" t="s">
        <v>296</v>
      </c>
      <c r="G191" s="256" t="s">
        <v>194</v>
      </c>
      <c r="H191" s="257">
        <v>0.033000000000000002</v>
      </c>
      <c r="I191" s="258"/>
      <c r="J191" s="259">
        <f>ROUND(I191*H191,2)</f>
        <v>0</v>
      </c>
      <c r="K191" s="255" t="s">
        <v>121</v>
      </c>
      <c r="L191" s="260"/>
      <c r="M191" s="261" t="s">
        <v>1</v>
      </c>
      <c r="N191" s="262" t="s">
        <v>42</v>
      </c>
      <c r="O191" s="77"/>
      <c r="P191" s="212">
        <f>O191*H191</f>
        <v>0</v>
      </c>
      <c r="Q191" s="212">
        <v>1</v>
      </c>
      <c r="R191" s="212">
        <f>Q191*H191</f>
        <v>0.033000000000000002</v>
      </c>
      <c r="S191" s="212">
        <v>0</v>
      </c>
      <c r="T191" s="213">
        <f>S191*H191</f>
        <v>0</v>
      </c>
      <c r="AR191" s="15" t="s">
        <v>297</v>
      </c>
      <c r="AT191" s="15" t="s">
        <v>294</v>
      </c>
      <c r="AU191" s="15" t="s">
        <v>81</v>
      </c>
      <c r="AY191" s="15" t="s">
        <v>114</v>
      </c>
      <c r="BE191" s="214">
        <f>IF(N191="základní",J191,0)</f>
        <v>0</v>
      </c>
      <c r="BF191" s="214">
        <f>IF(N191="snížená",J191,0)</f>
        <v>0</v>
      </c>
      <c r="BG191" s="214">
        <f>IF(N191="zákl. přenesená",J191,0)</f>
        <v>0</v>
      </c>
      <c r="BH191" s="214">
        <f>IF(N191="sníž. přenesená",J191,0)</f>
        <v>0</v>
      </c>
      <c r="BI191" s="214">
        <f>IF(N191="nulová",J191,0)</f>
        <v>0</v>
      </c>
      <c r="BJ191" s="15" t="s">
        <v>79</v>
      </c>
      <c r="BK191" s="214">
        <f>ROUND(I191*H191,2)</f>
        <v>0</v>
      </c>
      <c r="BL191" s="15" t="s">
        <v>262</v>
      </c>
      <c r="BM191" s="15" t="s">
        <v>329</v>
      </c>
    </row>
    <row r="192" s="11" customFormat="1">
      <c r="B192" s="221"/>
      <c r="C192" s="222"/>
      <c r="D192" s="215" t="s">
        <v>189</v>
      </c>
      <c r="E192" s="222"/>
      <c r="F192" s="224" t="s">
        <v>330</v>
      </c>
      <c r="G192" s="222"/>
      <c r="H192" s="225">
        <v>0.033000000000000002</v>
      </c>
      <c r="I192" s="226"/>
      <c r="J192" s="222"/>
      <c r="K192" s="222"/>
      <c r="L192" s="227"/>
      <c r="M192" s="228"/>
      <c r="N192" s="229"/>
      <c r="O192" s="229"/>
      <c r="P192" s="229"/>
      <c r="Q192" s="229"/>
      <c r="R192" s="229"/>
      <c r="S192" s="229"/>
      <c r="T192" s="230"/>
      <c r="AT192" s="231" t="s">
        <v>189</v>
      </c>
      <c r="AU192" s="231" t="s">
        <v>81</v>
      </c>
      <c r="AV192" s="11" t="s">
        <v>81</v>
      </c>
      <c r="AW192" s="11" t="s">
        <v>4</v>
      </c>
      <c r="AX192" s="11" t="s">
        <v>79</v>
      </c>
      <c r="AY192" s="231" t="s">
        <v>114</v>
      </c>
    </row>
    <row r="193" s="1" customFormat="1" ht="16.5" customHeight="1">
      <c r="B193" s="36"/>
      <c r="C193" s="203" t="s">
        <v>331</v>
      </c>
      <c r="D193" s="203" t="s">
        <v>117</v>
      </c>
      <c r="E193" s="204" t="s">
        <v>332</v>
      </c>
      <c r="F193" s="205" t="s">
        <v>333</v>
      </c>
      <c r="G193" s="206" t="s">
        <v>200</v>
      </c>
      <c r="H193" s="207">
        <v>95.275999999999996</v>
      </c>
      <c r="I193" s="208"/>
      <c r="J193" s="209">
        <f>ROUND(I193*H193,2)</f>
        <v>0</v>
      </c>
      <c r="K193" s="205" t="s">
        <v>121</v>
      </c>
      <c r="L193" s="41"/>
      <c r="M193" s="210" t="s">
        <v>1</v>
      </c>
      <c r="N193" s="211" t="s">
        <v>42</v>
      </c>
      <c r="O193" s="77"/>
      <c r="P193" s="212">
        <f>O193*H193</f>
        <v>0</v>
      </c>
      <c r="Q193" s="212">
        <v>0.00093999999999999997</v>
      </c>
      <c r="R193" s="212">
        <f>Q193*H193</f>
        <v>0.08955943999999999</v>
      </c>
      <c r="S193" s="212">
        <v>0</v>
      </c>
      <c r="T193" s="213">
        <f>S193*H193</f>
        <v>0</v>
      </c>
      <c r="AR193" s="15" t="s">
        <v>262</v>
      </c>
      <c r="AT193" s="15" t="s">
        <v>117</v>
      </c>
      <c r="AU193" s="15" t="s">
        <v>81</v>
      </c>
      <c r="AY193" s="15" t="s">
        <v>114</v>
      </c>
      <c r="BE193" s="214">
        <f>IF(N193="základní",J193,0)</f>
        <v>0</v>
      </c>
      <c r="BF193" s="214">
        <f>IF(N193="snížená",J193,0)</f>
        <v>0</v>
      </c>
      <c r="BG193" s="214">
        <f>IF(N193="zákl. přenesená",J193,0)</f>
        <v>0</v>
      </c>
      <c r="BH193" s="214">
        <f>IF(N193="sníž. přenesená",J193,0)</f>
        <v>0</v>
      </c>
      <c r="BI193" s="214">
        <f>IF(N193="nulová",J193,0)</f>
        <v>0</v>
      </c>
      <c r="BJ193" s="15" t="s">
        <v>79</v>
      </c>
      <c r="BK193" s="214">
        <f>ROUND(I193*H193,2)</f>
        <v>0</v>
      </c>
      <c r="BL193" s="15" t="s">
        <v>262</v>
      </c>
      <c r="BM193" s="15" t="s">
        <v>334</v>
      </c>
    </row>
    <row r="194" s="11" customFormat="1">
      <c r="B194" s="221"/>
      <c r="C194" s="222"/>
      <c r="D194" s="215" t="s">
        <v>189</v>
      </c>
      <c r="E194" s="223" t="s">
        <v>1</v>
      </c>
      <c r="F194" s="224" t="s">
        <v>325</v>
      </c>
      <c r="G194" s="222"/>
      <c r="H194" s="225">
        <v>30.513000000000002</v>
      </c>
      <c r="I194" s="226"/>
      <c r="J194" s="222"/>
      <c r="K194" s="222"/>
      <c r="L194" s="227"/>
      <c r="M194" s="228"/>
      <c r="N194" s="229"/>
      <c r="O194" s="229"/>
      <c r="P194" s="229"/>
      <c r="Q194" s="229"/>
      <c r="R194" s="229"/>
      <c r="S194" s="229"/>
      <c r="T194" s="230"/>
      <c r="AT194" s="231" t="s">
        <v>189</v>
      </c>
      <c r="AU194" s="231" t="s">
        <v>81</v>
      </c>
      <c r="AV194" s="11" t="s">
        <v>81</v>
      </c>
      <c r="AW194" s="11" t="s">
        <v>32</v>
      </c>
      <c r="AX194" s="11" t="s">
        <v>71</v>
      </c>
      <c r="AY194" s="231" t="s">
        <v>114</v>
      </c>
    </row>
    <row r="195" s="11" customFormat="1">
      <c r="B195" s="221"/>
      <c r="C195" s="222"/>
      <c r="D195" s="215" t="s">
        <v>189</v>
      </c>
      <c r="E195" s="223" t="s">
        <v>1</v>
      </c>
      <c r="F195" s="224" t="s">
        <v>326</v>
      </c>
      <c r="G195" s="222"/>
      <c r="H195" s="225">
        <v>25.992000000000001</v>
      </c>
      <c r="I195" s="226"/>
      <c r="J195" s="222"/>
      <c r="K195" s="222"/>
      <c r="L195" s="227"/>
      <c r="M195" s="228"/>
      <c r="N195" s="229"/>
      <c r="O195" s="229"/>
      <c r="P195" s="229"/>
      <c r="Q195" s="229"/>
      <c r="R195" s="229"/>
      <c r="S195" s="229"/>
      <c r="T195" s="230"/>
      <c r="AT195" s="231" t="s">
        <v>189</v>
      </c>
      <c r="AU195" s="231" t="s">
        <v>81</v>
      </c>
      <c r="AV195" s="11" t="s">
        <v>81</v>
      </c>
      <c r="AW195" s="11" t="s">
        <v>32</v>
      </c>
      <c r="AX195" s="11" t="s">
        <v>71</v>
      </c>
      <c r="AY195" s="231" t="s">
        <v>114</v>
      </c>
    </row>
    <row r="196" s="11" customFormat="1">
      <c r="B196" s="221"/>
      <c r="C196" s="222"/>
      <c r="D196" s="215" t="s">
        <v>189</v>
      </c>
      <c r="E196" s="223" t="s">
        <v>1</v>
      </c>
      <c r="F196" s="224" t="s">
        <v>327</v>
      </c>
      <c r="G196" s="222"/>
      <c r="H196" s="225">
        <v>38.771000000000001</v>
      </c>
      <c r="I196" s="226"/>
      <c r="J196" s="222"/>
      <c r="K196" s="222"/>
      <c r="L196" s="227"/>
      <c r="M196" s="228"/>
      <c r="N196" s="229"/>
      <c r="O196" s="229"/>
      <c r="P196" s="229"/>
      <c r="Q196" s="229"/>
      <c r="R196" s="229"/>
      <c r="S196" s="229"/>
      <c r="T196" s="230"/>
      <c r="AT196" s="231" t="s">
        <v>189</v>
      </c>
      <c r="AU196" s="231" t="s">
        <v>81</v>
      </c>
      <c r="AV196" s="11" t="s">
        <v>81</v>
      </c>
      <c r="AW196" s="11" t="s">
        <v>32</v>
      </c>
      <c r="AX196" s="11" t="s">
        <v>71</v>
      </c>
      <c r="AY196" s="231" t="s">
        <v>114</v>
      </c>
    </row>
    <row r="197" s="12" customFormat="1">
      <c r="B197" s="232"/>
      <c r="C197" s="233"/>
      <c r="D197" s="215" t="s">
        <v>189</v>
      </c>
      <c r="E197" s="234" t="s">
        <v>1</v>
      </c>
      <c r="F197" s="235" t="s">
        <v>191</v>
      </c>
      <c r="G197" s="233"/>
      <c r="H197" s="236">
        <v>95.275999999999996</v>
      </c>
      <c r="I197" s="237"/>
      <c r="J197" s="233"/>
      <c r="K197" s="233"/>
      <c r="L197" s="238"/>
      <c r="M197" s="239"/>
      <c r="N197" s="240"/>
      <c r="O197" s="240"/>
      <c r="P197" s="240"/>
      <c r="Q197" s="240"/>
      <c r="R197" s="240"/>
      <c r="S197" s="240"/>
      <c r="T197" s="241"/>
      <c r="AT197" s="242" t="s">
        <v>189</v>
      </c>
      <c r="AU197" s="242" t="s">
        <v>81</v>
      </c>
      <c r="AV197" s="12" t="s">
        <v>139</v>
      </c>
      <c r="AW197" s="12" t="s">
        <v>32</v>
      </c>
      <c r="AX197" s="12" t="s">
        <v>79</v>
      </c>
      <c r="AY197" s="242" t="s">
        <v>114</v>
      </c>
    </row>
    <row r="198" s="1" customFormat="1" ht="22.5" customHeight="1">
      <c r="B198" s="36"/>
      <c r="C198" s="253" t="s">
        <v>335</v>
      </c>
      <c r="D198" s="253" t="s">
        <v>294</v>
      </c>
      <c r="E198" s="254" t="s">
        <v>305</v>
      </c>
      <c r="F198" s="255" t="s">
        <v>306</v>
      </c>
      <c r="G198" s="256" t="s">
        <v>200</v>
      </c>
      <c r="H198" s="257">
        <v>114.331</v>
      </c>
      <c r="I198" s="258"/>
      <c r="J198" s="259">
        <f>ROUND(I198*H198,2)</f>
        <v>0</v>
      </c>
      <c r="K198" s="255" t="s">
        <v>121</v>
      </c>
      <c r="L198" s="260"/>
      <c r="M198" s="261" t="s">
        <v>1</v>
      </c>
      <c r="N198" s="262" t="s">
        <v>42</v>
      </c>
      <c r="O198" s="77"/>
      <c r="P198" s="212">
        <f>O198*H198</f>
        <v>0</v>
      </c>
      <c r="Q198" s="212">
        <v>0.001</v>
      </c>
      <c r="R198" s="212">
        <f>Q198*H198</f>
        <v>0.114331</v>
      </c>
      <c r="S198" s="212">
        <v>0</v>
      </c>
      <c r="T198" s="213">
        <f>S198*H198</f>
        <v>0</v>
      </c>
      <c r="AR198" s="15" t="s">
        <v>297</v>
      </c>
      <c r="AT198" s="15" t="s">
        <v>294</v>
      </c>
      <c r="AU198" s="15" t="s">
        <v>81</v>
      </c>
      <c r="AY198" s="15" t="s">
        <v>114</v>
      </c>
      <c r="BE198" s="214">
        <f>IF(N198="základní",J198,0)</f>
        <v>0</v>
      </c>
      <c r="BF198" s="214">
        <f>IF(N198="snížená",J198,0)</f>
        <v>0</v>
      </c>
      <c r="BG198" s="214">
        <f>IF(N198="zákl. přenesená",J198,0)</f>
        <v>0</v>
      </c>
      <c r="BH198" s="214">
        <f>IF(N198="sníž. přenesená",J198,0)</f>
        <v>0</v>
      </c>
      <c r="BI198" s="214">
        <f>IF(N198="nulová",J198,0)</f>
        <v>0</v>
      </c>
      <c r="BJ198" s="15" t="s">
        <v>79</v>
      </c>
      <c r="BK198" s="214">
        <f>ROUND(I198*H198,2)</f>
        <v>0</v>
      </c>
      <c r="BL198" s="15" t="s">
        <v>262</v>
      </c>
      <c r="BM198" s="15" t="s">
        <v>336</v>
      </c>
    </row>
    <row r="199" s="11" customFormat="1">
      <c r="B199" s="221"/>
      <c r="C199" s="222"/>
      <c r="D199" s="215" t="s">
        <v>189</v>
      </c>
      <c r="E199" s="222"/>
      <c r="F199" s="224" t="s">
        <v>337</v>
      </c>
      <c r="G199" s="222"/>
      <c r="H199" s="225">
        <v>114.331</v>
      </c>
      <c r="I199" s="226"/>
      <c r="J199" s="222"/>
      <c r="K199" s="222"/>
      <c r="L199" s="227"/>
      <c r="M199" s="228"/>
      <c r="N199" s="229"/>
      <c r="O199" s="229"/>
      <c r="P199" s="229"/>
      <c r="Q199" s="229"/>
      <c r="R199" s="229"/>
      <c r="S199" s="229"/>
      <c r="T199" s="230"/>
      <c r="AT199" s="231" t="s">
        <v>189</v>
      </c>
      <c r="AU199" s="231" t="s">
        <v>81</v>
      </c>
      <c r="AV199" s="11" t="s">
        <v>81</v>
      </c>
      <c r="AW199" s="11" t="s">
        <v>4</v>
      </c>
      <c r="AX199" s="11" t="s">
        <v>79</v>
      </c>
      <c r="AY199" s="231" t="s">
        <v>114</v>
      </c>
    </row>
    <row r="200" s="1" customFormat="1" ht="16.5" customHeight="1">
      <c r="B200" s="36"/>
      <c r="C200" s="203" t="s">
        <v>338</v>
      </c>
      <c r="D200" s="203" t="s">
        <v>117</v>
      </c>
      <c r="E200" s="204" t="s">
        <v>339</v>
      </c>
      <c r="F200" s="205" t="s">
        <v>340</v>
      </c>
      <c r="G200" s="206" t="s">
        <v>341</v>
      </c>
      <c r="H200" s="263"/>
      <c r="I200" s="208"/>
      <c r="J200" s="209">
        <f>ROUND(I200*H200,2)</f>
        <v>0</v>
      </c>
      <c r="K200" s="205" t="s">
        <v>121</v>
      </c>
      <c r="L200" s="41"/>
      <c r="M200" s="210" t="s">
        <v>1</v>
      </c>
      <c r="N200" s="211" t="s">
        <v>42</v>
      </c>
      <c r="O200" s="77"/>
      <c r="P200" s="212">
        <f>O200*H200</f>
        <v>0</v>
      </c>
      <c r="Q200" s="212">
        <v>0</v>
      </c>
      <c r="R200" s="212">
        <f>Q200*H200</f>
        <v>0</v>
      </c>
      <c r="S200" s="212">
        <v>0</v>
      </c>
      <c r="T200" s="213">
        <f>S200*H200</f>
        <v>0</v>
      </c>
      <c r="AR200" s="15" t="s">
        <v>262</v>
      </c>
      <c r="AT200" s="15" t="s">
        <v>117</v>
      </c>
      <c r="AU200" s="15" t="s">
        <v>81</v>
      </c>
      <c r="AY200" s="15" t="s">
        <v>114</v>
      </c>
      <c r="BE200" s="214">
        <f>IF(N200="základní",J200,0)</f>
        <v>0</v>
      </c>
      <c r="BF200" s="214">
        <f>IF(N200="snížená",J200,0)</f>
        <v>0</v>
      </c>
      <c r="BG200" s="214">
        <f>IF(N200="zákl. přenesená",J200,0)</f>
        <v>0</v>
      </c>
      <c r="BH200" s="214">
        <f>IF(N200="sníž. přenesená",J200,0)</f>
        <v>0</v>
      </c>
      <c r="BI200" s="214">
        <f>IF(N200="nulová",J200,0)</f>
        <v>0</v>
      </c>
      <c r="BJ200" s="15" t="s">
        <v>79</v>
      </c>
      <c r="BK200" s="214">
        <f>ROUND(I200*H200,2)</f>
        <v>0</v>
      </c>
      <c r="BL200" s="15" t="s">
        <v>262</v>
      </c>
      <c r="BM200" s="15" t="s">
        <v>342</v>
      </c>
    </row>
    <row r="201" s="10" customFormat="1" ht="22.8" customHeight="1">
      <c r="B201" s="187"/>
      <c r="C201" s="188"/>
      <c r="D201" s="189" t="s">
        <v>70</v>
      </c>
      <c r="E201" s="201" t="s">
        <v>343</v>
      </c>
      <c r="F201" s="201" t="s">
        <v>344</v>
      </c>
      <c r="G201" s="188"/>
      <c r="H201" s="188"/>
      <c r="I201" s="191"/>
      <c r="J201" s="202">
        <f>BK201</f>
        <v>0</v>
      </c>
      <c r="K201" s="188"/>
      <c r="L201" s="193"/>
      <c r="M201" s="194"/>
      <c r="N201" s="195"/>
      <c r="O201" s="195"/>
      <c r="P201" s="196">
        <f>SUM(P202:P275)</f>
        <v>0</v>
      </c>
      <c r="Q201" s="195"/>
      <c r="R201" s="196">
        <f>SUM(R202:R275)</f>
        <v>2.95329481</v>
      </c>
      <c r="S201" s="195"/>
      <c r="T201" s="197">
        <f>SUM(T202:T275)</f>
        <v>10.031999999999998</v>
      </c>
      <c r="AR201" s="198" t="s">
        <v>81</v>
      </c>
      <c r="AT201" s="199" t="s">
        <v>70</v>
      </c>
      <c r="AU201" s="199" t="s">
        <v>79</v>
      </c>
      <c r="AY201" s="198" t="s">
        <v>114</v>
      </c>
      <c r="BK201" s="200">
        <f>SUM(BK202:BK275)</f>
        <v>0</v>
      </c>
    </row>
    <row r="202" s="1" customFormat="1" ht="16.5" customHeight="1">
      <c r="B202" s="36"/>
      <c r="C202" s="203" t="s">
        <v>345</v>
      </c>
      <c r="D202" s="203" t="s">
        <v>117</v>
      </c>
      <c r="E202" s="204" t="s">
        <v>346</v>
      </c>
      <c r="F202" s="205" t="s">
        <v>347</v>
      </c>
      <c r="G202" s="206" t="s">
        <v>200</v>
      </c>
      <c r="H202" s="207">
        <v>83.599999999999994</v>
      </c>
      <c r="I202" s="208"/>
      <c r="J202" s="209">
        <f>ROUND(I202*H202,2)</f>
        <v>0</v>
      </c>
      <c r="K202" s="205" t="s">
        <v>121</v>
      </c>
      <c r="L202" s="41"/>
      <c r="M202" s="210" t="s">
        <v>1</v>
      </c>
      <c r="N202" s="211" t="s">
        <v>42</v>
      </c>
      <c r="O202" s="77"/>
      <c r="P202" s="212">
        <f>O202*H202</f>
        <v>0</v>
      </c>
      <c r="Q202" s="212">
        <v>0</v>
      </c>
      <c r="R202" s="212">
        <f>Q202*H202</f>
        <v>0</v>
      </c>
      <c r="S202" s="212">
        <v>0.12</v>
      </c>
      <c r="T202" s="213">
        <f>S202*H202</f>
        <v>10.031999999999998</v>
      </c>
      <c r="AR202" s="15" t="s">
        <v>262</v>
      </c>
      <c r="AT202" s="15" t="s">
        <v>117</v>
      </c>
      <c r="AU202" s="15" t="s">
        <v>81</v>
      </c>
      <c r="AY202" s="15" t="s">
        <v>114</v>
      </c>
      <c r="BE202" s="214">
        <f>IF(N202="základní",J202,0)</f>
        <v>0</v>
      </c>
      <c r="BF202" s="214">
        <f>IF(N202="snížená",J202,0)</f>
        <v>0</v>
      </c>
      <c r="BG202" s="214">
        <f>IF(N202="zákl. přenesená",J202,0)</f>
        <v>0</v>
      </c>
      <c r="BH202" s="214">
        <f>IF(N202="sníž. přenesená",J202,0)</f>
        <v>0</v>
      </c>
      <c r="BI202" s="214">
        <f>IF(N202="nulová",J202,0)</f>
        <v>0</v>
      </c>
      <c r="BJ202" s="15" t="s">
        <v>79</v>
      </c>
      <c r="BK202" s="214">
        <f>ROUND(I202*H202,2)</f>
        <v>0</v>
      </c>
      <c r="BL202" s="15" t="s">
        <v>262</v>
      </c>
      <c r="BM202" s="15" t="s">
        <v>348</v>
      </c>
    </row>
    <row r="203" s="11" customFormat="1">
      <c r="B203" s="221"/>
      <c r="C203" s="222"/>
      <c r="D203" s="215" t="s">
        <v>189</v>
      </c>
      <c r="E203" s="223" t="s">
        <v>1</v>
      </c>
      <c r="F203" s="224" t="s">
        <v>210</v>
      </c>
      <c r="G203" s="222"/>
      <c r="H203" s="225">
        <v>83.599999999999994</v>
      </c>
      <c r="I203" s="226"/>
      <c r="J203" s="222"/>
      <c r="K203" s="222"/>
      <c r="L203" s="227"/>
      <c r="M203" s="228"/>
      <c r="N203" s="229"/>
      <c r="O203" s="229"/>
      <c r="P203" s="229"/>
      <c r="Q203" s="229"/>
      <c r="R203" s="229"/>
      <c r="S203" s="229"/>
      <c r="T203" s="230"/>
      <c r="AT203" s="231" t="s">
        <v>189</v>
      </c>
      <c r="AU203" s="231" t="s">
        <v>81</v>
      </c>
      <c r="AV203" s="11" t="s">
        <v>81</v>
      </c>
      <c r="AW203" s="11" t="s">
        <v>32</v>
      </c>
      <c r="AX203" s="11" t="s">
        <v>71</v>
      </c>
      <c r="AY203" s="231" t="s">
        <v>114</v>
      </c>
    </row>
    <row r="204" s="12" customFormat="1">
      <c r="B204" s="232"/>
      <c r="C204" s="233"/>
      <c r="D204" s="215" t="s">
        <v>189</v>
      </c>
      <c r="E204" s="234" t="s">
        <v>1</v>
      </c>
      <c r="F204" s="235" t="s">
        <v>191</v>
      </c>
      <c r="G204" s="233"/>
      <c r="H204" s="236">
        <v>83.599999999999994</v>
      </c>
      <c r="I204" s="237"/>
      <c r="J204" s="233"/>
      <c r="K204" s="233"/>
      <c r="L204" s="238"/>
      <c r="M204" s="239"/>
      <c r="N204" s="240"/>
      <c r="O204" s="240"/>
      <c r="P204" s="240"/>
      <c r="Q204" s="240"/>
      <c r="R204" s="240"/>
      <c r="S204" s="240"/>
      <c r="T204" s="241"/>
      <c r="AT204" s="242" t="s">
        <v>189</v>
      </c>
      <c r="AU204" s="242" t="s">
        <v>81</v>
      </c>
      <c r="AV204" s="12" t="s">
        <v>139</v>
      </c>
      <c r="AW204" s="12" t="s">
        <v>32</v>
      </c>
      <c r="AX204" s="12" t="s">
        <v>79</v>
      </c>
      <c r="AY204" s="242" t="s">
        <v>114</v>
      </c>
    </row>
    <row r="205" s="1" customFormat="1" ht="16.5" customHeight="1">
      <c r="B205" s="36"/>
      <c r="C205" s="203" t="s">
        <v>349</v>
      </c>
      <c r="D205" s="203" t="s">
        <v>117</v>
      </c>
      <c r="E205" s="204" t="s">
        <v>350</v>
      </c>
      <c r="F205" s="205" t="s">
        <v>351</v>
      </c>
      <c r="G205" s="206" t="s">
        <v>200</v>
      </c>
      <c r="H205" s="207">
        <v>11.94</v>
      </c>
      <c r="I205" s="208"/>
      <c r="J205" s="209">
        <f>ROUND(I205*H205,2)</f>
        <v>0</v>
      </c>
      <c r="K205" s="205" t="s">
        <v>121</v>
      </c>
      <c r="L205" s="41"/>
      <c r="M205" s="210" t="s">
        <v>1</v>
      </c>
      <c r="N205" s="211" t="s">
        <v>42</v>
      </c>
      <c r="O205" s="77"/>
      <c r="P205" s="212">
        <f>O205*H205</f>
        <v>0</v>
      </c>
      <c r="Q205" s="212">
        <v>0.00116</v>
      </c>
      <c r="R205" s="212">
        <f>Q205*H205</f>
        <v>0.013850399999999999</v>
      </c>
      <c r="S205" s="212">
        <v>0</v>
      </c>
      <c r="T205" s="213">
        <f>S205*H205</f>
        <v>0</v>
      </c>
      <c r="AR205" s="15" t="s">
        <v>262</v>
      </c>
      <c r="AT205" s="15" t="s">
        <v>117</v>
      </c>
      <c r="AU205" s="15" t="s">
        <v>81</v>
      </c>
      <c r="AY205" s="15" t="s">
        <v>114</v>
      </c>
      <c r="BE205" s="214">
        <f>IF(N205="základní",J205,0)</f>
        <v>0</v>
      </c>
      <c r="BF205" s="214">
        <f>IF(N205="snížená",J205,0)</f>
        <v>0</v>
      </c>
      <c r="BG205" s="214">
        <f>IF(N205="zákl. přenesená",J205,0)</f>
        <v>0</v>
      </c>
      <c r="BH205" s="214">
        <f>IF(N205="sníž. přenesená",J205,0)</f>
        <v>0</v>
      </c>
      <c r="BI205" s="214">
        <f>IF(N205="nulová",J205,0)</f>
        <v>0</v>
      </c>
      <c r="BJ205" s="15" t="s">
        <v>79</v>
      </c>
      <c r="BK205" s="214">
        <f>ROUND(I205*H205,2)</f>
        <v>0</v>
      </c>
      <c r="BL205" s="15" t="s">
        <v>262</v>
      </c>
      <c r="BM205" s="15" t="s">
        <v>352</v>
      </c>
    </row>
    <row r="206" s="11" customFormat="1">
      <c r="B206" s="221"/>
      <c r="C206" s="222"/>
      <c r="D206" s="215" t="s">
        <v>189</v>
      </c>
      <c r="E206" s="223" t="s">
        <v>1</v>
      </c>
      <c r="F206" s="224" t="s">
        <v>353</v>
      </c>
      <c r="G206" s="222"/>
      <c r="H206" s="225">
        <v>11.94</v>
      </c>
      <c r="I206" s="226"/>
      <c r="J206" s="222"/>
      <c r="K206" s="222"/>
      <c r="L206" s="227"/>
      <c r="M206" s="228"/>
      <c r="N206" s="229"/>
      <c r="O206" s="229"/>
      <c r="P206" s="229"/>
      <c r="Q206" s="229"/>
      <c r="R206" s="229"/>
      <c r="S206" s="229"/>
      <c r="T206" s="230"/>
      <c r="AT206" s="231" t="s">
        <v>189</v>
      </c>
      <c r="AU206" s="231" t="s">
        <v>81</v>
      </c>
      <c r="AV206" s="11" t="s">
        <v>81</v>
      </c>
      <c r="AW206" s="11" t="s">
        <v>32</v>
      </c>
      <c r="AX206" s="11" t="s">
        <v>71</v>
      </c>
      <c r="AY206" s="231" t="s">
        <v>114</v>
      </c>
    </row>
    <row r="207" s="12" customFormat="1">
      <c r="B207" s="232"/>
      <c r="C207" s="233"/>
      <c r="D207" s="215" t="s">
        <v>189</v>
      </c>
      <c r="E207" s="234" t="s">
        <v>1</v>
      </c>
      <c r="F207" s="235" t="s">
        <v>191</v>
      </c>
      <c r="G207" s="233"/>
      <c r="H207" s="236">
        <v>11.94</v>
      </c>
      <c r="I207" s="237"/>
      <c r="J207" s="233"/>
      <c r="K207" s="233"/>
      <c r="L207" s="238"/>
      <c r="M207" s="239"/>
      <c r="N207" s="240"/>
      <c r="O207" s="240"/>
      <c r="P207" s="240"/>
      <c r="Q207" s="240"/>
      <c r="R207" s="240"/>
      <c r="S207" s="240"/>
      <c r="T207" s="241"/>
      <c r="AT207" s="242" t="s">
        <v>189</v>
      </c>
      <c r="AU207" s="242" t="s">
        <v>81</v>
      </c>
      <c r="AV207" s="12" t="s">
        <v>139</v>
      </c>
      <c r="AW207" s="12" t="s">
        <v>32</v>
      </c>
      <c r="AX207" s="12" t="s">
        <v>79</v>
      </c>
      <c r="AY207" s="242" t="s">
        <v>114</v>
      </c>
    </row>
    <row r="208" s="1" customFormat="1" ht="16.5" customHeight="1">
      <c r="B208" s="36"/>
      <c r="C208" s="253" t="s">
        <v>297</v>
      </c>
      <c r="D208" s="253" t="s">
        <v>294</v>
      </c>
      <c r="E208" s="254" t="s">
        <v>354</v>
      </c>
      <c r="F208" s="255" t="s">
        <v>355</v>
      </c>
      <c r="G208" s="256" t="s">
        <v>200</v>
      </c>
      <c r="H208" s="257">
        <v>13.134</v>
      </c>
      <c r="I208" s="258"/>
      <c r="J208" s="259">
        <f>ROUND(I208*H208,2)</f>
        <v>0</v>
      </c>
      <c r="K208" s="255" t="s">
        <v>121</v>
      </c>
      <c r="L208" s="260"/>
      <c r="M208" s="261" t="s">
        <v>1</v>
      </c>
      <c r="N208" s="262" t="s">
        <v>42</v>
      </c>
      <c r="O208" s="77"/>
      <c r="P208" s="212">
        <f>O208*H208</f>
        <v>0</v>
      </c>
      <c r="Q208" s="212">
        <v>0.0015</v>
      </c>
      <c r="R208" s="212">
        <f>Q208*H208</f>
        <v>0.019701</v>
      </c>
      <c r="S208" s="212">
        <v>0</v>
      </c>
      <c r="T208" s="213">
        <f>S208*H208</f>
        <v>0</v>
      </c>
      <c r="AR208" s="15" t="s">
        <v>297</v>
      </c>
      <c r="AT208" s="15" t="s">
        <v>294</v>
      </c>
      <c r="AU208" s="15" t="s">
        <v>81</v>
      </c>
      <c r="AY208" s="15" t="s">
        <v>114</v>
      </c>
      <c r="BE208" s="214">
        <f>IF(N208="základní",J208,0)</f>
        <v>0</v>
      </c>
      <c r="BF208" s="214">
        <f>IF(N208="snížená",J208,0)</f>
        <v>0</v>
      </c>
      <c r="BG208" s="214">
        <f>IF(N208="zákl. přenesená",J208,0)</f>
        <v>0</v>
      </c>
      <c r="BH208" s="214">
        <f>IF(N208="sníž. přenesená",J208,0)</f>
        <v>0</v>
      </c>
      <c r="BI208" s="214">
        <f>IF(N208="nulová",J208,0)</f>
        <v>0</v>
      </c>
      <c r="BJ208" s="15" t="s">
        <v>79</v>
      </c>
      <c r="BK208" s="214">
        <f>ROUND(I208*H208,2)</f>
        <v>0</v>
      </c>
      <c r="BL208" s="15" t="s">
        <v>262</v>
      </c>
      <c r="BM208" s="15" t="s">
        <v>356</v>
      </c>
    </row>
    <row r="209" s="11" customFormat="1">
      <c r="B209" s="221"/>
      <c r="C209" s="222"/>
      <c r="D209" s="215" t="s">
        <v>189</v>
      </c>
      <c r="E209" s="222"/>
      <c r="F209" s="224" t="s">
        <v>357</v>
      </c>
      <c r="G209" s="222"/>
      <c r="H209" s="225">
        <v>13.134</v>
      </c>
      <c r="I209" s="226"/>
      <c r="J209" s="222"/>
      <c r="K209" s="222"/>
      <c r="L209" s="227"/>
      <c r="M209" s="228"/>
      <c r="N209" s="229"/>
      <c r="O209" s="229"/>
      <c r="P209" s="229"/>
      <c r="Q209" s="229"/>
      <c r="R209" s="229"/>
      <c r="S209" s="229"/>
      <c r="T209" s="230"/>
      <c r="AT209" s="231" t="s">
        <v>189</v>
      </c>
      <c r="AU209" s="231" t="s">
        <v>81</v>
      </c>
      <c r="AV209" s="11" t="s">
        <v>81</v>
      </c>
      <c r="AW209" s="11" t="s">
        <v>4</v>
      </c>
      <c r="AX209" s="11" t="s">
        <v>79</v>
      </c>
      <c r="AY209" s="231" t="s">
        <v>114</v>
      </c>
    </row>
    <row r="210" s="1" customFormat="1" ht="16.5" customHeight="1">
      <c r="B210" s="36"/>
      <c r="C210" s="203" t="s">
        <v>358</v>
      </c>
      <c r="D210" s="203" t="s">
        <v>117</v>
      </c>
      <c r="E210" s="204" t="s">
        <v>350</v>
      </c>
      <c r="F210" s="205" t="s">
        <v>351</v>
      </c>
      <c r="G210" s="206" t="s">
        <v>200</v>
      </c>
      <c r="H210" s="207">
        <v>18.245000000000001</v>
      </c>
      <c r="I210" s="208"/>
      <c r="J210" s="209">
        <f>ROUND(I210*H210,2)</f>
        <v>0</v>
      </c>
      <c r="K210" s="205" t="s">
        <v>121</v>
      </c>
      <c r="L210" s="41"/>
      <c r="M210" s="210" t="s">
        <v>1</v>
      </c>
      <c r="N210" s="211" t="s">
        <v>42</v>
      </c>
      <c r="O210" s="77"/>
      <c r="P210" s="212">
        <f>O210*H210</f>
        <v>0</v>
      </c>
      <c r="Q210" s="212">
        <v>0.00116</v>
      </c>
      <c r="R210" s="212">
        <f>Q210*H210</f>
        <v>0.021164200000000001</v>
      </c>
      <c r="S210" s="212">
        <v>0</v>
      </c>
      <c r="T210" s="213">
        <f>S210*H210</f>
        <v>0</v>
      </c>
      <c r="AR210" s="15" t="s">
        <v>262</v>
      </c>
      <c r="AT210" s="15" t="s">
        <v>117</v>
      </c>
      <c r="AU210" s="15" t="s">
        <v>81</v>
      </c>
      <c r="AY210" s="15" t="s">
        <v>114</v>
      </c>
      <c r="BE210" s="214">
        <f>IF(N210="základní",J210,0)</f>
        <v>0</v>
      </c>
      <c r="BF210" s="214">
        <f>IF(N210="snížená",J210,0)</f>
        <v>0</v>
      </c>
      <c r="BG210" s="214">
        <f>IF(N210="zákl. přenesená",J210,0)</f>
        <v>0</v>
      </c>
      <c r="BH210" s="214">
        <f>IF(N210="sníž. přenesená",J210,0)</f>
        <v>0</v>
      </c>
      <c r="BI210" s="214">
        <f>IF(N210="nulová",J210,0)</f>
        <v>0</v>
      </c>
      <c r="BJ210" s="15" t="s">
        <v>79</v>
      </c>
      <c r="BK210" s="214">
        <f>ROUND(I210*H210,2)</f>
        <v>0</v>
      </c>
      <c r="BL210" s="15" t="s">
        <v>262</v>
      </c>
      <c r="BM210" s="15" t="s">
        <v>359</v>
      </c>
    </row>
    <row r="211" s="11" customFormat="1">
      <c r="B211" s="221"/>
      <c r="C211" s="222"/>
      <c r="D211" s="215" t="s">
        <v>189</v>
      </c>
      <c r="E211" s="223" t="s">
        <v>1</v>
      </c>
      <c r="F211" s="224" t="s">
        <v>203</v>
      </c>
      <c r="G211" s="222"/>
      <c r="H211" s="225">
        <v>18.245000000000001</v>
      </c>
      <c r="I211" s="226"/>
      <c r="J211" s="222"/>
      <c r="K211" s="222"/>
      <c r="L211" s="227"/>
      <c r="M211" s="228"/>
      <c r="N211" s="229"/>
      <c r="O211" s="229"/>
      <c r="P211" s="229"/>
      <c r="Q211" s="229"/>
      <c r="R211" s="229"/>
      <c r="S211" s="229"/>
      <c r="T211" s="230"/>
      <c r="AT211" s="231" t="s">
        <v>189</v>
      </c>
      <c r="AU211" s="231" t="s">
        <v>81</v>
      </c>
      <c r="AV211" s="11" t="s">
        <v>81</v>
      </c>
      <c r="AW211" s="11" t="s">
        <v>32</v>
      </c>
      <c r="AX211" s="11" t="s">
        <v>71</v>
      </c>
      <c r="AY211" s="231" t="s">
        <v>114</v>
      </c>
    </row>
    <row r="212" s="12" customFormat="1">
      <c r="B212" s="232"/>
      <c r="C212" s="233"/>
      <c r="D212" s="215" t="s">
        <v>189</v>
      </c>
      <c r="E212" s="234" t="s">
        <v>1</v>
      </c>
      <c r="F212" s="235" t="s">
        <v>191</v>
      </c>
      <c r="G212" s="233"/>
      <c r="H212" s="236">
        <v>18.245000000000001</v>
      </c>
      <c r="I212" s="237"/>
      <c r="J212" s="233"/>
      <c r="K212" s="233"/>
      <c r="L212" s="238"/>
      <c r="M212" s="239"/>
      <c r="N212" s="240"/>
      <c r="O212" s="240"/>
      <c r="P212" s="240"/>
      <c r="Q212" s="240"/>
      <c r="R212" s="240"/>
      <c r="S212" s="240"/>
      <c r="T212" s="241"/>
      <c r="AT212" s="242" t="s">
        <v>189</v>
      </c>
      <c r="AU212" s="242" t="s">
        <v>81</v>
      </c>
      <c r="AV212" s="12" t="s">
        <v>139</v>
      </c>
      <c r="AW212" s="12" t="s">
        <v>32</v>
      </c>
      <c r="AX212" s="12" t="s">
        <v>79</v>
      </c>
      <c r="AY212" s="242" t="s">
        <v>114</v>
      </c>
    </row>
    <row r="213" s="1" customFormat="1" ht="16.5" customHeight="1">
      <c r="B213" s="36"/>
      <c r="C213" s="253" t="s">
        <v>360</v>
      </c>
      <c r="D213" s="253" t="s">
        <v>294</v>
      </c>
      <c r="E213" s="254" t="s">
        <v>361</v>
      </c>
      <c r="F213" s="255" t="s">
        <v>362</v>
      </c>
      <c r="G213" s="256" t="s">
        <v>200</v>
      </c>
      <c r="H213" s="257">
        <v>20.07</v>
      </c>
      <c r="I213" s="258"/>
      <c r="J213" s="259">
        <f>ROUND(I213*H213,2)</f>
        <v>0</v>
      </c>
      <c r="K213" s="255" t="s">
        <v>121</v>
      </c>
      <c r="L213" s="260"/>
      <c r="M213" s="261" t="s">
        <v>1</v>
      </c>
      <c r="N213" s="262" t="s">
        <v>42</v>
      </c>
      <c r="O213" s="77"/>
      <c r="P213" s="212">
        <f>O213*H213</f>
        <v>0</v>
      </c>
      <c r="Q213" s="212">
        <v>0.0015</v>
      </c>
      <c r="R213" s="212">
        <f>Q213*H213</f>
        <v>0.030105</v>
      </c>
      <c r="S213" s="212">
        <v>0</v>
      </c>
      <c r="T213" s="213">
        <f>S213*H213</f>
        <v>0</v>
      </c>
      <c r="AR213" s="15" t="s">
        <v>297</v>
      </c>
      <c r="AT213" s="15" t="s">
        <v>294</v>
      </c>
      <c r="AU213" s="15" t="s">
        <v>81</v>
      </c>
      <c r="AY213" s="15" t="s">
        <v>114</v>
      </c>
      <c r="BE213" s="214">
        <f>IF(N213="základní",J213,0)</f>
        <v>0</v>
      </c>
      <c r="BF213" s="214">
        <f>IF(N213="snížená",J213,0)</f>
        <v>0</v>
      </c>
      <c r="BG213" s="214">
        <f>IF(N213="zákl. přenesená",J213,0)</f>
        <v>0</v>
      </c>
      <c r="BH213" s="214">
        <f>IF(N213="sníž. přenesená",J213,0)</f>
        <v>0</v>
      </c>
      <c r="BI213" s="214">
        <f>IF(N213="nulová",J213,0)</f>
        <v>0</v>
      </c>
      <c r="BJ213" s="15" t="s">
        <v>79</v>
      </c>
      <c r="BK213" s="214">
        <f>ROUND(I213*H213,2)</f>
        <v>0</v>
      </c>
      <c r="BL213" s="15" t="s">
        <v>262</v>
      </c>
      <c r="BM213" s="15" t="s">
        <v>363</v>
      </c>
    </row>
    <row r="214" s="11" customFormat="1">
      <c r="B214" s="221"/>
      <c r="C214" s="222"/>
      <c r="D214" s="215" t="s">
        <v>189</v>
      </c>
      <c r="E214" s="222"/>
      <c r="F214" s="224" t="s">
        <v>364</v>
      </c>
      <c r="G214" s="222"/>
      <c r="H214" s="225">
        <v>20.07</v>
      </c>
      <c r="I214" s="226"/>
      <c r="J214" s="222"/>
      <c r="K214" s="222"/>
      <c r="L214" s="227"/>
      <c r="M214" s="228"/>
      <c r="N214" s="229"/>
      <c r="O214" s="229"/>
      <c r="P214" s="229"/>
      <c r="Q214" s="229"/>
      <c r="R214" s="229"/>
      <c r="S214" s="229"/>
      <c r="T214" s="230"/>
      <c r="AT214" s="231" t="s">
        <v>189</v>
      </c>
      <c r="AU214" s="231" t="s">
        <v>81</v>
      </c>
      <c r="AV214" s="11" t="s">
        <v>81</v>
      </c>
      <c r="AW214" s="11" t="s">
        <v>4</v>
      </c>
      <c r="AX214" s="11" t="s">
        <v>79</v>
      </c>
      <c r="AY214" s="231" t="s">
        <v>114</v>
      </c>
    </row>
    <row r="215" s="1" customFormat="1" ht="16.5" customHeight="1">
      <c r="B215" s="36"/>
      <c r="C215" s="203" t="s">
        <v>365</v>
      </c>
      <c r="D215" s="203" t="s">
        <v>117</v>
      </c>
      <c r="E215" s="204" t="s">
        <v>350</v>
      </c>
      <c r="F215" s="205" t="s">
        <v>351</v>
      </c>
      <c r="G215" s="206" t="s">
        <v>200</v>
      </c>
      <c r="H215" s="207">
        <v>9.1229999999999993</v>
      </c>
      <c r="I215" s="208"/>
      <c r="J215" s="209">
        <f>ROUND(I215*H215,2)</f>
        <v>0</v>
      </c>
      <c r="K215" s="205" t="s">
        <v>121</v>
      </c>
      <c r="L215" s="41"/>
      <c r="M215" s="210" t="s">
        <v>1</v>
      </c>
      <c r="N215" s="211" t="s">
        <v>42</v>
      </c>
      <c r="O215" s="77"/>
      <c r="P215" s="212">
        <f>O215*H215</f>
        <v>0</v>
      </c>
      <c r="Q215" s="212">
        <v>0.00116</v>
      </c>
      <c r="R215" s="212">
        <f>Q215*H215</f>
        <v>0.010582679999999999</v>
      </c>
      <c r="S215" s="212">
        <v>0</v>
      </c>
      <c r="T215" s="213">
        <f>S215*H215</f>
        <v>0</v>
      </c>
      <c r="AR215" s="15" t="s">
        <v>262</v>
      </c>
      <c r="AT215" s="15" t="s">
        <v>117</v>
      </c>
      <c r="AU215" s="15" t="s">
        <v>81</v>
      </c>
      <c r="AY215" s="15" t="s">
        <v>114</v>
      </c>
      <c r="BE215" s="214">
        <f>IF(N215="základní",J215,0)</f>
        <v>0</v>
      </c>
      <c r="BF215" s="214">
        <f>IF(N215="snížená",J215,0)</f>
        <v>0</v>
      </c>
      <c r="BG215" s="214">
        <f>IF(N215="zákl. přenesená",J215,0)</f>
        <v>0</v>
      </c>
      <c r="BH215" s="214">
        <f>IF(N215="sníž. přenesená",J215,0)</f>
        <v>0</v>
      </c>
      <c r="BI215" s="214">
        <f>IF(N215="nulová",J215,0)</f>
        <v>0</v>
      </c>
      <c r="BJ215" s="15" t="s">
        <v>79</v>
      </c>
      <c r="BK215" s="214">
        <f>ROUND(I215*H215,2)</f>
        <v>0</v>
      </c>
      <c r="BL215" s="15" t="s">
        <v>262</v>
      </c>
      <c r="BM215" s="15" t="s">
        <v>366</v>
      </c>
    </row>
    <row r="216" s="11" customFormat="1">
      <c r="B216" s="221"/>
      <c r="C216" s="222"/>
      <c r="D216" s="215" t="s">
        <v>189</v>
      </c>
      <c r="E216" s="223" t="s">
        <v>1</v>
      </c>
      <c r="F216" s="224" t="s">
        <v>367</v>
      </c>
      <c r="G216" s="222"/>
      <c r="H216" s="225">
        <v>9.1229999999999993</v>
      </c>
      <c r="I216" s="226"/>
      <c r="J216" s="222"/>
      <c r="K216" s="222"/>
      <c r="L216" s="227"/>
      <c r="M216" s="228"/>
      <c r="N216" s="229"/>
      <c r="O216" s="229"/>
      <c r="P216" s="229"/>
      <c r="Q216" s="229"/>
      <c r="R216" s="229"/>
      <c r="S216" s="229"/>
      <c r="T216" s="230"/>
      <c r="AT216" s="231" t="s">
        <v>189</v>
      </c>
      <c r="AU216" s="231" t="s">
        <v>81</v>
      </c>
      <c r="AV216" s="11" t="s">
        <v>81</v>
      </c>
      <c r="AW216" s="11" t="s">
        <v>32</v>
      </c>
      <c r="AX216" s="11" t="s">
        <v>71</v>
      </c>
      <c r="AY216" s="231" t="s">
        <v>114</v>
      </c>
    </row>
    <row r="217" s="12" customFormat="1">
      <c r="B217" s="232"/>
      <c r="C217" s="233"/>
      <c r="D217" s="215" t="s">
        <v>189</v>
      </c>
      <c r="E217" s="234" t="s">
        <v>1</v>
      </c>
      <c r="F217" s="235" t="s">
        <v>191</v>
      </c>
      <c r="G217" s="233"/>
      <c r="H217" s="236">
        <v>9.1229999999999993</v>
      </c>
      <c r="I217" s="237"/>
      <c r="J217" s="233"/>
      <c r="K217" s="233"/>
      <c r="L217" s="238"/>
      <c r="M217" s="239"/>
      <c r="N217" s="240"/>
      <c r="O217" s="240"/>
      <c r="P217" s="240"/>
      <c r="Q217" s="240"/>
      <c r="R217" s="240"/>
      <c r="S217" s="240"/>
      <c r="T217" s="241"/>
      <c r="AT217" s="242" t="s">
        <v>189</v>
      </c>
      <c r="AU217" s="242" t="s">
        <v>81</v>
      </c>
      <c r="AV217" s="12" t="s">
        <v>139</v>
      </c>
      <c r="AW217" s="12" t="s">
        <v>32</v>
      </c>
      <c r="AX217" s="12" t="s">
        <v>79</v>
      </c>
      <c r="AY217" s="242" t="s">
        <v>114</v>
      </c>
    </row>
    <row r="218" s="1" customFormat="1" ht="16.5" customHeight="1">
      <c r="B218" s="36"/>
      <c r="C218" s="253" t="s">
        <v>368</v>
      </c>
      <c r="D218" s="253" t="s">
        <v>294</v>
      </c>
      <c r="E218" s="254" t="s">
        <v>369</v>
      </c>
      <c r="F218" s="255" t="s">
        <v>370</v>
      </c>
      <c r="G218" s="256" t="s">
        <v>200</v>
      </c>
      <c r="H218" s="257">
        <v>10.035</v>
      </c>
      <c r="I218" s="258"/>
      <c r="J218" s="259">
        <f>ROUND(I218*H218,2)</f>
        <v>0</v>
      </c>
      <c r="K218" s="255" t="s">
        <v>121</v>
      </c>
      <c r="L218" s="260"/>
      <c r="M218" s="261" t="s">
        <v>1</v>
      </c>
      <c r="N218" s="262" t="s">
        <v>42</v>
      </c>
      <c r="O218" s="77"/>
      <c r="P218" s="212">
        <f>O218*H218</f>
        <v>0</v>
      </c>
      <c r="Q218" s="212">
        <v>0.0015</v>
      </c>
      <c r="R218" s="212">
        <f>Q218*H218</f>
        <v>0.0150525</v>
      </c>
      <c r="S218" s="212">
        <v>0</v>
      </c>
      <c r="T218" s="213">
        <f>S218*H218</f>
        <v>0</v>
      </c>
      <c r="AR218" s="15" t="s">
        <v>297</v>
      </c>
      <c r="AT218" s="15" t="s">
        <v>294</v>
      </c>
      <c r="AU218" s="15" t="s">
        <v>81</v>
      </c>
      <c r="AY218" s="15" t="s">
        <v>114</v>
      </c>
      <c r="BE218" s="214">
        <f>IF(N218="základní",J218,0)</f>
        <v>0</v>
      </c>
      <c r="BF218" s="214">
        <f>IF(N218="snížená",J218,0)</f>
        <v>0</v>
      </c>
      <c r="BG218" s="214">
        <f>IF(N218="zákl. přenesená",J218,0)</f>
        <v>0</v>
      </c>
      <c r="BH218" s="214">
        <f>IF(N218="sníž. přenesená",J218,0)</f>
        <v>0</v>
      </c>
      <c r="BI218" s="214">
        <f>IF(N218="nulová",J218,0)</f>
        <v>0</v>
      </c>
      <c r="BJ218" s="15" t="s">
        <v>79</v>
      </c>
      <c r="BK218" s="214">
        <f>ROUND(I218*H218,2)</f>
        <v>0</v>
      </c>
      <c r="BL218" s="15" t="s">
        <v>262</v>
      </c>
      <c r="BM218" s="15" t="s">
        <v>371</v>
      </c>
    </row>
    <row r="219" s="11" customFormat="1">
      <c r="B219" s="221"/>
      <c r="C219" s="222"/>
      <c r="D219" s="215" t="s">
        <v>189</v>
      </c>
      <c r="E219" s="222"/>
      <c r="F219" s="224" t="s">
        <v>372</v>
      </c>
      <c r="G219" s="222"/>
      <c r="H219" s="225">
        <v>10.035</v>
      </c>
      <c r="I219" s="226"/>
      <c r="J219" s="222"/>
      <c r="K219" s="222"/>
      <c r="L219" s="227"/>
      <c r="M219" s="228"/>
      <c r="N219" s="229"/>
      <c r="O219" s="229"/>
      <c r="P219" s="229"/>
      <c r="Q219" s="229"/>
      <c r="R219" s="229"/>
      <c r="S219" s="229"/>
      <c r="T219" s="230"/>
      <c r="AT219" s="231" t="s">
        <v>189</v>
      </c>
      <c r="AU219" s="231" t="s">
        <v>81</v>
      </c>
      <c r="AV219" s="11" t="s">
        <v>81</v>
      </c>
      <c r="AW219" s="11" t="s">
        <v>4</v>
      </c>
      <c r="AX219" s="11" t="s">
        <v>79</v>
      </c>
      <c r="AY219" s="231" t="s">
        <v>114</v>
      </c>
    </row>
    <row r="220" s="1" customFormat="1" ht="16.5" customHeight="1">
      <c r="B220" s="36"/>
      <c r="C220" s="203" t="s">
        <v>373</v>
      </c>
      <c r="D220" s="203" t="s">
        <v>117</v>
      </c>
      <c r="E220" s="204" t="s">
        <v>374</v>
      </c>
      <c r="F220" s="205" t="s">
        <v>375</v>
      </c>
      <c r="G220" s="206" t="s">
        <v>200</v>
      </c>
      <c r="H220" s="207">
        <v>418.71899999999999</v>
      </c>
      <c r="I220" s="208"/>
      <c r="J220" s="209">
        <f>ROUND(I220*H220,2)</f>
        <v>0</v>
      </c>
      <c r="K220" s="205" t="s">
        <v>121</v>
      </c>
      <c r="L220" s="41"/>
      <c r="M220" s="210" t="s">
        <v>1</v>
      </c>
      <c r="N220" s="211" t="s">
        <v>42</v>
      </c>
      <c r="O220" s="77"/>
      <c r="P220" s="212">
        <f>O220*H220</f>
        <v>0</v>
      </c>
      <c r="Q220" s="212">
        <v>0.00011</v>
      </c>
      <c r="R220" s="212">
        <f>Q220*H220</f>
        <v>0.046059090000000004</v>
      </c>
      <c r="S220" s="212">
        <v>0</v>
      </c>
      <c r="T220" s="213">
        <f>S220*H220</f>
        <v>0</v>
      </c>
      <c r="AR220" s="15" t="s">
        <v>262</v>
      </c>
      <c r="AT220" s="15" t="s">
        <v>117</v>
      </c>
      <c r="AU220" s="15" t="s">
        <v>81</v>
      </c>
      <c r="AY220" s="15" t="s">
        <v>114</v>
      </c>
      <c r="BE220" s="214">
        <f>IF(N220="základní",J220,0)</f>
        <v>0</v>
      </c>
      <c r="BF220" s="214">
        <f>IF(N220="snížená",J220,0)</f>
        <v>0</v>
      </c>
      <c r="BG220" s="214">
        <f>IF(N220="zákl. přenesená",J220,0)</f>
        <v>0</v>
      </c>
      <c r="BH220" s="214">
        <f>IF(N220="sníž. přenesená",J220,0)</f>
        <v>0</v>
      </c>
      <c r="BI220" s="214">
        <f>IF(N220="nulová",J220,0)</f>
        <v>0</v>
      </c>
      <c r="BJ220" s="15" t="s">
        <v>79</v>
      </c>
      <c r="BK220" s="214">
        <f>ROUND(I220*H220,2)</f>
        <v>0</v>
      </c>
      <c r="BL220" s="15" t="s">
        <v>262</v>
      </c>
      <c r="BM220" s="15" t="s">
        <v>376</v>
      </c>
    </row>
    <row r="221" s="1" customFormat="1">
      <c r="B221" s="36"/>
      <c r="C221" s="37"/>
      <c r="D221" s="215" t="s">
        <v>124</v>
      </c>
      <c r="E221" s="37"/>
      <c r="F221" s="216" t="s">
        <v>377</v>
      </c>
      <c r="G221" s="37"/>
      <c r="H221" s="37"/>
      <c r="I221" s="129"/>
      <c r="J221" s="37"/>
      <c r="K221" s="37"/>
      <c r="L221" s="41"/>
      <c r="M221" s="217"/>
      <c r="N221" s="77"/>
      <c r="O221" s="77"/>
      <c r="P221" s="77"/>
      <c r="Q221" s="77"/>
      <c r="R221" s="77"/>
      <c r="S221" s="77"/>
      <c r="T221" s="78"/>
      <c r="AT221" s="15" t="s">
        <v>124</v>
      </c>
      <c r="AU221" s="15" t="s">
        <v>81</v>
      </c>
    </row>
    <row r="222" s="13" customFormat="1">
      <c r="B222" s="243"/>
      <c r="C222" s="244"/>
      <c r="D222" s="215" t="s">
        <v>189</v>
      </c>
      <c r="E222" s="245" t="s">
        <v>1</v>
      </c>
      <c r="F222" s="246" t="s">
        <v>378</v>
      </c>
      <c r="G222" s="244"/>
      <c r="H222" s="245" t="s">
        <v>1</v>
      </c>
      <c r="I222" s="247"/>
      <c r="J222" s="244"/>
      <c r="K222" s="244"/>
      <c r="L222" s="248"/>
      <c r="M222" s="249"/>
      <c r="N222" s="250"/>
      <c r="O222" s="250"/>
      <c r="P222" s="250"/>
      <c r="Q222" s="250"/>
      <c r="R222" s="250"/>
      <c r="S222" s="250"/>
      <c r="T222" s="251"/>
      <c r="AT222" s="252" t="s">
        <v>189</v>
      </c>
      <c r="AU222" s="252" t="s">
        <v>81</v>
      </c>
      <c r="AV222" s="13" t="s">
        <v>79</v>
      </c>
      <c r="AW222" s="13" t="s">
        <v>32</v>
      </c>
      <c r="AX222" s="13" t="s">
        <v>71</v>
      </c>
      <c r="AY222" s="252" t="s">
        <v>114</v>
      </c>
    </row>
    <row r="223" s="11" customFormat="1">
      <c r="B223" s="221"/>
      <c r="C223" s="222"/>
      <c r="D223" s="215" t="s">
        <v>189</v>
      </c>
      <c r="E223" s="223" t="s">
        <v>1</v>
      </c>
      <c r="F223" s="224" t="s">
        <v>379</v>
      </c>
      <c r="G223" s="222"/>
      <c r="H223" s="225">
        <v>174.846</v>
      </c>
      <c r="I223" s="226"/>
      <c r="J223" s="222"/>
      <c r="K223" s="222"/>
      <c r="L223" s="227"/>
      <c r="M223" s="228"/>
      <c r="N223" s="229"/>
      <c r="O223" s="229"/>
      <c r="P223" s="229"/>
      <c r="Q223" s="229"/>
      <c r="R223" s="229"/>
      <c r="S223" s="229"/>
      <c r="T223" s="230"/>
      <c r="AT223" s="231" t="s">
        <v>189</v>
      </c>
      <c r="AU223" s="231" t="s">
        <v>81</v>
      </c>
      <c r="AV223" s="11" t="s">
        <v>81</v>
      </c>
      <c r="AW223" s="11" t="s">
        <v>32</v>
      </c>
      <c r="AX223" s="11" t="s">
        <v>71</v>
      </c>
      <c r="AY223" s="231" t="s">
        <v>114</v>
      </c>
    </row>
    <row r="224" s="11" customFormat="1">
      <c r="B224" s="221"/>
      <c r="C224" s="222"/>
      <c r="D224" s="215" t="s">
        <v>189</v>
      </c>
      <c r="E224" s="223" t="s">
        <v>1</v>
      </c>
      <c r="F224" s="224" t="s">
        <v>380</v>
      </c>
      <c r="G224" s="222"/>
      <c r="H224" s="225">
        <v>243.87299999999999</v>
      </c>
      <c r="I224" s="226"/>
      <c r="J224" s="222"/>
      <c r="K224" s="222"/>
      <c r="L224" s="227"/>
      <c r="M224" s="228"/>
      <c r="N224" s="229"/>
      <c r="O224" s="229"/>
      <c r="P224" s="229"/>
      <c r="Q224" s="229"/>
      <c r="R224" s="229"/>
      <c r="S224" s="229"/>
      <c r="T224" s="230"/>
      <c r="AT224" s="231" t="s">
        <v>189</v>
      </c>
      <c r="AU224" s="231" t="s">
        <v>81</v>
      </c>
      <c r="AV224" s="11" t="s">
        <v>81</v>
      </c>
      <c r="AW224" s="11" t="s">
        <v>32</v>
      </c>
      <c r="AX224" s="11" t="s">
        <v>71</v>
      </c>
      <c r="AY224" s="231" t="s">
        <v>114</v>
      </c>
    </row>
    <row r="225" s="12" customFormat="1">
      <c r="B225" s="232"/>
      <c r="C225" s="233"/>
      <c r="D225" s="215" t="s">
        <v>189</v>
      </c>
      <c r="E225" s="234" t="s">
        <v>1</v>
      </c>
      <c r="F225" s="235" t="s">
        <v>191</v>
      </c>
      <c r="G225" s="233"/>
      <c r="H225" s="236">
        <v>418.71899999999999</v>
      </c>
      <c r="I225" s="237"/>
      <c r="J225" s="233"/>
      <c r="K225" s="233"/>
      <c r="L225" s="238"/>
      <c r="M225" s="239"/>
      <c r="N225" s="240"/>
      <c r="O225" s="240"/>
      <c r="P225" s="240"/>
      <c r="Q225" s="240"/>
      <c r="R225" s="240"/>
      <c r="S225" s="240"/>
      <c r="T225" s="241"/>
      <c r="AT225" s="242" t="s">
        <v>189</v>
      </c>
      <c r="AU225" s="242" t="s">
        <v>81</v>
      </c>
      <c r="AV225" s="12" t="s">
        <v>139</v>
      </c>
      <c r="AW225" s="12" t="s">
        <v>32</v>
      </c>
      <c r="AX225" s="12" t="s">
        <v>79</v>
      </c>
      <c r="AY225" s="242" t="s">
        <v>114</v>
      </c>
    </row>
    <row r="226" s="1" customFormat="1" ht="16.5" customHeight="1">
      <c r="B226" s="36"/>
      <c r="C226" s="203" t="s">
        <v>381</v>
      </c>
      <c r="D226" s="203" t="s">
        <v>117</v>
      </c>
      <c r="E226" s="204" t="s">
        <v>382</v>
      </c>
      <c r="F226" s="205" t="s">
        <v>383</v>
      </c>
      <c r="G226" s="206" t="s">
        <v>200</v>
      </c>
      <c r="H226" s="207">
        <v>4</v>
      </c>
      <c r="I226" s="208"/>
      <c r="J226" s="209">
        <f>ROUND(I226*H226,2)</f>
        <v>0</v>
      </c>
      <c r="K226" s="205" t="s">
        <v>121</v>
      </c>
      <c r="L226" s="41"/>
      <c r="M226" s="210" t="s">
        <v>1</v>
      </c>
      <c r="N226" s="211" t="s">
        <v>42</v>
      </c>
      <c r="O226" s="77"/>
      <c r="P226" s="212">
        <f>O226*H226</f>
        <v>0</v>
      </c>
      <c r="Q226" s="212">
        <v>0.00058</v>
      </c>
      <c r="R226" s="212">
        <f>Q226*H226</f>
        <v>0.00232</v>
      </c>
      <c r="S226" s="212">
        <v>0</v>
      </c>
      <c r="T226" s="213">
        <f>S226*H226</f>
        <v>0</v>
      </c>
      <c r="AR226" s="15" t="s">
        <v>262</v>
      </c>
      <c r="AT226" s="15" t="s">
        <v>117</v>
      </c>
      <c r="AU226" s="15" t="s">
        <v>81</v>
      </c>
      <c r="AY226" s="15" t="s">
        <v>114</v>
      </c>
      <c r="BE226" s="214">
        <f>IF(N226="základní",J226,0)</f>
        <v>0</v>
      </c>
      <c r="BF226" s="214">
        <f>IF(N226="snížená",J226,0)</f>
        <v>0</v>
      </c>
      <c r="BG226" s="214">
        <f>IF(N226="zákl. přenesená",J226,0)</f>
        <v>0</v>
      </c>
      <c r="BH226" s="214">
        <f>IF(N226="sníž. přenesená",J226,0)</f>
        <v>0</v>
      </c>
      <c r="BI226" s="214">
        <f>IF(N226="nulová",J226,0)</f>
        <v>0</v>
      </c>
      <c r="BJ226" s="15" t="s">
        <v>79</v>
      </c>
      <c r="BK226" s="214">
        <f>ROUND(I226*H226,2)</f>
        <v>0</v>
      </c>
      <c r="BL226" s="15" t="s">
        <v>262</v>
      </c>
      <c r="BM226" s="15" t="s">
        <v>384</v>
      </c>
    </row>
    <row r="227" s="11" customFormat="1">
      <c r="B227" s="221"/>
      <c r="C227" s="222"/>
      <c r="D227" s="215" t="s">
        <v>189</v>
      </c>
      <c r="E227" s="223" t="s">
        <v>1</v>
      </c>
      <c r="F227" s="224" t="s">
        <v>385</v>
      </c>
      <c r="G227" s="222"/>
      <c r="H227" s="225">
        <v>4</v>
      </c>
      <c r="I227" s="226"/>
      <c r="J227" s="222"/>
      <c r="K227" s="222"/>
      <c r="L227" s="227"/>
      <c r="M227" s="228"/>
      <c r="N227" s="229"/>
      <c r="O227" s="229"/>
      <c r="P227" s="229"/>
      <c r="Q227" s="229"/>
      <c r="R227" s="229"/>
      <c r="S227" s="229"/>
      <c r="T227" s="230"/>
      <c r="AT227" s="231" t="s">
        <v>189</v>
      </c>
      <c r="AU227" s="231" t="s">
        <v>81</v>
      </c>
      <c r="AV227" s="11" t="s">
        <v>81</v>
      </c>
      <c r="AW227" s="11" t="s">
        <v>32</v>
      </c>
      <c r="AX227" s="11" t="s">
        <v>71</v>
      </c>
      <c r="AY227" s="231" t="s">
        <v>114</v>
      </c>
    </row>
    <row r="228" s="12" customFormat="1">
      <c r="B228" s="232"/>
      <c r="C228" s="233"/>
      <c r="D228" s="215" t="s">
        <v>189</v>
      </c>
      <c r="E228" s="234" t="s">
        <v>1</v>
      </c>
      <c r="F228" s="235" t="s">
        <v>191</v>
      </c>
      <c r="G228" s="233"/>
      <c r="H228" s="236">
        <v>4</v>
      </c>
      <c r="I228" s="237"/>
      <c r="J228" s="233"/>
      <c r="K228" s="233"/>
      <c r="L228" s="238"/>
      <c r="M228" s="239"/>
      <c r="N228" s="240"/>
      <c r="O228" s="240"/>
      <c r="P228" s="240"/>
      <c r="Q228" s="240"/>
      <c r="R228" s="240"/>
      <c r="S228" s="240"/>
      <c r="T228" s="241"/>
      <c r="AT228" s="242" t="s">
        <v>189</v>
      </c>
      <c r="AU228" s="242" t="s">
        <v>81</v>
      </c>
      <c r="AV228" s="12" t="s">
        <v>139</v>
      </c>
      <c r="AW228" s="12" t="s">
        <v>32</v>
      </c>
      <c r="AX228" s="12" t="s">
        <v>79</v>
      </c>
      <c r="AY228" s="242" t="s">
        <v>114</v>
      </c>
    </row>
    <row r="229" s="1" customFormat="1" ht="16.5" customHeight="1">
      <c r="B229" s="36"/>
      <c r="C229" s="253" t="s">
        <v>386</v>
      </c>
      <c r="D229" s="253" t="s">
        <v>294</v>
      </c>
      <c r="E229" s="254" t="s">
        <v>387</v>
      </c>
      <c r="F229" s="255" t="s">
        <v>388</v>
      </c>
      <c r="G229" s="256" t="s">
        <v>187</v>
      </c>
      <c r="H229" s="257">
        <v>0.66000000000000003</v>
      </c>
      <c r="I229" s="258"/>
      <c r="J229" s="259">
        <f>ROUND(I229*H229,2)</f>
        <v>0</v>
      </c>
      <c r="K229" s="255" t="s">
        <v>121</v>
      </c>
      <c r="L229" s="260"/>
      <c r="M229" s="261" t="s">
        <v>1</v>
      </c>
      <c r="N229" s="262" t="s">
        <v>42</v>
      </c>
      <c r="O229" s="77"/>
      <c r="P229" s="212">
        <f>O229*H229</f>
        <v>0</v>
      </c>
      <c r="Q229" s="212">
        <v>0.029999999999999999</v>
      </c>
      <c r="R229" s="212">
        <f>Q229*H229</f>
        <v>0.019800000000000002</v>
      </c>
      <c r="S229" s="212">
        <v>0</v>
      </c>
      <c r="T229" s="213">
        <f>S229*H229</f>
        <v>0</v>
      </c>
      <c r="AR229" s="15" t="s">
        <v>297</v>
      </c>
      <c r="AT229" s="15" t="s">
        <v>294</v>
      </c>
      <c r="AU229" s="15" t="s">
        <v>81</v>
      </c>
      <c r="AY229" s="15" t="s">
        <v>114</v>
      </c>
      <c r="BE229" s="214">
        <f>IF(N229="základní",J229,0)</f>
        <v>0</v>
      </c>
      <c r="BF229" s="214">
        <f>IF(N229="snížená",J229,0)</f>
        <v>0</v>
      </c>
      <c r="BG229" s="214">
        <f>IF(N229="zákl. přenesená",J229,0)</f>
        <v>0</v>
      </c>
      <c r="BH229" s="214">
        <f>IF(N229="sníž. přenesená",J229,0)</f>
        <v>0</v>
      </c>
      <c r="BI229" s="214">
        <f>IF(N229="nulová",J229,0)</f>
        <v>0</v>
      </c>
      <c r="BJ229" s="15" t="s">
        <v>79</v>
      </c>
      <c r="BK229" s="214">
        <f>ROUND(I229*H229,2)</f>
        <v>0</v>
      </c>
      <c r="BL229" s="15" t="s">
        <v>262</v>
      </c>
      <c r="BM229" s="15" t="s">
        <v>389</v>
      </c>
    </row>
    <row r="230" s="11" customFormat="1">
      <c r="B230" s="221"/>
      <c r="C230" s="222"/>
      <c r="D230" s="215" t="s">
        <v>189</v>
      </c>
      <c r="E230" s="222"/>
      <c r="F230" s="224" t="s">
        <v>390</v>
      </c>
      <c r="G230" s="222"/>
      <c r="H230" s="225">
        <v>0.66000000000000003</v>
      </c>
      <c r="I230" s="226"/>
      <c r="J230" s="222"/>
      <c r="K230" s="222"/>
      <c r="L230" s="227"/>
      <c r="M230" s="228"/>
      <c r="N230" s="229"/>
      <c r="O230" s="229"/>
      <c r="P230" s="229"/>
      <c r="Q230" s="229"/>
      <c r="R230" s="229"/>
      <c r="S230" s="229"/>
      <c r="T230" s="230"/>
      <c r="AT230" s="231" t="s">
        <v>189</v>
      </c>
      <c r="AU230" s="231" t="s">
        <v>81</v>
      </c>
      <c r="AV230" s="11" t="s">
        <v>81</v>
      </c>
      <c r="AW230" s="11" t="s">
        <v>4</v>
      </c>
      <c r="AX230" s="11" t="s">
        <v>79</v>
      </c>
      <c r="AY230" s="231" t="s">
        <v>114</v>
      </c>
    </row>
    <row r="231" s="1" customFormat="1" ht="16.5" customHeight="1">
      <c r="B231" s="36"/>
      <c r="C231" s="203" t="s">
        <v>391</v>
      </c>
      <c r="D231" s="203" t="s">
        <v>117</v>
      </c>
      <c r="E231" s="204" t="s">
        <v>382</v>
      </c>
      <c r="F231" s="205" t="s">
        <v>383</v>
      </c>
      <c r="G231" s="206" t="s">
        <v>200</v>
      </c>
      <c r="H231" s="207">
        <v>363.916</v>
      </c>
      <c r="I231" s="208"/>
      <c r="J231" s="209">
        <f>ROUND(I231*H231,2)</f>
        <v>0</v>
      </c>
      <c r="K231" s="205" t="s">
        <v>121</v>
      </c>
      <c r="L231" s="41"/>
      <c r="M231" s="210" t="s">
        <v>1</v>
      </c>
      <c r="N231" s="211" t="s">
        <v>42</v>
      </c>
      <c r="O231" s="77"/>
      <c r="P231" s="212">
        <f>O231*H231</f>
        <v>0</v>
      </c>
      <c r="Q231" s="212">
        <v>0.00058</v>
      </c>
      <c r="R231" s="212">
        <f>Q231*H231</f>
        <v>0.21107128</v>
      </c>
      <c r="S231" s="212">
        <v>0</v>
      </c>
      <c r="T231" s="213">
        <f>S231*H231</f>
        <v>0</v>
      </c>
      <c r="AR231" s="15" t="s">
        <v>262</v>
      </c>
      <c r="AT231" s="15" t="s">
        <v>117</v>
      </c>
      <c r="AU231" s="15" t="s">
        <v>81</v>
      </c>
      <c r="AY231" s="15" t="s">
        <v>114</v>
      </c>
      <c r="BE231" s="214">
        <f>IF(N231="základní",J231,0)</f>
        <v>0</v>
      </c>
      <c r="BF231" s="214">
        <f>IF(N231="snížená",J231,0)</f>
        <v>0</v>
      </c>
      <c r="BG231" s="214">
        <f>IF(N231="zákl. přenesená",J231,0)</f>
        <v>0</v>
      </c>
      <c r="BH231" s="214">
        <f>IF(N231="sníž. přenesená",J231,0)</f>
        <v>0</v>
      </c>
      <c r="BI231" s="214">
        <f>IF(N231="nulová",J231,0)</f>
        <v>0</v>
      </c>
      <c r="BJ231" s="15" t="s">
        <v>79</v>
      </c>
      <c r="BK231" s="214">
        <f>ROUND(I231*H231,2)</f>
        <v>0</v>
      </c>
      <c r="BL231" s="15" t="s">
        <v>262</v>
      </c>
      <c r="BM231" s="15" t="s">
        <v>392</v>
      </c>
    </row>
    <row r="232" s="11" customFormat="1">
      <c r="B232" s="221"/>
      <c r="C232" s="222"/>
      <c r="D232" s="215" t="s">
        <v>189</v>
      </c>
      <c r="E232" s="223" t="s">
        <v>1</v>
      </c>
      <c r="F232" s="224" t="s">
        <v>393</v>
      </c>
      <c r="G232" s="222"/>
      <c r="H232" s="225">
        <v>232.42400000000001</v>
      </c>
      <c r="I232" s="226"/>
      <c r="J232" s="222"/>
      <c r="K232" s="222"/>
      <c r="L232" s="227"/>
      <c r="M232" s="228"/>
      <c r="N232" s="229"/>
      <c r="O232" s="229"/>
      <c r="P232" s="229"/>
      <c r="Q232" s="229"/>
      <c r="R232" s="229"/>
      <c r="S232" s="229"/>
      <c r="T232" s="230"/>
      <c r="AT232" s="231" t="s">
        <v>189</v>
      </c>
      <c r="AU232" s="231" t="s">
        <v>81</v>
      </c>
      <c r="AV232" s="11" t="s">
        <v>81</v>
      </c>
      <c r="AW232" s="11" t="s">
        <v>32</v>
      </c>
      <c r="AX232" s="11" t="s">
        <v>71</v>
      </c>
      <c r="AY232" s="231" t="s">
        <v>114</v>
      </c>
    </row>
    <row r="233" s="11" customFormat="1">
      <c r="B233" s="221"/>
      <c r="C233" s="222"/>
      <c r="D233" s="215" t="s">
        <v>189</v>
      </c>
      <c r="E233" s="223" t="s">
        <v>1</v>
      </c>
      <c r="F233" s="224" t="s">
        <v>394</v>
      </c>
      <c r="G233" s="222"/>
      <c r="H233" s="225">
        <v>114.432</v>
      </c>
      <c r="I233" s="226"/>
      <c r="J233" s="222"/>
      <c r="K233" s="222"/>
      <c r="L233" s="227"/>
      <c r="M233" s="228"/>
      <c r="N233" s="229"/>
      <c r="O233" s="229"/>
      <c r="P233" s="229"/>
      <c r="Q233" s="229"/>
      <c r="R233" s="229"/>
      <c r="S233" s="229"/>
      <c r="T233" s="230"/>
      <c r="AT233" s="231" t="s">
        <v>189</v>
      </c>
      <c r="AU233" s="231" t="s">
        <v>81</v>
      </c>
      <c r="AV233" s="11" t="s">
        <v>81</v>
      </c>
      <c r="AW233" s="11" t="s">
        <v>32</v>
      </c>
      <c r="AX233" s="11" t="s">
        <v>71</v>
      </c>
      <c r="AY233" s="231" t="s">
        <v>114</v>
      </c>
    </row>
    <row r="234" s="11" customFormat="1">
      <c r="B234" s="221"/>
      <c r="C234" s="222"/>
      <c r="D234" s="215" t="s">
        <v>189</v>
      </c>
      <c r="E234" s="223" t="s">
        <v>1</v>
      </c>
      <c r="F234" s="224" t="s">
        <v>395</v>
      </c>
      <c r="G234" s="222"/>
      <c r="H234" s="225">
        <v>17.059999999999999</v>
      </c>
      <c r="I234" s="226"/>
      <c r="J234" s="222"/>
      <c r="K234" s="222"/>
      <c r="L234" s="227"/>
      <c r="M234" s="228"/>
      <c r="N234" s="229"/>
      <c r="O234" s="229"/>
      <c r="P234" s="229"/>
      <c r="Q234" s="229"/>
      <c r="R234" s="229"/>
      <c r="S234" s="229"/>
      <c r="T234" s="230"/>
      <c r="AT234" s="231" t="s">
        <v>189</v>
      </c>
      <c r="AU234" s="231" t="s">
        <v>81</v>
      </c>
      <c r="AV234" s="11" t="s">
        <v>81</v>
      </c>
      <c r="AW234" s="11" t="s">
        <v>32</v>
      </c>
      <c r="AX234" s="11" t="s">
        <v>71</v>
      </c>
      <c r="AY234" s="231" t="s">
        <v>114</v>
      </c>
    </row>
    <row r="235" s="12" customFormat="1">
      <c r="B235" s="232"/>
      <c r="C235" s="233"/>
      <c r="D235" s="215" t="s">
        <v>189</v>
      </c>
      <c r="E235" s="234" t="s">
        <v>1</v>
      </c>
      <c r="F235" s="235" t="s">
        <v>191</v>
      </c>
      <c r="G235" s="233"/>
      <c r="H235" s="236">
        <v>363.916</v>
      </c>
      <c r="I235" s="237"/>
      <c r="J235" s="233"/>
      <c r="K235" s="233"/>
      <c r="L235" s="238"/>
      <c r="M235" s="239"/>
      <c r="N235" s="240"/>
      <c r="O235" s="240"/>
      <c r="P235" s="240"/>
      <c r="Q235" s="240"/>
      <c r="R235" s="240"/>
      <c r="S235" s="240"/>
      <c r="T235" s="241"/>
      <c r="AT235" s="242" t="s">
        <v>189</v>
      </c>
      <c r="AU235" s="242" t="s">
        <v>81</v>
      </c>
      <c r="AV235" s="12" t="s">
        <v>139</v>
      </c>
      <c r="AW235" s="12" t="s">
        <v>32</v>
      </c>
      <c r="AX235" s="12" t="s">
        <v>79</v>
      </c>
      <c r="AY235" s="242" t="s">
        <v>114</v>
      </c>
    </row>
    <row r="236" s="1" customFormat="1" ht="16.5" customHeight="1">
      <c r="B236" s="36"/>
      <c r="C236" s="253" t="s">
        <v>396</v>
      </c>
      <c r="D236" s="253" t="s">
        <v>294</v>
      </c>
      <c r="E236" s="254" t="s">
        <v>397</v>
      </c>
      <c r="F236" s="255" t="s">
        <v>398</v>
      </c>
      <c r="G236" s="256" t="s">
        <v>200</v>
      </c>
      <c r="H236" s="257">
        <v>400.30799999999999</v>
      </c>
      <c r="I236" s="258"/>
      <c r="J236" s="259">
        <f>ROUND(I236*H236,2)</f>
        <v>0</v>
      </c>
      <c r="K236" s="255" t="s">
        <v>121</v>
      </c>
      <c r="L236" s="260"/>
      <c r="M236" s="261" t="s">
        <v>1</v>
      </c>
      <c r="N236" s="262" t="s">
        <v>42</v>
      </c>
      <c r="O236" s="77"/>
      <c r="P236" s="212">
        <f>O236*H236</f>
        <v>0</v>
      </c>
      <c r="Q236" s="212">
        <v>0.0025000000000000001</v>
      </c>
      <c r="R236" s="212">
        <f>Q236*H236</f>
        <v>1.0007699999999999</v>
      </c>
      <c r="S236" s="212">
        <v>0</v>
      </c>
      <c r="T236" s="213">
        <f>S236*H236</f>
        <v>0</v>
      </c>
      <c r="AR236" s="15" t="s">
        <v>297</v>
      </c>
      <c r="AT236" s="15" t="s">
        <v>294</v>
      </c>
      <c r="AU236" s="15" t="s">
        <v>81</v>
      </c>
      <c r="AY236" s="15" t="s">
        <v>114</v>
      </c>
      <c r="BE236" s="214">
        <f>IF(N236="základní",J236,0)</f>
        <v>0</v>
      </c>
      <c r="BF236" s="214">
        <f>IF(N236="snížená",J236,0)</f>
        <v>0</v>
      </c>
      <c r="BG236" s="214">
        <f>IF(N236="zákl. přenesená",J236,0)</f>
        <v>0</v>
      </c>
      <c r="BH236" s="214">
        <f>IF(N236="sníž. přenesená",J236,0)</f>
        <v>0</v>
      </c>
      <c r="BI236" s="214">
        <f>IF(N236="nulová",J236,0)</f>
        <v>0</v>
      </c>
      <c r="BJ236" s="15" t="s">
        <v>79</v>
      </c>
      <c r="BK236" s="214">
        <f>ROUND(I236*H236,2)</f>
        <v>0</v>
      </c>
      <c r="BL236" s="15" t="s">
        <v>262</v>
      </c>
      <c r="BM236" s="15" t="s">
        <v>399</v>
      </c>
    </row>
    <row r="237" s="11" customFormat="1">
      <c r="B237" s="221"/>
      <c r="C237" s="222"/>
      <c r="D237" s="215" t="s">
        <v>189</v>
      </c>
      <c r="E237" s="222"/>
      <c r="F237" s="224" t="s">
        <v>400</v>
      </c>
      <c r="G237" s="222"/>
      <c r="H237" s="225">
        <v>400.30799999999999</v>
      </c>
      <c r="I237" s="226"/>
      <c r="J237" s="222"/>
      <c r="K237" s="222"/>
      <c r="L237" s="227"/>
      <c r="M237" s="228"/>
      <c r="N237" s="229"/>
      <c r="O237" s="229"/>
      <c r="P237" s="229"/>
      <c r="Q237" s="229"/>
      <c r="R237" s="229"/>
      <c r="S237" s="229"/>
      <c r="T237" s="230"/>
      <c r="AT237" s="231" t="s">
        <v>189</v>
      </c>
      <c r="AU237" s="231" t="s">
        <v>81</v>
      </c>
      <c r="AV237" s="11" t="s">
        <v>81</v>
      </c>
      <c r="AW237" s="11" t="s">
        <v>4</v>
      </c>
      <c r="AX237" s="11" t="s">
        <v>79</v>
      </c>
      <c r="AY237" s="231" t="s">
        <v>114</v>
      </c>
    </row>
    <row r="238" s="1" customFormat="1" ht="16.5" customHeight="1">
      <c r="B238" s="36"/>
      <c r="C238" s="203" t="s">
        <v>401</v>
      </c>
      <c r="D238" s="203" t="s">
        <v>117</v>
      </c>
      <c r="E238" s="204" t="s">
        <v>382</v>
      </c>
      <c r="F238" s="205" t="s">
        <v>383</v>
      </c>
      <c r="G238" s="206" t="s">
        <v>200</v>
      </c>
      <c r="H238" s="207">
        <v>32.399999999999999</v>
      </c>
      <c r="I238" s="208"/>
      <c r="J238" s="209">
        <f>ROUND(I238*H238,2)</f>
        <v>0</v>
      </c>
      <c r="K238" s="205" t="s">
        <v>121</v>
      </c>
      <c r="L238" s="41"/>
      <c r="M238" s="210" t="s">
        <v>1</v>
      </c>
      <c r="N238" s="211" t="s">
        <v>42</v>
      </c>
      <c r="O238" s="77"/>
      <c r="P238" s="212">
        <f>O238*H238</f>
        <v>0</v>
      </c>
      <c r="Q238" s="212">
        <v>0.00058</v>
      </c>
      <c r="R238" s="212">
        <f>Q238*H238</f>
        <v>0.018792</v>
      </c>
      <c r="S238" s="212">
        <v>0</v>
      </c>
      <c r="T238" s="213">
        <f>S238*H238</f>
        <v>0</v>
      </c>
      <c r="AR238" s="15" t="s">
        <v>262</v>
      </c>
      <c r="AT238" s="15" t="s">
        <v>117</v>
      </c>
      <c r="AU238" s="15" t="s">
        <v>81</v>
      </c>
      <c r="AY238" s="15" t="s">
        <v>114</v>
      </c>
      <c r="BE238" s="214">
        <f>IF(N238="základní",J238,0)</f>
        <v>0</v>
      </c>
      <c r="BF238" s="214">
        <f>IF(N238="snížená",J238,0)</f>
        <v>0</v>
      </c>
      <c r="BG238" s="214">
        <f>IF(N238="zákl. přenesená",J238,0)</f>
        <v>0</v>
      </c>
      <c r="BH238" s="214">
        <f>IF(N238="sníž. přenesená",J238,0)</f>
        <v>0</v>
      </c>
      <c r="BI238" s="214">
        <f>IF(N238="nulová",J238,0)</f>
        <v>0</v>
      </c>
      <c r="BJ238" s="15" t="s">
        <v>79</v>
      </c>
      <c r="BK238" s="214">
        <f>ROUND(I238*H238,2)</f>
        <v>0</v>
      </c>
      <c r="BL238" s="15" t="s">
        <v>262</v>
      </c>
      <c r="BM238" s="15" t="s">
        <v>402</v>
      </c>
    </row>
    <row r="239" s="11" customFormat="1">
      <c r="B239" s="221"/>
      <c r="C239" s="222"/>
      <c r="D239" s="215" t="s">
        <v>189</v>
      </c>
      <c r="E239" s="223" t="s">
        <v>1</v>
      </c>
      <c r="F239" s="224" t="s">
        <v>395</v>
      </c>
      <c r="G239" s="222"/>
      <c r="H239" s="225">
        <v>17.059999999999999</v>
      </c>
      <c r="I239" s="226"/>
      <c r="J239" s="222"/>
      <c r="K239" s="222"/>
      <c r="L239" s="227"/>
      <c r="M239" s="228"/>
      <c r="N239" s="229"/>
      <c r="O239" s="229"/>
      <c r="P239" s="229"/>
      <c r="Q239" s="229"/>
      <c r="R239" s="229"/>
      <c r="S239" s="229"/>
      <c r="T239" s="230"/>
      <c r="AT239" s="231" t="s">
        <v>189</v>
      </c>
      <c r="AU239" s="231" t="s">
        <v>81</v>
      </c>
      <c r="AV239" s="11" t="s">
        <v>81</v>
      </c>
      <c r="AW239" s="11" t="s">
        <v>32</v>
      </c>
      <c r="AX239" s="11" t="s">
        <v>71</v>
      </c>
      <c r="AY239" s="231" t="s">
        <v>114</v>
      </c>
    </row>
    <row r="240" s="11" customFormat="1">
      <c r="B240" s="221"/>
      <c r="C240" s="222"/>
      <c r="D240" s="215" t="s">
        <v>189</v>
      </c>
      <c r="E240" s="223" t="s">
        <v>1</v>
      </c>
      <c r="F240" s="224" t="s">
        <v>403</v>
      </c>
      <c r="G240" s="222"/>
      <c r="H240" s="225">
        <v>15.34</v>
      </c>
      <c r="I240" s="226"/>
      <c r="J240" s="222"/>
      <c r="K240" s="222"/>
      <c r="L240" s="227"/>
      <c r="M240" s="228"/>
      <c r="N240" s="229"/>
      <c r="O240" s="229"/>
      <c r="P240" s="229"/>
      <c r="Q240" s="229"/>
      <c r="R240" s="229"/>
      <c r="S240" s="229"/>
      <c r="T240" s="230"/>
      <c r="AT240" s="231" t="s">
        <v>189</v>
      </c>
      <c r="AU240" s="231" t="s">
        <v>81</v>
      </c>
      <c r="AV240" s="11" t="s">
        <v>81</v>
      </c>
      <c r="AW240" s="11" t="s">
        <v>32</v>
      </c>
      <c r="AX240" s="11" t="s">
        <v>71</v>
      </c>
      <c r="AY240" s="231" t="s">
        <v>114</v>
      </c>
    </row>
    <row r="241" s="12" customFormat="1">
      <c r="B241" s="232"/>
      <c r="C241" s="233"/>
      <c r="D241" s="215" t="s">
        <v>189</v>
      </c>
      <c r="E241" s="234" t="s">
        <v>1</v>
      </c>
      <c r="F241" s="235" t="s">
        <v>191</v>
      </c>
      <c r="G241" s="233"/>
      <c r="H241" s="236">
        <v>32.399999999999999</v>
      </c>
      <c r="I241" s="237"/>
      <c r="J241" s="233"/>
      <c r="K241" s="233"/>
      <c r="L241" s="238"/>
      <c r="M241" s="239"/>
      <c r="N241" s="240"/>
      <c r="O241" s="240"/>
      <c r="P241" s="240"/>
      <c r="Q241" s="240"/>
      <c r="R241" s="240"/>
      <c r="S241" s="240"/>
      <c r="T241" s="241"/>
      <c r="AT241" s="242" t="s">
        <v>189</v>
      </c>
      <c r="AU241" s="242" t="s">
        <v>81</v>
      </c>
      <c r="AV241" s="12" t="s">
        <v>139</v>
      </c>
      <c r="AW241" s="12" t="s">
        <v>32</v>
      </c>
      <c r="AX241" s="12" t="s">
        <v>79</v>
      </c>
      <c r="AY241" s="242" t="s">
        <v>114</v>
      </c>
    </row>
    <row r="242" s="1" customFormat="1" ht="16.5" customHeight="1">
      <c r="B242" s="36"/>
      <c r="C242" s="253" t="s">
        <v>404</v>
      </c>
      <c r="D242" s="253" t="s">
        <v>294</v>
      </c>
      <c r="E242" s="254" t="s">
        <v>405</v>
      </c>
      <c r="F242" s="255" t="s">
        <v>406</v>
      </c>
      <c r="G242" s="256" t="s">
        <v>200</v>
      </c>
      <c r="H242" s="257">
        <v>35.640000000000001</v>
      </c>
      <c r="I242" s="258"/>
      <c r="J242" s="259">
        <f>ROUND(I242*H242,2)</f>
        <v>0</v>
      </c>
      <c r="K242" s="255" t="s">
        <v>121</v>
      </c>
      <c r="L242" s="260"/>
      <c r="M242" s="261" t="s">
        <v>1</v>
      </c>
      <c r="N242" s="262" t="s">
        <v>42</v>
      </c>
      <c r="O242" s="77"/>
      <c r="P242" s="212">
        <f>O242*H242</f>
        <v>0</v>
      </c>
      <c r="Q242" s="212">
        <v>0.0089999999999999993</v>
      </c>
      <c r="R242" s="212">
        <f>Q242*H242</f>
        <v>0.32075999999999999</v>
      </c>
      <c r="S242" s="212">
        <v>0</v>
      </c>
      <c r="T242" s="213">
        <f>S242*H242</f>
        <v>0</v>
      </c>
      <c r="AR242" s="15" t="s">
        <v>297</v>
      </c>
      <c r="AT242" s="15" t="s">
        <v>294</v>
      </c>
      <c r="AU242" s="15" t="s">
        <v>81</v>
      </c>
      <c r="AY242" s="15" t="s">
        <v>114</v>
      </c>
      <c r="BE242" s="214">
        <f>IF(N242="základní",J242,0)</f>
        <v>0</v>
      </c>
      <c r="BF242" s="214">
        <f>IF(N242="snížená",J242,0)</f>
        <v>0</v>
      </c>
      <c r="BG242" s="214">
        <f>IF(N242="zákl. přenesená",J242,0)</f>
        <v>0</v>
      </c>
      <c r="BH242" s="214">
        <f>IF(N242="sníž. přenesená",J242,0)</f>
        <v>0</v>
      </c>
      <c r="BI242" s="214">
        <f>IF(N242="nulová",J242,0)</f>
        <v>0</v>
      </c>
      <c r="BJ242" s="15" t="s">
        <v>79</v>
      </c>
      <c r="BK242" s="214">
        <f>ROUND(I242*H242,2)</f>
        <v>0</v>
      </c>
      <c r="BL242" s="15" t="s">
        <v>262</v>
      </c>
      <c r="BM242" s="15" t="s">
        <v>407</v>
      </c>
    </row>
    <row r="243" s="11" customFormat="1">
      <c r="B243" s="221"/>
      <c r="C243" s="222"/>
      <c r="D243" s="215" t="s">
        <v>189</v>
      </c>
      <c r="E243" s="222"/>
      <c r="F243" s="224" t="s">
        <v>408</v>
      </c>
      <c r="G243" s="222"/>
      <c r="H243" s="225">
        <v>35.640000000000001</v>
      </c>
      <c r="I243" s="226"/>
      <c r="J243" s="222"/>
      <c r="K243" s="222"/>
      <c r="L243" s="227"/>
      <c r="M243" s="228"/>
      <c r="N243" s="229"/>
      <c r="O243" s="229"/>
      <c r="P243" s="229"/>
      <c r="Q243" s="229"/>
      <c r="R243" s="229"/>
      <c r="S243" s="229"/>
      <c r="T243" s="230"/>
      <c r="AT243" s="231" t="s">
        <v>189</v>
      </c>
      <c r="AU243" s="231" t="s">
        <v>81</v>
      </c>
      <c r="AV243" s="11" t="s">
        <v>81</v>
      </c>
      <c r="AW243" s="11" t="s">
        <v>4</v>
      </c>
      <c r="AX243" s="11" t="s">
        <v>79</v>
      </c>
      <c r="AY243" s="231" t="s">
        <v>114</v>
      </c>
    </row>
    <row r="244" s="1" customFormat="1" ht="16.5" customHeight="1">
      <c r="B244" s="36"/>
      <c r="C244" s="203" t="s">
        <v>409</v>
      </c>
      <c r="D244" s="203" t="s">
        <v>117</v>
      </c>
      <c r="E244" s="204" t="s">
        <v>382</v>
      </c>
      <c r="F244" s="205" t="s">
        <v>383</v>
      </c>
      <c r="G244" s="206" t="s">
        <v>200</v>
      </c>
      <c r="H244" s="207">
        <v>67.128</v>
      </c>
      <c r="I244" s="208"/>
      <c r="J244" s="209">
        <f>ROUND(I244*H244,2)</f>
        <v>0</v>
      </c>
      <c r="K244" s="205" t="s">
        <v>121</v>
      </c>
      <c r="L244" s="41"/>
      <c r="M244" s="210" t="s">
        <v>1</v>
      </c>
      <c r="N244" s="211" t="s">
        <v>42</v>
      </c>
      <c r="O244" s="77"/>
      <c r="P244" s="212">
        <f>O244*H244</f>
        <v>0</v>
      </c>
      <c r="Q244" s="212">
        <v>0.00058</v>
      </c>
      <c r="R244" s="212">
        <f>Q244*H244</f>
        <v>0.038934240000000002</v>
      </c>
      <c r="S244" s="212">
        <v>0</v>
      </c>
      <c r="T244" s="213">
        <f>S244*H244</f>
        <v>0</v>
      </c>
      <c r="AR244" s="15" t="s">
        <v>262</v>
      </c>
      <c r="AT244" s="15" t="s">
        <v>117</v>
      </c>
      <c r="AU244" s="15" t="s">
        <v>81</v>
      </c>
      <c r="AY244" s="15" t="s">
        <v>114</v>
      </c>
      <c r="BE244" s="214">
        <f>IF(N244="základní",J244,0)</f>
        <v>0</v>
      </c>
      <c r="BF244" s="214">
        <f>IF(N244="snížená",J244,0)</f>
        <v>0</v>
      </c>
      <c r="BG244" s="214">
        <f>IF(N244="zákl. přenesená",J244,0)</f>
        <v>0</v>
      </c>
      <c r="BH244" s="214">
        <f>IF(N244="sníž. přenesená",J244,0)</f>
        <v>0</v>
      </c>
      <c r="BI244" s="214">
        <f>IF(N244="nulová",J244,0)</f>
        <v>0</v>
      </c>
      <c r="BJ244" s="15" t="s">
        <v>79</v>
      </c>
      <c r="BK244" s="214">
        <f>ROUND(I244*H244,2)</f>
        <v>0</v>
      </c>
      <c r="BL244" s="15" t="s">
        <v>262</v>
      </c>
      <c r="BM244" s="15" t="s">
        <v>410</v>
      </c>
    </row>
    <row r="245" s="11" customFormat="1">
      <c r="B245" s="221"/>
      <c r="C245" s="222"/>
      <c r="D245" s="215" t="s">
        <v>189</v>
      </c>
      <c r="E245" s="223" t="s">
        <v>1</v>
      </c>
      <c r="F245" s="224" t="s">
        <v>411</v>
      </c>
      <c r="G245" s="222"/>
      <c r="H245" s="225">
        <v>67.128</v>
      </c>
      <c r="I245" s="226"/>
      <c r="J245" s="222"/>
      <c r="K245" s="222"/>
      <c r="L245" s="227"/>
      <c r="M245" s="228"/>
      <c r="N245" s="229"/>
      <c r="O245" s="229"/>
      <c r="P245" s="229"/>
      <c r="Q245" s="229"/>
      <c r="R245" s="229"/>
      <c r="S245" s="229"/>
      <c r="T245" s="230"/>
      <c r="AT245" s="231" t="s">
        <v>189</v>
      </c>
      <c r="AU245" s="231" t="s">
        <v>81</v>
      </c>
      <c r="AV245" s="11" t="s">
        <v>81</v>
      </c>
      <c r="AW245" s="11" t="s">
        <v>32</v>
      </c>
      <c r="AX245" s="11" t="s">
        <v>71</v>
      </c>
      <c r="AY245" s="231" t="s">
        <v>114</v>
      </c>
    </row>
    <row r="246" s="12" customFormat="1">
      <c r="B246" s="232"/>
      <c r="C246" s="233"/>
      <c r="D246" s="215" t="s">
        <v>189</v>
      </c>
      <c r="E246" s="234" t="s">
        <v>1</v>
      </c>
      <c r="F246" s="235" t="s">
        <v>191</v>
      </c>
      <c r="G246" s="233"/>
      <c r="H246" s="236">
        <v>67.128</v>
      </c>
      <c r="I246" s="237"/>
      <c r="J246" s="233"/>
      <c r="K246" s="233"/>
      <c r="L246" s="238"/>
      <c r="M246" s="239"/>
      <c r="N246" s="240"/>
      <c r="O246" s="240"/>
      <c r="P246" s="240"/>
      <c r="Q246" s="240"/>
      <c r="R246" s="240"/>
      <c r="S246" s="240"/>
      <c r="T246" s="241"/>
      <c r="AT246" s="242" t="s">
        <v>189</v>
      </c>
      <c r="AU246" s="242" t="s">
        <v>81</v>
      </c>
      <c r="AV246" s="12" t="s">
        <v>139</v>
      </c>
      <c r="AW246" s="12" t="s">
        <v>32</v>
      </c>
      <c r="AX246" s="12" t="s">
        <v>79</v>
      </c>
      <c r="AY246" s="242" t="s">
        <v>114</v>
      </c>
    </row>
    <row r="247" s="1" customFormat="1" ht="16.5" customHeight="1">
      <c r="B247" s="36"/>
      <c r="C247" s="253" t="s">
        <v>412</v>
      </c>
      <c r="D247" s="253" t="s">
        <v>294</v>
      </c>
      <c r="E247" s="254" t="s">
        <v>413</v>
      </c>
      <c r="F247" s="255" t="s">
        <v>414</v>
      </c>
      <c r="G247" s="256" t="s">
        <v>200</v>
      </c>
      <c r="H247" s="257">
        <v>73.840999999999994</v>
      </c>
      <c r="I247" s="258"/>
      <c r="J247" s="259">
        <f>ROUND(I247*H247,2)</f>
        <v>0</v>
      </c>
      <c r="K247" s="255" t="s">
        <v>216</v>
      </c>
      <c r="L247" s="260"/>
      <c r="M247" s="261" t="s">
        <v>1</v>
      </c>
      <c r="N247" s="262" t="s">
        <v>42</v>
      </c>
      <c r="O247" s="77"/>
      <c r="P247" s="212">
        <f>O247*H247</f>
        <v>0</v>
      </c>
      <c r="Q247" s="212">
        <v>0.0015</v>
      </c>
      <c r="R247" s="212">
        <f>Q247*H247</f>
        <v>0.1107615</v>
      </c>
      <c r="S247" s="212">
        <v>0</v>
      </c>
      <c r="T247" s="213">
        <f>S247*H247</f>
        <v>0</v>
      </c>
      <c r="AR247" s="15" t="s">
        <v>297</v>
      </c>
      <c r="AT247" s="15" t="s">
        <v>294</v>
      </c>
      <c r="AU247" s="15" t="s">
        <v>81</v>
      </c>
      <c r="AY247" s="15" t="s">
        <v>114</v>
      </c>
      <c r="BE247" s="214">
        <f>IF(N247="základní",J247,0)</f>
        <v>0</v>
      </c>
      <c r="BF247" s="214">
        <f>IF(N247="snížená",J247,0)</f>
        <v>0</v>
      </c>
      <c r="BG247" s="214">
        <f>IF(N247="zákl. přenesená",J247,0)</f>
        <v>0</v>
      </c>
      <c r="BH247" s="214">
        <f>IF(N247="sníž. přenesená",J247,0)</f>
        <v>0</v>
      </c>
      <c r="BI247" s="214">
        <f>IF(N247="nulová",J247,0)</f>
        <v>0</v>
      </c>
      <c r="BJ247" s="15" t="s">
        <v>79</v>
      </c>
      <c r="BK247" s="214">
        <f>ROUND(I247*H247,2)</f>
        <v>0</v>
      </c>
      <c r="BL247" s="15" t="s">
        <v>262</v>
      </c>
      <c r="BM247" s="15" t="s">
        <v>415</v>
      </c>
    </row>
    <row r="248" s="11" customFormat="1">
      <c r="B248" s="221"/>
      <c r="C248" s="222"/>
      <c r="D248" s="215" t="s">
        <v>189</v>
      </c>
      <c r="E248" s="222"/>
      <c r="F248" s="224" t="s">
        <v>416</v>
      </c>
      <c r="G248" s="222"/>
      <c r="H248" s="225">
        <v>73.840999999999994</v>
      </c>
      <c r="I248" s="226"/>
      <c r="J248" s="222"/>
      <c r="K248" s="222"/>
      <c r="L248" s="227"/>
      <c r="M248" s="228"/>
      <c r="N248" s="229"/>
      <c r="O248" s="229"/>
      <c r="P248" s="229"/>
      <c r="Q248" s="229"/>
      <c r="R248" s="229"/>
      <c r="S248" s="229"/>
      <c r="T248" s="230"/>
      <c r="AT248" s="231" t="s">
        <v>189</v>
      </c>
      <c r="AU248" s="231" t="s">
        <v>81</v>
      </c>
      <c r="AV248" s="11" t="s">
        <v>81</v>
      </c>
      <c r="AW248" s="11" t="s">
        <v>4</v>
      </c>
      <c r="AX248" s="11" t="s">
        <v>79</v>
      </c>
      <c r="AY248" s="231" t="s">
        <v>114</v>
      </c>
    </row>
    <row r="249" s="1" customFormat="1" ht="16.5" customHeight="1">
      <c r="B249" s="36"/>
      <c r="C249" s="203" t="s">
        <v>417</v>
      </c>
      <c r="D249" s="203" t="s">
        <v>117</v>
      </c>
      <c r="E249" s="204" t="s">
        <v>382</v>
      </c>
      <c r="F249" s="205" t="s">
        <v>383</v>
      </c>
      <c r="G249" s="206" t="s">
        <v>200</v>
      </c>
      <c r="H249" s="207">
        <v>15.34</v>
      </c>
      <c r="I249" s="208"/>
      <c r="J249" s="209">
        <f>ROUND(I249*H249,2)</f>
        <v>0</v>
      </c>
      <c r="K249" s="205" t="s">
        <v>121</v>
      </c>
      <c r="L249" s="41"/>
      <c r="M249" s="210" t="s">
        <v>1</v>
      </c>
      <c r="N249" s="211" t="s">
        <v>42</v>
      </c>
      <c r="O249" s="77"/>
      <c r="P249" s="212">
        <f>O249*H249</f>
        <v>0</v>
      </c>
      <c r="Q249" s="212">
        <v>0.00058</v>
      </c>
      <c r="R249" s="212">
        <f>Q249*H249</f>
        <v>0.0088971999999999992</v>
      </c>
      <c r="S249" s="212">
        <v>0</v>
      </c>
      <c r="T249" s="213">
        <f>S249*H249</f>
        <v>0</v>
      </c>
      <c r="AR249" s="15" t="s">
        <v>262</v>
      </c>
      <c r="AT249" s="15" t="s">
        <v>117</v>
      </c>
      <c r="AU249" s="15" t="s">
        <v>81</v>
      </c>
      <c r="AY249" s="15" t="s">
        <v>114</v>
      </c>
      <c r="BE249" s="214">
        <f>IF(N249="základní",J249,0)</f>
        <v>0</v>
      </c>
      <c r="BF249" s="214">
        <f>IF(N249="snížená",J249,0)</f>
        <v>0</v>
      </c>
      <c r="BG249" s="214">
        <f>IF(N249="zákl. přenesená",J249,0)</f>
        <v>0</v>
      </c>
      <c r="BH249" s="214">
        <f>IF(N249="sníž. přenesená",J249,0)</f>
        <v>0</v>
      </c>
      <c r="BI249" s="214">
        <f>IF(N249="nulová",J249,0)</f>
        <v>0</v>
      </c>
      <c r="BJ249" s="15" t="s">
        <v>79</v>
      </c>
      <c r="BK249" s="214">
        <f>ROUND(I249*H249,2)</f>
        <v>0</v>
      </c>
      <c r="BL249" s="15" t="s">
        <v>262</v>
      </c>
      <c r="BM249" s="15" t="s">
        <v>418</v>
      </c>
    </row>
    <row r="250" s="11" customFormat="1">
      <c r="B250" s="221"/>
      <c r="C250" s="222"/>
      <c r="D250" s="215" t="s">
        <v>189</v>
      </c>
      <c r="E250" s="223" t="s">
        <v>1</v>
      </c>
      <c r="F250" s="224" t="s">
        <v>403</v>
      </c>
      <c r="G250" s="222"/>
      <c r="H250" s="225">
        <v>15.34</v>
      </c>
      <c r="I250" s="226"/>
      <c r="J250" s="222"/>
      <c r="K250" s="222"/>
      <c r="L250" s="227"/>
      <c r="M250" s="228"/>
      <c r="N250" s="229"/>
      <c r="O250" s="229"/>
      <c r="P250" s="229"/>
      <c r="Q250" s="229"/>
      <c r="R250" s="229"/>
      <c r="S250" s="229"/>
      <c r="T250" s="230"/>
      <c r="AT250" s="231" t="s">
        <v>189</v>
      </c>
      <c r="AU250" s="231" t="s">
        <v>81</v>
      </c>
      <c r="AV250" s="11" t="s">
        <v>81</v>
      </c>
      <c r="AW250" s="11" t="s">
        <v>32</v>
      </c>
      <c r="AX250" s="11" t="s">
        <v>71</v>
      </c>
      <c r="AY250" s="231" t="s">
        <v>114</v>
      </c>
    </row>
    <row r="251" s="12" customFormat="1">
      <c r="B251" s="232"/>
      <c r="C251" s="233"/>
      <c r="D251" s="215" t="s">
        <v>189</v>
      </c>
      <c r="E251" s="234" t="s">
        <v>1</v>
      </c>
      <c r="F251" s="235" t="s">
        <v>191</v>
      </c>
      <c r="G251" s="233"/>
      <c r="H251" s="236">
        <v>15.34</v>
      </c>
      <c r="I251" s="237"/>
      <c r="J251" s="233"/>
      <c r="K251" s="233"/>
      <c r="L251" s="238"/>
      <c r="M251" s="239"/>
      <c r="N251" s="240"/>
      <c r="O251" s="240"/>
      <c r="P251" s="240"/>
      <c r="Q251" s="240"/>
      <c r="R251" s="240"/>
      <c r="S251" s="240"/>
      <c r="T251" s="241"/>
      <c r="AT251" s="242" t="s">
        <v>189</v>
      </c>
      <c r="AU251" s="242" t="s">
        <v>81</v>
      </c>
      <c r="AV251" s="12" t="s">
        <v>139</v>
      </c>
      <c r="AW251" s="12" t="s">
        <v>32</v>
      </c>
      <c r="AX251" s="12" t="s">
        <v>79</v>
      </c>
      <c r="AY251" s="242" t="s">
        <v>114</v>
      </c>
    </row>
    <row r="252" s="1" customFormat="1" ht="16.5" customHeight="1">
      <c r="B252" s="36"/>
      <c r="C252" s="253" t="s">
        <v>419</v>
      </c>
      <c r="D252" s="253" t="s">
        <v>294</v>
      </c>
      <c r="E252" s="254" t="s">
        <v>420</v>
      </c>
      <c r="F252" s="255" t="s">
        <v>421</v>
      </c>
      <c r="G252" s="256" t="s">
        <v>200</v>
      </c>
      <c r="H252" s="257">
        <v>16.873999999999999</v>
      </c>
      <c r="I252" s="258"/>
      <c r="J252" s="259">
        <f>ROUND(I252*H252,2)</f>
        <v>0</v>
      </c>
      <c r="K252" s="255" t="s">
        <v>216</v>
      </c>
      <c r="L252" s="260"/>
      <c r="M252" s="261" t="s">
        <v>1</v>
      </c>
      <c r="N252" s="262" t="s">
        <v>42</v>
      </c>
      <c r="O252" s="77"/>
      <c r="P252" s="212">
        <f>O252*H252</f>
        <v>0</v>
      </c>
      <c r="Q252" s="212">
        <v>0.0015</v>
      </c>
      <c r="R252" s="212">
        <f>Q252*H252</f>
        <v>0.025311</v>
      </c>
      <c r="S252" s="212">
        <v>0</v>
      </c>
      <c r="T252" s="213">
        <f>S252*H252</f>
        <v>0</v>
      </c>
      <c r="AR252" s="15" t="s">
        <v>297</v>
      </c>
      <c r="AT252" s="15" t="s">
        <v>294</v>
      </c>
      <c r="AU252" s="15" t="s">
        <v>81</v>
      </c>
      <c r="AY252" s="15" t="s">
        <v>114</v>
      </c>
      <c r="BE252" s="214">
        <f>IF(N252="základní",J252,0)</f>
        <v>0</v>
      </c>
      <c r="BF252" s="214">
        <f>IF(N252="snížená",J252,0)</f>
        <v>0</v>
      </c>
      <c r="BG252" s="214">
        <f>IF(N252="zákl. přenesená",J252,0)</f>
        <v>0</v>
      </c>
      <c r="BH252" s="214">
        <f>IF(N252="sníž. přenesená",J252,0)</f>
        <v>0</v>
      </c>
      <c r="BI252" s="214">
        <f>IF(N252="nulová",J252,0)</f>
        <v>0</v>
      </c>
      <c r="BJ252" s="15" t="s">
        <v>79</v>
      </c>
      <c r="BK252" s="214">
        <f>ROUND(I252*H252,2)</f>
        <v>0</v>
      </c>
      <c r="BL252" s="15" t="s">
        <v>262</v>
      </c>
      <c r="BM252" s="15" t="s">
        <v>422</v>
      </c>
    </row>
    <row r="253" s="11" customFormat="1">
      <c r="B253" s="221"/>
      <c r="C253" s="222"/>
      <c r="D253" s="215" t="s">
        <v>189</v>
      </c>
      <c r="E253" s="222"/>
      <c r="F253" s="224" t="s">
        <v>423</v>
      </c>
      <c r="G253" s="222"/>
      <c r="H253" s="225">
        <v>16.873999999999999</v>
      </c>
      <c r="I253" s="226"/>
      <c r="J253" s="222"/>
      <c r="K253" s="222"/>
      <c r="L253" s="227"/>
      <c r="M253" s="228"/>
      <c r="N253" s="229"/>
      <c r="O253" s="229"/>
      <c r="P253" s="229"/>
      <c r="Q253" s="229"/>
      <c r="R253" s="229"/>
      <c r="S253" s="229"/>
      <c r="T253" s="230"/>
      <c r="AT253" s="231" t="s">
        <v>189</v>
      </c>
      <c r="AU253" s="231" t="s">
        <v>81</v>
      </c>
      <c r="AV253" s="11" t="s">
        <v>81</v>
      </c>
      <c r="AW253" s="11" t="s">
        <v>4</v>
      </c>
      <c r="AX253" s="11" t="s">
        <v>79</v>
      </c>
      <c r="AY253" s="231" t="s">
        <v>114</v>
      </c>
    </row>
    <row r="254" s="1" customFormat="1" ht="16.5" customHeight="1">
      <c r="B254" s="36"/>
      <c r="C254" s="203" t="s">
        <v>424</v>
      </c>
      <c r="D254" s="203" t="s">
        <v>117</v>
      </c>
      <c r="E254" s="204" t="s">
        <v>425</v>
      </c>
      <c r="F254" s="205" t="s">
        <v>426</v>
      </c>
      <c r="G254" s="206" t="s">
        <v>200</v>
      </c>
      <c r="H254" s="207">
        <v>232.42400000000001</v>
      </c>
      <c r="I254" s="208"/>
      <c r="J254" s="209">
        <f>ROUND(I254*H254,2)</f>
        <v>0</v>
      </c>
      <c r="K254" s="205" t="s">
        <v>121</v>
      </c>
      <c r="L254" s="41"/>
      <c r="M254" s="210" t="s">
        <v>1</v>
      </c>
      <c r="N254" s="211" t="s">
        <v>42</v>
      </c>
      <c r="O254" s="77"/>
      <c r="P254" s="212">
        <f>O254*H254</f>
        <v>0</v>
      </c>
      <c r="Q254" s="212">
        <v>0.00058</v>
      </c>
      <c r="R254" s="212">
        <f>Q254*H254</f>
        <v>0.13480592</v>
      </c>
      <c r="S254" s="212">
        <v>0</v>
      </c>
      <c r="T254" s="213">
        <f>S254*H254</f>
        <v>0</v>
      </c>
      <c r="AR254" s="15" t="s">
        <v>262</v>
      </c>
      <c r="AT254" s="15" t="s">
        <v>117</v>
      </c>
      <c r="AU254" s="15" t="s">
        <v>81</v>
      </c>
      <c r="AY254" s="15" t="s">
        <v>114</v>
      </c>
      <c r="BE254" s="214">
        <f>IF(N254="základní",J254,0)</f>
        <v>0</v>
      </c>
      <c r="BF254" s="214">
        <f>IF(N254="snížená",J254,0)</f>
        <v>0</v>
      </c>
      <c r="BG254" s="214">
        <f>IF(N254="zákl. přenesená",J254,0)</f>
        <v>0</v>
      </c>
      <c r="BH254" s="214">
        <f>IF(N254="sníž. přenesená",J254,0)</f>
        <v>0</v>
      </c>
      <c r="BI254" s="214">
        <f>IF(N254="nulová",J254,0)</f>
        <v>0</v>
      </c>
      <c r="BJ254" s="15" t="s">
        <v>79</v>
      </c>
      <c r="BK254" s="214">
        <f>ROUND(I254*H254,2)</f>
        <v>0</v>
      </c>
      <c r="BL254" s="15" t="s">
        <v>262</v>
      </c>
      <c r="BM254" s="15" t="s">
        <v>427</v>
      </c>
    </row>
    <row r="255" s="11" customFormat="1">
      <c r="B255" s="221"/>
      <c r="C255" s="222"/>
      <c r="D255" s="215" t="s">
        <v>189</v>
      </c>
      <c r="E255" s="223" t="s">
        <v>1</v>
      </c>
      <c r="F255" s="224" t="s">
        <v>393</v>
      </c>
      <c r="G255" s="222"/>
      <c r="H255" s="225">
        <v>232.42400000000001</v>
      </c>
      <c r="I255" s="226"/>
      <c r="J255" s="222"/>
      <c r="K255" s="222"/>
      <c r="L255" s="227"/>
      <c r="M255" s="228"/>
      <c r="N255" s="229"/>
      <c r="O255" s="229"/>
      <c r="P255" s="229"/>
      <c r="Q255" s="229"/>
      <c r="R255" s="229"/>
      <c r="S255" s="229"/>
      <c r="T255" s="230"/>
      <c r="AT255" s="231" t="s">
        <v>189</v>
      </c>
      <c r="AU255" s="231" t="s">
        <v>81</v>
      </c>
      <c r="AV255" s="11" t="s">
        <v>81</v>
      </c>
      <c r="AW255" s="11" t="s">
        <v>32</v>
      </c>
      <c r="AX255" s="11" t="s">
        <v>71</v>
      </c>
      <c r="AY255" s="231" t="s">
        <v>114</v>
      </c>
    </row>
    <row r="256" s="12" customFormat="1">
      <c r="B256" s="232"/>
      <c r="C256" s="233"/>
      <c r="D256" s="215" t="s">
        <v>189</v>
      </c>
      <c r="E256" s="234" t="s">
        <v>1</v>
      </c>
      <c r="F256" s="235" t="s">
        <v>191</v>
      </c>
      <c r="G256" s="233"/>
      <c r="H256" s="236">
        <v>232.42400000000001</v>
      </c>
      <c r="I256" s="237"/>
      <c r="J256" s="233"/>
      <c r="K256" s="233"/>
      <c r="L256" s="238"/>
      <c r="M256" s="239"/>
      <c r="N256" s="240"/>
      <c r="O256" s="240"/>
      <c r="P256" s="240"/>
      <c r="Q256" s="240"/>
      <c r="R256" s="240"/>
      <c r="S256" s="240"/>
      <c r="T256" s="241"/>
      <c r="AT256" s="242" t="s">
        <v>189</v>
      </c>
      <c r="AU256" s="242" t="s">
        <v>81</v>
      </c>
      <c r="AV256" s="12" t="s">
        <v>139</v>
      </c>
      <c r="AW256" s="12" t="s">
        <v>32</v>
      </c>
      <c r="AX256" s="12" t="s">
        <v>79</v>
      </c>
      <c r="AY256" s="242" t="s">
        <v>114</v>
      </c>
    </row>
    <row r="257" s="1" customFormat="1" ht="16.5" customHeight="1">
      <c r="B257" s="36"/>
      <c r="C257" s="253" t="s">
        <v>428</v>
      </c>
      <c r="D257" s="253" t="s">
        <v>294</v>
      </c>
      <c r="E257" s="254" t="s">
        <v>429</v>
      </c>
      <c r="F257" s="255" t="s">
        <v>430</v>
      </c>
      <c r="G257" s="256" t="s">
        <v>187</v>
      </c>
      <c r="H257" s="257">
        <v>25.567</v>
      </c>
      <c r="I257" s="258"/>
      <c r="J257" s="259">
        <f>ROUND(I257*H257,2)</f>
        <v>0</v>
      </c>
      <c r="K257" s="255" t="s">
        <v>121</v>
      </c>
      <c r="L257" s="260"/>
      <c r="M257" s="261" t="s">
        <v>1</v>
      </c>
      <c r="N257" s="262" t="s">
        <v>42</v>
      </c>
      <c r="O257" s="77"/>
      <c r="P257" s="212">
        <f>O257*H257</f>
        <v>0</v>
      </c>
      <c r="Q257" s="212">
        <v>0.02</v>
      </c>
      <c r="R257" s="212">
        <f>Q257*H257</f>
        <v>0.51134000000000002</v>
      </c>
      <c r="S257" s="212">
        <v>0</v>
      </c>
      <c r="T257" s="213">
        <f>S257*H257</f>
        <v>0</v>
      </c>
      <c r="AR257" s="15" t="s">
        <v>297</v>
      </c>
      <c r="AT257" s="15" t="s">
        <v>294</v>
      </c>
      <c r="AU257" s="15" t="s">
        <v>81</v>
      </c>
      <c r="AY257" s="15" t="s">
        <v>114</v>
      </c>
      <c r="BE257" s="214">
        <f>IF(N257="základní",J257,0)</f>
        <v>0</v>
      </c>
      <c r="BF257" s="214">
        <f>IF(N257="snížená",J257,0)</f>
        <v>0</v>
      </c>
      <c r="BG257" s="214">
        <f>IF(N257="zákl. přenesená",J257,0)</f>
        <v>0</v>
      </c>
      <c r="BH257" s="214">
        <f>IF(N257="sníž. přenesená",J257,0)</f>
        <v>0</v>
      </c>
      <c r="BI257" s="214">
        <f>IF(N257="nulová",J257,0)</f>
        <v>0</v>
      </c>
      <c r="BJ257" s="15" t="s">
        <v>79</v>
      </c>
      <c r="BK257" s="214">
        <f>ROUND(I257*H257,2)</f>
        <v>0</v>
      </c>
      <c r="BL257" s="15" t="s">
        <v>262</v>
      </c>
      <c r="BM257" s="15" t="s">
        <v>431</v>
      </c>
    </row>
    <row r="258" s="11" customFormat="1">
      <c r="B258" s="221"/>
      <c r="C258" s="222"/>
      <c r="D258" s="215" t="s">
        <v>189</v>
      </c>
      <c r="E258" s="222"/>
      <c r="F258" s="224" t="s">
        <v>432</v>
      </c>
      <c r="G258" s="222"/>
      <c r="H258" s="225">
        <v>25.567</v>
      </c>
      <c r="I258" s="226"/>
      <c r="J258" s="222"/>
      <c r="K258" s="222"/>
      <c r="L258" s="227"/>
      <c r="M258" s="228"/>
      <c r="N258" s="229"/>
      <c r="O258" s="229"/>
      <c r="P258" s="229"/>
      <c r="Q258" s="229"/>
      <c r="R258" s="229"/>
      <c r="S258" s="229"/>
      <c r="T258" s="230"/>
      <c r="AT258" s="231" t="s">
        <v>189</v>
      </c>
      <c r="AU258" s="231" t="s">
        <v>81</v>
      </c>
      <c r="AV258" s="11" t="s">
        <v>81</v>
      </c>
      <c r="AW258" s="11" t="s">
        <v>4</v>
      </c>
      <c r="AX258" s="11" t="s">
        <v>79</v>
      </c>
      <c r="AY258" s="231" t="s">
        <v>114</v>
      </c>
    </row>
    <row r="259" s="1" customFormat="1" ht="16.5" customHeight="1">
      <c r="B259" s="36"/>
      <c r="C259" s="203" t="s">
        <v>433</v>
      </c>
      <c r="D259" s="203" t="s">
        <v>117</v>
      </c>
      <c r="E259" s="204" t="s">
        <v>425</v>
      </c>
      <c r="F259" s="205" t="s">
        <v>426</v>
      </c>
      <c r="G259" s="206" t="s">
        <v>200</v>
      </c>
      <c r="H259" s="207">
        <v>114.432</v>
      </c>
      <c r="I259" s="208"/>
      <c r="J259" s="209">
        <f>ROUND(I259*H259,2)</f>
        <v>0</v>
      </c>
      <c r="K259" s="205" t="s">
        <v>121</v>
      </c>
      <c r="L259" s="41"/>
      <c r="M259" s="210" t="s">
        <v>1</v>
      </c>
      <c r="N259" s="211" t="s">
        <v>42</v>
      </c>
      <c r="O259" s="77"/>
      <c r="P259" s="212">
        <f>O259*H259</f>
        <v>0</v>
      </c>
      <c r="Q259" s="212">
        <v>0.00058</v>
      </c>
      <c r="R259" s="212">
        <f>Q259*H259</f>
        <v>0.066370559999999995</v>
      </c>
      <c r="S259" s="212">
        <v>0</v>
      </c>
      <c r="T259" s="213">
        <f>S259*H259</f>
        <v>0</v>
      </c>
      <c r="AR259" s="15" t="s">
        <v>262</v>
      </c>
      <c r="AT259" s="15" t="s">
        <v>117</v>
      </c>
      <c r="AU259" s="15" t="s">
        <v>81</v>
      </c>
      <c r="AY259" s="15" t="s">
        <v>114</v>
      </c>
      <c r="BE259" s="214">
        <f>IF(N259="základní",J259,0)</f>
        <v>0</v>
      </c>
      <c r="BF259" s="214">
        <f>IF(N259="snížená",J259,0)</f>
        <v>0</v>
      </c>
      <c r="BG259" s="214">
        <f>IF(N259="zákl. přenesená",J259,0)</f>
        <v>0</v>
      </c>
      <c r="BH259" s="214">
        <f>IF(N259="sníž. přenesená",J259,0)</f>
        <v>0</v>
      </c>
      <c r="BI259" s="214">
        <f>IF(N259="nulová",J259,0)</f>
        <v>0</v>
      </c>
      <c r="BJ259" s="15" t="s">
        <v>79</v>
      </c>
      <c r="BK259" s="214">
        <f>ROUND(I259*H259,2)</f>
        <v>0</v>
      </c>
      <c r="BL259" s="15" t="s">
        <v>262</v>
      </c>
      <c r="BM259" s="15" t="s">
        <v>434</v>
      </c>
    </row>
    <row r="260" s="11" customFormat="1">
      <c r="B260" s="221"/>
      <c r="C260" s="222"/>
      <c r="D260" s="215" t="s">
        <v>189</v>
      </c>
      <c r="E260" s="223" t="s">
        <v>1</v>
      </c>
      <c r="F260" s="224" t="s">
        <v>394</v>
      </c>
      <c r="G260" s="222"/>
      <c r="H260" s="225">
        <v>114.432</v>
      </c>
      <c r="I260" s="226"/>
      <c r="J260" s="222"/>
      <c r="K260" s="222"/>
      <c r="L260" s="227"/>
      <c r="M260" s="228"/>
      <c r="N260" s="229"/>
      <c r="O260" s="229"/>
      <c r="P260" s="229"/>
      <c r="Q260" s="229"/>
      <c r="R260" s="229"/>
      <c r="S260" s="229"/>
      <c r="T260" s="230"/>
      <c r="AT260" s="231" t="s">
        <v>189</v>
      </c>
      <c r="AU260" s="231" t="s">
        <v>81</v>
      </c>
      <c r="AV260" s="11" t="s">
        <v>81</v>
      </c>
      <c r="AW260" s="11" t="s">
        <v>32</v>
      </c>
      <c r="AX260" s="11" t="s">
        <v>71</v>
      </c>
      <c r="AY260" s="231" t="s">
        <v>114</v>
      </c>
    </row>
    <row r="261" s="12" customFormat="1">
      <c r="B261" s="232"/>
      <c r="C261" s="233"/>
      <c r="D261" s="215" t="s">
        <v>189</v>
      </c>
      <c r="E261" s="234" t="s">
        <v>1</v>
      </c>
      <c r="F261" s="235" t="s">
        <v>191</v>
      </c>
      <c r="G261" s="233"/>
      <c r="H261" s="236">
        <v>114.432</v>
      </c>
      <c r="I261" s="237"/>
      <c r="J261" s="233"/>
      <c r="K261" s="233"/>
      <c r="L261" s="238"/>
      <c r="M261" s="239"/>
      <c r="N261" s="240"/>
      <c r="O261" s="240"/>
      <c r="P261" s="240"/>
      <c r="Q261" s="240"/>
      <c r="R261" s="240"/>
      <c r="S261" s="240"/>
      <c r="T261" s="241"/>
      <c r="AT261" s="242" t="s">
        <v>189</v>
      </c>
      <c r="AU261" s="242" t="s">
        <v>81</v>
      </c>
      <c r="AV261" s="12" t="s">
        <v>139</v>
      </c>
      <c r="AW261" s="12" t="s">
        <v>32</v>
      </c>
      <c r="AX261" s="12" t="s">
        <v>79</v>
      </c>
      <c r="AY261" s="242" t="s">
        <v>114</v>
      </c>
    </row>
    <row r="262" s="1" customFormat="1" ht="16.5" customHeight="1">
      <c r="B262" s="36"/>
      <c r="C262" s="253" t="s">
        <v>435</v>
      </c>
      <c r="D262" s="253" t="s">
        <v>294</v>
      </c>
      <c r="E262" s="254" t="s">
        <v>429</v>
      </c>
      <c r="F262" s="255" t="s">
        <v>430</v>
      </c>
      <c r="G262" s="256" t="s">
        <v>187</v>
      </c>
      <c r="H262" s="257">
        <v>8.8109999999999999</v>
      </c>
      <c r="I262" s="258"/>
      <c r="J262" s="259">
        <f>ROUND(I262*H262,2)</f>
        <v>0</v>
      </c>
      <c r="K262" s="255" t="s">
        <v>121</v>
      </c>
      <c r="L262" s="260"/>
      <c r="M262" s="261" t="s">
        <v>1</v>
      </c>
      <c r="N262" s="262" t="s">
        <v>42</v>
      </c>
      <c r="O262" s="77"/>
      <c r="P262" s="212">
        <f>O262*H262</f>
        <v>0</v>
      </c>
      <c r="Q262" s="212">
        <v>0.02</v>
      </c>
      <c r="R262" s="212">
        <f>Q262*H262</f>
        <v>0.17622000000000002</v>
      </c>
      <c r="S262" s="212">
        <v>0</v>
      </c>
      <c r="T262" s="213">
        <f>S262*H262</f>
        <v>0</v>
      </c>
      <c r="AR262" s="15" t="s">
        <v>297</v>
      </c>
      <c r="AT262" s="15" t="s">
        <v>294</v>
      </c>
      <c r="AU262" s="15" t="s">
        <v>81</v>
      </c>
      <c r="AY262" s="15" t="s">
        <v>114</v>
      </c>
      <c r="BE262" s="214">
        <f>IF(N262="základní",J262,0)</f>
        <v>0</v>
      </c>
      <c r="BF262" s="214">
        <f>IF(N262="snížená",J262,0)</f>
        <v>0</v>
      </c>
      <c r="BG262" s="214">
        <f>IF(N262="zákl. přenesená",J262,0)</f>
        <v>0</v>
      </c>
      <c r="BH262" s="214">
        <f>IF(N262="sníž. přenesená",J262,0)</f>
        <v>0</v>
      </c>
      <c r="BI262" s="214">
        <f>IF(N262="nulová",J262,0)</f>
        <v>0</v>
      </c>
      <c r="BJ262" s="15" t="s">
        <v>79</v>
      </c>
      <c r="BK262" s="214">
        <f>ROUND(I262*H262,2)</f>
        <v>0</v>
      </c>
      <c r="BL262" s="15" t="s">
        <v>262</v>
      </c>
      <c r="BM262" s="15" t="s">
        <v>436</v>
      </c>
    </row>
    <row r="263" s="11" customFormat="1">
      <c r="B263" s="221"/>
      <c r="C263" s="222"/>
      <c r="D263" s="215" t="s">
        <v>189</v>
      </c>
      <c r="E263" s="222"/>
      <c r="F263" s="224" t="s">
        <v>437</v>
      </c>
      <c r="G263" s="222"/>
      <c r="H263" s="225">
        <v>8.8109999999999999</v>
      </c>
      <c r="I263" s="226"/>
      <c r="J263" s="222"/>
      <c r="K263" s="222"/>
      <c r="L263" s="227"/>
      <c r="M263" s="228"/>
      <c r="N263" s="229"/>
      <c r="O263" s="229"/>
      <c r="P263" s="229"/>
      <c r="Q263" s="229"/>
      <c r="R263" s="229"/>
      <c r="S263" s="229"/>
      <c r="T263" s="230"/>
      <c r="AT263" s="231" t="s">
        <v>189</v>
      </c>
      <c r="AU263" s="231" t="s">
        <v>81</v>
      </c>
      <c r="AV263" s="11" t="s">
        <v>81</v>
      </c>
      <c r="AW263" s="11" t="s">
        <v>4</v>
      </c>
      <c r="AX263" s="11" t="s">
        <v>79</v>
      </c>
      <c r="AY263" s="231" t="s">
        <v>114</v>
      </c>
    </row>
    <row r="264" s="1" customFormat="1" ht="16.5" customHeight="1">
      <c r="B264" s="36"/>
      <c r="C264" s="203" t="s">
        <v>438</v>
      </c>
      <c r="D264" s="203" t="s">
        <v>117</v>
      </c>
      <c r="E264" s="204" t="s">
        <v>425</v>
      </c>
      <c r="F264" s="205" t="s">
        <v>426</v>
      </c>
      <c r="G264" s="206" t="s">
        <v>200</v>
      </c>
      <c r="H264" s="207">
        <v>17.059999999999999</v>
      </c>
      <c r="I264" s="208"/>
      <c r="J264" s="209">
        <f>ROUND(I264*H264,2)</f>
        <v>0</v>
      </c>
      <c r="K264" s="205" t="s">
        <v>121</v>
      </c>
      <c r="L264" s="41"/>
      <c r="M264" s="210" t="s">
        <v>1</v>
      </c>
      <c r="N264" s="211" t="s">
        <v>42</v>
      </c>
      <c r="O264" s="77"/>
      <c r="P264" s="212">
        <f>O264*H264</f>
        <v>0</v>
      </c>
      <c r="Q264" s="212">
        <v>0.00058</v>
      </c>
      <c r="R264" s="212">
        <f>Q264*H264</f>
        <v>0.0098947999999999987</v>
      </c>
      <c r="S264" s="212">
        <v>0</v>
      </c>
      <c r="T264" s="213">
        <f>S264*H264</f>
        <v>0</v>
      </c>
      <c r="AR264" s="15" t="s">
        <v>262</v>
      </c>
      <c r="AT264" s="15" t="s">
        <v>117</v>
      </c>
      <c r="AU264" s="15" t="s">
        <v>81</v>
      </c>
      <c r="AY264" s="15" t="s">
        <v>114</v>
      </c>
      <c r="BE264" s="214">
        <f>IF(N264="základní",J264,0)</f>
        <v>0</v>
      </c>
      <c r="BF264" s="214">
        <f>IF(N264="snížená",J264,0)</f>
        <v>0</v>
      </c>
      <c r="BG264" s="214">
        <f>IF(N264="zákl. přenesená",J264,0)</f>
        <v>0</v>
      </c>
      <c r="BH264" s="214">
        <f>IF(N264="sníž. přenesená",J264,0)</f>
        <v>0</v>
      </c>
      <c r="BI264" s="214">
        <f>IF(N264="nulová",J264,0)</f>
        <v>0</v>
      </c>
      <c r="BJ264" s="15" t="s">
        <v>79</v>
      </c>
      <c r="BK264" s="214">
        <f>ROUND(I264*H264,2)</f>
        <v>0</v>
      </c>
      <c r="BL264" s="15" t="s">
        <v>262</v>
      </c>
      <c r="BM264" s="15" t="s">
        <v>439</v>
      </c>
    </row>
    <row r="265" s="11" customFormat="1">
      <c r="B265" s="221"/>
      <c r="C265" s="222"/>
      <c r="D265" s="215" t="s">
        <v>189</v>
      </c>
      <c r="E265" s="223" t="s">
        <v>1</v>
      </c>
      <c r="F265" s="224" t="s">
        <v>395</v>
      </c>
      <c r="G265" s="222"/>
      <c r="H265" s="225">
        <v>17.059999999999999</v>
      </c>
      <c r="I265" s="226"/>
      <c r="J265" s="222"/>
      <c r="K265" s="222"/>
      <c r="L265" s="227"/>
      <c r="M265" s="228"/>
      <c r="N265" s="229"/>
      <c r="O265" s="229"/>
      <c r="P265" s="229"/>
      <c r="Q265" s="229"/>
      <c r="R265" s="229"/>
      <c r="S265" s="229"/>
      <c r="T265" s="230"/>
      <c r="AT265" s="231" t="s">
        <v>189</v>
      </c>
      <c r="AU265" s="231" t="s">
        <v>81</v>
      </c>
      <c r="AV265" s="11" t="s">
        <v>81</v>
      </c>
      <c r="AW265" s="11" t="s">
        <v>32</v>
      </c>
      <c r="AX265" s="11" t="s">
        <v>71</v>
      </c>
      <c r="AY265" s="231" t="s">
        <v>114</v>
      </c>
    </row>
    <row r="266" s="12" customFormat="1">
      <c r="B266" s="232"/>
      <c r="C266" s="233"/>
      <c r="D266" s="215" t="s">
        <v>189</v>
      </c>
      <c r="E266" s="234" t="s">
        <v>1</v>
      </c>
      <c r="F266" s="235" t="s">
        <v>191</v>
      </c>
      <c r="G266" s="233"/>
      <c r="H266" s="236">
        <v>17.059999999999999</v>
      </c>
      <c r="I266" s="237"/>
      <c r="J266" s="233"/>
      <c r="K266" s="233"/>
      <c r="L266" s="238"/>
      <c r="M266" s="239"/>
      <c r="N266" s="240"/>
      <c r="O266" s="240"/>
      <c r="P266" s="240"/>
      <c r="Q266" s="240"/>
      <c r="R266" s="240"/>
      <c r="S266" s="240"/>
      <c r="T266" s="241"/>
      <c r="AT266" s="242" t="s">
        <v>189</v>
      </c>
      <c r="AU266" s="242" t="s">
        <v>81</v>
      </c>
      <c r="AV266" s="12" t="s">
        <v>139</v>
      </c>
      <c r="AW266" s="12" t="s">
        <v>32</v>
      </c>
      <c r="AX266" s="12" t="s">
        <v>79</v>
      </c>
      <c r="AY266" s="242" t="s">
        <v>114</v>
      </c>
    </row>
    <row r="267" s="1" customFormat="1" ht="16.5" customHeight="1">
      <c r="B267" s="36"/>
      <c r="C267" s="253" t="s">
        <v>440</v>
      </c>
      <c r="D267" s="253" t="s">
        <v>294</v>
      </c>
      <c r="E267" s="254" t="s">
        <v>429</v>
      </c>
      <c r="F267" s="255" t="s">
        <v>430</v>
      </c>
      <c r="G267" s="256" t="s">
        <v>187</v>
      </c>
      <c r="H267" s="257">
        <v>0.56299999999999994</v>
      </c>
      <c r="I267" s="258"/>
      <c r="J267" s="259">
        <f>ROUND(I267*H267,2)</f>
        <v>0</v>
      </c>
      <c r="K267" s="255" t="s">
        <v>121</v>
      </c>
      <c r="L267" s="260"/>
      <c r="M267" s="261" t="s">
        <v>1</v>
      </c>
      <c r="N267" s="262" t="s">
        <v>42</v>
      </c>
      <c r="O267" s="77"/>
      <c r="P267" s="212">
        <f>O267*H267</f>
        <v>0</v>
      </c>
      <c r="Q267" s="212">
        <v>0.02</v>
      </c>
      <c r="R267" s="212">
        <f>Q267*H267</f>
        <v>0.011259999999999999</v>
      </c>
      <c r="S267" s="212">
        <v>0</v>
      </c>
      <c r="T267" s="213">
        <f>S267*H267</f>
        <v>0</v>
      </c>
      <c r="AR267" s="15" t="s">
        <v>297</v>
      </c>
      <c r="AT267" s="15" t="s">
        <v>294</v>
      </c>
      <c r="AU267" s="15" t="s">
        <v>81</v>
      </c>
      <c r="AY267" s="15" t="s">
        <v>114</v>
      </c>
      <c r="BE267" s="214">
        <f>IF(N267="základní",J267,0)</f>
        <v>0</v>
      </c>
      <c r="BF267" s="214">
        <f>IF(N267="snížená",J267,0)</f>
        <v>0</v>
      </c>
      <c r="BG267" s="214">
        <f>IF(N267="zákl. přenesená",J267,0)</f>
        <v>0</v>
      </c>
      <c r="BH267" s="214">
        <f>IF(N267="sníž. přenesená",J267,0)</f>
        <v>0</v>
      </c>
      <c r="BI267" s="214">
        <f>IF(N267="nulová",J267,0)</f>
        <v>0</v>
      </c>
      <c r="BJ267" s="15" t="s">
        <v>79</v>
      </c>
      <c r="BK267" s="214">
        <f>ROUND(I267*H267,2)</f>
        <v>0</v>
      </c>
      <c r="BL267" s="15" t="s">
        <v>262</v>
      </c>
      <c r="BM267" s="15" t="s">
        <v>441</v>
      </c>
    </row>
    <row r="268" s="11" customFormat="1">
      <c r="B268" s="221"/>
      <c r="C268" s="222"/>
      <c r="D268" s="215" t="s">
        <v>189</v>
      </c>
      <c r="E268" s="222"/>
      <c r="F268" s="224" t="s">
        <v>442</v>
      </c>
      <c r="G268" s="222"/>
      <c r="H268" s="225">
        <v>0.56299999999999994</v>
      </c>
      <c r="I268" s="226"/>
      <c r="J268" s="222"/>
      <c r="K268" s="222"/>
      <c r="L268" s="227"/>
      <c r="M268" s="228"/>
      <c r="N268" s="229"/>
      <c r="O268" s="229"/>
      <c r="P268" s="229"/>
      <c r="Q268" s="229"/>
      <c r="R268" s="229"/>
      <c r="S268" s="229"/>
      <c r="T268" s="230"/>
      <c r="AT268" s="231" t="s">
        <v>189</v>
      </c>
      <c r="AU268" s="231" t="s">
        <v>81</v>
      </c>
      <c r="AV268" s="11" t="s">
        <v>81</v>
      </c>
      <c r="AW268" s="11" t="s">
        <v>4</v>
      </c>
      <c r="AX268" s="11" t="s">
        <v>79</v>
      </c>
      <c r="AY268" s="231" t="s">
        <v>114</v>
      </c>
    </row>
    <row r="269" s="1" customFormat="1" ht="16.5" customHeight="1">
      <c r="B269" s="36"/>
      <c r="C269" s="203" t="s">
        <v>443</v>
      </c>
      <c r="D269" s="203" t="s">
        <v>117</v>
      </c>
      <c r="E269" s="204" t="s">
        <v>425</v>
      </c>
      <c r="F269" s="205" t="s">
        <v>426</v>
      </c>
      <c r="G269" s="206" t="s">
        <v>200</v>
      </c>
      <c r="H269" s="207">
        <v>82.468000000000004</v>
      </c>
      <c r="I269" s="208"/>
      <c r="J269" s="209">
        <f>ROUND(I269*H269,2)</f>
        <v>0</v>
      </c>
      <c r="K269" s="205" t="s">
        <v>121</v>
      </c>
      <c r="L269" s="41"/>
      <c r="M269" s="210" t="s">
        <v>1</v>
      </c>
      <c r="N269" s="211" t="s">
        <v>42</v>
      </c>
      <c r="O269" s="77"/>
      <c r="P269" s="212">
        <f>O269*H269</f>
        <v>0</v>
      </c>
      <c r="Q269" s="212">
        <v>0.00058</v>
      </c>
      <c r="R269" s="212">
        <f>Q269*H269</f>
        <v>0.047831440000000003</v>
      </c>
      <c r="S269" s="212">
        <v>0</v>
      </c>
      <c r="T269" s="213">
        <f>S269*H269</f>
        <v>0</v>
      </c>
      <c r="AR269" s="15" t="s">
        <v>262</v>
      </c>
      <c r="AT269" s="15" t="s">
        <v>117</v>
      </c>
      <c r="AU269" s="15" t="s">
        <v>81</v>
      </c>
      <c r="AY269" s="15" t="s">
        <v>114</v>
      </c>
      <c r="BE269" s="214">
        <f>IF(N269="základní",J269,0)</f>
        <v>0</v>
      </c>
      <c r="BF269" s="214">
        <f>IF(N269="snížená",J269,0)</f>
        <v>0</v>
      </c>
      <c r="BG269" s="214">
        <f>IF(N269="zákl. přenesená",J269,0)</f>
        <v>0</v>
      </c>
      <c r="BH269" s="214">
        <f>IF(N269="sníž. přenesená",J269,0)</f>
        <v>0</v>
      </c>
      <c r="BI269" s="214">
        <f>IF(N269="nulová",J269,0)</f>
        <v>0</v>
      </c>
      <c r="BJ269" s="15" t="s">
        <v>79</v>
      </c>
      <c r="BK269" s="214">
        <f>ROUND(I269*H269,2)</f>
        <v>0</v>
      </c>
      <c r="BL269" s="15" t="s">
        <v>262</v>
      </c>
      <c r="BM269" s="15" t="s">
        <v>444</v>
      </c>
    </row>
    <row r="270" s="11" customFormat="1">
      <c r="B270" s="221"/>
      <c r="C270" s="222"/>
      <c r="D270" s="215" t="s">
        <v>189</v>
      </c>
      <c r="E270" s="223" t="s">
        <v>1</v>
      </c>
      <c r="F270" s="224" t="s">
        <v>411</v>
      </c>
      <c r="G270" s="222"/>
      <c r="H270" s="225">
        <v>67.128</v>
      </c>
      <c r="I270" s="226"/>
      <c r="J270" s="222"/>
      <c r="K270" s="222"/>
      <c r="L270" s="227"/>
      <c r="M270" s="228"/>
      <c r="N270" s="229"/>
      <c r="O270" s="229"/>
      <c r="P270" s="229"/>
      <c r="Q270" s="229"/>
      <c r="R270" s="229"/>
      <c r="S270" s="229"/>
      <c r="T270" s="230"/>
      <c r="AT270" s="231" t="s">
        <v>189</v>
      </c>
      <c r="AU270" s="231" t="s">
        <v>81</v>
      </c>
      <c r="AV270" s="11" t="s">
        <v>81</v>
      </c>
      <c r="AW270" s="11" t="s">
        <v>32</v>
      </c>
      <c r="AX270" s="11" t="s">
        <v>71</v>
      </c>
      <c r="AY270" s="231" t="s">
        <v>114</v>
      </c>
    </row>
    <row r="271" s="11" customFormat="1">
      <c r="B271" s="221"/>
      <c r="C271" s="222"/>
      <c r="D271" s="215" t="s">
        <v>189</v>
      </c>
      <c r="E271" s="223" t="s">
        <v>1</v>
      </c>
      <c r="F271" s="224" t="s">
        <v>403</v>
      </c>
      <c r="G271" s="222"/>
      <c r="H271" s="225">
        <v>15.34</v>
      </c>
      <c r="I271" s="226"/>
      <c r="J271" s="222"/>
      <c r="K271" s="222"/>
      <c r="L271" s="227"/>
      <c r="M271" s="228"/>
      <c r="N271" s="229"/>
      <c r="O271" s="229"/>
      <c r="P271" s="229"/>
      <c r="Q271" s="229"/>
      <c r="R271" s="229"/>
      <c r="S271" s="229"/>
      <c r="T271" s="230"/>
      <c r="AT271" s="231" t="s">
        <v>189</v>
      </c>
      <c r="AU271" s="231" t="s">
        <v>81</v>
      </c>
      <c r="AV271" s="11" t="s">
        <v>81</v>
      </c>
      <c r="AW271" s="11" t="s">
        <v>32</v>
      </c>
      <c r="AX271" s="11" t="s">
        <v>71</v>
      </c>
      <c r="AY271" s="231" t="s">
        <v>114</v>
      </c>
    </row>
    <row r="272" s="12" customFormat="1">
      <c r="B272" s="232"/>
      <c r="C272" s="233"/>
      <c r="D272" s="215" t="s">
        <v>189</v>
      </c>
      <c r="E272" s="234" t="s">
        <v>1</v>
      </c>
      <c r="F272" s="235" t="s">
        <v>191</v>
      </c>
      <c r="G272" s="233"/>
      <c r="H272" s="236">
        <v>82.468000000000004</v>
      </c>
      <c r="I272" s="237"/>
      <c r="J272" s="233"/>
      <c r="K272" s="233"/>
      <c r="L272" s="238"/>
      <c r="M272" s="239"/>
      <c r="N272" s="240"/>
      <c r="O272" s="240"/>
      <c r="P272" s="240"/>
      <c r="Q272" s="240"/>
      <c r="R272" s="240"/>
      <c r="S272" s="240"/>
      <c r="T272" s="241"/>
      <c r="AT272" s="242" t="s">
        <v>189</v>
      </c>
      <c r="AU272" s="242" t="s">
        <v>81</v>
      </c>
      <c r="AV272" s="12" t="s">
        <v>139</v>
      </c>
      <c r="AW272" s="12" t="s">
        <v>32</v>
      </c>
      <c r="AX272" s="12" t="s">
        <v>79</v>
      </c>
      <c r="AY272" s="242" t="s">
        <v>114</v>
      </c>
    </row>
    <row r="273" s="1" customFormat="1" ht="16.5" customHeight="1">
      <c r="B273" s="36"/>
      <c r="C273" s="253" t="s">
        <v>445</v>
      </c>
      <c r="D273" s="253" t="s">
        <v>294</v>
      </c>
      <c r="E273" s="254" t="s">
        <v>429</v>
      </c>
      <c r="F273" s="255" t="s">
        <v>430</v>
      </c>
      <c r="G273" s="256" t="s">
        <v>187</v>
      </c>
      <c r="H273" s="257">
        <v>4.0819999999999999</v>
      </c>
      <c r="I273" s="258"/>
      <c r="J273" s="259">
        <f>ROUND(I273*H273,2)</f>
        <v>0</v>
      </c>
      <c r="K273" s="255" t="s">
        <v>121</v>
      </c>
      <c r="L273" s="260"/>
      <c r="M273" s="261" t="s">
        <v>1</v>
      </c>
      <c r="N273" s="262" t="s">
        <v>42</v>
      </c>
      <c r="O273" s="77"/>
      <c r="P273" s="212">
        <f>O273*H273</f>
        <v>0</v>
      </c>
      <c r="Q273" s="212">
        <v>0.02</v>
      </c>
      <c r="R273" s="212">
        <f>Q273*H273</f>
        <v>0.081640000000000004</v>
      </c>
      <c r="S273" s="212">
        <v>0</v>
      </c>
      <c r="T273" s="213">
        <f>S273*H273</f>
        <v>0</v>
      </c>
      <c r="AR273" s="15" t="s">
        <v>297</v>
      </c>
      <c r="AT273" s="15" t="s">
        <v>294</v>
      </c>
      <c r="AU273" s="15" t="s">
        <v>81</v>
      </c>
      <c r="AY273" s="15" t="s">
        <v>114</v>
      </c>
      <c r="BE273" s="214">
        <f>IF(N273="základní",J273,0)</f>
        <v>0</v>
      </c>
      <c r="BF273" s="214">
        <f>IF(N273="snížená",J273,0)</f>
        <v>0</v>
      </c>
      <c r="BG273" s="214">
        <f>IF(N273="zákl. přenesená",J273,0)</f>
        <v>0</v>
      </c>
      <c r="BH273" s="214">
        <f>IF(N273="sníž. přenesená",J273,0)</f>
        <v>0</v>
      </c>
      <c r="BI273" s="214">
        <f>IF(N273="nulová",J273,0)</f>
        <v>0</v>
      </c>
      <c r="BJ273" s="15" t="s">
        <v>79</v>
      </c>
      <c r="BK273" s="214">
        <f>ROUND(I273*H273,2)</f>
        <v>0</v>
      </c>
      <c r="BL273" s="15" t="s">
        <v>262</v>
      </c>
      <c r="BM273" s="15" t="s">
        <v>446</v>
      </c>
    </row>
    <row r="274" s="11" customFormat="1">
      <c r="B274" s="221"/>
      <c r="C274" s="222"/>
      <c r="D274" s="215" t="s">
        <v>189</v>
      </c>
      <c r="E274" s="222"/>
      <c r="F274" s="224" t="s">
        <v>447</v>
      </c>
      <c r="G274" s="222"/>
      <c r="H274" s="225">
        <v>4.0819999999999999</v>
      </c>
      <c r="I274" s="226"/>
      <c r="J274" s="222"/>
      <c r="K274" s="222"/>
      <c r="L274" s="227"/>
      <c r="M274" s="228"/>
      <c r="N274" s="229"/>
      <c r="O274" s="229"/>
      <c r="P274" s="229"/>
      <c r="Q274" s="229"/>
      <c r="R274" s="229"/>
      <c r="S274" s="229"/>
      <c r="T274" s="230"/>
      <c r="AT274" s="231" t="s">
        <v>189</v>
      </c>
      <c r="AU274" s="231" t="s">
        <v>81</v>
      </c>
      <c r="AV274" s="11" t="s">
        <v>81</v>
      </c>
      <c r="AW274" s="11" t="s">
        <v>4</v>
      </c>
      <c r="AX274" s="11" t="s">
        <v>79</v>
      </c>
      <c r="AY274" s="231" t="s">
        <v>114</v>
      </c>
    </row>
    <row r="275" s="1" customFormat="1" ht="16.5" customHeight="1">
      <c r="B275" s="36"/>
      <c r="C275" s="203" t="s">
        <v>448</v>
      </c>
      <c r="D275" s="203" t="s">
        <v>117</v>
      </c>
      <c r="E275" s="204" t="s">
        <v>449</v>
      </c>
      <c r="F275" s="205" t="s">
        <v>450</v>
      </c>
      <c r="G275" s="206" t="s">
        <v>341</v>
      </c>
      <c r="H275" s="263"/>
      <c r="I275" s="208"/>
      <c r="J275" s="209">
        <f>ROUND(I275*H275,2)</f>
        <v>0</v>
      </c>
      <c r="K275" s="205" t="s">
        <v>121</v>
      </c>
      <c r="L275" s="41"/>
      <c r="M275" s="210" t="s">
        <v>1</v>
      </c>
      <c r="N275" s="211" t="s">
        <v>42</v>
      </c>
      <c r="O275" s="77"/>
      <c r="P275" s="212">
        <f>O275*H275</f>
        <v>0</v>
      </c>
      <c r="Q275" s="212">
        <v>0</v>
      </c>
      <c r="R275" s="212">
        <f>Q275*H275</f>
        <v>0</v>
      </c>
      <c r="S275" s="212">
        <v>0</v>
      </c>
      <c r="T275" s="213">
        <f>S275*H275</f>
        <v>0</v>
      </c>
      <c r="AR275" s="15" t="s">
        <v>262</v>
      </c>
      <c r="AT275" s="15" t="s">
        <v>117</v>
      </c>
      <c r="AU275" s="15" t="s">
        <v>81</v>
      </c>
      <c r="AY275" s="15" t="s">
        <v>114</v>
      </c>
      <c r="BE275" s="214">
        <f>IF(N275="základní",J275,0)</f>
        <v>0</v>
      </c>
      <c r="BF275" s="214">
        <f>IF(N275="snížená",J275,0)</f>
        <v>0</v>
      </c>
      <c r="BG275" s="214">
        <f>IF(N275="zákl. přenesená",J275,0)</f>
        <v>0</v>
      </c>
      <c r="BH275" s="214">
        <f>IF(N275="sníž. přenesená",J275,0)</f>
        <v>0</v>
      </c>
      <c r="BI275" s="214">
        <f>IF(N275="nulová",J275,0)</f>
        <v>0</v>
      </c>
      <c r="BJ275" s="15" t="s">
        <v>79</v>
      </c>
      <c r="BK275" s="214">
        <f>ROUND(I275*H275,2)</f>
        <v>0</v>
      </c>
      <c r="BL275" s="15" t="s">
        <v>262</v>
      </c>
      <c r="BM275" s="15" t="s">
        <v>451</v>
      </c>
    </row>
    <row r="276" s="10" customFormat="1" ht="22.8" customHeight="1">
      <c r="B276" s="187"/>
      <c r="C276" s="188"/>
      <c r="D276" s="189" t="s">
        <v>70</v>
      </c>
      <c r="E276" s="201" t="s">
        <v>452</v>
      </c>
      <c r="F276" s="201" t="s">
        <v>453</v>
      </c>
      <c r="G276" s="188"/>
      <c r="H276" s="188"/>
      <c r="I276" s="191"/>
      <c r="J276" s="202">
        <f>BK276</f>
        <v>0</v>
      </c>
      <c r="K276" s="188"/>
      <c r="L276" s="193"/>
      <c r="M276" s="194"/>
      <c r="N276" s="195"/>
      <c r="O276" s="195"/>
      <c r="P276" s="196">
        <f>SUM(P277:P286)</f>
        <v>0</v>
      </c>
      <c r="Q276" s="195"/>
      <c r="R276" s="196">
        <f>SUM(R277:R286)</f>
        <v>0.01643</v>
      </c>
      <c r="S276" s="195"/>
      <c r="T276" s="197">
        <f>SUM(T277:T286)</f>
        <v>0.080439999999999998</v>
      </c>
      <c r="AR276" s="198" t="s">
        <v>81</v>
      </c>
      <c r="AT276" s="199" t="s">
        <v>70</v>
      </c>
      <c r="AU276" s="199" t="s">
        <v>79</v>
      </c>
      <c r="AY276" s="198" t="s">
        <v>114</v>
      </c>
      <c r="BK276" s="200">
        <f>SUM(BK277:BK286)</f>
        <v>0</v>
      </c>
    </row>
    <row r="277" s="1" customFormat="1" ht="16.5" customHeight="1">
      <c r="B277" s="36"/>
      <c r="C277" s="203" t="s">
        <v>454</v>
      </c>
      <c r="D277" s="203" t="s">
        <v>117</v>
      </c>
      <c r="E277" s="204" t="s">
        <v>455</v>
      </c>
      <c r="F277" s="205" t="s">
        <v>456</v>
      </c>
      <c r="G277" s="206" t="s">
        <v>238</v>
      </c>
      <c r="H277" s="207">
        <v>5</v>
      </c>
      <c r="I277" s="208"/>
      <c r="J277" s="209">
        <f>ROUND(I277*H277,2)</f>
        <v>0</v>
      </c>
      <c r="K277" s="205" t="s">
        <v>121</v>
      </c>
      <c r="L277" s="41"/>
      <c r="M277" s="210" t="s">
        <v>1</v>
      </c>
      <c r="N277" s="211" t="s">
        <v>42</v>
      </c>
      <c r="O277" s="77"/>
      <c r="P277" s="212">
        <f>O277*H277</f>
        <v>0</v>
      </c>
      <c r="Q277" s="212">
        <v>0.00056999999999999998</v>
      </c>
      <c r="R277" s="212">
        <f>Q277*H277</f>
        <v>0.0028500000000000001</v>
      </c>
      <c r="S277" s="212">
        <v>0</v>
      </c>
      <c r="T277" s="213">
        <f>S277*H277</f>
        <v>0</v>
      </c>
      <c r="AR277" s="15" t="s">
        <v>262</v>
      </c>
      <c r="AT277" s="15" t="s">
        <v>117</v>
      </c>
      <c r="AU277" s="15" t="s">
        <v>81</v>
      </c>
      <c r="AY277" s="15" t="s">
        <v>114</v>
      </c>
      <c r="BE277" s="214">
        <f>IF(N277="základní",J277,0)</f>
        <v>0</v>
      </c>
      <c r="BF277" s="214">
        <f>IF(N277="snížená",J277,0)</f>
        <v>0</v>
      </c>
      <c r="BG277" s="214">
        <f>IF(N277="zákl. přenesená",J277,0)</f>
        <v>0</v>
      </c>
      <c r="BH277" s="214">
        <f>IF(N277="sníž. přenesená",J277,0)</f>
        <v>0</v>
      </c>
      <c r="BI277" s="214">
        <f>IF(N277="nulová",J277,0)</f>
        <v>0</v>
      </c>
      <c r="BJ277" s="15" t="s">
        <v>79</v>
      </c>
      <c r="BK277" s="214">
        <f>ROUND(I277*H277,2)</f>
        <v>0</v>
      </c>
      <c r="BL277" s="15" t="s">
        <v>262</v>
      </c>
      <c r="BM277" s="15" t="s">
        <v>457</v>
      </c>
    </row>
    <row r="278" s="1" customFormat="1" ht="16.5" customHeight="1">
      <c r="B278" s="36"/>
      <c r="C278" s="203" t="s">
        <v>458</v>
      </c>
      <c r="D278" s="203" t="s">
        <v>117</v>
      </c>
      <c r="E278" s="204" t="s">
        <v>459</v>
      </c>
      <c r="F278" s="205" t="s">
        <v>460</v>
      </c>
      <c r="G278" s="206" t="s">
        <v>461</v>
      </c>
      <c r="H278" s="207">
        <v>4</v>
      </c>
      <c r="I278" s="208"/>
      <c r="J278" s="209">
        <f>ROUND(I278*H278,2)</f>
        <v>0</v>
      </c>
      <c r="K278" s="205" t="s">
        <v>121</v>
      </c>
      <c r="L278" s="41"/>
      <c r="M278" s="210" t="s">
        <v>1</v>
      </c>
      <c r="N278" s="211" t="s">
        <v>42</v>
      </c>
      <c r="O278" s="77"/>
      <c r="P278" s="212">
        <f>O278*H278</f>
        <v>0</v>
      </c>
      <c r="Q278" s="212">
        <v>0</v>
      </c>
      <c r="R278" s="212">
        <f>Q278*H278</f>
        <v>0</v>
      </c>
      <c r="S278" s="212">
        <v>0.020109999999999999</v>
      </c>
      <c r="T278" s="213">
        <f>S278*H278</f>
        <v>0.080439999999999998</v>
      </c>
      <c r="AR278" s="15" t="s">
        <v>262</v>
      </c>
      <c r="AT278" s="15" t="s">
        <v>117</v>
      </c>
      <c r="AU278" s="15" t="s">
        <v>81</v>
      </c>
      <c r="AY278" s="15" t="s">
        <v>114</v>
      </c>
      <c r="BE278" s="214">
        <f>IF(N278="základní",J278,0)</f>
        <v>0</v>
      </c>
      <c r="BF278" s="214">
        <f>IF(N278="snížená",J278,0)</f>
        <v>0</v>
      </c>
      <c r="BG278" s="214">
        <f>IF(N278="zákl. přenesená",J278,0)</f>
        <v>0</v>
      </c>
      <c r="BH278" s="214">
        <f>IF(N278="sníž. přenesená",J278,0)</f>
        <v>0</v>
      </c>
      <c r="BI278" s="214">
        <f>IF(N278="nulová",J278,0)</f>
        <v>0</v>
      </c>
      <c r="BJ278" s="15" t="s">
        <v>79</v>
      </c>
      <c r="BK278" s="214">
        <f>ROUND(I278*H278,2)</f>
        <v>0</v>
      </c>
      <c r="BL278" s="15" t="s">
        <v>262</v>
      </c>
      <c r="BM278" s="15" t="s">
        <v>462</v>
      </c>
    </row>
    <row r="279" s="1" customFormat="1" ht="16.5" customHeight="1">
      <c r="B279" s="36"/>
      <c r="C279" s="203" t="s">
        <v>463</v>
      </c>
      <c r="D279" s="203" t="s">
        <v>117</v>
      </c>
      <c r="E279" s="204" t="s">
        <v>464</v>
      </c>
      <c r="F279" s="205" t="s">
        <v>465</v>
      </c>
      <c r="G279" s="206" t="s">
        <v>461</v>
      </c>
      <c r="H279" s="207">
        <v>4</v>
      </c>
      <c r="I279" s="208"/>
      <c r="J279" s="209">
        <f>ROUND(I279*H279,2)</f>
        <v>0</v>
      </c>
      <c r="K279" s="205" t="s">
        <v>121</v>
      </c>
      <c r="L279" s="41"/>
      <c r="M279" s="210" t="s">
        <v>1</v>
      </c>
      <c r="N279" s="211" t="s">
        <v>42</v>
      </c>
      <c r="O279" s="77"/>
      <c r="P279" s="212">
        <f>O279*H279</f>
        <v>0</v>
      </c>
      <c r="Q279" s="212">
        <v>0.0024299999999999999</v>
      </c>
      <c r="R279" s="212">
        <f>Q279*H279</f>
        <v>0.0097199999999999995</v>
      </c>
      <c r="S279" s="212">
        <v>0</v>
      </c>
      <c r="T279" s="213">
        <f>S279*H279</f>
        <v>0</v>
      </c>
      <c r="AR279" s="15" t="s">
        <v>262</v>
      </c>
      <c r="AT279" s="15" t="s">
        <v>117</v>
      </c>
      <c r="AU279" s="15" t="s">
        <v>81</v>
      </c>
      <c r="AY279" s="15" t="s">
        <v>114</v>
      </c>
      <c r="BE279" s="214">
        <f>IF(N279="základní",J279,0)</f>
        <v>0</v>
      </c>
      <c r="BF279" s="214">
        <f>IF(N279="snížená",J279,0)</f>
        <v>0</v>
      </c>
      <c r="BG279" s="214">
        <f>IF(N279="zákl. přenesená",J279,0)</f>
        <v>0</v>
      </c>
      <c r="BH279" s="214">
        <f>IF(N279="sníž. přenesená",J279,0)</f>
        <v>0</v>
      </c>
      <c r="BI279" s="214">
        <f>IF(N279="nulová",J279,0)</f>
        <v>0</v>
      </c>
      <c r="BJ279" s="15" t="s">
        <v>79</v>
      </c>
      <c r="BK279" s="214">
        <f>ROUND(I279*H279,2)</f>
        <v>0</v>
      </c>
      <c r="BL279" s="15" t="s">
        <v>262</v>
      </c>
      <c r="BM279" s="15" t="s">
        <v>466</v>
      </c>
    </row>
    <row r="280" s="1" customFormat="1">
      <c r="B280" s="36"/>
      <c r="C280" s="37"/>
      <c r="D280" s="215" t="s">
        <v>124</v>
      </c>
      <c r="E280" s="37"/>
      <c r="F280" s="216" t="s">
        <v>467</v>
      </c>
      <c r="G280" s="37"/>
      <c r="H280" s="37"/>
      <c r="I280" s="129"/>
      <c r="J280" s="37"/>
      <c r="K280" s="37"/>
      <c r="L280" s="41"/>
      <c r="M280" s="217"/>
      <c r="N280" s="77"/>
      <c r="O280" s="77"/>
      <c r="P280" s="77"/>
      <c r="Q280" s="77"/>
      <c r="R280" s="77"/>
      <c r="S280" s="77"/>
      <c r="T280" s="78"/>
      <c r="AT280" s="15" t="s">
        <v>124</v>
      </c>
      <c r="AU280" s="15" t="s">
        <v>81</v>
      </c>
    </row>
    <row r="281" s="11" customFormat="1">
      <c r="B281" s="221"/>
      <c r="C281" s="222"/>
      <c r="D281" s="215" t="s">
        <v>189</v>
      </c>
      <c r="E281" s="223" t="s">
        <v>1</v>
      </c>
      <c r="F281" s="224" t="s">
        <v>468</v>
      </c>
      <c r="G281" s="222"/>
      <c r="H281" s="225">
        <v>4</v>
      </c>
      <c r="I281" s="226"/>
      <c r="J281" s="222"/>
      <c r="K281" s="222"/>
      <c r="L281" s="227"/>
      <c r="M281" s="228"/>
      <c r="N281" s="229"/>
      <c r="O281" s="229"/>
      <c r="P281" s="229"/>
      <c r="Q281" s="229"/>
      <c r="R281" s="229"/>
      <c r="S281" s="229"/>
      <c r="T281" s="230"/>
      <c r="AT281" s="231" t="s">
        <v>189</v>
      </c>
      <c r="AU281" s="231" t="s">
        <v>81</v>
      </c>
      <c r="AV281" s="11" t="s">
        <v>81</v>
      </c>
      <c r="AW281" s="11" t="s">
        <v>32</v>
      </c>
      <c r="AX281" s="11" t="s">
        <v>71</v>
      </c>
      <c r="AY281" s="231" t="s">
        <v>114</v>
      </c>
    </row>
    <row r="282" s="12" customFormat="1">
      <c r="B282" s="232"/>
      <c r="C282" s="233"/>
      <c r="D282" s="215" t="s">
        <v>189</v>
      </c>
      <c r="E282" s="234" t="s">
        <v>1</v>
      </c>
      <c r="F282" s="235" t="s">
        <v>191</v>
      </c>
      <c r="G282" s="233"/>
      <c r="H282" s="236">
        <v>4</v>
      </c>
      <c r="I282" s="237"/>
      <c r="J282" s="233"/>
      <c r="K282" s="233"/>
      <c r="L282" s="238"/>
      <c r="M282" s="239"/>
      <c r="N282" s="240"/>
      <c r="O282" s="240"/>
      <c r="P282" s="240"/>
      <c r="Q282" s="240"/>
      <c r="R282" s="240"/>
      <c r="S282" s="240"/>
      <c r="T282" s="241"/>
      <c r="AT282" s="242" t="s">
        <v>189</v>
      </c>
      <c r="AU282" s="242" t="s">
        <v>81</v>
      </c>
      <c r="AV282" s="12" t="s">
        <v>139</v>
      </c>
      <c r="AW282" s="12" t="s">
        <v>32</v>
      </c>
      <c r="AX282" s="12" t="s">
        <v>79</v>
      </c>
      <c r="AY282" s="242" t="s">
        <v>114</v>
      </c>
    </row>
    <row r="283" s="1" customFormat="1" ht="16.5" customHeight="1">
      <c r="B283" s="36"/>
      <c r="C283" s="203" t="s">
        <v>469</v>
      </c>
      <c r="D283" s="203" t="s">
        <v>117</v>
      </c>
      <c r="E283" s="204" t="s">
        <v>470</v>
      </c>
      <c r="F283" s="205" t="s">
        <v>471</v>
      </c>
      <c r="G283" s="206" t="s">
        <v>461</v>
      </c>
      <c r="H283" s="207">
        <v>2</v>
      </c>
      <c r="I283" s="208"/>
      <c r="J283" s="209">
        <f>ROUND(I283*H283,2)</f>
        <v>0</v>
      </c>
      <c r="K283" s="205" t="s">
        <v>121</v>
      </c>
      <c r="L283" s="41"/>
      <c r="M283" s="210" t="s">
        <v>1</v>
      </c>
      <c r="N283" s="211" t="s">
        <v>42</v>
      </c>
      <c r="O283" s="77"/>
      <c r="P283" s="212">
        <f>O283*H283</f>
        <v>0</v>
      </c>
      <c r="Q283" s="212">
        <v>0.0019300000000000001</v>
      </c>
      <c r="R283" s="212">
        <f>Q283*H283</f>
        <v>0.0038600000000000001</v>
      </c>
      <c r="S283" s="212">
        <v>0</v>
      </c>
      <c r="T283" s="213">
        <f>S283*H283</f>
        <v>0</v>
      </c>
      <c r="AR283" s="15" t="s">
        <v>262</v>
      </c>
      <c r="AT283" s="15" t="s">
        <v>117</v>
      </c>
      <c r="AU283" s="15" t="s">
        <v>81</v>
      </c>
      <c r="AY283" s="15" t="s">
        <v>114</v>
      </c>
      <c r="BE283" s="214">
        <f>IF(N283="základní",J283,0)</f>
        <v>0</v>
      </c>
      <c r="BF283" s="214">
        <f>IF(N283="snížená",J283,0)</f>
        <v>0</v>
      </c>
      <c r="BG283" s="214">
        <f>IF(N283="zákl. přenesená",J283,0)</f>
        <v>0</v>
      </c>
      <c r="BH283" s="214">
        <f>IF(N283="sníž. přenesená",J283,0)</f>
        <v>0</v>
      </c>
      <c r="BI283" s="214">
        <f>IF(N283="nulová",J283,0)</f>
        <v>0</v>
      </c>
      <c r="BJ283" s="15" t="s">
        <v>79</v>
      </c>
      <c r="BK283" s="214">
        <f>ROUND(I283*H283,2)</f>
        <v>0</v>
      </c>
      <c r="BL283" s="15" t="s">
        <v>262</v>
      </c>
      <c r="BM283" s="15" t="s">
        <v>472</v>
      </c>
    </row>
    <row r="284" s="11" customFormat="1">
      <c r="B284" s="221"/>
      <c r="C284" s="222"/>
      <c r="D284" s="215" t="s">
        <v>189</v>
      </c>
      <c r="E284" s="223" t="s">
        <v>1</v>
      </c>
      <c r="F284" s="224" t="s">
        <v>473</v>
      </c>
      <c r="G284" s="222"/>
      <c r="H284" s="225">
        <v>2</v>
      </c>
      <c r="I284" s="226"/>
      <c r="J284" s="222"/>
      <c r="K284" s="222"/>
      <c r="L284" s="227"/>
      <c r="M284" s="228"/>
      <c r="N284" s="229"/>
      <c r="O284" s="229"/>
      <c r="P284" s="229"/>
      <c r="Q284" s="229"/>
      <c r="R284" s="229"/>
      <c r="S284" s="229"/>
      <c r="T284" s="230"/>
      <c r="AT284" s="231" t="s">
        <v>189</v>
      </c>
      <c r="AU284" s="231" t="s">
        <v>81</v>
      </c>
      <c r="AV284" s="11" t="s">
        <v>81</v>
      </c>
      <c r="AW284" s="11" t="s">
        <v>32</v>
      </c>
      <c r="AX284" s="11" t="s">
        <v>71</v>
      </c>
      <c r="AY284" s="231" t="s">
        <v>114</v>
      </c>
    </row>
    <row r="285" s="12" customFormat="1">
      <c r="B285" s="232"/>
      <c r="C285" s="233"/>
      <c r="D285" s="215" t="s">
        <v>189</v>
      </c>
      <c r="E285" s="234" t="s">
        <v>1</v>
      </c>
      <c r="F285" s="235" t="s">
        <v>191</v>
      </c>
      <c r="G285" s="233"/>
      <c r="H285" s="236">
        <v>2</v>
      </c>
      <c r="I285" s="237"/>
      <c r="J285" s="233"/>
      <c r="K285" s="233"/>
      <c r="L285" s="238"/>
      <c r="M285" s="239"/>
      <c r="N285" s="240"/>
      <c r="O285" s="240"/>
      <c r="P285" s="240"/>
      <c r="Q285" s="240"/>
      <c r="R285" s="240"/>
      <c r="S285" s="240"/>
      <c r="T285" s="241"/>
      <c r="AT285" s="242" t="s">
        <v>189</v>
      </c>
      <c r="AU285" s="242" t="s">
        <v>81</v>
      </c>
      <c r="AV285" s="12" t="s">
        <v>139</v>
      </c>
      <c r="AW285" s="12" t="s">
        <v>32</v>
      </c>
      <c r="AX285" s="12" t="s">
        <v>79</v>
      </c>
      <c r="AY285" s="242" t="s">
        <v>114</v>
      </c>
    </row>
    <row r="286" s="1" customFormat="1" ht="16.5" customHeight="1">
      <c r="B286" s="36"/>
      <c r="C286" s="203" t="s">
        <v>474</v>
      </c>
      <c r="D286" s="203" t="s">
        <v>117</v>
      </c>
      <c r="E286" s="204" t="s">
        <v>475</v>
      </c>
      <c r="F286" s="205" t="s">
        <v>476</v>
      </c>
      <c r="G286" s="206" t="s">
        <v>341</v>
      </c>
      <c r="H286" s="263"/>
      <c r="I286" s="208"/>
      <c r="J286" s="209">
        <f>ROUND(I286*H286,2)</f>
        <v>0</v>
      </c>
      <c r="K286" s="205" t="s">
        <v>121</v>
      </c>
      <c r="L286" s="41"/>
      <c r="M286" s="210" t="s">
        <v>1</v>
      </c>
      <c r="N286" s="211" t="s">
        <v>42</v>
      </c>
      <c r="O286" s="77"/>
      <c r="P286" s="212">
        <f>O286*H286</f>
        <v>0</v>
      </c>
      <c r="Q286" s="212">
        <v>0</v>
      </c>
      <c r="R286" s="212">
        <f>Q286*H286</f>
        <v>0</v>
      </c>
      <c r="S286" s="212">
        <v>0</v>
      </c>
      <c r="T286" s="213">
        <f>S286*H286</f>
        <v>0</v>
      </c>
      <c r="AR286" s="15" t="s">
        <v>262</v>
      </c>
      <c r="AT286" s="15" t="s">
        <v>117</v>
      </c>
      <c r="AU286" s="15" t="s">
        <v>81</v>
      </c>
      <c r="AY286" s="15" t="s">
        <v>114</v>
      </c>
      <c r="BE286" s="214">
        <f>IF(N286="základní",J286,0)</f>
        <v>0</v>
      </c>
      <c r="BF286" s="214">
        <f>IF(N286="snížená",J286,0)</f>
        <v>0</v>
      </c>
      <c r="BG286" s="214">
        <f>IF(N286="zákl. přenesená",J286,0)</f>
        <v>0</v>
      </c>
      <c r="BH286" s="214">
        <f>IF(N286="sníž. přenesená",J286,0)</f>
        <v>0</v>
      </c>
      <c r="BI286" s="214">
        <f>IF(N286="nulová",J286,0)</f>
        <v>0</v>
      </c>
      <c r="BJ286" s="15" t="s">
        <v>79</v>
      </c>
      <c r="BK286" s="214">
        <f>ROUND(I286*H286,2)</f>
        <v>0</v>
      </c>
      <c r="BL286" s="15" t="s">
        <v>262</v>
      </c>
      <c r="BM286" s="15" t="s">
        <v>477</v>
      </c>
    </row>
    <row r="287" s="10" customFormat="1" ht="22.8" customHeight="1">
      <c r="B287" s="187"/>
      <c r="C287" s="188"/>
      <c r="D287" s="189" t="s">
        <v>70</v>
      </c>
      <c r="E287" s="201" t="s">
        <v>478</v>
      </c>
      <c r="F287" s="201" t="s">
        <v>479</v>
      </c>
      <c r="G287" s="188"/>
      <c r="H287" s="188"/>
      <c r="I287" s="191"/>
      <c r="J287" s="202">
        <f>BK287</f>
        <v>0</v>
      </c>
      <c r="K287" s="188"/>
      <c r="L287" s="193"/>
      <c r="M287" s="194"/>
      <c r="N287" s="195"/>
      <c r="O287" s="195"/>
      <c r="P287" s="196">
        <f>SUM(P288:P293)</f>
        <v>0</v>
      </c>
      <c r="Q287" s="195"/>
      <c r="R287" s="196">
        <f>SUM(R288:R293)</f>
        <v>1.14943704</v>
      </c>
      <c r="S287" s="195"/>
      <c r="T287" s="197">
        <f>SUM(T288:T293)</f>
        <v>0</v>
      </c>
      <c r="AR287" s="198" t="s">
        <v>81</v>
      </c>
      <c r="AT287" s="199" t="s">
        <v>70</v>
      </c>
      <c r="AU287" s="199" t="s">
        <v>79</v>
      </c>
      <c r="AY287" s="198" t="s">
        <v>114</v>
      </c>
      <c r="BK287" s="200">
        <f>SUM(BK288:BK293)</f>
        <v>0</v>
      </c>
    </row>
    <row r="288" s="1" customFormat="1" ht="16.5" customHeight="1">
      <c r="B288" s="36"/>
      <c r="C288" s="203" t="s">
        <v>480</v>
      </c>
      <c r="D288" s="203" t="s">
        <v>117</v>
      </c>
      <c r="E288" s="204" t="s">
        <v>481</v>
      </c>
      <c r="F288" s="205" t="s">
        <v>482</v>
      </c>
      <c r="G288" s="206" t="s">
        <v>200</v>
      </c>
      <c r="H288" s="207">
        <v>80.156000000000006</v>
      </c>
      <c r="I288" s="208"/>
      <c r="J288" s="209">
        <f>ROUND(I288*H288,2)</f>
        <v>0</v>
      </c>
      <c r="K288" s="205" t="s">
        <v>121</v>
      </c>
      <c r="L288" s="41"/>
      <c r="M288" s="210" t="s">
        <v>1</v>
      </c>
      <c r="N288" s="211" t="s">
        <v>42</v>
      </c>
      <c r="O288" s="77"/>
      <c r="P288" s="212">
        <f>O288*H288</f>
        <v>0</v>
      </c>
      <c r="Q288" s="212">
        <v>0.01434</v>
      </c>
      <c r="R288" s="212">
        <f>Q288*H288</f>
        <v>1.14943704</v>
      </c>
      <c r="S288" s="212">
        <v>0</v>
      </c>
      <c r="T288" s="213">
        <f>S288*H288</f>
        <v>0</v>
      </c>
      <c r="AR288" s="15" t="s">
        <v>262</v>
      </c>
      <c r="AT288" s="15" t="s">
        <v>117</v>
      </c>
      <c r="AU288" s="15" t="s">
        <v>81</v>
      </c>
      <c r="AY288" s="15" t="s">
        <v>114</v>
      </c>
      <c r="BE288" s="214">
        <f>IF(N288="základní",J288,0)</f>
        <v>0</v>
      </c>
      <c r="BF288" s="214">
        <f>IF(N288="snížená",J288,0)</f>
        <v>0</v>
      </c>
      <c r="BG288" s="214">
        <f>IF(N288="zákl. přenesená",J288,0)</f>
        <v>0</v>
      </c>
      <c r="BH288" s="214">
        <f>IF(N288="sníž. přenesená",J288,0)</f>
        <v>0</v>
      </c>
      <c r="BI288" s="214">
        <f>IF(N288="nulová",J288,0)</f>
        <v>0</v>
      </c>
      <c r="BJ288" s="15" t="s">
        <v>79</v>
      </c>
      <c r="BK288" s="214">
        <f>ROUND(I288*H288,2)</f>
        <v>0</v>
      </c>
      <c r="BL288" s="15" t="s">
        <v>262</v>
      </c>
      <c r="BM288" s="15" t="s">
        <v>483</v>
      </c>
    </row>
    <row r="289" s="1" customFormat="1">
      <c r="B289" s="36"/>
      <c r="C289" s="37"/>
      <c r="D289" s="215" t="s">
        <v>124</v>
      </c>
      <c r="E289" s="37"/>
      <c r="F289" s="216" t="s">
        <v>229</v>
      </c>
      <c r="G289" s="37"/>
      <c r="H289" s="37"/>
      <c r="I289" s="129"/>
      <c r="J289" s="37"/>
      <c r="K289" s="37"/>
      <c r="L289" s="41"/>
      <c r="M289" s="217"/>
      <c r="N289" s="77"/>
      <c r="O289" s="77"/>
      <c r="P289" s="77"/>
      <c r="Q289" s="77"/>
      <c r="R289" s="77"/>
      <c r="S289" s="77"/>
      <c r="T289" s="78"/>
      <c r="AT289" s="15" t="s">
        <v>124</v>
      </c>
      <c r="AU289" s="15" t="s">
        <v>81</v>
      </c>
    </row>
    <row r="290" s="11" customFormat="1">
      <c r="B290" s="221"/>
      <c r="C290" s="222"/>
      <c r="D290" s="215" t="s">
        <v>189</v>
      </c>
      <c r="E290" s="223" t="s">
        <v>1</v>
      </c>
      <c r="F290" s="224" t="s">
        <v>484</v>
      </c>
      <c r="G290" s="222"/>
      <c r="H290" s="225">
        <v>61.911000000000001</v>
      </c>
      <c r="I290" s="226"/>
      <c r="J290" s="222"/>
      <c r="K290" s="222"/>
      <c r="L290" s="227"/>
      <c r="M290" s="228"/>
      <c r="N290" s="229"/>
      <c r="O290" s="229"/>
      <c r="P290" s="229"/>
      <c r="Q290" s="229"/>
      <c r="R290" s="229"/>
      <c r="S290" s="229"/>
      <c r="T290" s="230"/>
      <c r="AT290" s="231" t="s">
        <v>189</v>
      </c>
      <c r="AU290" s="231" t="s">
        <v>81</v>
      </c>
      <c r="AV290" s="11" t="s">
        <v>81</v>
      </c>
      <c r="AW290" s="11" t="s">
        <v>32</v>
      </c>
      <c r="AX290" s="11" t="s">
        <v>71</v>
      </c>
      <c r="AY290" s="231" t="s">
        <v>114</v>
      </c>
    </row>
    <row r="291" s="11" customFormat="1">
      <c r="B291" s="221"/>
      <c r="C291" s="222"/>
      <c r="D291" s="215" t="s">
        <v>189</v>
      </c>
      <c r="E291" s="223" t="s">
        <v>1</v>
      </c>
      <c r="F291" s="224" t="s">
        <v>203</v>
      </c>
      <c r="G291" s="222"/>
      <c r="H291" s="225">
        <v>18.245000000000001</v>
      </c>
      <c r="I291" s="226"/>
      <c r="J291" s="222"/>
      <c r="K291" s="222"/>
      <c r="L291" s="227"/>
      <c r="M291" s="228"/>
      <c r="N291" s="229"/>
      <c r="O291" s="229"/>
      <c r="P291" s="229"/>
      <c r="Q291" s="229"/>
      <c r="R291" s="229"/>
      <c r="S291" s="229"/>
      <c r="T291" s="230"/>
      <c r="AT291" s="231" t="s">
        <v>189</v>
      </c>
      <c r="AU291" s="231" t="s">
        <v>81</v>
      </c>
      <c r="AV291" s="11" t="s">
        <v>81</v>
      </c>
      <c r="AW291" s="11" t="s">
        <v>32</v>
      </c>
      <c r="AX291" s="11" t="s">
        <v>71</v>
      </c>
      <c r="AY291" s="231" t="s">
        <v>114</v>
      </c>
    </row>
    <row r="292" s="12" customFormat="1">
      <c r="B292" s="232"/>
      <c r="C292" s="233"/>
      <c r="D292" s="215" t="s">
        <v>189</v>
      </c>
      <c r="E292" s="234" t="s">
        <v>1</v>
      </c>
      <c r="F292" s="235" t="s">
        <v>191</v>
      </c>
      <c r="G292" s="233"/>
      <c r="H292" s="236">
        <v>80.156000000000006</v>
      </c>
      <c r="I292" s="237"/>
      <c r="J292" s="233"/>
      <c r="K292" s="233"/>
      <c r="L292" s="238"/>
      <c r="M292" s="239"/>
      <c r="N292" s="240"/>
      <c r="O292" s="240"/>
      <c r="P292" s="240"/>
      <c r="Q292" s="240"/>
      <c r="R292" s="240"/>
      <c r="S292" s="240"/>
      <c r="T292" s="241"/>
      <c r="AT292" s="242" t="s">
        <v>189</v>
      </c>
      <c r="AU292" s="242" t="s">
        <v>81</v>
      </c>
      <c r="AV292" s="12" t="s">
        <v>139</v>
      </c>
      <c r="AW292" s="12" t="s">
        <v>32</v>
      </c>
      <c r="AX292" s="12" t="s">
        <v>79</v>
      </c>
      <c r="AY292" s="242" t="s">
        <v>114</v>
      </c>
    </row>
    <row r="293" s="1" customFormat="1" ht="16.5" customHeight="1">
      <c r="B293" s="36"/>
      <c r="C293" s="203" t="s">
        <v>485</v>
      </c>
      <c r="D293" s="203" t="s">
        <v>117</v>
      </c>
      <c r="E293" s="204" t="s">
        <v>486</v>
      </c>
      <c r="F293" s="205" t="s">
        <v>487</v>
      </c>
      <c r="G293" s="206" t="s">
        <v>341</v>
      </c>
      <c r="H293" s="263"/>
      <c r="I293" s="208"/>
      <c r="J293" s="209">
        <f>ROUND(I293*H293,2)</f>
        <v>0</v>
      </c>
      <c r="K293" s="205" t="s">
        <v>121</v>
      </c>
      <c r="L293" s="41"/>
      <c r="M293" s="210" t="s">
        <v>1</v>
      </c>
      <c r="N293" s="211" t="s">
        <v>42</v>
      </c>
      <c r="O293" s="77"/>
      <c r="P293" s="212">
        <f>O293*H293</f>
        <v>0</v>
      </c>
      <c r="Q293" s="212">
        <v>0</v>
      </c>
      <c r="R293" s="212">
        <f>Q293*H293</f>
        <v>0</v>
      </c>
      <c r="S293" s="212">
        <v>0</v>
      </c>
      <c r="T293" s="213">
        <f>S293*H293</f>
        <v>0</v>
      </c>
      <c r="AR293" s="15" t="s">
        <v>262</v>
      </c>
      <c r="AT293" s="15" t="s">
        <v>117</v>
      </c>
      <c r="AU293" s="15" t="s">
        <v>81</v>
      </c>
      <c r="AY293" s="15" t="s">
        <v>114</v>
      </c>
      <c r="BE293" s="214">
        <f>IF(N293="základní",J293,0)</f>
        <v>0</v>
      </c>
      <c r="BF293" s="214">
        <f>IF(N293="snížená",J293,0)</f>
        <v>0</v>
      </c>
      <c r="BG293" s="214">
        <f>IF(N293="zákl. přenesená",J293,0)</f>
        <v>0</v>
      </c>
      <c r="BH293" s="214">
        <f>IF(N293="sníž. přenesená",J293,0)</f>
        <v>0</v>
      </c>
      <c r="BI293" s="214">
        <f>IF(N293="nulová",J293,0)</f>
        <v>0</v>
      </c>
      <c r="BJ293" s="15" t="s">
        <v>79</v>
      </c>
      <c r="BK293" s="214">
        <f>ROUND(I293*H293,2)</f>
        <v>0</v>
      </c>
      <c r="BL293" s="15" t="s">
        <v>262</v>
      </c>
      <c r="BM293" s="15" t="s">
        <v>488</v>
      </c>
    </row>
    <row r="294" s="10" customFormat="1" ht="22.8" customHeight="1">
      <c r="B294" s="187"/>
      <c r="C294" s="188"/>
      <c r="D294" s="189" t="s">
        <v>70</v>
      </c>
      <c r="E294" s="201" t="s">
        <v>489</v>
      </c>
      <c r="F294" s="201" t="s">
        <v>490</v>
      </c>
      <c r="G294" s="188"/>
      <c r="H294" s="188"/>
      <c r="I294" s="191"/>
      <c r="J294" s="202">
        <f>BK294</f>
        <v>0</v>
      </c>
      <c r="K294" s="188"/>
      <c r="L294" s="193"/>
      <c r="M294" s="194"/>
      <c r="N294" s="195"/>
      <c r="O294" s="195"/>
      <c r="P294" s="196">
        <f>SUM(P295:P344)</f>
        <v>0</v>
      </c>
      <c r="Q294" s="195"/>
      <c r="R294" s="196">
        <f>SUM(R295:R344)</f>
        <v>0</v>
      </c>
      <c r="S294" s="195"/>
      <c r="T294" s="197">
        <f>SUM(T295:T344)</f>
        <v>1.0605381999999999</v>
      </c>
      <c r="AR294" s="198" t="s">
        <v>81</v>
      </c>
      <c r="AT294" s="199" t="s">
        <v>70</v>
      </c>
      <c r="AU294" s="199" t="s">
        <v>79</v>
      </c>
      <c r="AY294" s="198" t="s">
        <v>114</v>
      </c>
      <c r="BK294" s="200">
        <f>SUM(BK295:BK344)</f>
        <v>0</v>
      </c>
    </row>
    <row r="295" s="1" customFormat="1" ht="16.5" customHeight="1">
      <c r="B295" s="36"/>
      <c r="C295" s="203" t="s">
        <v>491</v>
      </c>
      <c r="D295" s="203" t="s">
        <v>117</v>
      </c>
      <c r="E295" s="204" t="s">
        <v>492</v>
      </c>
      <c r="F295" s="205" t="s">
        <v>493</v>
      </c>
      <c r="G295" s="206" t="s">
        <v>238</v>
      </c>
      <c r="H295" s="207">
        <v>623.846</v>
      </c>
      <c r="I295" s="208"/>
      <c r="J295" s="209">
        <f>ROUND(I295*H295,2)</f>
        <v>0</v>
      </c>
      <c r="K295" s="205" t="s">
        <v>121</v>
      </c>
      <c r="L295" s="41"/>
      <c r="M295" s="210" t="s">
        <v>1</v>
      </c>
      <c r="N295" s="211" t="s">
        <v>42</v>
      </c>
      <c r="O295" s="77"/>
      <c r="P295" s="212">
        <f>O295*H295</f>
        <v>0</v>
      </c>
      <c r="Q295" s="212">
        <v>0</v>
      </c>
      <c r="R295" s="212">
        <f>Q295*H295</f>
        <v>0</v>
      </c>
      <c r="S295" s="212">
        <v>0.0016999999999999999</v>
      </c>
      <c r="T295" s="213">
        <f>S295*H295</f>
        <v>1.0605381999999999</v>
      </c>
      <c r="AR295" s="15" t="s">
        <v>262</v>
      </c>
      <c r="AT295" s="15" t="s">
        <v>117</v>
      </c>
      <c r="AU295" s="15" t="s">
        <v>81</v>
      </c>
      <c r="AY295" s="15" t="s">
        <v>114</v>
      </c>
      <c r="BE295" s="214">
        <f>IF(N295="základní",J295,0)</f>
        <v>0</v>
      </c>
      <c r="BF295" s="214">
        <f>IF(N295="snížená",J295,0)</f>
        <v>0</v>
      </c>
      <c r="BG295" s="214">
        <f>IF(N295="zákl. přenesená",J295,0)</f>
        <v>0</v>
      </c>
      <c r="BH295" s="214">
        <f>IF(N295="sníž. přenesená",J295,0)</f>
        <v>0</v>
      </c>
      <c r="BI295" s="214">
        <f>IF(N295="nulová",J295,0)</f>
        <v>0</v>
      </c>
      <c r="BJ295" s="15" t="s">
        <v>79</v>
      </c>
      <c r="BK295" s="214">
        <f>ROUND(I295*H295,2)</f>
        <v>0</v>
      </c>
      <c r="BL295" s="15" t="s">
        <v>262</v>
      </c>
      <c r="BM295" s="15" t="s">
        <v>494</v>
      </c>
    </row>
    <row r="296" s="1" customFormat="1" ht="16.5" customHeight="1">
      <c r="B296" s="36"/>
      <c r="C296" s="203" t="s">
        <v>495</v>
      </c>
      <c r="D296" s="203" t="s">
        <v>117</v>
      </c>
      <c r="E296" s="204" t="s">
        <v>496</v>
      </c>
      <c r="F296" s="205" t="s">
        <v>497</v>
      </c>
      <c r="G296" s="206" t="s">
        <v>238</v>
      </c>
      <c r="H296" s="207">
        <v>44.222000000000001</v>
      </c>
      <c r="I296" s="208"/>
      <c r="J296" s="209">
        <f>ROUND(I296*H296,2)</f>
        <v>0</v>
      </c>
      <c r="K296" s="205" t="s">
        <v>216</v>
      </c>
      <c r="L296" s="41"/>
      <c r="M296" s="210" t="s">
        <v>1</v>
      </c>
      <c r="N296" s="211" t="s">
        <v>42</v>
      </c>
      <c r="O296" s="77"/>
      <c r="P296" s="212">
        <f>O296*H296</f>
        <v>0</v>
      </c>
      <c r="Q296" s="212">
        <v>0</v>
      </c>
      <c r="R296" s="212">
        <f>Q296*H296</f>
        <v>0</v>
      </c>
      <c r="S296" s="212">
        <v>0</v>
      </c>
      <c r="T296" s="213">
        <f>S296*H296</f>
        <v>0</v>
      </c>
      <c r="AR296" s="15" t="s">
        <v>262</v>
      </c>
      <c r="AT296" s="15" t="s">
        <v>117</v>
      </c>
      <c r="AU296" s="15" t="s">
        <v>81</v>
      </c>
      <c r="AY296" s="15" t="s">
        <v>114</v>
      </c>
      <c r="BE296" s="214">
        <f>IF(N296="základní",J296,0)</f>
        <v>0</v>
      </c>
      <c r="BF296" s="214">
        <f>IF(N296="snížená",J296,0)</f>
        <v>0</v>
      </c>
      <c r="BG296" s="214">
        <f>IF(N296="zákl. přenesená",J296,0)</f>
        <v>0</v>
      </c>
      <c r="BH296" s="214">
        <f>IF(N296="sníž. přenesená",J296,0)</f>
        <v>0</v>
      </c>
      <c r="BI296" s="214">
        <f>IF(N296="nulová",J296,0)</f>
        <v>0</v>
      </c>
      <c r="BJ296" s="15" t="s">
        <v>79</v>
      </c>
      <c r="BK296" s="214">
        <f>ROUND(I296*H296,2)</f>
        <v>0</v>
      </c>
      <c r="BL296" s="15" t="s">
        <v>262</v>
      </c>
      <c r="BM296" s="15" t="s">
        <v>498</v>
      </c>
    </row>
    <row r="297" s="1" customFormat="1">
      <c r="B297" s="36"/>
      <c r="C297" s="37"/>
      <c r="D297" s="215" t="s">
        <v>124</v>
      </c>
      <c r="E297" s="37"/>
      <c r="F297" s="216" t="s">
        <v>499</v>
      </c>
      <c r="G297" s="37"/>
      <c r="H297" s="37"/>
      <c r="I297" s="129"/>
      <c r="J297" s="37"/>
      <c r="K297" s="37"/>
      <c r="L297" s="41"/>
      <c r="M297" s="217"/>
      <c r="N297" s="77"/>
      <c r="O297" s="77"/>
      <c r="P297" s="77"/>
      <c r="Q297" s="77"/>
      <c r="R297" s="77"/>
      <c r="S297" s="77"/>
      <c r="T297" s="78"/>
      <c r="AT297" s="15" t="s">
        <v>124</v>
      </c>
      <c r="AU297" s="15" t="s">
        <v>81</v>
      </c>
    </row>
    <row r="298" s="11" customFormat="1">
      <c r="B298" s="221"/>
      <c r="C298" s="222"/>
      <c r="D298" s="215" t="s">
        <v>189</v>
      </c>
      <c r="E298" s="223" t="s">
        <v>1</v>
      </c>
      <c r="F298" s="224" t="s">
        <v>500</v>
      </c>
      <c r="G298" s="222"/>
      <c r="H298" s="225">
        <v>44.222000000000001</v>
      </c>
      <c r="I298" s="226"/>
      <c r="J298" s="222"/>
      <c r="K298" s="222"/>
      <c r="L298" s="227"/>
      <c r="M298" s="228"/>
      <c r="N298" s="229"/>
      <c r="O298" s="229"/>
      <c r="P298" s="229"/>
      <c r="Q298" s="229"/>
      <c r="R298" s="229"/>
      <c r="S298" s="229"/>
      <c r="T298" s="230"/>
      <c r="AT298" s="231" t="s">
        <v>189</v>
      </c>
      <c r="AU298" s="231" t="s">
        <v>81</v>
      </c>
      <c r="AV298" s="11" t="s">
        <v>81</v>
      </c>
      <c r="AW298" s="11" t="s">
        <v>32</v>
      </c>
      <c r="AX298" s="11" t="s">
        <v>71</v>
      </c>
      <c r="AY298" s="231" t="s">
        <v>114</v>
      </c>
    </row>
    <row r="299" s="12" customFormat="1">
      <c r="B299" s="232"/>
      <c r="C299" s="233"/>
      <c r="D299" s="215" t="s">
        <v>189</v>
      </c>
      <c r="E299" s="234" t="s">
        <v>1</v>
      </c>
      <c r="F299" s="235" t="s">
        <v>191</v>
      </c>
      <c r="G299" s="233"/>
      <c r="H299" s="236">
        <v>44.222000000000001</v>
      </c>
      <c r="I299" s="237"/>
      <c r="J299" s="233"/>
      <c r="K299" s="233"/>
      <c r="L299" s="238"/>
      <c r="M299" s="239"/>
      <c r="N299" s="240"/>
      <c r="O299" s="240"/>
      <c r="P299" s="240"/>
      <c r="Q299" s="240"/>
      <c r="R299" s="240"/>
      <c r="S299" s="240"/>
      <c r="T299" s="241"/>
      <c r="AT299" s="242" t="s">
        <v>189</v>
      </c>
      <c r="AU299" s="242" t="s">
        <v>81</v>
      </c>
      <c r="AV299" s="12" t="s">
        <v>139</v>
      </c>
      <c r="AW299" s="12" t="s">
        <v>32</v>
      </c>
      <c r="AX299" s="12" t="s">
        <v>79</v>
      </c>
      <c r="AY299" s="242" t="s">
        <v>114</v>
      </c>
    </row>
    <row r="300" s="1" customFormat="1" ht="16.5" customHeight="1">
      <c r="B300" s="36"/>
      <c r="C300" s="203" t="s">
        <v>501</v>
      </c>
      <c r="D300" s="203" t="s">
        <v>117</v>
      </c>
      <c r="E300" s="204" t="s">
        <v>502</v>
      </c>
      <c r="F300" s="205" t="s">
        <v>503</v>
      </c>
      <c r="G300" s="206" t="s">
        <v>238</v>
      </c>
      <c r="H300" s="207">
        <v>44.222000000000001</v>
      </c>
      <c r="I300" s="208"/>
      <c r="J300" s="209">
        <f>ROUND(I300*H300,2)</f>
        <v>0</v>
      </c>
      <c r="K300" s="205" t="s">
        <v>216</v>
      </c>
      <c r="L300" s="41"/>
      <c r="M300" s="210" t="s">
        <v>1</v>
      </c>
      <c r="N300" s="211" t="s">
        <v>42</v>
      </c>
      <c r="O300" s="77"/>
      <c r="P300" s="212">
        <f>O300*H300</f>
        <v>0</v>
      </c>
      <c r="Q300" s="212">
        <v>0</v>
      </c>
      <c r="R300" s="212">
        <f>Q300*H300</f>
        <v>0</v>
      </c>
      <c r="S300" s="212">
        <v>0</v>
      </c>
      <c r="T300" s="213">
        <f>S300*H300</f>
        <v>0</v>
      </c>
      <c r="AR300" s="15" t="s">
        <v>262</v>
      </c>
      <c r="AT300" s="15" t="s">
        <v>117</v>
      </c>
      <c r="AU300" s="15" t="s">
        <v>81</v>
      </c>
      <c r="AY300" s="15" t="s">
        <v>114</v>
      </c>
      <c r="BE300" s="214">
        <f>IF(N300="základní",J300,0)</f>
        <v>0</v>
      </c>
      <c r="BF300" s="214">
        <f>IF(N300="snížená",J300,0)</f>
        <v>0</v>
      </c>
      <c r="BG300" s="214">
        <f>IF(N300="zákl. přenesená",J300,0)</f>
        <v>0</v>
      </c>
      <c r="BH300" s="214">
        <f>IF(N300="sníž. přenesená",J300,0)</f>
        <v>0</v>
      </c>
      <c r="BI300" s="214">
        <f>IF(N300="nulová",J300,0)</f>
        <v>0</v>
      </c>
      <c r="BJ300" s="15" t="s">
        <v>79</v>
      </c>
      <c r="BK300" s="214">
        <f>ROUND(I300*H300,2)</f>
        <v>0</v>
      </c>
      <c r="BL300" s="15" t="s">
        <v>262</v>
      </c>
      <c r="BM300" s="15" t="s">
        <v>504</v>
      </c>
    </row>
    <row r="301" s="1" customFormat="1">
      <c r="B301" s="36"/>
      <c r="C301" s="37"/>
      <c r="D301" s="215" t="s">
        <v>124</v>
      </c>
      <c r="E301" s="37"/>
      <c r="F301" s="216" t="s">
        <v>499</v>
      </c>
      <c r="G301" s="37"/>
      <c r="H301" s="37"/>
      <c r="I301" s="129"/>
      <c r="J301" s="37"/>
      <c r="K301" s="37"/>
      <c r="L301" s="41"/>
      <c r="M301" s="217"/>
      <c r="N301" s="77"/>
      <c r="O301" s="77"/>
      <c r="P301" s="77"/>
      <c r="Q301" s="77"/>
      <c r="R301" s="77"/>
      <c r="S301" s="77"/>
      <c r="T301" s="78"/>
      <c r="AT301" s="15" t="s">
        <v>124</v>
      </c>
      <c r="AU301" s="15" t="s">
        <v>81</v>
      </c>
    </row>
    <row r="302" s="11" customFormat="1">
      <c r="B302" s="221"/>
      <c r="C302" s="222"/>
      <c r="D302" s="215" t="s">
        <v>189</v>
      </c>
      <c r="E302" s="223" t="s">
        <v>1</v>
      </c>
      <c r="F302" s="224" t="s">
        <v>500</v>
      </c>
      <c r="G302" s="222"/>
      <c r="H302" s="225">
        <v>44.222000000000001</v>
      </c>
      <c r="I302" s="226"/>
      <c r="J302" s="222"/>
      <c r="K302" s="222"/>
      <c r="L302" s="227"/>
      <c r="M302" s="228"/>
      <c r="N302" s="229"/>
      <c r="O302" s="229"/>
      <c r="P302" s="229"/>
      <c r="Q302" s="229"/>
      <c r="R302" s="229"/>
      <c r="S302" s="229"/>
      <c r="T302" s="230"/>
      <c r="AT302" s="231" t="s">
        <v>189</v>
      </c>
      <c r="AU302" s="231" t="s">
        <v>81</v>
      </c>
      <c r="AV302" s="11" t="s">
        <v>81</v>
      </c>
      <c r="AW302" s="11" t="s">
        <v>32</v>
      </c>
      <c r="AX302" s="11" t="s">
        <v>71</v>
      </c>
      <c r="AY302" s="231" t="s">
        <v>114</v>
      </c>
    </row>
    <row r="303" s="12" customFormat="1">
      <c r="B303" s="232"/>
      <c r="C303" s="233"/>
      <c r="D303" s="215" t="s">
        <v>189</v>
      </c>
      <c r="E303" s="234" t="s">
        <v>1</v>
      </c>
      <c r="F303" s="235" t="s">
        <v>191</v>
      </c>
      <c r="G303" s="233"/>
      <c r="H303" s="236">
        <v>44.222000000000001</v>
      </c>
      <c r="I303" s="237"/>
      <c r="J303" s="233"/>
      <c r="K303" s="233"/>
      <c r="L303" s="238"/>
      <c r="M303" s="239"/>
      <c r="N303" s="240"/>
      <c r="O303" s="240"/>
      <c r="P303" s="240"/>
      <c r="Q303" s="240"/>
      <c r="R303" s="240"/>
      <c r="S303" s="240"/>
      <c r="T303" s="241"/>
      <c r="AT303" s="242" t="s">
        <v>189</v>
      </c>
      <c r="AU303" s="242" t="s">
        <v>81</v>
      </c>
      <c r="AV303" s="12" t="s">
        <v>139</v>
      </c>
      <c r="AW303" s="12" t="s">
        <v>32</v>
      </c>
      <c r="AX303" s="12" t="s">
        <v>79</v>
      </c>
      <c r="AY303" s="242" t="s">
        <v>114</v>
      </c>
    </row>
    <row r="304" s="1" customFormat="1" ht="16.5" customHeight="1">
      <c r="B304" s="36"/>
      <c r="C304" s="203" t="s">
        <v>505</v>
      </c>
      <c r="D304" s="203" t="s">
        <v>117</v>
      </c>
      <c r="E304" s="204" t="s">
        <v>506</v>
      </c>
      <c r="F304" s="205" t="s">
        <v>507</v>
      </c>
      <c r="G304" s="206" t="s">
        <v>238</v>
      </c>
      <c r="H304" s="207">
        <v>89.834999999999994</v>
      </c>
      <c r="I304" s="208"/>
      <c r="J304" s="209">
        <f>ROUND(I304*H304,2)</f>
        <v>0</v>
      </c>
      <c r="K304" s="205" t="s">
        <v>216</v>
      </c>
      <c r="L304" s="41"/>
      <c r="M304" s="210" t="s">
        <v>1</v>
      </c>
      <c r="N304" s="211" t="s">
        <v>42</v>
      </c>
      <c r="O304" s="77"/>
      <c r="P304" s="212">
        <f>O304*H304</f>
        <v>0</v>
      </c>
      <c r="Q304" s="212">
        <v>0</v>
      </c>
      <c r="R304" s="212">
        <f>Q304*H304</f>
        <v>0</v>
      </c>
      <c r="S304" s="212">
        <v>0</v>
      </c>
      <c r="T304" s="213">
        <f>S304*H304</f>
        <v>0</v>
      </c>
      <c r="AR304" s="15" t="s">
        <v>262</v>
      </c>
      <c r="AT304" s="15" t="s">
        <v>117</v>
      </c>
      <c r="AU304" s="15" t="s">
        <v>81</v>
      </c>
      <c r="AY304" s="15" t="s">
        <v>114</v>
      </c>
      <c r="BE304" s="214">
        <f>IF(N304="základní",J304,0)</f>
        <v>0</v>
      </c>
      <c r="BF304" s="214">
        <f>IF(N304="snížená",J304,0)</f>
        <v>0</v>
      </c>
      <c r="BG304" s="214">
        <f>IF(N304="zákl. přenesená",J304,0)</f>
        <v>0</v>
      </c>
      <c r="BH304" s="214">
        <f>IF(N304="sníž. přenesená",J304,0)</f>
        <v>0</v>
      </c>
      <c r="BI304" s="214">
        <f>IF(N304="nulová",J304,0)</f>
        <v>0</v>
      </c>
      <c r="BJ304" s="15" t="s">
        <v>79</v>
      </c>
      <c r="BK304" s="214">
        <f>ROUND(I304*H304,2)</f>
        <v>0</v>
      </c>
      <c r="BL304" s="15" t="s">
        <v>262</v>
      </c>
      <c r="BM304" s="15" t="s">
        <v>508</v>
      </c>
    </row>
    <row r="305" s="1" customFormat="1">
      <c r="B305" s="36"/>
      <c r="C305" s="37"/>
      <c r="D305" s="215" t="s">
        <v>124</v>
      </c>
      <c r="E305" s="37"/>
      <c r="F305" s="216" t="s">
        <v>499</v>
      </c>
      <c r="G305" s="37"/>
      <c r="H305" s="37"/>
      <c r="I305" s="129"/>
      <c r="J305" s="37"/>
      <c r="K305" s="37"/>
      <c r="L305" s="41"/>
      <c r="M305" s="217"/>
      <c r="N305" s="77"/>
      <c r="O305" s="77"/>
      <c r="P305" s="77"/>
      <c r="Q305" s="77"/>
      <c r="R305" s="77"/>
      <c r="S305" s="77"/>
      <c r="T305" s="78"/>
      <c r="AT305" s="15" t="s">
        <v>124</v>
      </c>
      <c r="AU305" s="15" t="s">
        <v>81</v>
      </c>
    </row>
    <row r="306" s="11" customFormat="1">
      <c r="B306" s="221"/>
      <c r="C306" s="222"/>
      <c r="D306" s="215" t="s">
        <v>189</v>
      </c>
      <c r="E306" s="223" t="s">
        <v>1</v>
      </c>
      <c r="F306" s="224" t="s">
        <v>500</v>
      </c>
      <c r="G306" s="222"/>
      <c r="H306" s="225">
        <v>44.222000000000001</v>
      </c>
      <c r="I306" s="226"/>
      <c r="J306" s="222"/>
      <c r="K306" s="222"/>
      <c r="L306" s="227"/>
      <c r="M306" s="228"/>
      <c r="N306" s="229"/>
      <c r="O306" s="229"/>
      <c r="P306" s="229"/>
      <c r="Q306" s="229"/>
      <c r="R306" s="229"/>
      <c r="S306" s="229"/>
      <c r="T306" s="230"/>
      <c r="AT306" s="231" t="s">
        <v>189</v>
      </c>
      <c r="AU306" s="231" t="s">
        <v>81</v>
      </c>
      <c r="AV306" s="11" t="s">
        <v>81</v>
      </c>
      <c r="AW306" s="11" t="s">
        <v>32</v>
      </c>
      <c r="AX306" s="11" t="s">
        <v>71</v>
      </c>
      <c r="AY306" s="231" t="s">
        <v>114</v>
      </c>
    </row>
    <row r="307" s="11" customFormat="1">
      <c r="B307" s="221"/>
      <c r="C307" s="222"/>
      <c r="D307" s="215" t="s">
        <v>189</v>
      </c>
      <c r="E307" s="223" t="s">
        <v>1</v>
      </c>
      <c r="F307" s="224" t="s">
        <v>509</v>
      </c>
      <c r="G307" s="222"/>
      <c r="H307" s="225">
        <v>45.613</v>
      </c>
      <c r="I307" s="226"/>
      <c r="J307" s="222"/>
      <c r="K307" s="222"/>
      <c r="L307" s="227"/>
      <c r="M307" s="228"/>
      <c r="N307" s="229"/>
      <c r="O307" s="229"/>
      <c r="P307" s="229"/>
      <c r="Q307" s="229"/>
      <c r="R307" s="229"/>
      <c r="S307" s="229"/>
      <c r="T307" s="230"/>
      <c r="AT307" s="231" t="s">
        <v>189</v>
      </c>
      <c r="AU307" s="231" t="s">
        <v>81</v>
      </c>
      <c r="AV307" s="11" t="s">
        <v>81</v>
      </c>
      <c r="AW307" s="11" t="s">
        <v>32</v>
      </c>
      <c r="AX307" s="11" t="s">
        <v>71</v>
      </c>
      <c r="AY307" s="231" t="s">
        <v>114</v>
      </c>
    </row>
    <row r="308" s="12" customFormat="1">
      <c r="B308" s="232"/>
      <c r="C308" s="233"/>
      <c r="D308" s="215" t="s">
        <v>189</v>
      </c>
      <c r="E308" s="234" t="s">
        <v>1</v>
      </c>
      <c r="F308" s="235" t="s">
        <v>191</v>
      </c>
      <c r="G308" s="233"/>
      <c r="H308" s="236">
        <v>89.834999999999994</v>
      </c>
      <c r="I308" s="237"/>
      <c r="J308" s="233"/>
      <c r="K308" s="233"/>
      <c r="L308" s="238"/>
      <c r="M308" s="239"/>
      <c r="N308" s="240"/>
      <c r="O308" s="240"/>
      <c r="P308" s="240"/>
      <c r="Q308" s="240"/>
      <c r="R308" s="240"/>
      <c r="S308" s="240"/>
      <c r="T308" s="241"/>
      <c r="AT308" s="242" t="s">
        <v>189</v>
      </c>
      <c r="AU308" s="242" t="s">
        <v>81</v>
      </c>
      <c r="AV308" s="12" t="s">
        <v>139</v>
      </c>
      <c r="AW308" s="12" t="s">
        <v>32</v>
      </c>
      <c r="AX308" s="12" t="s">
        <v>79</v>
      </c>
      <c r="AY308" s="242" t="s">
        <v>114</v>
      </c>
    </row>
    <row r="309" s="1" customFormat="1" ht="16.5" customHeight="1">
      <c r="B309" s="36"/>
      <c r="C309" s="203" t="s">
        <v>510</v>
      </c>
      <c r="D309" s="203" t="s">
        <v>117</v>
      </c>
      <c r="E309" s="204" t="s">
        <v>511</v>
      </c>
      <c r="F309" s="205" t="s">
        <v>512</v>
      </c>
      <c r="G309" s="206" t="s">
        <v>238</v>
      </c>
      <c r="H309" s="207">
        <v>45.613</v>
      </c>
      <c r="I309" s="208"/>
      <c r="J309" s="209">
        <f>ROUND(I309*H309,2)</f>
        <v>0</v>
      </c>
      <c r="K309" s="205" t="s">
        <v>216</v>
      </c>
      <c r="L309" s="41"/>
      <c r="M309" s="210" t="s">
        <v>1</v>
      </c>
      <c r="N309" s="211" t="s">
        <v>42</v>
      </c>
      <c r="O309" s="77"/>
      <c r="P309" s="212">
        <f>O309*H309</f>
        <v>0</v>
      </c>
      <c r="Q309" s="212">
        <v>0</v>
      </c>
      <c r="R309" s="212">
        <f>Q309*H309</f>
        <v>0</v>
      </c>
      <c r="S309" s="212">
        <v>0</v>
      </c>
      <c r="T309" s="213">
        <f>S309*H309</f>
        <v>0</v>
      </c>
      <c r="AR309" s="15" t="s">
        <v>262</v>
      </c>
      <c r="AT309" s="15" t="s">
        <v>117</v>
      </c>
      <c r="AU309" s="15" t="s">
        <v>81</v>
      </c>
      <c r="AY309" s="15" t="s">
        <v>114</v>
      </c>
      <c r="BE309" s="214">
        <f>IF(N309="základní",J309,0)</f>
        <v>0</v>
      </c>
      <c r="BF309" s="214">
        <f>IF(N309="snížená",J309,0)</f>
        <v>0</v>
      </c>
      <c r="BG309" s="214">
        <f>IF(N309="zákl. přenesená",J309,0)</f>
        <v>0</v>
      </c>
      <c r="BH309" s="214">
        <f>IF(N309="sníž. přenesená",J309,0)</f>
        <v>0</v>
      </c>
      <c r="BI309" s="214">
        <f>IF(N309="nulová",J309,0)</f>
        <v>0</v>
      </c>
      <c r="BJ309" s="15" t="s">
        <v>79</v>
      </c>
      <c r="BK309" s="214">
        <f>ROUND(I309*H309,2)</f>
        <v>0</v>
      </c>
      <c r="BL309" s="15" t="s">
        <v>262</v>
      </c>
      <c r="BM309" s="15" t="s">
        <v>513</v>
      </c>
    </row>
    <row r="310" s="1" customFormat="1">
      <c r="B310" s="36"/>
      <c r="C310" s="37"/>
      <c r="D310" s="215" t="s">
        <v>124</v>
      </c>
      <c r="E310" s="37"/>
      <c r="F310" s="216" t="s">
        <v>499</v>
      </c>
      <c r="G310" s="37"/>
      <c r="H310" s="37"/>
      <c r="I310" s="129"/>
      <c r="J310" s="37"/>
      <c r="K310" s="37"/>
      <c r="L310" s="41"/>
      <c r="M310" s="217"/>
      <c r="N310" s="77"/>
      <c r="O310" s="77"/>
      <c r="P310" s="77"/>
      <c r="Q310" s="77"/>
      <c r="R310" s="77"/>
      <c r="S310" s="77"/>
      <c r="T310" s="78"/>
      <c r="AT310" s="15" t="s">
        <v>124</v>
      </c>
      <c r="AU310" s="15" t="s">
        <v>81</v>
      </c>
    </row>
    <row r="311" s="11" customFormat="1">
      <c r="B311" s="221"/>
      <c r="C311" s="222"/>
      <c r="D311" s="215" t="s">
        <v>189</v>
      </c>
      <c r="E311" s="223" t="s">
        <v>1</v>
      </c>
      <c r="F311" s="224" t="s">
        <v>509</v>
      </c>
      <c r="G311" s="222"/>
      <c r="H311" s="225">
        <v>45.613</v>
      </c>
      <c r="I311" s="226"/>
      <c r="J311" s="222"/>
      <c r="K311" s="222"/>
      <c r="L311" s="227"/>
      <c r="M311" s="228"/>
      <c r="N311" s="229"/>
      <c r="O311" s="229"/>
      <c r="P311" s="229"/>
      <c r="Q311" s="229"/>
      <c r="R311" s="229"/>
      <c r="S311" s="229"/>
      <c r="T311" s="230"/>
      <c r="AT311" s="231" t="s">
        <v>189</v>
      </c>
      <c r="AU311" s="231" t="s">
        <v>81</v>
      </c>
      <c r="AV311" s="11" t="s">
        <v>81</v>
      </c>
      <c r="AW311" s="11" t="s">
        <v>32</v>
      </c>
      <c r="AX311" s="11" t="s">
        <v>71</v>
      </c>
      <c r="AY311" s="231" t="s">
        <v>114</v>
      </c>
    </row>
    <row r="312" s="12" customFormat="1">
      <c r="B312" s="232"/>
      <c r="C312" s="233"/>
      <c r="D312" s="215" t="s">
        <v>189</v>
      </c>
      <c r="E312" s="234" t="s">
        <v>1</v>
      </c>
      <c r="F312" s="235" t="s">
        <v>191</v>
      </c>
      <c r="G312" s="233"/>
      <c r="H312" s="236">
        <v>45.613</v>
      </c>
      <c r="I312" s="237"/>
      <c r="J312" s="233"/>
      <c r="K312" s="233"/>
      <c r="L312" s="238"/>
      <c r="M312" s="239"/>
      <c r="N312" s="240"/>
      <c r="O312" s="240"/>
      <c r="P312" s="240"/>
      <c r="Q312" s="240"/>
      <c r="R312" s="240"/>
      <c r="S312" s="240"/>
      <c r="T312" s="241"/>
      <c r="AT312" s="242" t="s">
        <v>189</v>
      </c>
      <c r="AU312" s="242" t="s">
        <v>81</v>
      </c>
      <c r="AV312" s="12" t="s">
        <v>139</v>
      </c>
      <c r="AW312" s="12" t="s">
        <v>32</v>
      </c>
      <c r="AX312" s="12" t="s">
        <v>79</v>
      </c>
      <c r="AY312" s="242" t="s">
        <v>114</v>
      </c>
    </row>
    <row r="313" s="1" customFormat="1" ht="16.5" customHeight="1">
      <c r="B313" s="36"/>
      <c r="C313" s="203" t="s">
        <v>514</v>
      </c>
      <c r="D313" s="203" t="s">
        <v>117</v>
      </c>
      <c r="E313" s="204" t="s">
        <v>515</v>
      </c>
      <c r="F313" s="205" t="s">
        <v>516</v>
      </c>
      <c r="G313" s="206" t="s">
        <v>238</v>
      </c>
      <c r="H313" s="207">
        <v>103.37300000000001</v>
      </c>
      <c r="I313" s="208"/>
      <c r="J313" s="209">
        <f>ROUND(I313*H313,2)</f>
        <v>0</v>
      </c>
      <c r="K313" s="205" t="s">
        <v>216</v>
      </c>
      <c r="L313" s="41"/>
      <c r="M313" s="210" t="s">
        <v>1</v>
      </c>
      <c r="N313" s="211" t="s">
        <v>42</v>
      </c>
      <c r="O313" s="77"/>
      <c r="P313" s="212">
        <f>O313*H313</f>
        <v>0</v>
      </c>
      <c r="Q313" s="212">
        <v>0</v>
      </c>
      <c r="R313" s="212">
        <f>Q313*H313</f>
        <v>0</v>
      </c>
      <c r="S313" s="212">
        <v>0</v>
      </c>
      <c r="T313" s="213">
        <f>S313*H313</f>
        <v>0</v>
      </c>
      <c r="AR313" s="15" t="s">
        <v>262</v>
      </c>
      <c r="AT313" s="15" t="s">
        <v>117</v>
      </c>
      <c r="AU313" s="15" t="s">
        <v>81</v>
      </c>
      <c r="AY313" s="15" t="s">
        <v>114</v>
      </c>
      <c r="BE313" s="214">
        <f>IF(N313="základní",J313,0)</f>
        <v>0</v>
      </c>
      <c r="BF313" s="214">
        <f>IF(N313="snížená",J313,0)</f>
        <v>0</v>
      </c>
      <c r="BG313" s="214">
        <f>IF(N313="zákl. přenesená",J313,0)</f>
        <v>0</v>
      </c>
      <c r="BH313" s="214">
        <f>IF(N313="sníž. přenesená",J313,0)</f>
        <v>0</v>
      </c>
      <c r="BI313" s="214">
        <f>IF(N313="nulová",J313,0)</f>
        <v>0</v>
      </c>
      <c r="BJ313" s="15" t="s">
        <v>79</v>
      </c>
      <c r="BK313" s="214">
        <f>ROUND(I313*H313,2)</f>
        <v>0</v>
      </c>
      <c r="BL313" s="15" t="s">
        <v>262</v>
      </c>
      <c r="BM313" s="15" t="s">
        <v>517</v>
      </c>
    </row>
    <row r="314" s="1" customFormat="1">
      <c r="B314" s="36"/>
      <c r="C314" s="37"/>
      <c r="D314" s="215" t="s">
        <v>124</v>
      </c>
      <c r="E314" s="37"/>
      <c r="F314" s="216" t="s">
        <v>499</v>
      </c>
      <c r="G314" s="37"/>
      <c r="H314" s="37"/>
      <c r="I314" s="129"/>
      <c r="J314" s="37"/>
      <c r="K314" s="37"/>
      <c r="L314" s="41"/>
      <c r="M314" s="217"/>
      <c r="N314" s="77"/>
      <c r="O314" s="77"/>
      <c r="P314" s="77"/>
      <c r="Q314" s="77"/>
      <c r="R314" s="77"/>
      <c r="S314" s="77"/>
      <c r="T314" s="78"/>
      <c r="AT314" s="15" t="s">
        <v>124</v>
      </c>
      <c r="AU314" s="15" t="s">
        <v>81</v>
      </c>
    </row>
    <row r="315" s="11" customFormat="1">
      <c r="B315" s="221"/>
      <c r="C315" s="222"/>
      <c r="D315" s="215" t="s">
        <v>189</v>
      </c>
      <c r="E315" s="223" t="s">
        <v>1</v>
      </c>
      <c r="F315" s="224" t="s">
        <v>518</v>
      </c>
      <c r="G315" s="222"/>
      <c r="H315" s="225">
        <v>57.759999999999998</v>
      </c>
      <c r="I315" s="226"/>
      <c r="J315" s="222"/>
      <c r="K315" s="222"/>
      <c r="L315" s="227"/>
      <c r="M315" s="228"/>
      <c r="N315" s="229"/>
      <c r="O315" s="229"/>
      <c r="P315" s="229"/>
      <c r="Q315" s="229"/>
      <c r="R315" s="229"/>
      <c r="S315" s="229"/>
      <c r="T315" s="230"/>
      <c r="AT315" s="231" t="s">
        <v>189</v>
      </c>
      <c r="AU315" s="231" t="s">
        <v>81</v>
      </c>
      <c r="AV315" s="11" t="s">
        <v>81</v>
      </c>
      <c r="AW315" s="11" t="s">
        <v>32</v>
      </c>
      <c r="AX315" s="11" t="s">
        <v>71</v>
      </c>
      <c r="AY315" s="231" t="s">
        <v>114</v>
      </c>
    </row>
    <row r="316" s="11" customFormat="1">
      <c r="B316" s="221"/>
      <c r="C316" s="222"/>
      <c r="D316" s="215" t="s">
        <v>189</v>
      </c>
      <c r="E316" s="223" t="s">
        <v>1</v>
      </c>
      <c r="F316" s="224" t="s">
        <v>509</v>
      </c>
      <c r="G316" s="222"/>
      <c r="H316" s="225">
        <v>45.613</v>
      </c>
      <c r="I316" s="226"/>
      <c r="J316" s="222"/>
      <c r="K316" s="222"/>
      <c r="L316" s="227"/>
      <c r="M316" s="228"/>
      <c r="N316" s="229"/>
      <c r="O316" s="229"/>
      <c r="P316" s="229"/>
      <c r="Q316" s="229"/>
      <c r="R316" s="229"/>
      <c r="S316" s="229"/>
      <c r="T316" s="230"/>
      <c r="AT316" s="231" t="s">
        <v>189</v>
      </c>
      <c r="AU316" s="231" t="s">
        <v>81</v>
      </c>
      <c r="AV316" s="11" t="s">
        <v>81</v>
      </c>
      <c r="AW316" s="11" t="s">
        <v>32</v>
      </c>
      <c r="AX316" s="11" t="s">
        <v>71</v>
      </c>
      <c r="AY316" s="231" t="s">
        <v>114</v>
      </c>
    </row>
    <row r="317" s="12" customFormat="1">
      <c r="B317" s="232"/>
      <c r="C317" s="233"/>
      <c r="D317" s="215" t="s">
        <v>189</v>
      </c>
      <c r="E317" s="234" t="s">
        <v>1</v>
      </c>
      <c r="F317" s="235" t="s">
        <v>191</v>
      </c>
      <c r="G317" s="233"/>
      <c r="H317" s="236">
        <v>103.37300000000001</v>
      </c>
      <c r="I317" s="237"/>
      <c r="J317" s="233"/>
      <c r="K317" s="233"/>
      <c r="L317" s="238"/>
      <c r="M317" s="239"/>
      <c r="N317" s="240"/>
      <c r="O317" s="240"/>
      <c r="P317" s="240"/>
      <c r="Q317" s="240"/>
      <c r="R317" s="240"/>
      <c r="S317" s="240"/>
      <c r="T317" s="241"/>
      <c r="AT317" s="242" t="s">
        <v>189</v>
      </c>
      <c r="AU317" s="242" t="s">
        <v>81</v>
      </c>
      <c r="AV317" s="12" t="s">
        <v>139</v>
      </c>
      <c r="AW317" s="12" t="s">
        <v>32</v>
      </c>
      <c r="AX317" s="12" t="s">
        <v>79</v>
      </c>
      <c r="AY317" s="242" t="s">
        <v>114</v>
      </c>
    </row>
    <row r="318" s="1" customFormat="1" ht="16.5" customHeight="1">
      <c r="B318" s="36"/>
      <c r="C318" s="203" t="s">
        <v>519</v>
      </c>
      <c r="D318" s="203" t="s">
        <v>117</v>
      </c>
      <c r="E318" s="204" t="s">
        <v>520</v>
      </c>
      <c r="F318" s="205" t="s">
        <v>521</v>
      </c>
      <c r="G318" s="206" t="s">
        <v>238</v>
      </c>
      <c r="H318" s="207">
        <v>45.613</v>
      </c>
      <c r="I318" s="208"/>
      <c r="J318" s="209">
        <f>ROUND(I318*H318,2)</f>
        <v>0</v>
      </c>
      <c r="K318" s="205" t="s">
        <v>216</v>
      </c>
      <c r="L318" s="41"/>
      <c r="M318" s="210" t="s">
        <v>1</v>
      </c>
      <c r="N318" s="211" t="s">
        <v>42</v>
      </c>
      <c r="O318" s="77"/>
      <c r="P318" s="212">
        <f>O318*H318</f>
        <v>0</v>
      </c>
      <c r="Q318" s="212">
        <v>0</v>
      </c>
      <c r="R318" s="212">
        <f>Q318*H318</f>
        <v>0</v>
      </c>
      <c r="S318" s="212">
        <v>0</v>
      </c>
      <c r="T318" s="213">
        <f>S318*H318</f>
        <v>0</v>
      </c>
      <c r="AR318" s="15" t="s">
        <v>262</v>
      </c>
      <c r="AT318" s="15" t="s">
        <v>117</v>
      </c>
      <c r="AU318" s="15" t="s">
        <v>81</v>
      </c>
      <c r="AY318" s="15" t="s">
        <v>114</v>
      </c>
      <c r="BE318" s="214">
        <f>IF(N318="základní",J318,0)</f>
        <v>0</v>
      </c>
      <c r="BF318" s="214">
        <f>IF(N318="snížená",J318,0)</f>
        <v>0</v>
      </c>
      <c r="BG318" s="214">
        <f>IF(N318="zákl. přenesená",J318,0)</f>
        <v>0</v>
      </c>
      <c r="BH318" s="214">
        <f>IF(N318="sníž. přenesená",J318,0)</f>
        <v>0</v>
      </c>
      <c r="BI318" s="214">
        <f>IF(N318="nulová",J318,0)</f>
        <v>0</v>
      </c>
      <c r="BJ318" s="15" t="s">
        <v>79</v>
      </c>
      <c r="BK318" s="214">
        <f>ROUND(I318*H318,2)</f>
        <v>0</v>
      </c>
      <c r="BL318" s="15" t="s">
        <v>262</v>
      </c>
      <c r="BM318" s="15" t="s">
        <v>522</v>
      </c>
    </row>
    <row r="319" s="1" customFormat="1">
      <c r="B319" s="36"/>
      <c r="C319" s="37"/>
      <c r="D319" s="215" t="s">
        <v>124</v>
      </c>
      <c r="E319" s="37"/>
      <c r="F319" s="216" t="s">
        <v>499</v>
      </c>
      <c r="G319" s="37"/>
      <c r="H319" s="37"/>
      <c r="I319" s="129"/>
      <c r="J319" s="37"/>
      <c r="K319" s="37"/>
      <c r="L319" s="41"/>
      <c r="M319" s="217"/>
      <c r="N319" s="77"/>
      <c r="O319" s="77"/>
      <c r="P319" s="77"/>
      <c r="Q319" s="77"/>
      <c r="R319" s="77"/>
      <c r="S319" s="77"/>
      <c r="T319" s="78"/>
      <c r="AT319" s="15" t="s">
        <v>124</v>
      </c>
      <c r="AU319" s="15" t="s">
        <v>81</v>
      </c>
    </row>
    <row r="320" s="11" customFormat="1">
      <c r="B320" s="221"/>
      <c r="C320" s="222"/>
      <c r="D320" s="215" t="s">
        <v>189</v>
      </c>
      <c r="E320" s="223" t="s">
        <v>1</v>
      </c>
      <c r="F320" s="224" t="s">
        <v>509</v>
      </c>
      <c r="G320" s="222"/>
      <c r="H320" s="225">
        <v>45.613</v>
      </c>
      <c r="I320" s="226"/>
      <c r="J320" s="222"/>
      <c r="K320" s="222"/>
      <c r="L320" s="227"/>
      <c r="M320" s="228"/>
      <c r="N320" s="229"/>
      <c r="O320" s="229"/>
      <c r="P320" s="229"/>
      <c r="Q320" s="229"/>
      <c r="R320" s="229"/>
      <c r="S320" s="229"/>
      <c r="T320" s="230"/>
      <c r="AT320" s="231" t="s">
        <v>189</v>
      </c>
      <c r="AU320" s="231" t="s">
        <v>81</v>
      </c>
      <c r="AV320" s="11" t="s">
        <v>81</v>
      </c>
      <c r="AW320" s="11" t="s">
        <v>32</v>
      </c>
      <c r="AX320" s="11" t="s">
        <v>71</v>
      </c>
      <c r="AY320" s="231" t="s">
        <v>114</v>
      </c>
    </row>
    <row r="321" s="12" customFormat="1">
      <c r="B321" s="232"/>
      <c r="C321" s="233"/>
      <c r="D321" s="215" t="s">
        <v>189</v>
      </c>
      <c r="E321" s="234" t="s">
        <v>1</v>
      </c>
      <c r="F321" s="235" t="s">
        <v>191</v>
      </c>
      <c r="G321" s="233"/>
      <c r="H321" s="236">
        <v>45.613</v>
      </c>
      <c r="I321" s="237"/>
      <c r="J321" s="233"/>
      <c r="K321" s="233"/>
      <c r="L321" s="238"/>
      <c r="M321" s="239"/>
      <c r="N321" s="240"/>
      <c r="O321" s="240"/>
      <c r="P321" s="240"/>
      <c r="Q321" s="240"/>
      <c r="R321" s="240"/>
      <c r="S321" s="240"/>
      <c r="T321" s="241"/>
      <c r="AT321" s="242" t="s">
        <v>189</v>
      </c>
      <c r="AU321" s="242" t="s">
        <v>81</v>
      </c>
      <c r="AV321" s="12" t="s">
        <v>139</v>
      </c>
      <c r="AW321" s="12" t="s">
        <v>32</v>
      </c>
      <c r="AX321" s="12" t="s">
        <v>79</v>
      </c>
      <c r="AY321" s="242" t="s">
        <v>114</v>
      </c>
    </row>
    <row r="322" s="1" customFormat="1" ht="16.5" customHeight="1">
      <c r="B322" s="36"/>
      <c r="C322" s="203" t="s">
        <v>523</v>
      </c>
      <c r="D322" s="203" t="s">
        <v>117</v>
      </c>
      <c r="E322" s="204" t="s">
        <v>524</v>
      </c>
      <c r="F322" s="205" t="s">
        <v>525</v>
      </c>
      <c r="G322" s="206" t="s">
        <v>238</v>
      </c>
      <c r="H322" s="207">
        <v>44.222000000000001</v>
      </c>
      <c r="I322" s="208"/>
      <c r="J322" s="209">
        <f>ROUND(I322*H322,2)</f>
        <v>0</v>
      </c>
      <c r="K322" s="205" t="s">
        <v>216</v>
      </c>
      <c r="L322" s="41"/>
      <c r="M322" s="210" t="s">
        <v>1</v>
      </c>
      <c r="N322" s="211" t="s">
        <v>42</v>
      </c>
      <c r="O322" s="77"/>
      <c r="P322" s="212">
        <f>O322*H322</f>
        <v>0</v>
      </c>
      <c r="Q322" s="212">
        <v>0</v>
      </c>
      <c r="R322" s="212">
        <f>Q322*H322</f>
        <v>0</v>
      </c>
      <c r="S322" s="212">
        <v>0</v>
      </c>
      <c r="T322" s="213">
        <f>S322*H322</f>
        <v>0</v>
      </c>
      <c r="AR322" s="15" t="s">
        <v>262</v>
      </c>
      <c r="AT322" s="15" t="s">
        <v>117</v>
      </c>
      <c r="AU322" s="15" t="s">
        <v>81</v>
      </c>
      <c r="AY322" s="15" t="s">
        <v>114</v>
      </c>
      <c r="BE322" s="214">
        <f>IF(N322="základní",J322,0)</f>
        <v>0</v>
      </c>
      <c r="BF322" s="214">
        <f>IF(N322="snížená",J322,0)</f>
        <v>0</v>
      </c>
      <c r="BG322" s="214">
        <f>IF(N322="zákl. přenesená",J322,0)</f>
        <v>0</v>
      </c>
      <c r="BH322" s="214">
        <f>IF(N322="sníž. přenesená",J322,0)</f>
        <v>0</v>
      </c>
      <c r="BI322" s="214">
        <f>IF(N322="nulová",J322,0)</f>
        <v>0</v>
      </c>
      <c r="BJ322" s="15" t="s">
        <v>79</v>
      </c>
      <c r="BK322" s="214">
        <f>ROUND(I322*H322,2)</f>
        <v>0</v>
      </c>
      <c r="BL322" s="15" t="s">
        <v>262</v>
      </c>
      <c r="BM322" s="15" t="s">
        <v>526</v>
      </c>
    </row>
    <row r="323" s="1" customFormat="1">
      <c r="B323" s="36"/>
      <c r="C323" s="37"/>
      <c r="D323" s="215" t="s">
        <v>124</v>
      </c>
      <c r="E323" s="37"/>
      <c r="F323" s="216" t="s">
        <v>499</v>
      </c>
      <c r="G323" s="37"/>
      <c r="H323" s="37"/>
      <c r="I323" s="129"/>
      <c r="J323" s="37"/>
      <c r="K323" s="37"/>
      <c r="L323" s="41"/>
      <c r="M323" s="217"/>
      <c r="N323" s="77"/>
      <c r="O323" s="77"/>
      <c r="P323" s="77"/>
      <c r="Q323" s="77"/>
      <c r="R323" s="77"/>
      <c r="S323" s="77"/>
      <c r="T323" s="78"/>
      <c r="AT323" s="15" t="s">
        <v>124</v>
      </c>
      <c r="AU323" s="15" t="s">
        <v>81</v>
      </c>
    </row>
    <row r="324" s="11" customFormat="1">
      <c r="B324" s="221"/>
      <c r="C324" s="222"/>
      <c r="D324" s="215" t="s">
        <v>189</v>
      </c>
      <c r="E324" s="223" t="s">
        <v>1</v>
      </c>
      <c r="F324" s="224" t="s">
        <v>500</v>
      </c>
      <c r="G324" s="222"/>
      <c r="H324" s="225">
        <v>44.222000000000001</v>
      </c>
      <c r="I324" s="226"/>
      <c r="J324" s="222"/>
      <c r="K324" s="222"/>
      <c r="L324" s="227"/>
      <c r="M324" s="228"/>
      <c r="N324" s="229"/>
      <c r="O324" s="229"/>
      <c r="P324" s="229"/>
      <c r="Q324" s="229"/>
      <c r="R324" s="229"/>
      <c r="S324" s="229"/>
      <c r="T324" s="230"/>
      <c r="AT324" s="231" t="s">
        <v>189</v>
      </c>
      <c r="AU324" s="231" t="s">
        <v>81</v>
      </c>
      <c r="AV324" s="11" t="s">
        <v>81</v>
      </c>
      <c r="AW324" s="11" t="s">
        <v>32</v>
      </c>
      <c r="AX324" s="11" t="s">
        <v>71</v>
      </c>
      <c r="AY324" s="231" t="s">
        <v>114</v>
      </c>
    </row>
    <row r="325" s="12" customFormat="1">
      <c r="B325" s="232"/>
      <c r="C325" s="233"/>
      <c r="D325" s="215" t="s">
        <v>189</v>
      </c>
      <c r="E325" s="234" t="s">
        <v>1</v>
      </c>
      <c r="F325" s="235" t="s">
        <v>191</v>
      </c>
      <c r="G325" s="233"/>
      <c r="H325" s="236">
        <v>44.222000000000001</v>
      </c>
      <c r="I325" s="237"/>
      <c r="J325" s="233"/>
      <c r="K325" s="233"/>
      <c r="L325" s="238"/>
      <c r="M325" s="239"/>
      <c r="N325" s="240"/>
      <c r="O325" s="240"/>
      <c r="P325" s="240"/>
      <c r="Q325" s="240"/>
      <c r="R325" s="240"/>
      <c r="S325" s="240"/>
      <c r="T325" s="241"/>
      <c r="AT325" s="242" t="s">
        <v>189</v>
      </c>
      <c r="AU325" s="242" t="s">
        <v>81</v>
      </c>
      <c r="AV325" s="12" t="s">
        <v>139</v>
      </c>
      <c r="AW325" s="12" t="s">
        <v>32</v>
      </c>
      <c r="AX325" s="12" t="s">
        <v>79</v>
      </c>
      <c r="AY325" s="242" t="s">
        <v>114</v>
      </c>
    </row>
    <row r="326" s="1" customFormat="1" ht="16.5" customHeight="1">
      <c r="B326" s="36"/>
      <c r="C326" s="203" t="s">
        <v>527</v>
      </c>
      <c r="D326" s="203" t="s">
        <v>117</v>
      </c>
      <c r="E326" s="204" t="s">
        <v>528</v>
      </c>
      <c r="F326" s="205" t="s">
        <v>529</v>
      </c>
      <c r="G326" s="206" t="s">
        <v>238</v>
      </c>
      <c r="H326" s="207">
        <v>57.759999999999998</v>
      </c>
      <c r="I326" s="208"/>
      <c r="J326" s="209">
        <f>ROUND(I326*H326,2)</f>
        <v>0</v>
      </c>
      <c r="K326" s="205" t="s">
        <v>216</v>
      </c>
      <c r="L326" s="41"/>
      <c r="M326" s="210" t="s">
        <v>1</v>
      </c>
      <c r="N326" s="211" t="s">
        <v>42</v>
      </c>
      <c r="O326" s="77"/>
      <c r="P326" s="212">
        <f>O326*H326</f>
        <v>0</v>
      </c>
      <c r="Q326" s="212">
        <v>0</v>
      </c>
      <c r="R326" s="212">
        <f>Q326*H326</f>
        <v>0</v>
      </c>
      <c r="S326" s="212">
        <v>0</v>
      </c>
      <c r="T326" s="213">
        <f>S326*H326</f>
        <v>0</v>
      </c>
      <c r="AR326" s="15" t="s">
        <v>262</v>
      </c>
      <c r="AT326" s="15" t="s">
        <v>117</v>
      </c>
      <c r="AU326" s="15" t="s">
        <v>81</v>
      </c>
      <c r="AY326" s="15" t="s">
        <v>114</v>
      </c>
      <c r="BE326" s="214">
        <f>IF(N326="základní",J326,0)</f>
        <v>0</v>
      </c>
      <c r="BF326" s="214">
        <f>IF(N326="snížená",J326,0)</f>
        <v>0</v>
      </c>
      <c r="BG326" s="214">
        <f>IF(N326="zákl. přenesená",J326,0)</f>
        <v>0</v>
      </c>
      <c r="BH326" s="214">
        <f>IF(N326="sníž. přenesená",J326,0)</f>
        <v>0</v>
      </c>
      <c r="BI326" s="214">
        <f>IF(N326="nulová",J326,0)</f>
        <v>0</v>
      </c>
      <c r="BJ326" s="15" t="s">
        <v>79</v>
      </c>
      <c r="BK326" s="214">
        <f>ROUND(I326*H326,2)</f>
        <v>0</v>
      </c>
      <c r="BL326" s="15" t="s">
        <v>262</v>
      </c>
      <c r="BM326" s="15" t="s">
        <v>530</v>
      </c>
    </row>
    <row r="327" s="1" customFormat="1">
      <c r="B327" s="36"/>
      <c r="C327" s="37"/>
      <c r="D327" s="215" t="s">
        <v>124</v>
      </c>
      <c r="E327" s="37"/>
      <c r="F327" s="216" t="s">
        <v>499</v>
      </c>
      <c r="G327" s="37"/>
      <c r="H327" s="37"/>
      <c r="I327" s="129"/>
      <c r="J327" s="37"/>
      <c r="K327" s="37"/>
      <c r="L327" s="41"/>
      <c r="M327" s="217"/>
      <c r="N327" s="77"/>
      <c r="O327" s="77"/>
      <c r="P327" s="77"/>
      <c r="Q327" s="77"/>
      <c r="R327" s="77"/>
      <c r="S327" s="77"/>
      <c r="T327" s="78"/>
      <c r="AT327" s="15" t="s">
        <v>124</v>
      </c>
      <c r="AU327" s="15" t="s">
        <v>81</v>
      </c>
    </row>
    <row r="328" s="11" customFormat="1">
      <c r="B328" s="221"/>
      <c r="C328" s="222"/>
      <c r="D328" s="215" t="s">
        <v>189</v>
      </c>
      <c r="E328" s="223" t="s">
        <v>1</v>
      </c>
      <c r="F328" s="224" t="s">
        <v>518</v>
      </c>
      <c r="G328" s="222"/>
      <c r="H328" s="225">
        <v>57.759999999999998</v>
      </c>
      <c r="I328" s="226"/>
      <c r="J328" s="222"/>
      <c r="K328" s="222"/>
      <c r="L328" s="227"/>
      <c r="M328" s="228"/>
      <c r="N328" s="229"/>
      <c r="O328" s="229"/>
      <c r="P328" s="229"/>
      <c r="Q328" s="229"/>
      <c r="R328" s="229"/>
      <c r="S328" s="229"/>
      <c r="T328" s="230"/>
      <c r="AT328" s="231" t="s">
        <v>189</v>
      </c>
      <c r="AU328" s="231" t="s">
        <v>81</v>
      </c>
      <c r="AV328" s="11" t="s">
        <v>81</v>
      </c>
      <c r="AW328" s="11" t="s">
        <v>32</v>
      </c>
      <c r="AX328" s="11" t="s">
        <v>71</v>
      </c>
      <c r="AY328" s="231" t="s">
        <v>114</v>
      </c>
    </row>
    <row r="329" s="12" customFormat="1">
      <c r="B329" s="232"/>
      <c r="C329" s="233"/>
      <c r="D329" s="215" t="s">
        <v>189</v>
      </c>
      <c r="E329" s="234" t="s">
        <v>1</v>
      </c>
      <c r="F329" s="235" t="s">
        <v>191</v>
      </c>
      <c r="G329" s="233"/>
      <c r="H329" s="236">
        <v>57.759999999999998</v>
      </c>
      <c r="I329" s="237"/>
      <c r="J329" s="233"/>
      <c r="K329" s="233"/>
      <c r="L329" s="238"/>
      <c r="M329" s="239"/>
      <c r="N329" s="240"/>
      <c r="O329" s="240"/>
      <c r="P329" s="240"/>
      <c r="Q329" s="240"/>
      <c r="R329" s="240"/>
      <c r="S329" s="240"/>
      <c r="T329" s="241"/>
      <c r="AT329" s="242" t="s">
        <v>189</v>
      </c>
      <c r="AU329" s="242" t="s">
        <v>81</v>
      </c>
      <c r="AV329" s="12" t="s">
        <v>139</v>
      </c>
      <c r="AW329" s="12" t="s">
        <v>32</v>
      </c>
      <c r="AX329" s="12" t="s">
        <v>79</v>
      </c>
      <c r="AY329" s="242" t="s">
        <v>114</v>
      </c>
    </row>
    <row r="330" s="1" customFormat="1" ht="16.5" customHeight="1">
      <c r="B330" s="36"/>
      <c r="C330" s="203" t="s">
        <v>531</v>
      </c>
      <c r="D330" s="203" t="s">
        <v>117</v>
      </c>
      <c r="E330" s="204" t="s">
        <v>532</v>
      </c>
      <c r="F330" s="205" t="s">
        <v>533</v>
      </c>
      <c r="G330" s="206" t="s">
        <v>238</v>
      </c>
      <c r="H330" s="207">
        <v>57.759999999999998</v>
      </c>
      <c r="I330" s="208"/>
      <c r="J330" s="209">
        <f>ROUND(I330*H330,2)</f>
        <v>0</v>
      </c>
      <c r="K330" s="205" t="s">
        <v>216</v>
      </c>
      <c r="L330" s="41"/>
      <c r="M330" s="210" t="s">
        <v>1</v>
      </c>
      <c r="N330" s="211" t="s">
        <v>42</v>
      </c>
      <c r="O330" s="77"/>
      <c r="P330" s="212">
        <f>O330*H330</f>
        <v>0</v>
      </c>
      <c r="Q330" s="212">
        <v>0</v>
      </c>
      <c r="R330" s="212">
        <f>Q330*H330</f>
        <v>0</v>
      </c>
      <c r="S330" s="212">
        <v>0</v>
      </c>
      <c r="T330" s="213">
        <f>S330*H330</f>
        <v>0</v>
      </c>
      <c r="AR330" s="15" t="s">
        <v>262</v>
      </c>
      <c r="AT330" s="15" t="s">
        <v>117</v>
      </c>
      <c r="AU330" s="15" t="s">
        <v>81</v>
      </c>
      <c r="AY330" s="15" t="s">
        <v>114</v>
      </c>
      <c r="BE330" s="214">
        <f>IF(N330="základní",J330,0)</f>
        <v>0</v>
      </c>
      <c r="BF330" s="214">
        <f>IF(N330="snížená",J330,0)</f>
        <v>0</v>
      </c>
      <c r="BG330" s="214">
        <f>IF(N330="zákl. přenesená",J330,0)</f>
        <v>0</v>
      </c>
      <c r="BH330" s="214">
        <f>IF(N330="sníž. přenesená",J330,0)</f>
        <v>0</v>
      </c>
      <c r="BI330" s="214">
        <f>IF(N330="nulová",J330,0)</f>
        <v>0</v>
      </c>
      <c r="BJ330" s="15" t="s">
        <v>79</v>
      </c>
      <c r="BK330" s="214">
        <f>ROUND(I330*H330,2)</f>
        <v>0</v>
      </c>
      <c r="BL330" s="15" t="s">
        <v>262</v>
      </c>
      <c r="BM330" s="15" t="s">
        <v>534</v>
      </c>
    </row>
    <row r="331" s="1" customFormat="1">
      <c r="B331" s="36"/>
      <c r="C331" s="37"/>
      <c r="D331" s="215" t="s">
        <v>124</v>
      </c>
      <c r="E331" s="37"/>
      <c r="F331" s="216" t="s">
        <v>499</v>
      </c>
      <c r="G331" s="37"/>
      <c r="H331" s="37"/>
      <c r="I331" s="129"/>
      <c r="J331" s="37"/>
      <c r="K331" s="37"/>
      <c r="L331" s="41"/>
      <c r="M331" s="217"/>
      <c r="N331" s="77"/>
      <c r="O331" s="77"/>
      <c r="P331" s="77"/>
      <c r="Q331" s="77"/>
      <c r="R331" s="77"/>
      <c r="S331" s="77"/>
      <c r="T331" s="78"/>
      <c r="AT331" s="15" t="s">
        <v>124</v>
      </c>
      <c r="AU331" s="15" t="s">
        <v>81</v>
      </c>
    </row>
    <row r="332" s="11" customFormat="1">
      <c r="B332" s="221"/>
      <c r="C332" s="222"/>
      <c r="D332" s="215" t="s">
        <v>189</v>
      </c>
      <c r="E332" s="223" t="s">
        <v>1</v>
      </c>
      <c r="F332" s="224" t="s">
        <v>518</v>
      </c>
      <c r="G332" s="222"/>
      <c r="H332" s="225">
        <v>57.759999999999998</v>
      </c>
      <c r="I332" s="226"/>
      <c r="J332" s="222"/>
      <c r="K332" s="222"/>
      <c r="L332" s="227"/>
      <c r="M332" s="228"/>
      <c r="N332" s="229"/>
      <c r="O332" s="229"/>
      <c r="P332" s="229"/>
      <c r="Q332" s="229"/>
      <c r="R332" s="229"/>
      <c r="S332" s="229"/>
      <c r="T332" s="230"/>
      <c r="AT332" s="231" t="s">
        <v>189</v>
      </c>
      <c r="AU332" s="231" t="s">
        <v>81</v>
      </c>
      <c r="AV332" s="11" t="s">
        <v>81</v>
      </c>
      <c r="AW332" s="11" t="s">
        <v>32</v>
      </c>
      <c r="AX332" s="11" t="s">
        <v>71</v>
      </c>
      <c r="AY332" s="231" t="s">
        <v>114</v>
      </c>
    </row>
    <row r="333" s="12" customFormat="1">
      <c r="B333" s="232"/>
      <c r="C333" s="233"/>
      <c r="D333" s="215" t="s">
        <v>189</v>
      </c>
      <c r="E333" s="234" t="s">
        <v>1</v>
      </c>
      <c r="F333" s="235" t="s">
        <v>191</v>
      </c>
      <c r="G333" s="233"/>
      <c r="H333" s="236">
        <v>57.759999999999998</v>
      </c>
      <c r="I333" s="237"/>
      <c r="J333" s="233"/>
      <c r="K333" s="233"/>
      <c r="L333" s="238"/>
      <c r="M333" s="239"/>
      <c r="N333" s="240"/>
      <c r="O333" s="240"/>
      <c r="P333" s="240"/>
      <c r="Q333" s="240"/>
      <c r="R333" s="240"/>
      <c r="S333" s="240"/>
      <c r="T333" s="241"/>
      <c r="AT333" s="242" t="s">
        <v>189</v>
      </c>
      <c r="AU333" s="242" t="s">
        <v>81</v>
      </c>
      <c r="AV333" s="12" t="s">
        <v>139</v>
      </c>
      <c r="AW333" s="12" t="s">
        <v>32</v>
      </c>
      <c r="AX333" s="12" t="s">
        <v>79</v>
      </c>
      <c r="AY333" s="242" t="s">
        <v>114</v>
      </c>
    </row>
    <row r="334" s="1" customFormat="1" ht="16.5" customHeight="1">
      <c r="B334" s="36"/>
      <c r="C334" s="203" t="s">
        <v>535</v>
      </c>
      <c r="D334" s="203" t="s">
        <v>117</v>
      </c>
      <c r="E334" s="204" t="s">
        <v>536</v>
      </c>
      <c r="F334" s="205" t="s">
        <v>537</v>
      </c>
      <c r="G334" s="206" t="s">
        <v>238</v>
      </c>
      <c r="H334" s="207">
        <v>45.613</v>
      </c>
      <c r="I334" s="208"/>
      <c r="J334" s="209">
        <f>ROUND(I334*H334,2)</f>
        <v>0</v>
      </c>
      <c r="K334" s="205" t="s">
        <v>1</v>
      </c>
      <c r="L334" s="41"/>
      <c r="M334" s="210" t="s">
        <v>1</v>
      </c>
      <c r="N334" s="211" t="s">
        <v>42</v>
      </c>
      <c r="O334" s="77"/>
      <c r="P334" s="212">
        <f>O334*H334</f>
        <v>0</v>
      </c>
      <c r="Q334" s="212">
        <v>0</v>
      </c>
      <c r="R334" s="212">
        <f>Q334*H334</f>
        <v>0</v>
      </c>
      <c r="S334" s="212">
        <v>0</v>
      </c>
      <c r="T334" s="213">
        <f>S334*H334</f>
        <v>0</v>
      </c>
      <c r="AR334" s="15" t="s">
        <v>262</v>
      </c>
      <c r="AT334" s="15" t="s">
        <v>117</v>
      </c>
      <c r="AU334" s="15" t="s">
        <v>81</v>
      </c>
      <c r="AY334" s="15" t="s">
        <v>114</v>
      </c>
      <c r="BE334" s="214">
        <f>IF(N334="základní",J334,0)</f>
        <v>0</v>
      </c>
      <c r="BF334" s="214">
        <f>IF(N334="snížená",J334,0)</f>
        <v>0</v>
      </c>
      <c r="BG334" s="214">
        <f>IF(N334="zákl. přenesená",J334,0)</f>
        <v>0</v>
      </c>
      <c r="BH334" s="214">
        <f>IF(N334="sníž. přenesená",J334,0)</f>
        <v>0</v>
      </c>
      <c r="BI334" s="214">
        <f>IF(N334="nulová",J334,0)</f>
        <v>0</v>
      </c>
      <c r="BJ334" s="15" t="s">
        <v>79</v>
      </c>
      <c r="BK334" s="214">
        <f>ROUND(I334*H334,2)</f>
        <v>0</v>
      </c>
      <c r="BL334" s="15" t="s">
        <v>262</v>
      </c>
      <c r="BM334" s="15" t="s">
        <v>538</v>
      </c>
    </row>
    <row r="335" s="1" customFormat="1">
      <c r="B335" s="36"/>
      <c r="C335" s="37"/>
      <c r="D335" s="215" t="s">
        <v>124</v>
      </c>
      <c r="E335" s="37"/>
      <c r="F335" s="216" t="s">
        <v>499</v>
      </c>
      <c r="G335" s="37"/>
      <c r="H335" s="37"/>
      <c r="I335" s="129"/>
      <c r="J335" s="37"/>
      <c r="K335" s="37"/>
      <c r="L335" s="41"/>
      <c r="M335" s="217"/>
      <c r="N335" s="77"/>
      <c r="O335" s="77"/>
      <c r="P335" s="77"/>
      <c r="Q335" s="77"/>
      <c r="R335" s="77"/>
      <c r="S335" s="77"/>
      <c r="T335" s="78"/>
      <c r="AT335" s="15" t="s">
        <v>124</v>
      </c>
      <c r="AU335" s="15" t="s">
        <v>81</v>
      </c>
    </row>
    <row r="336" s="11" customFormat="1">
      <c r="B336" s="221"/>
      <c r="C336" s="222"/>
      <c r="D336" s="215" t="s">
        <v>189</v>
      </c>
      <c r="E336" s="223" t="s">
        <v>1</v>
      </c>
      <c r="F336" s="224" t="s">
        <v>509</v>
      </c>
      <c r="G336" s="222"/>
      <c r="H336" s="225">
        <v>45.613</v>
      </c>
      <c r="I336" s="226"/>
      <c r="J336" s="222"/>
      <c r="K336" s="222"/>
      <c r="L336" s="227"/>
      <c r="M336" s="228"/>
      <c r="N336" s="229"/>
      <c r="O336" s="229"/>
      <c r="P336" s="229"/>
      <c r="Q336" s="229"/>
      <c r="R336" s="229"/>
      <c r="S336" s="229"/>
      <c r="T336" s="230"/>
      <c r="AT336" s="231" t="s">
        <v>189</v>
      </c>
      <c r="AU336" s="231" t="s">
        <v>81</v>
      </c>
      <c r="AV336" s="11" t="s">
        <v>81</v>
      </c>
      <c r="AW336" s="11" t="s">
        <v>32</v>
      </c>
      <c r="AX336" s="11" t="s">
        <v>71</v>
      </c>
      <c r="AY336" s="231" t="s">
        <v>114</v>
      </c>
    </row>
    <row r="337" s="12" customFormat="1">
      <c r="B337" s="232"/>
      <c r="C337" s="233"/>
      <c r="D337" s="215" t="s">
        <v>189</v>
      </c>
      <c r="E337" s="234" t="s">
        <v>1</v>
      </c>
      <c r="F337" s="235" t="s">
        <v>191</v>
      </c>
      <c r="G337" s="233"/>
      <c r="H337" s="236">
        <v>45.613</v>
      </c>
      <c r="I337" s="237"/>
      <c r="J337" s="233"/>
      <c r="K337" s="233"/>
      <c r="L337" s="238"/>
      <c r="M337" s="239"/>
      <c r="N337" s="240"/>
      <c r="O337" s="240"/>
      <c r="P337" s="240"/>
      <c r="Q337" s="240"/>
      <c r="R337" s="240"/>
      <c r="S337" s="240"/>
      <c r="T337" s="241"/>
      <c r="AT337" s="242" t="s">
        <v>189</v>
      </c>
      <c r="AU337" s="242" t="s">
        <v>81</v>
      </c>
      <c r="AV337" s="12" t="s">
        <v>139</v>
      </c>
      <c r="AW337" s="12" t="s">
        <v>32</v>
      </c>
      <c r="AX337" s="12" t="s">
        <v>79</v>
      </c>
      <c r="AY337" s="242" t="s">
        <v>114</v>
      </c>
    </row>
    <row r="338" s="1" customFormat="1" ht="16.5" customHeight="1">
      <c r="B338" s="36"/>
      <c r="C338" s="203" t="s">
        <v>539</v>
      </c>
      <c r="D338" s="203" t="s">
        <v>117</v>
      </c>
      <c r="E338" s="204" t="s">
        <v>540</v>
      </c>
      <c r="F338" s="205" t="s">
        <v>541</v>
      </c>
      <c r="G338" s="206" t="s">
        <v>238</v>
      </c>
      <c r="H338" s="207">
        <v>45.613</v>
      </c>
      <c r="I338" s="208"/>
      <c r="J338" s="209">
        <f>ROUND(I338*H338,2)</f>
        <v>0</v>
      </c>
      <c r="K338" s="205" t="s">
        <v>216</v>
      </c>
      <c r="L338" s="41"/>
      <c r="M338" s="210" t="s">
        <v>1</v>
      </c>
      <c r="N338" s="211" t="s">
        <v>42</v>
      </c>
      <c r="O338" s="77"/>
      <c r="P338" s="212">
        <f>O338*H338</f>
        <v>0</v>
      </c>
      <c r="Q338" s="212">
        <v>0</v>
      </c>
      <c r="R338" s="212">
        <f>Q338*H338</f>
        <v>0</v>
      </c>
      <c r="S338" s="212">
        <v>0</v>
      </c>
      <c r="T338" s="213">
        <f>S338*H338</f>
        <v>0</v>
      </c>
      <c r="AR338" s="15" t="s">
        <v>262</v>
      </c>
      <c r="AT338" s="15" t="s">
        <v>117</v>
      </c>
      <c r="AU338" s="15" t="s">
        <v>81</v>
      </c>
      <c r="AY338" s="15" t="s">
        <v>114</v>
      </c>
      <c r="BE338" s="214">
        <f>IF(N338="základní",J338,0)</f>
        <v>0</v>
      </c>
      <c r="BF338" s="214">
        <f>IF(N338="snížená",J338,0)</f>
        <v>0</v>
      </c>
      <c r="BG338" s="214">
        <f>IF(N338="zákl. přenesená",J338,0)</f>
        <v>0</v>
      </c>
      <c r="BH338" s="214">
        <f>IF(N338="sníž. přenesená",J338,0)</f>
        <v>0</v>
      </c>
      <c r="BI338" s="214">
        <f>IF(N338="nulová",J338,0)</f>
        <v>0</v>
      </c>
      <c r="BJ338" s="15" t="s">
        <v>79</v>
      </c>
      <c r="BK338" s="214">
        <f>ROUND(I338*H338,2)</f>
        <v>0</v>
      </c>
      <c r="BL338" s="15" t="s">
        <v>262</v>
      </c>
      <c r="BM338" s="15" t="s">
        <v>542</v>
      </c>
    </row>
    <row r="339" s="1" customFormat="1">
      <c r="B339" s="36"/>
      <c r="C339" s="37"/>
      <c r="D339" s="215" t="s">
        <v>124</v>
      </c>
      <c r="E339" s="37"/>
      <c r="F339" s="216" t="s">
        <v>499</v>
      </c>
      <c r="G339" s="37"/>
      <c r="H339" s="37"/>
      <c r="I339" s="129"/>
      <c r="J339" s="37"/>
      <c r="K339" s="37"/>
      <c r="L339" s="41"/>
      <c r="M339" s="217"/>
      <c r="N339" s="77"/>
      <c r="O339" s="77"/>
      <c r="P339" s="77"/>
      <c r="Q339" s="77"/>
      <c r="R339" s="77"/>
      <c r="S339" s="77"/>
      <c r="T339" s="78"/>
      <c r="AT339" s="15" t="s">
        <v>124</v>
      </c>
      <c r="AU339" s="15" t="s">
        <v>81</v>
      </c>
    </row>
    <row r="340" s="11" customFormat="1">
      <c r="B340" s="221"/>
      <c r="C340" s="222"/>
      <c r="D340" s="215" t="s">
        <v>189</v>
      </c>
      <c r="E340" s="223" t="s">
        <v>1</v>
      </c>
      <c r="F340" s="224" t="s">
        <v>509</v>
      </c>
      <c r="G340" s="222"/>
      <c r="H340" s="225">
        <v>45.613</v>
      </c>
      <c r="I340" s="226"/>
      <c r="J340" s="222"/>
      <c r="K340" s="222"/>
      <c r="L340" s="227"/>
      <c r="M340" s="228"/>
      <c r="N340" s="229"/>
      <c r="O340" s="229"/>
      <c r="P340" s="229"/>
      <c r="Q340" s="229"/>
      <c r="R340" s="229"/>
      <c r="S340" s="229"/>
      <c r="T340" s="230"/>
      <c r="AT340" s="231" t="s">
        <v>189</v>
      </c>
      <c r="AU340" s="231" t="s">
        <v>81</v>
      </c>
      <c r="AV340" s="11" t="s">
        <v>81</v>
      </c>
      <c r="AW340" s="11" t="s">
        <v>32</v>
      </c>
      <c r="AX340" s="11" t="s">
        <v>71</v>
      </c>
      <c r="AY340" s="231" t="s">
        <v>114</v>
      </c>
    </row>
    <row r="341" s="12" customFormat="1">
      <c r="B341" s="232"/>
      <c r="C341" s="233"/>
      <c r="D341" s="215" t="s">
        <v>189</v>
      </c>
      <c r="E341" s="234" t="s">
        <v>1</v>
      </c>
      <c r="F341" s="235" t="s">
        <v>191</v>
      </c>
      <c r="G341" s="233"/>
      <c r="H341" s="236">
        <v>45.613</v>
      </c>
      <c r="I341" s="237"/>
      <c r="J341" s="233"/>
      <c r="K341" s="233"/>
      <c r="L341" s="238"/>
      <c r="M341" s="239"/>
      <c r="N341" s="240"/>
      <c r="O341" s="240"/>
      <c r="P341" s="240"/>
      <c r="Q341" s="240"/>
      <c r="R341" s="240"/>
      <c r="S341" s="240"/>
      <c r="T341" s="241"/>
      <c r="AT341" s="242" t="s">
        <v>189</v>
      </c>
      <c r="AU341" s="242" t="s">
        <v>81</v>
      </c>
      <c r="AV341" s="12" t="s">
        <v>139</v>
      </c>
      <c r="AW341" s="12" t="s">
        <v>32</v>
      </c>
      <c r="AX341" s="12" t="s">
        <v>79</v>
      </c>
      <c r="AY341" s="242" t="s">
        <v>114</v>
      </c>
    </row>
    <row r="342" s="1" customFormat="1" ht="16.5" customHeight="1">
      <c r="B342" s="36"/>
      <c r="C342" s="203" t="s">
        <v>543</v>
      </c>
      <c r="D342" s="203" t="s">
        <v>117</v>
      </c>
      <c r="E342" s="204" t="s">
        <v>544</v>
      </c>
      <c r="F342" s="205" t="s">
        <v>545</v>
      </c>
      <c r="G342" s="206" t="s">
        <v>461</v>
      </c>
      <c r="H342" s="207">
        <v>2</v>
      </c>
      <c r="I342" s="208"/>
      <c r="J342" s="209">
        <f>ROUND(I342*H342,2)</f>
        <v>0</v>
      </c>
      <c r="K342" s="205" t="s">
        <v>216</v>
      </c>
      <c r="L342" s="41"/>
      <c r="M342" s="210" t="s">
        <v>1</v>
      </c>
      <c r="N342" s="211" t="s">
        <v>42</v>
      </c>
      <c r="O342" s="77"/>
      <c r="P342" s="212">
        <f>O342*H342</f>
        <v>0</v>
      </c>
      <c r="Q342" s="212">
        <v>0</v>
      </c>
      <c r="R342" s="212">
        <f>Q342*H342</f>
        <v>0</v>
      </c>
      <c r="S342" s="212">
        <v>0</v>
      </c>
      <c r="T342" s="213">
        <f>S342*H342</f>
        <v>0</v>
      </c>
      <c r="AR342" s="15" t="s">
        <v>262</v>
      </c>
      <c r="AT342" s="15" t="s">
        <v>117</v>
      </c>
      <c r="AU342" s="15" t="s">
        <v>81</v>
      </c>
      <c r="AY342" s="15" t="s">
        <v>114</v>
      </c>
      <c r="BE342" s="214">
        <f>IF(N342="základní",J342,0)</f>
        <v>0</v>
      </c>
      <c r="BF342" s="214">
        <f>IF(N342="snížená",J342,0)</f>
        <v>0</v>
      </c>
      <c r="BG342" s="214">
        <f>IF(N342="zákl. přenesená",J342,0)</f>
        <v>0</v>
      </c>
      <c r="BH342" s="214">
        <f>IF(N342="sníž. přenesená",J342,0)</f>
        <v>0</v>
      </c>
      <c r="BI342" s="214">
        <f>IF(N342="nulová",J342,0)</f>
        <v>0</v>
      </c>
      <c r="BJ342" s="15" t="s">
        <v>79</v>
      </c>
      <c r="BK342" s="214">
        <f>ROUND(I342*H342,2)</f>
        <v>0</v>
      </c>
      <c r="BL342" s="15" t="s">
        <v>262</v>
      </c>
      <c r="BM342" s="15" t="s">
        <v>546</v>
      </c>
    </row>
    <row r="343" s="1" customFormat="1">
      <c r="B343" s="36"/>
      <c r="C343" s="37"/>
      <c r="D343" s="215" t="s">
        <v>124</v>
      </c>
      <c r="E343" s="37"/>
      <c r="F343" s="216" t="s">
        <v>547</v>
      </c>
      <c r="G343" s="37"/>
      <c r="H343" s="37"/>
      <c r="I343" s="129"/>
      <c r="J343" s="37"/>
      <c r="K343" s="37"/>
      <c r="L343" s="41"/>
      <c r="M343" s="217"/>
      <c r="N343" s="77"/>
      <c r="O343" s="77"/>
      <c r="P343" s="77"/>
      <c r="Q343" s="77"/>
      <c r="R343" s="77"/>
      <c r="S343" s="77"/>
      <c r="T343" s="78"/>
      <c r="AT343" s="15" t="s">
        <v>124</v>
      </c>
      <c r="AU343" s="15" t="s">
        <v>81</v>
      </c>
    </row>
    <row r="344" s="1" customFormat="1" ht="16.5" customHeight="1">
      <c r="B344" s="36"/>
      <c r="C344" s="203" t="s">
        <v>548</v>
      </c>
      <c r="D344" s="203" t="s">
        <v>117</v>
      </c>
      <c r="E344" s="204" t="s">
        <v>549</v>
      </c>
      <c r="F344" s="205" t="s">
        <v>550</v>
      </c>
      <c r="G344" s="206" t="s">
        <v>341</v>
      </c>
      <c r="H344" s="263"/>
      <c r="I344" s="208"/>
      <c r="J344" s="209">
        <f>ROUND(I344*H344,2)</f>
        <v>0</v>
      </c>
      <c r="K344" s="205" t="s">
        <v>121</v>
      </c>
      <c r="L344" s="41"/>
      <c r="M344" s="210" t="s">
        <v>1</v>
      </c>
      <c r="N344" s="211" t="s">
        <v>42</v>
      </c>
      <c r="O344" s="77"/>
      <c r="P344" s="212">
        <f>O344*H344</f>
        <v>0</v>
      </c>
      <c r="Q344" s="212">
        <v>0</v>
      </c>
      <c r="R344" s="212">
        <f>Q344*H344</f>
        <v>0</v>
      </c>
      <c r="S344" s="212">
        <v>0</v>
      </c>
      <c r="T344" s="213">
        <f>S344*H344</f>
        <v>0</v>
      </c>
      <c r="AR344" s="15" t="s">
        <v>262</v>
      </c>
      <c r="AT344" s="15" t="s">
        <v>117</v>
      </c>
      <c r="AU344" s="15" t="s">
        <v>81</v>
      </c>
      <c r="AY344" s="15" t="s">
        <v>114</v>
      </c>
      <c r="BE344" s="214">
        <f>IF(N344="základní",J344,0)</f>
        <v>0</v>
      </c>
      <c r="BF344" s="214">
        <f>IF(N344="snížená",J344,0)</f>
        <v>0</v>
      </c>
      <c r="BG344" s="214">
        <f>IF(N344="zákl. přenesená",J344,0)</f>
        <v>0</v>
      </c>
      <c r="BH344" s="214">
        <f>IF(N344="sníž. přenesená",J344,0)</f>
        <v>0</v>
      </c>
      <c r="BI344" s="214">
        <f>IF(N344="nulová",J344,0)</f>
        <v>0</v>
      </c>
      <c r="BJ344" s="15" t="s">
        <v>79</v>
      </c>
      <c r="BK344" s="214">
        <f>ROUND(I344*H344,2)</f>
        <v>0</v>
      </c>
      <c r="BL344" s="15" t="s">
        <v>262</v>
      </c>
      <c r="BM344" s="15" t="s">
        <v>551</v>
      </c>
    </row>
    <row r="345" s="10" customFormat="1" ht="22.8" customHeight="1">
      <c r="B345" s="187"/>
      <c r="C345" s="188"/>
      <c r="D345" s="189" t="s">
        <v>70</v>
      </c>
      <c r="E345" s="201" t="s">
        <v>552</v>
      </c>
      <c r="F345" s="201" t="s">
        <v>553</v>
      </c>
      <c r="G345" s="188"/>
      <c r="H345" s="188"/>
      <c r="I345" s="191"/>
      <c r="J345" s="202">
        <f>BK345</f>
        <v>0</v>
      </c>
      <c r="K345" s="188"/>
      <c r="L345" s="193"/>
      <c r="M345" s="194"/>
      <c r="N345" s="195"/>
      <c r="O345" s="195"/>
      <c r="P345" s="196">
        <f>SUM(P346:P354)</f>
        <v>0</v>
      </c>
      <c r="Q345" s="195"/>
      <c r="R345" s="196">
        <f>SUM(R346:R354)</f>
        <v>0</v>
      </c>
      <c r="S345" s="195"/>
      <c r="T345" s="197">
        <f>SUM(T346:T354)</f>
        <v>0</v>
      </c>
      <c r="AR345" s="198" t="s">
        <v>81</v>
      </c>
      <c r="AT345" s="199" t="s">
        <v>70</v>
      </c>
      <c r="AU345" s="199" t="s">
        <v>79</v>
      </c>
      <c r="AY345" s="198" t="s">
        <v>114</v>
      </c>
      <c r="BK345" s="200">
        <f>SUM(BK346:BK354)</f>
        <v>0</v>
      </c>
    </row>
    <row r="346" s="1" customFormat="1" ht="16.5" customHeight="1">
      <c r="B346" s="36"/>
      <c r="C346" s="203" t="s">
        <v>554</v>
      </c>
      <c r="D346" s="203" t="s">
        <v>117</v>
      </c>
      <c r="E346" s="204" t="s">
        <v>555</v>
      </c>
      <c r="F346" s="205" t="s">
        <v>556</v>
      </c>
      <c r="G346" s="206" t="s">
        <v>238</v>
      </c>
      <c r="H346" s="207">
        <v>44.222000000000001</v>
      </c>
      <c r="I346" s="208"/>
      <c r="J346" s="209">
        <f>ROUND(I346*H346,2)</f>
        <v>0</v>
      </c>
      <c r="K346" s="205" t="s">
        <v>216</v>
      </c>
      <c r="L346" s="41"/>
      <c r="M346" s="210" t="s">
        <v>1</v>
      </c>
      <c r="N346" s="211" t="s">
        <v>42</v>
      </c>
      <c r="O346" s="77"/>
      <c r="P346" s="212">
        <f>O346*H346</f>
        <v>0</v>
      </c>
      <c r="Q346" s="212">
        <v>0</v>
      </c>
      <c r="R346" s="212">
        <f>Q346*H346</f>
        <v>0</v>
      </c>
      <c r="S346" s="212">
        <v>0</v>
      </c>
      <c r="T346" s="213">
        <f>S346*H346</f>
        <v>0</v>
      </c>
      <c r="AR346" s="15" t="s">
        <v>262</v>
      </c>
      <c r="AT346" s="15" t="s">
        <v>117</v>
      </c>
      <c r="AU346" s="15" t="s">
        <v>81</v>
      </c>
      <c r="AY346" s="15" t="s">
        <v>114</v>
      </c>
      <c r="BE346" s="214">
        <f>IF(N346="základní",J346,0)</f>
        <v>0</v>
      </c>
      <c r="BF346" s="214">
        <f>IF(N346="snížená",J346,0)</f>
        <v>0</v>
      </c>
      <c r="BG346" s="214">
        <f>IF(N346="zákl. přenesená",J346,0)</f>
        <v>0</v>
      </c>
      <c r="BH346" s="214">
        <f>IF(N346="sníž. přenesená",J346,0)</f>
        <v>0</v>
      </c>
      <c r="BI346" s="214">
        <f>IF(N346="nulová",J346,0)</f>
        <v>0</v>
      </c>
      <c r="BJ346" s="15" t="s">
        <v>79</v>
      </c>
      <c r="BK346" s="214">
        <f>ROUND(I346*H346,2)</f>
        <v>0</v>
      </c>
      <c r="BL346" s="15" t="s">
        <v>262</v>
      </c>
      <c r="BM346" s="15" t="s">
        <v>557</v>
      </c>
    </row>
    <row r="347" s="1" customFormat="1">
      <c r="B347" s="36"/>
      <c r="C347" s="37"/>
      <c r="D347" s="215" t="s">
        <v>124</v>
      </c>
      <c r="E347" s="37"/>
      <c r="F347" s="216" t="s">
        <v>558</v>
      </c>
      <c r="G347" s="37"/>
      <c r="H347" s="37"/>
      <c r="I347" s="129"/>
      <c r="J347" s="37"/>
      <c r="K347" s="37"/>
      <c r="L347" s="41"/>
      <c r="M347" s="217"/>
      <c r="N347" s="77"/>
      <c r="O347" s="77"/>
      <c r="P347" s="77"/>
      <c r="Q347" s="77"/>
      <c r="R347" s="77"/>
      <c r="S347" s="77"/>
      <c r="T347" s="78"/>
      <c r="AT347" s="15" t="s">
        <v>124</v>
      </c>
      <c r="AU347" s="15" t="s">
        <v>81</v>
      </c>
    </row>
    <row r="348" s="11" customFormat="1">
      <c r="B348" s="221"/>
      <c r="C348" s="222"/>
      <c r="D348" s="215" t="s">
        <v>189</v>
      </c>
      <c r="E348" s="223" t="s">
        <v>1</v>
      </c>
      <c r="F348" s="224" t="s">
        <v>500</v>
      </c>
      <c r="G348" s="222"/>
      <c r="H348" s="225">
        <v>44.222000000000001</v>
      </c>
      <c r="I348" s="226"/>
      <c r="J348" s="222"/>
      <c r="K348" s="222"/>
      <c r="L348" s="227"/>
      <c r="M348" s="228"/>
      <c r="N348" s="229"/>
      <c r="O348" s="229"/>
      <c r="P348" s="229"/>
      <c r="Q348" s="229"/>
      <c r="R348" s="229"/>
      <c r="S348" s="229"/>
      <c r="T348" s="230"/>
      <c r="AT348" s="231" t="s">
        <v>189</v>
      </c>
      <c r="AU348" s="231" t="s">
        <v>81</v>
      </c>
      <c r="AV348" s="11" t="s">
        <v>81</v>
      </c>
      <c r="AW348" s="11" t="s">
        <v>32</v>
      </c>
      <c r="AX348" s="11" t="s">
        <v>71</v>
      </c>
      <c r="AY348" s="231" t="s">
        <v>114</v>
      </c>
    </row>
    <row r="349" s="12" customFormat="1">
      <c r="B349" s="232"/>
      <c r="C349" s="233"/>
      <c r="D349" s="215" t="s">
        <v>189</v>
      </c>
      <c r="E349" s="234" t="s">
        <v>1</v>
      </c>
      <c r="F349" s="235" t="s">
        <v>191</v>
      </c>
      <c r="G349" s="233"/>
      <c r="H349" s="236">
        <v>44.222000000000001</v>
      </c>
      <c r="I349" s="237"/>
      <c r="J349" s="233"/>
      <c r="K349" s="233"/>
      <c r="L349" s="238"/>
      <c r="M349" s="239"/>
      <c r="N349" s="240"/>
      <c r="O349" s="240"/>
      <c r="P349" s="240"/>
      <c r="Q349" s="240"/>
      <c r="R349" s="240"/>
      <c r="S349" s="240"/>
      <c r="T349" s="241"/>
      <c r="AT349" s="242" t="s">
        <v>189</v>
      </c>
      <c r="AU349" s="242" t="s">
        <v>81</v>
      </c>
      <c r="AV349" s="12" t="s">
        <v>139</v>
      </c>
      <c r="AW349" s="12" t="s">
        <v>32</v>
      </c>
      <c r="AX349" s="12" t="s">
        <v>79</v>
      </c>
      <c r="AY349" s="242" t="s">
        <v>114</v>
      </c>
    </row>
    <row r="350" s="1" customFormat="1" ht="16.5" customHeight="1">
      <c r="B350" s="36"/>
      <c r="C350" s="203" t="s">
        <v>559</v>
      </c>
      <c r="D350" s="203" t="s">
        <v>117</v>
      </c>
      <c r="E350" s="204" t="s">
        <v>560</v>
      </c>
      <c r="F350" s="205" t="s">
        <v>561</v>
      </c>
      <c r="G350" s="206" t="s">
        <v>461</v>
      </c>
      <c r="H350" s="207">
        <v>1</v>
      </c>
      <c r="I350" s="208"/>
      <c r="J350" s="209">
        <f>ROUND(I350*H350,2)</f>
        <v>0</v>
      </c>
      <c r="K350" s="205" t="s">
        <v>216</v>
      </c>
      <c r="L350" s="41"/>
      <c r="M350" s="210" t="s">
        <v>1</v>
      </c>
      <c r="N350" s="211" t="s">
        <v>42</v>
      </c>
      <c r="O350" s="77"/>
      <c r="P350" s="212">
        <f>O350*H350</f>
        <v>0</v>
      </c>
      <c r="Q350" s="212">
        <v>0</v>
      </c>
      <c r="R350" s="212">
        <f>Q350*H350</f>
        <v>0</v>
      </c>
      <c r="S350" s="212">
        <v>0</v>
      </c>
      <c r="T350" s="213">
        <f>S350*H350</f>
        <v>0</v>
      </c>
      <c r="AR350" s="15" t="s">
        <v>262</v>
      </c>
      <c r="AT350" s="15" t="s">
        <v>117</v>
      </c>
      <c r="AU350" s="15" t="s">
        <v>81</v>
      </c>
      <c r="AY350" s="15" t="s">
        <v>114</v>
      </c>
      <c r="BE350" s="214">
        <f>IF(N350="základní",J350,0)</f>
        <v>0</v>
      </c>
      <c r="BF350" s="214">
        <f>IF(N350="snížená",J350,0)</f>
        <v>0</v>
      </c>
      <c r="BG350" s="214">
        <f>IF(N350="zákl. přenesená",J350,0)</f>
        <v>0</v>
      </c>
      <c r="BH350" s="214">
        <f>IF(N350="sníž. přenesená",J350,0)</f>
        <v>0</v>
      </c>
      <c r="BI350" s="214">
        <f>IF(N350="nulová",J350,0)</f>
        <v>0</v>
      </c>
      <c r="BJ350" s="15" t="s">
        <v>79</v>
      </c>
      <c r="BK350" s="214">
        <f>ROUND(I350*H350,2)</f>
        <v>0</v>
      </c>
      <c r="BL350" s="15" t="s">
        <v>262</v>
      </c>
      <c r="BM350" s="15" t="s">
        <v>562</v>
      </c>
    </row>
    <row r="351" s="1" customFormat="1">
      <c r="B351" s="36"/>
      <c r="C351" s="37"/>
      <c r="D351" s="215" t="s">
        <v>124</v>
      </c>
      <c r="E351" s="37"/>
      <c r="F351" s="216" t="s">
        <v>558</v>
      </c>
      <c r="G351" s="37"/>
      <c r="H351" s="37"/>
      <c r="I351" s="129"/>
      <c r="J351" s="37"/>
      <c r="K351" s="37"/>
      <c r="L351" s="41"/>
      <c r="M351" s="217"/>
      <c r="N351" s="77"/>
      <c r="O351" s="77"/>
      <c r="P351" s="77"/>
      <c r="Q351" s="77"/>
      <c r="R351" s="77"/>
      <c r="S351" s="77"/>
      <c r="T351" s="78"/>
      <c r="AT351" s="15" t="s">
        <v>124</v>
      </c>
      <c r="AU351" s="15" t="s">
        <v>81</v>
      </c>
    </row>
    <row r="352" s="1" customFormat="1" ht="16.5" customHeight="1">
      <c r="B352" s="36"/>
      <c r="C352" s="203" t="s">
        <v>563</v>
      </c>
      <c r="D352" s="203" t="s">
        <v>117</v>
      </c>
      <c r="E352" s="204" t="s">
        <v>564</v>
      </c>
      <c r="F352" s="205" t="s">
        <v>565</v>
      </c>
      <c r="G352" s="206" t="s">
        <v>461</v>
      </c>
      <c r="H352" s="207">
        <v>1</v>
      </c>
      <c r="I352" s="208"/>
      <c r="J352" s="209">
        <f>ROUND(I352*H352,2)</f>
        <v>0</v>
      </c>
      <c r="K352" s="205" t="s">
        <v>216</v>
      </c>
      <c r="L352" s="41"/>
      <c r="M352" s="210" t="s">
        <v>1</v>
      </c>
      <c r="N352" s="211" t="s">
        <v>42</v>
      </c>
      <c r="O352" s="77"/>
      <c r="P352" s="212">
        <f>O352*H352</f>
        <v>0</v>
      </c>
      <c r="Q352" s="212">
        <v>0</v>
      </c>
      <c r="R352" s="212">
        <f>Q352*H352</f>
        <v>0</v>
      </c>
      <c r="S352" s="212">
        <v>0</v>
      </c>
      <c r="T352" s="213">
        <f>S352*H352</f>
        <v>0</v>
      </c>
      <c r="AR352" s="15" t="s">
        <v>262</v>
      </c>
      <c r="AT352" s="15" t="s">
        <v>117</v>
      </c>
      <c r="AU352" s="15" t="s">
        <v>81</v>
      </c>
      <c r="AY352" s="15" t="s">
        <v>114</v>
      </c>
      <c r="BE352" s="214">
        <f>IF(N352="základní",J352,0)</f>
        <v>0</v>
      </c>
      <c r="BF352" s="214">
        <f>IF(N352="snížená",J352,0)</f>
        <v>0</v>
      </c>
      <c r="BG352" s="214">
        <f>IF(N352="zákl. přenesená",J352,0)</f>
        <v>0</v>
      </c>
      <c r="BH352" s="214">
        <f>IF(N352="sníž. přenesená",J352,0)</f>
        <v>0</v>
      </c>
      <c r="BI352" s="214">
        <f>IF(N352="nulová",J352,0)</f>
        <v>0</v>
      </c>
      <c r="BJ352" s="15" t="s">
        <v>79</v>
      </c>
      <c r="BK352" s="214">
        <f>ROUND(I352*H352,2)</f>
        <v>0</v>
      </c>
      <c r="BL352" s="15" t="s">
        <v>262</v>
      </c>
      <c r="BM352" s="15" t="s">
        <v>566</v>
      </c>
    </row>
    <row r="353" s="1" customFormat="1">
      <c r="B353" s="36"/>
      <c r="C353" s="37"/>
      <c r="D353" s="215" t="s">
        <v>124</v>
      </c>
      <c r="E353" s="37"/>
      <c r="F353" s="216" t="s">
        <v>558</v>
      </c>
      <c r="G353" s="37"/>
      <c r="H353" s="37"/>
      <c r="I353" s="129"/>
      <c r="J353" s="37"/>
      <c r="K353" s="37"/>
      <c r="L353" s="41"/>
      <c r="M353" s="217"/>
      <c r="N353" s="77"/>
      <c r="O353" s="77"/>
      <c r="P353" s="77"/>
      <c r="Q353" s="77"/>
      <c r="R353" s="77"/>
      <c r="S353" s="77"/>
      <c r="T353" s="78"/>
      <c r="AT353" s="15" t="s">
        <v>124</v>
      </c>
      <c r="AU353" s="15" t="s">
        <v>81</v>
      </c>
    </row>
    <row r="354" s="1" customFormat="1" ht="16.5" customHeight="1">
      <c r="B354" s="36"/>
      <c r="C354" s="203" t="s">
        <v>567</v>
      </c>
      <c r="D354" s="203" t="s">
        <v>117</v>
      </c>
      <c r="E354" s="204" t="s">
        <v>568</v>
      </c>
      <c r="F354" s="205" t="s">
        <v>569</v>
      </c>
      <c r="G354" s="206" t="s">
        <v>341</v>
      </c>
      <c r="H354" s="263"/>
      <c r="I354" s="208"/>
      <c r="J354" s="209">
        <f>ROUND(I354*H354,2)</f>
        <v>0</v>
      </c>
      <c r="K354" s="205" t="s">
        <v>121</v>
      </c>
      <c r="L354" s="41"/>
      <c r="M354" s="210" t="s">
        <v>1</v>
      </c>
      <c r="N354" s="211" t="s">
        <v>42</v>
      </c>
      <c r="O354" s="77"/>
      <c r="P354" s="212">
        <f>O354*H354</f>
        <v>0</v>
      </c>
      <c r="Q354" s="212">
        <v>0</v>
      </c>
      <c r="R354" s="212">
        <f>Q354*H354</f>
        <v>0</v>
      </c>
      <c r="S354" s="212">
        <v>0</v>
      </c>
      <c r="T354" s="213">
        <f>S354*H354</f>
        <v>0</v>
      </c>
      <c r="AR354" s="15" t="s">
        <v>262</v>
      </c>
      <c r="AT354" s="15" t="s">
        <v>117</v>
      </c>
      <c r="AU354" s="15" t="s">
        <v>81</v>
      </c>
      <c r="AY354" s="15" t="s">
        <v>114</v>
      </c>
      <c r="BE354" s="214">
        <f>IF(N354="základní",J354,0)</f>
        <v>0</v>
      </c>
      <c r="BF354" s="214">
        <f>IF(N354="snížená",J354,0)</f>
        <v>0</v>
      </c>
      <c r="BG354" s="214">
        <f>IF(N354="zákl. přenesená",J354,0)</f>
        <v>0</v>
      </c>
      <c r="BH354" s="214">
        <f>IF(N354="sníž. přenesená",J354,0)</f>
        <v>0</v>
      </c>
      <c r="BI354" s="214">
        <f>IF(N354="nulová",J354,0)</f>
        <v>0</v>
      </c>
      <c r="BJ354" s="15" t="s">
        <v>79</v>
      </c>
      <c r="BK354" s="214">
        <f>ROUND(I354*H354,2)</f>
        <v>0</v>
      </c>
      <c r="BL354" s="15" t="s">
        <v>262</v>
      </c>
      <c r="BM354" s="15" t="s">
        <v>570</v>
      </c>
    </row>
    <row r="355" s="10" customFormat="1" ht="22.8" customHeight="1">
      <c r="B355" s="187"/>
      <c r="C355" s="188"/>
      <c r="D355" s="189" t="s">
        <v>70</v>
      </c>
      <c r="E355" s="201" t="s">
        <v>571</v>
      </c>
      <c r="F355" s="201" t="s">
        <v>572</v>
      </c>
      <c r="G355" s="188"/>
      <c r="H355" s="188"/>
      <c r="I355" s="191"/>
      <c r="J355" s="202">
        <f>BK355</f>
        <v>0</v>
      </c>
      <c r="K355" s="188"/>
      <c r="L355" s="193"/>
      <c r="M355" s="194"/>
      <c r="N355" s="195"/>
      <c r="O355" s="195"/>
      <c r="P355" s="196">
        <f>SUM(P356:P365)</f>
        <v>0</v>
      </c>
      <c r="Q355" s="195"/>
      <c r="R355" s="196">
        <f>SUM(R356:R365)</f>
        <v>0.029069999999999999</v>
      </c>
      <c r="S355" s="195"/>
      <c r="T355" s="197">
        <f>SUM(T356:T365)</f>
        <v>0</v>
      </c>
      <c r="AR355" s="198" t="s">
        <v>81</v>
      </c>
      <c r="AT355" s="199" t="s">
        <v>70</v>
      </c>
      <c r="AU355" s="199" t="s">
        <v>79</v>
      </c>
      <c r="AY355" s="198" t="s">
        <v>114</v>
      </c>
      <c r="BK355" s="200">
        <f>SUM(BK356:BK365)</f>
        <v>0</v>
      </c>
    </row>
    <row r="356" s="1" customFormat="1" ht="16.5" customHeight="1">
      <c r="B356" s="36"/>
      <c r="C356" s="203" t="s">
        <v>573</v>
      </c>
      <c r="D356" s="203" t="s">
        <v>117</v>
      </c>
      <c r="E356" s="204" t="s">
        <v>574</v>
      </c>
      <c r="F356" s="205" t="s">
        <v>575</v>
      </c>
      <c r="G356" s="206" t="s">
        <v>200</v>
      </c>
      <c r="H356" s="207">
        <v>21.5</v>
      </c>
      <c r="I356" s="208"/>
      <c r="J356" s="209">
        <f>ROUND(I356*H356,2)</f>
        <v>0</v>
      </c>
      <c r="K356" s="205" t="s">
        <v>121</v>
      </c>
      <c r="L356" s="41"/>
      <c r="M356" s="210" t="s">
        <v>1</v>
      </c>
      <c r="N356" s="211" t="s">
        <v>42</v>
      </c>
      <c r="O356" s="77"/>
      <c r="P356" s="212">
        <f>O356*H356</f>
        <v>0</v>
      </c>
      <c r="Q356" s="212">
        <v>6.0000000000000002E-05</v>
      </c>
      <c r="R356" s="212">
        <f>Q356*H356</f>
        <v>0.0012900000000000001</v>
      </c>
      <c r="S356" s="212">
        <v>0</v>
      </c>
      <c r="T356" s="213">
        <f>S356*H356</f>
        <v>0</v>
      </c>
      <c r="AR356" s="15" t="s">
        <v>262</v>
      </c>
      <c r="AT356" s="15" t="s">
        <v>117</v>
      </c>
      <c r="AU356" s="15" t="s">
        <v>81</v>
      </c>
      <c r="AY356" s="15" t="s">
        <v>114</v>
      </c>
      <c r="BE356" s="214">
        <f>IF(N356="základní",J356,0)</f>
        <v>0</v>
      </c>
      <c r="BF356" s="214">
        <f>IF(N356="snížená",J356,0)</f>
        <v>0</v>
      </c>
      <c r="BG356" s="214">
        <f>IF(N356="zákl. přenesená",J356,0)</f>
        <v>0</v>
      </c>
      <c r="BH356" s="214">
        <f>IF(N356="sníž. přenesená",J356,0)</f>
        <v>0</v>
      </c>
      <c r="BI356" s="214">
        <f>IF(N356="nulová",J356,0)</f>
        <v>0</v>
      </c>
      <c r="BJ356" s="15" t="s">
        <v>79</v>
      </c>
      <c r="BK356" s="214">
        <f>ROUND(I356*H356,2)</f>
        <v>0</v>
      </c>
      <c r="BL356" s="15" t="s">
        <v>262</v>
      </c>
      <c r="BM356" s="15" t="s">
        <v>576</v>
      </c>
    </row>
    <row r="357" s="11" customFormat="1">
      <c r="B357" s="221"/>
      <c r="C357" s="222"/>
      <c r="D357" s="215" t="s">
        <v>189</v>
      </c>
      <c r="E357" s="223" t="s">
        <v>1</v>
      </c>
      <c r="F357" s="224" t="s">
        <v>577</v>
      </c>
      <c r="G357" s="222"/>
      <c r="H357" s="225">
        <v>21.5</v>
      </c>
      <c r="I357" s="226"/>
      <c r="J357" s="222"/>
      <c r="K357" s="222"/>
      <c r="L357" s="227"/>
      <c r="M357" s="228"/>
      <c r="N357" s="229"/>
      <c r="O357" s="229"/>
      <c r="P357" s="229"/>
      <c r="Q357" s="229"/>
      <c r="R357" s="229"/>
      <c r="S357" s="229"/>
      <c r="T357" s="230"/>
      <c r="AT357" s="231" t="s">
        <v>189</v>
      </c>
      <c r="AU357" s="231" t="s">
        <v>81</v>
      </c>
      <c r="AV357" s="11" t="s">
        <v>81</v>
      </c>
      <c r="AW357" s="11" t="s">
        <v>32</v>
      </c>
      <c r="AX357" s="11" t="s">
        <v>71</v>
      </c>
      <c r="AY357" s="231" t="s">
        <v>114</v>
      </c>
    </row>
    <row r="358" s="12" customFormat="1">
      <c r="B358" s="232"/>
      <c r="C358" s="233"/>
      <c r="D358" s="215" t="s">
        <v>189</v>
      </c>
      <c r="E358" s="234" t="s">
        <v>1</v>
      </c>
      <c r="F358" s="235" t="s">
        <v>191</v>
      </c>
      <c r="G358" s="233"/>
      <c r="H358" s="236">
        <v>21.5</v>
      </c>
      <c r="I358" s="237"/>
      <c r="J358" s="233"/>
      <c r="K358" s="233"/>
      <c r="L358" s="238"/>
      <c r="M358" s="239"/>
      <c r="N358" s="240"/>
      <c r="O358" s="240"/>
      <c r="P358" s="240"/>
      <c r="Q358" s="240"/>
      <c r="R358" s="240"/>
      <c r="S358" s="240"/>
      <c r="T358" s="241"/>
      <c r="AT358" s="242" t="s">
        <v>189</v>
      </c>
      <c r="AU358" s="242" t="s">
        <v>81</v>
      </c>
      <c r="AV358" s="12" t="s">
        <v>139</v>
      </c>
      <c r="AW358" s="12" t="s">
        <v>32</v>
      </c>
      <c r="AX358" s="12" t="s">
        <v>79</v>
      </c>
      <c r="AY358" s="242" t="s">
        <v>114</v>
      </c>
    </row>
    <row r="359" s="1" customFormat="1" ht="16.5" customHeight="1">
      <c r="B359" s="36"/>
      <c r="C359" s="203" t="s">
        <v>578</v>
      </c>
      <c r="D359" s="203" t="s">
        <v>117</v>
      </c>
      <c r="E359" s="204" t="s">
        <v>579</v>
      </c>
      <c r="F359" s="205" t="s">
        <v>580</v>
      </c>
      <c r="G359" s="206" t="s">
        <v>200</v>
      </c>
      <c r="H359" s="207">
        <v>21.5</v>
      </c>
      <c r="I359" s="208"/>
      <c r="J359" s="209">
        <f>ROUND(I359*H359,2)</f>
        <v>0</v>
      </c>
      <c r="K359" s="205" t="s">
        <v>121</v>
      </c>
      <c r="L359" s="41"/>
      <c r="M359" s="210" t="s">
        <v>1</v>
      </c>
      <c r="N359" s="211" t="s">
        <v>42</v>
      </c>
      <c r="O359" s="77"/>
      <c r="P359" s="212">
        <f>O359*H359</f>
        <v>0</v>
      </c>
      <c r="Q359" s="212">
        <v>0</v>
      </c>
      <c r="R359" s="212">
        <f>Q359*H359</f>
        <v>0</v>
      </c>
      <c r="S359" s="212">
        <v>0</v>
      </c>
      <c r="T359" s="213">
        <f>S359*H359</f>
        <v>0</v>
      </c>
      <c r="AR359" s="15" t="s">
        <v>262</v>
      </c>
      <c r="AT359" s="15" t="s">
        <v>117</v>
      </c>
      <c r="AU359" s="15" t="s">
        <v>81</v>
      </c>
      <c r="AY359" s="15" t="s">
        <v>114</v>
      </c>
      <c r="BE359" s="214">
        <f>IF(N359="základní",J359,0)</f>
        <v>0</v>
      </c>
      <c r="BF359" s="214">
        <f>IF(N359="snížená",J359,0)</f>
        <v>0</v>
      </c>
      <c r="BG359" s="214">
        <f>IF(N359="zákl. přenesená",J359,0)</f>
        <v>0</v>
      </c>
      <c r="BH359" s="214">
        <f>IF(N359="sníž. přenesená",J359,0)</f>
        <v>0</v>
      </c>
      <c r="BI359" s="214">
        <f>IF(N359="nulová",J359,0)</f>
        <v>0</v>
      </c>
      <c r="BJ359" s="15" t="s">
        <v>79</v>
      </c>
      <c r="BK359" s="214">
        <f>ROUND(I359*H359,2)</f>
        <v>0</v>
      </c>
      <c r="BL359" s="15" t="s">
        <v>262</v>
      </c>
      <c r="BM359" s="15" t="s">
        <v>581</v>
      </c>
    </row>
    <row r="360" s="1" customFormat="1" ht="16.5" customHeight="1">
      <c r="B360" s="36"/>
      <c r="C360" s="203" t="s">
        <v>582</v>
      </c>
      <c r="D360" s="203" t="s">
        <v>117</v>
      </c>
      <c r="E360" s="204" t="s">
        <v>583</v>
      </c>
      <c r="F360" s="205" t="s">
        <v>584</v>
      </c>
      <c r="G360" s="206" t="s">
        <v>200</v>
      </c>
      <c r="H360" s="207">
        <v>21.5</v>
      </c>
      <c r="I360" s="208"/>
      <c r="J360" s="209">
        <f>ROUND(I360*H360,2)</f>
        <v>0</v>
      </c>
      <c r="K360" s="205" t="s">
        <v>121</v>
      </c>
      <c r="L360" s="41"/>
      <c r="M360" s="210" t="s">
        <v>1</v>
      </c>
      <c r="N360" s="211" t="s">
        <v>42</v>
      </c>
      <c r="O360" s="77"/>
      <c r="P360" s="212">
        <f>O360*H360</f>
        <v>0</v>
      </c>
      <c r="Q360" s="212">
        <v>0.00013999999999999999</v>
      </c>
      <c r="R360" s="212">
        <f>Q360*H360</f>
        <v>0.0030099999999999997</v>
      </c>
      <c r="S360" s="212">
        <v>0</v>
      </c>
      <c r="T360" s="213">
        <f>S360*H360</f>
        <v>0</v>
      </c>
      <c r="AR360" s="15" t="s">
        <v>262</v>
      </c>
      <c r="AT360" s="15" t="s">
        <v>117</v>
      </c>
      <c r="AU360" s="15" t="s">
        <v>81</v>
      </c>
      <c r="AY360" s="15" t="s">
        <v>114</v>
      </c>
      <c r="BE360" s="214">
        <f>IF(N360="základní",J360,0)</f>
        <v>0</v>
      </c>
      <c r="BF360" s="214">
        <f>IF(N360="snížená",J360,0)</f>
        <v>0</v>
      </c>
      <c r="BG360" s="214">
        <f>IF(N360="zákl. přenesená",J360,0)</f>
        <v>0</v>
      </c>
      <c r="BH360" s="214">
        <f>IF(N360="sníž. přenesená",J360,0)</f>
        <v>0</v>
      </c>
      <c r="BI360" s="214">
        <f>IF(N360="nulová",J360,0)</f>
        <v>0</v>
      </c>
      <c r="BJ360" s="15" t="s">
        <v>79</v>
      </c>
      <c r="BK360" s="214">
        <f>ROUND(I360*H360,2)</f>
        <v>0</v>
      </c>
      <c r="BL360" s="15" t="s">
        <v>262</v>
      </c>
      <c r="BM360" s="15" t="s">
        <v>585</v>
      </c>
    </row>
    <row r="361" s="1" customFormat="1" ht="16.5" customHeight="1">
      <c r="B361" s="36"/>
      <c r="C361" s="203" t="s">
        <v>586</v>
      </c>
      <c r="D361" s="203" t="s">
        <v>117</v>
      </c>
      <c r="E361" s="204" t="s">
        <v>587</v>
      </c>
      <c r="F361" s="205" t="s">
        <v>588</v>
      </c>
      <c r="G361" s="206" t="s">
        <v>200</v>
      </c>
      <c r="H361" s="207">
        <v>43</v>
      </c>
      <c r="I361" s="208"/>
      <c r="J361" s="209">
        <f>ROUND(I361*H361,2)</f>
        <v>0</v>
      </c>
      <c r="K361" s="205" t="s">
        <v>121</v>
      </c>
      <c r="L361" s="41"/>
      <c r="M361" s="210" t="s">
        <v>1</v>
      </c>
      <c r="N361" s="211" t="s">
        <v>42</v>
      </c>
      <c r="O361" s="77"/>
      <c r="P361" s="212">
        <f>O361*H361</f>
        <v>0</v>
      </c>
      <c r="Q361" s="212">
        <v>9.0000000000000006E-05</v>
      </c>
      <c r="R361" s="212">
        <f>Q361*H361</f>
        <v>0.0038700000000000002</v>
      </c>
      <c r="S361" s="212">
        <v>0</v>
      </c>
      <c r="T361" s="213">
        <f>S361*H361</f>
        <v>0</v>
      </c>
      <c r="AR361" s="15" t="s">
        <v>262</v>
      </c>
      <c r="AT361" s="15" t="s">
        <v>117</v>
      </c>
      <c r="AU361" s="15" t="s">
        <v>81</v>
      </c>
      <c r="AY361" s="15" t="s">
        <v>114</v>
      </c>
      <c r="BE361" s="214">
        <f>IF(N361="základní",J361,0)</f>
        <v>0</v>
      </c>
      <c r="BF361" s="214">
        <f>IF(N361="snížená",J361,0)</f>
        <v>0</v>
      </c>
      <c r="BG361" s="214">
        <f>IF(N361="zákl. přenesená",J361,0)</f>
        <v>0</v>
      </c>
      <c r="BH361" s="214">
        <f>IF(N361="sníž. přenesená",J361,0)</f>
        <v>0</v>
      </c>
      <c r="BI361" s="214">
        <f>IF(N361="nulová",J361,0)</f>
        <v>0</v>
      </c>
      <c r="BJ361" s="15" t="s">
        <v>79</v>
      </c>
      <c r="BK361" s="214">
        <f>ROUND(I361*H361,2)</f>
        <v>0</v>
      </c>
      <c r="BL361" s="15" t="s">
        <v>262</v>
      </c>
      <c r="BM361" s="15" t="s">
        <v>589</v>
      </c>
    </row>
    <row r="362" s="11" customFormat="1">
      <c r="B362" s="221"/>
      <c r="C362" s="222"/>
      <c r="D362" s="215" t="s">
        <v>189</v>
      </c>
      <c r="E362" s="222"/>
      <c r="F362" s="224" t="s">
        <v>590</v>
      </c>
      <c r="G362" s="222"/>
      <c r="H362" s="225">
        <v>43</v>
      </c>
      <c r="I362" s="226"/>
      <c r="J362" s="222"/>
      <c r="K362" s="222"/>
      <c r="L362" s="227"/>
      <c r="M362" s="228"/>
      <c r="N362" s="229"/>
      <c r="O362" s="229"/>
      <c r="P362" s="229"/>
      <c r="Q362" s="229"/>
      <c r="R362" s="229"/>
      <c r="S362" s="229"/>
      <c r="T362" s="230"/>
      <c r="AT362" s="231" t="s">
        <v>189</v>
      </c>
      <c r="AU362" s="231" t="s">
        <v>81</v>
      </c>
      <c r="AV362" s="11" t="s">
        <v>81</v>
      </c>
      <c r="AW362" s="11" t="s">
        <v>4</v>
      </c>
      <c r="AX362" s="11" t="s">
        <v>79</v>
      </c>
      <c r="AY362" s="231" t="s">
        <v>114</v>
      </c>
    </row>
    <row r="363" s="1" customFormat="1" ht="16.5" customHeight="1">
      <c r="B363" s="36"/>
      <c r="C363" s="203" t="s">
        <v>591</v>
      </c>
      <c r="D363" s="203" t="s">
        <v>117</v>
      </c>
      <c r="E363" s="204" t="s">
        <v>592</v>
      </c>
      <c r="F363" s="205" t="s">
        <v>593</v>
      </c>
      <c r="G363" s="206" t="s">
        <v>200</v>
      </c>
      <c r="H363" s="207">
        <v>83.599999999999994</v>
      </c>
      <c r="I363" s="208"/>
      <c r="J363" s="209">
        <f>ROUND(I363*H363,2)</f>
        <v>0</v>
      </c>
      <c r="K363" s="205" t="s">
        <v>121</v>
      </c>
      <c r="L363" s="41"/>
      <c r="M363" s="210" t="s">
        <v>1</v>
      </c>
      <c r="N363" s="211" t="s">
        <v>42</v>
      </c>
      <c r="O363" s="77"/>
      <c r="P363" s="212">
        <f>O363*H363</f>
        <v>0</v>
      </c>
      <c r="Q363" s="212">
        <v>0.00025000000000000001</v>
      </c>
      <c r="R363" s="212">
        <f>Q363*H363</f>
        <v>0.020899999999999998</v>
      </c>
      <c r="S363" s="212">
        <v>0</v>
      </c>
      <c r="T363" s="213">
        <f>S363*H363</f>
        <v>0</v>
      </c>
      <c r="AR363" s="15" t="s">
        <v>262</v>
      </c>
      <c r="AT363" s="15" t="s">
        <v>117</v>
      </c>
      <c r="AU363" s="15" t="s">
        <v>81</v>
      </c>
      <c r="AY363" s="15" t="s">
        <v>114</v>
      </c>
      <c r="BE363" s="214">
        <f>IF(N363="základní",J363,0)</f>
        <v>0</v>
      </c>
      <c r="BF363" s="214">
        <f>IF(N363="snížená",J363,0)</f>
        <v>0</v>
      </c>
      <c r="BG363" s="214">
        <f>IF(N363="zákl. přenesená",J363,0)</f>
        <v>0</v>
      </c>
      <c r="BH363" s="214">
        <f>IF(N363="sníž. přenesená",J363,0)</f>
        <v>0</v>
      </c>
      <c r="BI363" s="214">
        <f>IF(N363="nulová",J363,0)</f>
        <v>0</v>
      </c>
      <c r="BJ363" s="15" t="s">
        <v>79</v>
      </c>
      <c r="BK363" s="214">
        <f>ROUND(I363*H363,2)</f>
        <v>0</v>
      </c>
      <c r="BL363" s="15" t="s">
        <v>262</v>
      </c>
      <c r="BM363" s="15" t="s">
        <v>594</v>
      </c>
    </row>
    <row r="364" s="11" customFormat="1">
      <c r="B364" s="221"/>
      <c r="C364" s="222"/>
      <c r="D364" s="215" t="s">
        <v>189</v>
      </c>
      <c r="E364" s="223" t="s">
        <v>1</v>
      </c>
      <c r="F364" s="224" t="s">
        <v>210</v>
      </c>
      <c r="G364" s="222"/>
      <c r="H364" s="225">
        <v>83.599999999999994</v>
      </c>
      <c r="I364" s="226"/>
      <c r="J364" s="222"/>
      <c r="K364" s="222"/>
      <c r="L364" s="227"/>
      <c r="M364" s="228"/>
      <c r="N364" s="229"/>
      <c r="O364" s="229"/>
      <c r="P364" s="229"/>
      <c r="Q364" s="229"/>
      <c r="R364" s="229"/>
      <c r="S364" s="229"/>
      <c r="T364" s="230"/>
      <c r="AT364" s="231" t="s">
        <v>189</v>
      </c>
      <c r="AU364" s="231" t="s">
        <v>81</v>
      </c>
      <c r="AV364" s="11" t="s">
        <v>81</v>
      </c>
      <c r="AW364" s="11" t="s">
        <v>32</v>
      </c>
      <c r="AX364" s="11" t="s">
        <v>71</v>
      </c>
      <c r="AY364" s="231" t="s">
        <v>114</v>
      </c>
    </row>
    <row r="365" s="12" customFormat="1">
      <c r="B365" s="232"/>
      <c r="C365" s="233"/>
      <c r="D365" s="215" t="s">
        <v>189</v>
      </c>
      <c r="E365" s="234" t="s">
        <v>1</v>
      </c>
      <c r="F365" s="235" t="s">
        <v>191</v>
      </c>
      <c r="G365" s="233"/>
      <c r="H365" s="236">
        <v>83.599999999999994</v>
      </c>
      <c r="I365" s="237"/>
      <c r="J365" s="233"/>
      <c r="K365" s="233"/>
      <c r="L365" s="238"/>
      <c r="M365" s="239"/>
      <c r="N365" s="240"/>
      <c r="O365" s="240"/>
      <c r="P365" s="240"/>
      <c r="Q365" s="240"/>
      <c r="R365" s="240"/>
      <c r="S365" s="240"/>
      <c r="T365" s="241"/>
      <c r="AT365" s="242" t="s">
        <v>189</v>
      </c>
      <c r="AU365" s="242" t="s">
        <v>81</v>
      </c>
      <c r="AV365" s="12" t="s">
        <v>139</v>
      </c>
      <c r="AW365" s="12" t="s">
        <v>32</v>
      </c>
      <c r="AX365" s="12" t="s">
        <v>79</v>
      </c>
      <c r="AY365" s="242" t="s">
        <v>114</v>
      </c>
    </row>
    <row r="366" s="10" customFormat="1" ht="25.92" customHeight="1">
      <c r="B366" s="187"/>
      <c r="C366" s="188"/>
      <c r="D366" s="189" t="s">
        <v>70</v>
      </c>
      <c r="E366" s="190" t="s">
        <v>294</v>
      </c>
      <c r="F366" s="190" t="s">
        <v>595</v>
      </c>
      <c r="G366" s="188"/>
      <c r="H366" s="188"/>
      <c r="I366" s="191"/>
      <c r="J366" s="192">
        <f>BK366</f>
        <v>0</v>
      </c>
      <c r="K366" s="188"/>
      <c r="L366" s="193"/>
      <c r="M366" s="194"/>
      <c r="N366" s="195"/>
      <c r="O366" s="195"/>
      <c r="P366" s="196">
        <f>P367</f>
        <v>0</v>
      </c>
      <c r="Q366" s="195"/>
      <c r="R366" s="196">
        <f>R367</f>
        <v>0</v>
      </c>
      <c r="S366" s="195"/>
      <c r="T366" s="197">
        <f>T367</f>
        <v>0</v>
      </c>
      <c r="AR366" s="198" t="s">
        <v>134</v>
      </c>
      <c r="AT366" s="199" t="s">
        <v>70</v>
      </c>
      <c r="AU366" s="199" t="s">
        <v>71</v>
      </c>
      <c r="AY366" s="198" t="s">
        <v>114</v>
      </c>
      <c r="BK366" s="200">
        <f>BK367</f>
        <v>0</v>
      </c>
    </row>
    <row r="367" s="10" customFormat="1" ht="22.8" customHeight="1">
      <c r="B367" s="187"/>
      <c r="C367" s="188"/>
      <c r="D367" s="189" t="s">
        <v>70</v>
      </c>
      <c r="E367" s="201" t="s">
        <v>596</v>
      </c>
      <c r="F367" s="201" t="s">
        <v>597</v>
      </c>
      <c r="G367" s="188"/>
      <c r="H367" s="188"/>
      <c r="I367" s="191"/>
      <c r="J367" s="202">
        <f>BK367</f>
        <v>0</v>
      </c>
      <c r="K367" s="188"/>
      <c r="L367" s="193"/>
      <c r="M367" s="194"/>
      <c r="N367" s="195"/>
      <c r="O367" s="195"/>
      <c r="P367" s="196">
        <f>SUM(P368:P369)</f>
        <v>0</v>
      </c>
      <c r="Q367" s="195"/>
      <c r="R367" s="196">
        <f>SUM(R368:R369)</f>
        <v>0</v>
      </c>
      <c r="S367" s="195"/>
      <c r="T367" s="197">
        <f>SUM(T368:T369)</f>
        <v>0</v>
      </c>
      <c r="AR367" s="198" t="s">
        <v>134</v>
      </c>
      <c r="AT367" s="199" t="s">
        <v>70</v>
      </c>
      <c r="AU367" s="199" t="s">
        <v>79</v>
      </c>
      <c r="AY367" s="198" t="s">
        <v>114</v>
      </c>
      <c r="BK367" s="200">
        <f>SUM(BK368:BK369)</f>
        <v>0</v>
      </c>
    </row>
    <row r="368" s="1" customFormat="1" ht="16.5" customHeight="1">
      <c r="B368" s="36"/>
      <c r="C368" s="203" t="s">
        <v>598</v>
      </c>
      <c r="D368" s="203" t="s">
        <v>117</v>
      </c>
      <c r="E368" s="204" t="s">
        <v>599</v>
      </c>
      <c r="F368" s="205" t="s">
        <v>600</v>
      </c>
      <c r="G368" s="206" t="s">
        <v>120</v>
      </c>
      <c r="H368" s="207">
        <v>1</v>
      </c>
      <c r="I368" s="208"/>
      <c r="J368" s="209">
        <f>ROUND(I368*H368,2)</f>
        <v>0</v>
      </c>
      <c r="K368" s="205" t="s">
        <v>216</v>
      </c>
      <c r="L368" s="41"/>
      <c r="M368" s="210" t="s">
        <v>1</v>
      </c>
      <c r="N368" s="211" t="s">
        <v>42</v>
      </c>
      <c r="O368" s="77"/>
      <c r="P368" s="212">
        <f>O368*H368</f>
        <v>0</v>
      </c>
      <c r="Q368" s="212">
        <v>0</v>
      </c>
      <c r="R368" s="212">
        <f>Q368*H368</f>
        <v>0</v>
      </c>
      <c r="S368" s="212">
        <v>0</v>
      </c>
      <c r="T368" s="213">
        <f>S368*H368</f>
        <v>0</v>
      </c>
      <c r="AR368" s="15" t="s">
        <v>491</v>
      </c>
      <c r="AT368" s="15" t="s">
        <v>117</v>
      </c>
      <c r="AU368" s="15" t="s">
        <v>81</v>
      </c>
      <c r="AY368" s="15" t="s">
        <v>114</v>
      </c>
      <c r="BE368" s="214">
        <f>IF(N368="základní",J368,0)</f>
        <v>0</v>
      </c>
      <c r="BF368" s="214">
        <f>IF(N368="snížená",J368,0)</f>
        <v>0</v>
      </c>
      <c r="BG368" s="214">
        <f>IF(N368="zákl. přenesená",J368,0)</f>
        <v>0</v>
      </c>
      <c r="BH368" s="214">
        <f>IF(N368="sníž. přenesená",J368,0)</f>
        <v>0</v>
      </c>
      <c r="BI368" s="214">
        <f>IF(N368="nulová",J368,0)</f>
        <v>0</v>
      </c>
      <c r="BJ368" s="15" t="s">
        <v>79</v>
      </c>
      <c r="BK368" s="214">
        <f>ROUND(I368*H368,2)</f>
        <v>0</v>
      </c>
      <c r="BL368" s="15" t="s">
        <v>491</v>
      </c>
      <c r="BM368" s="15" t="s">
        <v>601</v>
      </c>
    </row>
    <row r="369" s="1" customFormat="1">
      <c r="B369" s="36"/>
      <c r="C369" s="37"/>
      <c r="D369" s="215" t="s">
        <v>124</v>
      </c>
      <c r="E369" s="37"/>
      <c r="F369" s="216" t="s">
        <v>602</v>
      </c>
      <c r="G369" s="37"/>
      <c r="H369" s="37"/>
      <c r="I369" s="129"/>
      <c r="J369" s="37"/>
      <c r="K369" s="37"/>
      <c r="L369" s="41"/>
      <c r="M369" s="217"/>
      <c r="N369" s="77"/>
      <c r="O369" s="77"/>
      <c r="P369" s="77"/>
      <c r="Q369" s="77"/>
      <c r="R369" s="77"/>
      <c r="S369" s="77"/>
      <c r="T369" s="78"/>
      <c r="AT369" s="15" t="s">
        <v>124</v>
      </c>
      <c r="AU369" s="15" t="s">
        <v>81</v>
      </c>
    </row>
    <row r="370" s="10" customFormat="1" ht="25.92" customHeight="1">
      <c r="B370" s="187"/>
      <c r="C370" s="188"/>
      <c r="D370" s="189" t="s">
        <v>70</v>
      </c>
      <c r="E370" s="190" t="s">
        <v>603</v>
      </c>
      <c r="F370" s="190" t="s">
        <v>603</v>
      </c>
      <c r="G370" s="188"/>
      <c r="H370" s="188"/>
      <c r="I370" s="191"/>
      <c r="J370" s="192">
        <f>BK370</f>
        <v>0</v>
      </c>
      <c r="K370" s="188"/>
      <c r="L370" s="193"/>
      <c r="M370" s="194"/>
      <c r="N370" s="195"/>
      <c r="O370" s="195"/>
      <c r="P370" s="196">
        <f>P371+P386</f>
        <v>0</v>
      </c>
      <c r="Q370" s="195"/>
      <c r="R370" s="196">
        <f>R371+R386</f>
        <v>0</v>
      </c>
      <c r="S370" s="195"/>
      <c r="T370" s="197">
        <f>T371+T386</f>
        <v>0</v>
      </c>
      <c r="AR370" s="198" t="s">
        <v>139</v>
      </c>
      <c r="AT370" s="199" t="s">
        <v>70</v>
      </c>
      <c r="AU370" s="199" t="s">
        <v>71</v>
      </c>
      <c r="AY370" s="198" t="s">
        <v>114</v>
      </c>
      <c r="BK370" s="200">
        <f>BK371+BK386</f>
        <v>0</v>
      </c>
    </row>
    <row r="371" s="10" customFormat="1" ht="22.8" customHeight="1">
      <c r="B371" s="187"/>
      <c r="C371" s="188"/>
      <c r="D371" s="189" t="s">
        <v>70</v>
      </c>
      <c r="E371" s="201" t="s">
        <v>604</v>
      </c>
      <c r="F371" s="201" t="s">
        <v>605</v>
      </c>
      <c r="G371" s="188"/>
      <c r="H371" s="188"/>
      <c r="I371" s="191"/>
      <c r="J371" s="202">
        <f>BK371</f>
        <v>0</v>
      </c>
      <c r="K371" s="188"/>
      <c r="L371" s="193"/>
      <c r="M371" s="194"/>
      <c r="N371" s="195"/>
      <c r="O371" s="195"/>
      <c r="P371" s="196">
        <f>SUM(P372:P385)</f>
        <v>0</v>
      </c>
      <c r="Q371" s="195"/>
      <c r="R371" s="196">
        <f>SUM(R372:R385)</f>
        <v>0</v>
      </c>
      <c r="S371" s="195"/>
      <c r="T371" s="197">
        <f>SUM(T372:T385)</f>
        <v>0</v>
      </c>
      <c r="AR371" s="198" t="s">
        <v>139</v>
      </c>
      <c r="AT371" s="199" t="s">
        <v>70</v>
      </c>
      <c r="AU371" s="199" t="s">
        <v>79</v>
      </c>
      <c r="AY371" s="198" t="s">
        <v>114</v>
      </c>
      <c r="BK371" s="200">
        <f>SUM(BK372:BK385)</f>
        <v>0</v>
      </c>
    </row>
    <row r="372" s="1" customFormat="1" ht="16.5" customHeight="1">
      <c r="B372" s="36"/>
      <c r="C372" s="203" t="s">
        <v>606</v>
      </c>
      <c r="D372" s="203" t="s">
        <v>117</v>
      </c>
      <c r="E372" s="204" t="s">
        <v>607</v>
      </c>
      <c r="F372" s="205" t="s">
        <v>608</v>
      </c>
      <c r="G372" s="206" t="s">
        <v>120</v>
      </c>
      <c r="H372" s="207">
        <v>2</v>
      </c>
      <c r="I372" s="208"/>
      <c r="J372" s="209">
        <f>ROUND(I372*H372,2)</f>
        <v>0</v>
      </c>
      <c r="K372" s="205" t="s">
        <v>216</v>
      </c>
      <c r="L372" s="41"/>
      <c r="M372" s="210" t="s">
        <v>1</v>
      </c>
      <c r="N372" s="211" t="s">
        <v>42</v>
      </c>
      <c r="O372" s="77"/>
      <c r="P372" s="212">
        <f>O372*H372</f>
        <v>0</v>
      </c>
      <c r="Q372" s="212">
        <v>0</v>
      </c>
      <c r="R372" s="212">
        <f>Q372*H372</f>
        <v>0</v>
      </c>
      <c r="S372" s="212">
        <v>0</v>
      </c>
      <c r="T372" s="213">
        <f>S372*H372</f>
        <v>0</v>
      </c>
      <c r="AR372" s="15" t="s">
        <v>609</v>
      </c>
      <c r="AT372" s="15" t="s">
        <v>117</v>
      </c>
      <c r="AU372" s="15" t="s">
        <v>81</v>
      </c>
      <c r="AY372" s="15" t="s">
        <v>114</v>
      </c>
      <c r="BE372" s="214">
        <f>IF(N372="základní",J372,0)</f>
        <v>0</v>
      </c>
      <c r="BF372" s="214">
        <f>IF(N372="snížená",J372,0)</f>
        <v>0</v>
      </c>
      <c r="BG372" s="214">
        <f>IF(N372="zákl. přenesená",J372,0)</f>
        <v>0</v>
      </c>
      <c r="BH372" s="214">
        <f>IF(N372="sníž. přenesená",J372,0)</f>
        <v>0</v>
      </c>
      <c r="BI372" s="214">
        <f>IF(N372="nulová",J372,0)</f>
        <v>0</v>
      </c>
      <c r="BJ372" s="15" t="s">
        <v>79</v>
      </c>
      <c r="BK372" s="214">
        <f>ROUND(I372*H372,2)</f>
        <v>0</v>
      </c>
      <c r="BL372" s="15" t="s">
        <v>609</v>
      </c>
      <c r="BM372" s="15" t="s">
        <v>610</v>
      </c>
    </row>
    <row r="373" s="1" customFormat="1">
      <c r="B373" s="36"/>
      <c r="C373" s="37"/>
      <c r="D373" s="215" t="s">
        <v>124</v>
      </c>
      <c r="E373" s="37"/>
      <c r="F373" s="216" t="s">
        <v>611</v>
      </c>
      <c r="G373" s="37"/>
      <c r="H373" s="37"/>
      <c r="I373" s="129"/>
      <c r="J373" s="37"/>
      <c r="K373" s="37"/>
      <c r="L373" s="41"/>
      <c r="M373" s="217"/>
      <c r="N373" s="77"/>
      <c r="O373" s="77"/>
      <c r="P373" s="77"/>
      <c r="Q373" s="77"/>
      <c r="R373" s="77"/>
      <c r="S373" s="77"/>
      <c r="T373" s="78"/>
      <c r="AT373" s="15" t="s">
        <v>124</v>
      </c>
      <c r="AU373" s="15" t="s">
        <v>81</v>
      </c>
    </row>
    <row r="374" s="11" customFormat="1">
      <c r="B374" s="221"/>
      <c r="C374" s="222"/>
      <c r="D374" s="215" t="s">
        <v>189</v>
      </c>
      <c r="E374" s="223" t="s">
        <v>1</v>
      </c>
      <c r="F374" s="224" t="s">
        <v>612</v>
      </c>
      <c r="G374" s="222"/>
      <c r="H374" s="225">
        <v>2</v>
      </c>
      <c r="I374" s="226"/>
      <c r="J374" s="222"/>
      <c r="K374" s="222"/>
      <c r="L374" s="227"/>
      <c r="M374" s="228"/>
      <c r="N374" s="229"/>
      <c r="O374" s="229"/>
      <c r="P374" s="229"/>
      <c r="Q374" s="229"/>
      <c r="R374" s="229"/>
      <c r="S374" s="229"/>
      <c r="T374" s="230"/>
      <c r="AT374" s="231" t="s">
        <v>189</v>
      </c>
      <c r="AU374" s="231" t="s">
        <v>81</v>
      </c>
      <c r="AV374" s="11" t="s">
        <v>81</v>
      </c>
      <c r="AW374" s="11" t="s">
        <v>32</v>
      </c>
      <c r="AX374" s="11" t="s">
        <v>71</v>
      </c>
      <c r="AY374" s="231" t="s">
        <v>114</v>
      </c>
    </row>
    <row r="375" s="12" customFormat="1">
      <c r="B375" s="232"/>
      <c r="C375" s="233"/>
      <c r="D375" s="215" t="s">
        <v>189</v>
      </c>
      <c r="E375" s="234" t="s">
        <v>1</v>
      </c>
      <c r="F375" s="235" t="s">
        <v>191</v>
      </c>
      <c r="G375" s="233"/>
      <c r="H375" s="236">
        <v>2</v>
      </c>
      <c r="I375" s="237"/>
      <c r="J375" s="233"/>
      <c r="K375" s="233"/>
      <c r="L375" s="238"/>
      <c r="M375" s="239"/>
      <c r="N375" s="240"/>
      <c r="O375" s="240"/>
      <c r="P375" s="240"/>
      <c r="Q375" s="240"/>
      <c r="R375" s="240"/>
      <c r="S375" s="240"/>
      <c r="T375" s="241"/>
      <c r="AT375" s="242" t="s">
        <v>189</v>
      </c>
      <c r="AU375" s="242" t="s">
        <v>81</v>
      </c>
      <c r="AV375" s="12" t="s">
        <v>139</v>
      </c>
      <c r="AW375" s="12" t="s">
        <v>32</v>
      </c>
      <c r="AX375" s="12" t="s">
        <v>79</v>
      </c>
      <c r="AY375" s="242" t="s">
        <v>114</v>
      </c>
    </row>
    <row r="376" s="1" customFormat="1" ht="16.5" customHeight="1">
      <c r="B376" s="36"/>
      <c r="C376" s="203" t="s">
        <v>613</v>
      </c>
      <c r="D376" s="203" t="s">
        <v>117</v>
      </c>
      <c r="E376" s="204" t="s">
        <v>614</v>
      </c>
      <c r="F376" s="205" t="s">
        <v>615</v>
      </c>
      <c r="G376" s="206" t="s">
        <v>200</v>
      </c>
      <c r="H376" s="207">
        <v>3.5</v>
      </c>
      <c r="I376" s="208"/>
      <c r="J376" s="209">
        <f>ROUND(I376*H376,2)</f>
        <v>0</v>
      </c>
      <c r="K376" s="205" t="s">
        <v>216</v>
      </c>
      <c r="L376" s="41"/>
      <c r="M376" s="210" t="s">
        <v>1</v>
      </c>
      <c r="N376" s="211" t="s">
        <v>42</v>
      </c>
      <c r="O376" s="77"/>
      <c r="P376" s="212">
        <f>O376*H376</f>
        <v>0</v>
      </c>
      <c r="Q376" s="212">
        <v>0</v>
      </c>
      <c r="R376" s="212">
        <f>Q376*H376</f>
        <v>0</v>
      </c>
      <c r="S376" s="212">
        <v>0</v>
      </c>
      <c r="T376" s="213">
        <f>S376*H376</f>
        <v>0</v>
      </c>
      <c r="AR376" s="15" t="s">
        <v>609</v>
      </c>
      <c r="AT376" s="15" t="s">
        <v>117</v>
      </c>
      <c r="AU376" s="15" t="s">
        <v>81</v>
      </c>
      <c r="AY376" s="15" t="s">
        <v>114</v>
      </c>
      <c r="BE376" s="214">
        <f>IF(N376="základní",J376,0)</f>
        <v>0</v>
      </c>
      <c r="BF376" s="214">
        <f>IF(N376="snížená",J376,0)</f>
        <v>0</v>
      </c>
      <c r="BG376" s="214">
        <f>IF(N376="zákl. přenesená",J376,0)</f>
        <v>0</v>
      </c>
      <c r="BH376" s="214">
        <f>IF(N376="sníž. přenesená",J376,0)</f>
        <v>0</v>
      </c>
      <c r="BI376" s="214">
        <f>IF(N376="nulová",J376,0)</f>
        <v>0</v>
      </c>
      <c r="BJ376" s="15" t="s">
        <v>79</v>
      </c>
      <c r="BK376" s="214">
        <f>ROUND(I376*H376,2)</f>
        <v>0</v>
      </c>
      <c r="BL376" s="15" t="s">
        <v>609</v>
      </c>
      <c r="BM376" s="15" t="s">
        <v>616</v>
      </c>
    </row>
    <row r="377" s="1" customFormat="1">
      <c r="B377" s="36"/>
      <c r="C377" s="37"/>
      <c r="D377" s="215" t="s">
        <v>124</v>
      </c>
      <c r="E377" s="37"/>
      <c r="F377" s="216" t="s">
        <v>611</v>
      </c>
      <c r="G377" s="37"/>
      <c r="H377" s="37"/>
      <c r="I377" s="129"/>
      <c r="J377" s="37"/>
      <c r="K377" s="37"/>
      <c r="L377" s="41"/>
      <c r="M377" s="217"/>
      <c r="N377" s="77"/>
      <c r="O377" s="77"/>
      <c r="P377" s="77"/>
      <c r="Q377" s="77"/>
      <c r="R377" s="77"/>
      <c r="S377" s="77"/>
      <c r="T377" s="78"/>
      <c r="AT377" s="15" t="s">
        <v>124</v>
      </c>
      <c r="AU377" s="15" t="s">
        <v>81</v>
      </c>
    </row>
    <row r="378" s="11" customFormat="1">
      <c r="B378" s="221"/>
      <c r="C378" s="222"/>
      <c r="D378" s="215" t="s">
        <v>189</v>
      </c>
      <c r="E378" s="223" t="s">
        <v>1</v>
      </c>
      <c r="F378" s="224" t="s">
        <v>617</v>
      </c>
      <c r="G378" s="222"/>
      <c r="H378" s="225">
        <v>3.5</v>
      </c>
      <c r="I378" s="226"/>
      <c r="J378" s="222"/>
      <c r="K378" s="222"/>
      <c r="L378" s="227"/>
      <c r="M378" s="228"/>
      <c r="N378" s="229"/>
      <c r="O378" s="229"/>
      <c r="P378" s="229"/>
      <c r="Q378" s="229"/>
      <c r="R378" s="229"/>
      <c r="S378" s="229"/>
      <c r="T378" s="230"/>
      <c r="AT378" s="231" t="s">
        <v>189</v>
      </c>
      <c r="AU378" s="231" t="s">
        <v>81</v>
      </c>
      <c r="AV378" s="11" t="s">
        <v>81</v>
      </c>
      <c r="AW378" s="11" t="s">
        <v>32</v>
      </c>
      <c r="AX378" s="11" t="s">
        <v>71</v>
      </c>
      <c r="AY378" s="231" t="s">
        <v>114</v>
      </c>
    </row>
    <row r="379" s="12" customFormat="1">
      <c r="B379" s="232"/>
      <c r="C379" s="233"/>
      <c r="D379" s="215" t="s">
        <v>189</v>
      </c>
      <c r="E379" s="234" t="s">
        <v>1</v>
      </c>
      <c r="F379" s="235" t="s">
        <v>191</v>
      </c>
      <c r="G379" s="233"/>
      <c r="H379" s="236">
        <v>3.5</v>
      </c>
      <c r="I379" s="237"/>
      <c r="J379" s="233"/>
      <c r="K379" s="233"/>
      <c r="L379" s="238"/>
      <c r="M379" s="239"/>
      <c r="N379" s="240"/>
      <c r="O379" s="240"/>
      <c r="P379" s="240"/>
      <c r="Q379" s="240"/>
      <c r="R379" s="240"/>
      <c r="S379" s="240"/>
      <c r="T379" s="241"/>
      <c r="AT379" s="242" t="s">
        <v>189</v>
      </c>
      <c r="AU379" s="242" t="s">
        <v>81</v>
      </c>
      <c r="AV379" s="12" t="s">
        <v>139</v>
      </c>
      <c r="AW379" s="12" t="s">
        <v>32</v>
      </c>
      <c r="AX379" s="12" t="s">
        <v>79</v>
      </c>
      <c r="AY379" s="242" t="s">
        <v>114</v>
      </c>
    </row>
    <row r="380" s="1" customFormat="1" ht="16.5" customHeight="1">
      <c r="B380" s="36"/>
      <c r="C380" s="203" t="s">
        <v>618</v>
      </c>
      <c r="D380" s="203" t="s">
        <v>117</v>
      </c>
      <c r="E380" s="204" t="s">
        <v>619</v>
      </c>
      <c r="F380" s="205" t="s">
        <v>620</v>
      </c>
      <c r="G380" s="206" t="s">
        <v>120</v>
      </c>
      <c r="H380" s="207">
        <v>4</v>
      </c>
      <c r="I380" s="208"/>
      <c r="J380" s="209">
        <f>ROUND(I380*H380,2)</f>
        <v>0</v>
      </c>
      <c r="K380" s="205" t="s">
        <v>216</v>
      </c>
      <c r="L380" s="41"/>
      <c r="M380" s="210" t="s">
        <v>1</v>
      </c>
      <c r="N380" s="211" t="s">
        <v>42</v>
      </c>
      <c r="O380" s="77"/>
      <c r="P380" s="212">
        <f>O380*H380</f>
        <v>0</v>
      </c>
      <c r="Q380" s="212">
        <v>0</v>
      </c>
      <c r="R380" s="212">
        <f>Q380*H380</f>
        <v>0</v>
      </c>
      <c r="S380" s="212">
        <v>0</v>
      </c>
      <c r="T380" s="213">
        <f>S380*H380</f>
        <v>0</v>
      </c>
      <c r="AR380" s="15" t="s">
        <v>609</v>
      </c>
      <c r="AT380" s="15" t="s">
        <v>117</v>
      </c>
      <c r="AU380" s="15" t="s">
        <v>81</v>
      </c>
      <c r="AY380" s="15" t="s">
        <v>114</v>
      </c>
      <c r="BE380" s="214">
        <f>IF(N380="základní",J380,0)</f>
        <v>0</v>
      </c>
      <c r="BF380" s="214">
        <f>IF(N380="snížená",J380,0)</f>
        <v>0</v>
      </c>
      <c r="BG380" s="214">
        <f>IF(N380="zákl. přenesená",J380,0)</f>
        <v>0</v>
      </c>
      <c r="BH380" s="214">
        <f>IF(N380="sníž. přenesená",J380,0)</f>
        <v>0</v>
      </c>
      <c r="BI380" s="214">
        <f>IF(N380="nulová",J380,0)</f>
        <v>0</v>
      </c>
      <c r="BJ380" s="15" t="s">
        <v>79</v>
      </c>
      <c r="BK380" s="214">
        <f>ROUND(I380*H380,2)</f>
        <v>0</v>
      </c>
      <c r="BL380" s="15" t="s">
        <v>609</v>
      </c>
      <c r="BM380" s="15" t="s">
        <v>621</v>
      </c>
    </row>
    <row r="381" s="1" customFormat="1">
      <c r="B381" s="36"/>
      <c r="C381" s="37"/>
      <c r="D381" s="215" t="s">
        <v>124</v>
      </c>
      <c r="E381" s="37"/>
      <c r="F381" s="216" t="s">
        <v>622</v>
      </c>
      <c r="G381" s="37"/>
      <c r="H381" s="37"/>
      <c r="I381" s="129"/>
      <c r="J381" s="37"/>
      <c r="K381" s="37"/>
      <c r="L381" s="41"/>
      <c r="M381" s="217"/>
      <c r="N381" s="77"/>
      <c r="O381" s="77"/>
      <c r="P381" s="77"/>
      <c r="Q381" s="77"/>
      <c r="R381" s="77"/>
      <c r="S381" s="77"/>
      <c r="T381" s="78"/>
      <c r="AT381" s="15" t="s">
        <v>124</v>
      </c>
      <c r="AU381" s="15" t="s">
        <v>81</v>
      </c>
    </row>
    <row r="382" s="11" customFormat="1">
      <c r="B382" s="221"/>
      <c r="C382" s="222"/>
      <c r="D382" s="215" t="s">
        <v>189</v>
      </c>
      <c r="E382" s="223" t="s">
        <v>1</v>
      </c>
      <c r="F382" s="224" t="s">
        <v>468</v>
      </c>
      <c r="G382" s="222"/>
      <c r="H382" s="225">
        <v>4</v>
      </c>
      <c r="I382" s="226"/>
      <c r="J382" s="222"/>
      <c r="K382" s="222"/>
      <c r="L382" s="227"/>
      <c r="M382" s="228"/>
      <c r="N382" s="229"/>
      <c r="O382" s="229"/>
      <c r="P382" s="229"/>
      <c r="Q382" s="229"/>
      <c r="R382" s="229"/>
      <c r="S382" s="229"/>
      <c r="T382" s="230"/>
      <c r="AT382" s="231" t="s">
        <v>189</v>
      </c>
      <c r="AU382" s="231" t="s">
        <v>81</v>
      </c>
      <c r="AV382" s="11" t="s">
        <v>81</v>
      </c>
      <c r="AW382" s="11" t="s">
        <v>32</v>
      </c>
      <c r="AX382" s="11" t="s">
        <v>71</v>
      </c>
      <c r="AY382" s="231" t="s">
        <v>114</v>
      </c>
    </row>
    <row r="383" s="12" customFormat="1">
      <c r="B383" s="232"/>
      <c r="C383" s="233"/>
      <c r="D383" s="215" t="s">
        <v>189</v>
      </c>
      <c r="E383" s="234" t="s">
        <v>1</v>
      </c>
      <c r="F383" s="235" t="s">
        <v>191</v>
      </c>
      <c r="G383" s="233"/>
      <c r="H383" s="236">
        <v>4</v>
      </c>
      <c r="I383" s="237"/>
      <c r="J383" s="233"/>
      <c r="K383" s="233"/>
      <c r="L383" s="238"/>
      <c r="M383" s="239"/>
      <c r="N383" s="240"/>
      <c r="O383" s="240"/>
      <c r="P383" s="240"/>
      <c r="Q383" s="240"/>
      <c r="R383" s="240"/>
      <c r="S383" s="240"/>
      <c r="T383" s="241"/>
      <c r="AT383" s="242" t="s">
        <v>189</v>
      </c>
      <c r="AU383" s="242" t="s">
        <v>81</v>
      </c>
      <c r="AV383" s="12" t="s">
        <v>139</v>
      </c>
      <c r="AW383" s="12" t="s">
        <v>32</v>
      </c>
      <c r="AX383" s="12" t="s">
        <v>79</v>
      </c>
      <c r="AY383" s="242" t="s">
        <v>114</v>
      </c>
    </row>
    <row r="384" s="1" customFormat="1" ht="22.5" customHeight="1">
      <c r="B384" s="36"/>
      <c r="C384" s="203" t="s">
        <v>623</v>
      </c>
      <c r="D384" s="203" t="s">
        <v>117</v>
      </c>
      <c r="E384" s="204" t="s">
        <v>624</v>
      </c>
      <c r="F384" s="205" t="s">
        <v>625</v>
      </c>
      <c r="G384" s="206" t="s">
        <v>1</v>
      </c>
      <c r="H384" s="207">
        <v>0</v>
      </c>
      <c r="I384" s="208"/>
      <c r="J384" s="209">
        <f>ROUND(I384*H384,2)</f>
        <v>0</v>
      </c>
      <c r="K384" s="205" t="s">
        <v>216</v>
      </c>
      <c r="L384" s="41"/>
      <c r="M384" s="210" t="s">
        <v>1</v>
      </c>
      <c r="N384" s="211" t="s">
        <v>42</v>
      </c>
      <c r="O384" s="77"/>
      <c r="P384" s="212">
        <f>O384*H384</f>
        <v>0</v>
      </c>
      <c r="Q384" s="212">
        <v>0</v>
      </c>
      <c r="R384" s="212">
        <f>Q384*H384</f>
        <v>0</v>
      </c>
      <c r="S384" s="212">
        <v>0</v>
      </c>
      <c r="T384" s="213">
        <f>S384*H384</f>
        <v>0</v>
      </c>
      <c r="AR384" s="15" t="s">
        <v>609</v>
      </c>
      <c r="AT384" s="15" t="s">
        <v>117</v>
      </c>
      <c r="AU384" s="15" t="s">
        <v>81</v>
      </c>
      <c r="AY384" s="15" t="s">
        <v>114</v>
      </c>
      <c r="BE384" s="214">
        <f>IF(N384="základní",J384,0)</f>
        <v>0</v>
      </c>
      <c r="BF384" s="214">
        <f>IF(N384="snížená",J384,0)</f>
        <v>0</v>
      </c>
      <c r="BG384" s="214">
        <f>IF(N384="zákl. přenesená",J384,0)</f>
        <v>0</v>
      </c>
      <c r="BH384" s="214">
        <f>IF(N384="sníž. přenesená",J384,0)</f>
        <v>0</v>
      </c>
      <c r="BI384" s="214">
        <f>IF(N384="nulová",J384,0)</f>
        <v>0</v>
      </c>
      <c r="BJ384" s="15" t="s">
        <v>79</v>
      </c>
      <c r="BK384" s="214">
        <f>ROUND(I384*H384,2)</f>
        <v>0</v>
      </c>
      <c r="BL384" s="15" t="s">
        <v>609</v>
      </c>
      <c r="BM384" s="15" t="s">
        <v>626</v>
      </c>
    </row>
    <row r="385" s="1" customFormat="1">
      <c r="B385" s="36"/>
      <c r="C385" s="37"/>
      <c r="D385" s="215" t="s">
        <v>124</v>
      </c>
      <c r="E385" s="37"/>
      <c r="F385" s="216" t="s">
        <v>627</v>
      </c>
      <c r="G385" s="37"/>
      <c r="H385" s="37"/>
      <c r="I385" s="129"/>
      <c r="J385" s="37"/>
      <c r="K385" s="37"/>
      <c r="L385" s="41"/>
      <c r="M385" s="217"/>
      <c r="N385" s="77"/>
      <c r="O385" s="77"/>
      <c r="P385" s="77"/>
      <c r="Q385" s="77"/>
      <c r="R385" s="77"/>
      <c r="S385" s="77"/>
      <c r="T385" s="78"/>
      <c r="AT385" s="15" t="s">
        <v>124</v>
      </c>
      <c r="AU385" s="15" t="s">
        <v>81</v>
      </c>
    </row>
    <row r="386" s="10" customFormat="1" ht="22.8" customHeight="1">
      <c r="B386" s="187"/>
      <c r="C386" s="188"/>
      <c r="D386" s="189" t="s">
        <v>70</v>
      </c>
      <c r="E386" s="201" t="s">
        <v>628</v>
      </c>
      <c r="F386" s="201" t="s">
        <v>629</v>
      </c>
      <c r="G386" s="188"/>
      <c r="H386" s="188"/>
      <c r="I386" s="191"/>
      <c r="J386" s="202">
        <f>BK386</f>
        <v>0</v>
      </c>
      <c r="K386" s="188"/>
      <c r="L386" s="193"/>
      <c r="M386" s="194"/>
      <c r="N386" s="195"/>
      <c r="O386" s="195"/>
      <c r="P386" s="196">
        <f>SUM(P387:P391)</f>
        <v>0</v>
      </c>
      <c r="Q386" s="195"/>
      <c r="R386" s="196">
        <f>SUM(R387:R391)</f>
        <v>0</v>
      </c>
      <c r="S386" s="195"/>
      <c r="T386" s="197">
        <f>SUM(T387:T391)</f>
        <v>0</v>
      </c>
      <c r="AR386" s="198" t="s">
        <v>139</v>
      </c>
      <c r="AT386" s="199" t="s">
        <v>70</v>
      </c>
      <c r="AU386" s="199" t="s">
        <v>79</v>
      </c>
      <c r="AY386" s="198" t="s">
        <v>114</v>
      </c>
      <c r="BK386" s="200">
        <f>SUM(BK387:BK391)</f>
        <v>0</v>
      </c>
    </row>
    <row r="387" s="1" customFormat="1" ht="16.5" customHeight="1">
      <c r="B387" s="36"/>
      <c r="C387" s="203" t="s">
        <v>630</v>
      </c>
      <c r="D387" s="203" t="s">
        <v>117</v>
      </c>
      <c r="E387" s="204" t="s">
        <v>631</v>
      </c>
      <c r="F387" s="205" t="s">
        <v>632</v>
      </c>
      <c r="G387" s="206" t="s">
        <v>461</v>
      </c>
      <c r="H387" s="207">
        <v>14</v>
      </c>
      <c r="I387" s="208"/>
      <c r="J387" s="209">
        <f>ROUND(I387*H387,2)</f>
        <v>0</v>
      </c>
      <c r="K387" s="205" t="s">
        <v>216</v>
      </c>
      <c r="L387" s="41"/>
      <c r="M387" s="210" t="s">
        <v>1</v>
      </c>
      <c r="N387" s="211" t="s">
        <v>42</v>
      </c>
      <c r="O387" s="77"/>
      <c r="P387" s="212">
        <f>O387*H387</f>
        <v>0</v>
      </c>
      <c r="Q387" s="212">
        <v>0</v>
      </c>
      <c r="R387" s="212">
        <f>Q387*H387</f>
        <v>0</v>
      </c>
      <c r="S387" s="212">
        <v>0</v>
      </c>
      <c r="T387" s="213">
        <f>S387*H387</f>
        <v>0</v>
      </c>
      <c r="AR387" s="15" t="s">
        <v>609</v>
      </c>
      <c r="AT387" s="15" t="s">
        <v>117</v>
      </c>
      <c r="AU387" s="15" t="s">
        <v>81</v>
      </c>
      <c r="AY387" s="15" t="s">
        <v>114</v>
      </c>
      <c r="BE387" s="214">
        <f>IF(N387="základní",J387,0)</f>
        <v>0</v>
      </c>
      <c r="BF387" s="214">
        <f>IF(N387="snížená",J387,0)</f>
        <v>0</v>
      </c>
      <c r="BG387" s="214">
        <f>IF(N387="zákl. přenesená",J387,0)</f>
        <v>0</v>
      </c>
      <c r="BH387" s="214">
        <f>IF(N387="sníž. přenesená",J387,0)</f>
        <v>0</v>
      </c>
      <c r="BI387" s="214">
        <f>IF(N387="nulová",J387,0)</f>
        <v>0</v>
      </c>
      <c r="BJ387" s="15" t="s">
        <v>79</v>
      </c>
      <c r="BK387" s="214">
        <f>ROUND(I387*H387,2)</f>
        <v>0</v>
      </c>
      <c r="BL387" s="15" t="s">
        <v>609</v>
      </c>
      <c r="BM387" s="15" t="s">
        <v>633</v>
      </c>
    </row>
    <row r="388" s="1" customFormat="1" ht="16.5" customHeight="1">
      <c r="B388" s="36"/>
      <c r="C388" s="203" t="s">
        <v>634</v>
      </c>
      <c r="D388" s="203" t="s">
        <v>117</v>
      </c>
      <c r="E388" s="204" t="s">
        <v>635</v>
      </c>
      <c r="F388" s="205" t="s">
        <v>636</v>
      </c>
      <c r="G388" s="206" t="s">
        <v>238</v>
      </c>
      <c r="H388" s="207">
        <v>37.921999999999997</v>
      </c>
      <c r="I388" s="208"/>
      <c r="J388" s="209">
        <f>ROUND(I388*H388,2)</f>
        <v>0</v>
      </c>
      <c r="K388" s="205" t="s">
        <v>216</v>
      </c>
      <c r="L388" s="41"/>
      <c r="M388" s="210" t="s">
        <v>1</v>
      </c>
      <c r="N388" s="211" t="s">
        <v>42</v>
      </c>
      <c r="O388" s="77"/>
      <c r="P388" s="212">
        <f>O388*H388</f>
        <v>0</v>
      </c>
      <c r="Q388" s="212">
        <v>0</v>
      </c>
      <c r="R388" s="212">
        <f>Q388*H388</f>
        <v>0</v>
      </c>
      <c r="S388" s="212">
        <v>0</v>
      </c>
      <c r="T388" s="213">
        <f>S388*H388</f>
        <v>0</v>
      </c>
      <c r="AR388" s="15" t="s">
        <v>609</v>
      </c>
      <c r="AT388" s="15" t="s">
        <v>117</v>
      </c>
      <c r="AU388" s="15" t="s">
        <v>81</v>
      </c>
      <c r="AY388" s="15" t="s">
        <v>114</v>
      </c>
      <c r="BE388" s="214">
        <f>IF(N388="základní",J388,0)</f>
        <v>0</v>
      </c>
      <c r="BF388" s="214">
        <f>IF(N388="snížená",J388,0)</f>
        <v>0</v>
      </c>
      <c r="BG388" s="214">
        <f>IF(N388="zákl. přenesená",J388,0)</f>
        <v>0</v>
      </c>
      <c r="BH388" s="214">
        <f>IF(N388="sníž. přenesená",J388,0)</f>
        <v>0</v>
      </c>
      <c r="BI388" s="214">
        <f>IF(N388="nulová",J388,0)</f>
        <v>0</v>
      </c>
      <c r="BJ388" s="15" t="s">
        <v>79</v>
      </c>
      <c r="BK388" s="214">
        <f>ROUND(I388*H388,2)</f>
        <v>0</v>
      </c>
      <c r="BL388" s="15" t="s">
        <v>609</v>
      </c>
      <c r="BM388" s="15" t="s">
        <v>637</v>
      </c>
    </row>
    <row r="389" s="1" customFormat="1" ht="16.5" customHeight="1">
      <c r="B389" s="36"/>
      <c r="C389" s="203" t="s">
        <v>638</v>
      </c>
      <c r="D389" s="203" t="s">
        <v>117</v>
      </c>
      <c r="E389" s="204" t="s">
        <v>639</v>
      </c>
      <c r="F389" s="205" t="s">
        <v>640</v>
      </c>
      <c r="G389" s="206" t="s">
        <v>238</v>
      </c>
      <c r="H389" s="207">
        <v>22.75</v>
      </c>
      <c r="I389" s="208"/>
      <c r="J389" s="209">
        <f>ROUND(I389*H389,2)</f>
        <v>0</v>
      </c>
      <c r="K389" s="205" t="s">
        <v>216</v>
      </c>
      <c r="L389" s="41"/>
      <c r="M389" s="210" t="s">
        <v>1</v>
      </c>
      <c r="N389" s="211" t="s">
        <v>42</v>
      </c>
      <c r="O389" s="77"/>
      <c r="P389" s="212">
        <f>O389*H389</f>
        <v>0</v>
      </c>
      <c r="Q389" s="212">
        <v>0</v>
      </c>
      <c r="R389" s="212">
        <f>Q389*H389</f>
        <v>0</v>
      </c>
      <c r="S389" s="212">
        <v>0</v>
      </c>
      <c r="T389" s="213">
        <f>S389*H389</f>
        <v>0</v>
      </c>
      <c r="AR389" s="15" t="s">
        <v>609</v>
      </c>
      <c r="AT389" s="15" t="s">
        <v>117</v>
      </c>
      <c r="AU389" s="15" t="s">
        <v>81</v>
      </c>
      <c r="AY389" s="15" t="s">
        <v>114</v>
      </c>
      <c r="BE389" s="214">
        <f>IF(N389="základní",J389,0)</f>
        <v>0</v>
      </c>
      <c r="BF389" s="214">
        <f>IF(N389="snížená",J389,0)</f>
        <v>0</v>
      </c>
      <c r="BG389" s="214">
        <f>IF(N389="zákl. přenesená",J389,0)</f>
        <v>0</v>
      </c>
      <c r="BH389" s="214">
        <f>IF(N389="sníž. přenesená",J389,0)</f>
        <v>0</v>
      </c>
      <c r="BI389" s="214">
        <f>IF(N389="nulová",J389,0)</f>
        <v>0</v>
      </c>
      <c r="BJ389" s="15" t="s">
        <v>79</v>
      </c>
      <c r="BK389" s="214">
        <f>ROUND(I389*H389,2)</f>
        <v>0</v>
      </c>
      <c r="BL389" s="15" t="s">
        <v>609</v>
      </c>
      <c r="BM389" s="15" t="s">
        <v>641</v>
      </c>
    </row>
    <row r="390" s="1" customFormat="1" ht="16.5" customHeight="1">
      <c r="B390" s="36"/>
      <c r="C390" s="203" t="s">
        <v>642</v>
      </c>
      <c r="D390" s="203" t="s">
        <v>117</v>
      </c>
      <c r="E390" s="204" t="s">
        <v>643</v>
      </c>
      <c r="F390" s="205" t="s">
        <v>644</v>
      </c>
      <c r="G390" s="206" t="s">
        <v>120</v>
      </c>
      <c r="H390" s="207">
        <v>1</v>
      </c>
      <c r="I390" s="208"/>
      <c r="J390" s="209">
        <f>ROUND(I390*H390,2)</f>
        <v>0</v>
      </c>
      <c r="K390" s="205" t="s">
        <v>216</v>
      </c>
      <c r="L390" s="41"/>
      <c r="M390" s="210" t="s">
        <v>1</v>
      </c>
      <c r="N390" s="211" t="s">
        <v>42</v>
      </c>
      <c r="O390" s="77"/>
      <c r="P390" s="212">
        <f>O390*H390</f>
        <v>0</v>
      </c>
      <c r="Q390" s="212">
        <v>0</v>
      </c>
      <c r="R390" s="212">
        <f>Q390*H390</f>
        <v>0</v>
      </c>
      <c r="S390" s="212">
        <v>0</v>
      </c>
      <c r="T390" s="213">
        <f>S390*H390</f>
        <v>0</v>
      </c>
      <c r="AR390" s="15" t="s">
        <v>609</v>
      </c>
      <c r="AT390" s="15" t="s">
        <v>117</v>
      </c>
      <c r="AU390" s="15" t="s">
        <v>81</v>
      </c>
      <c r="AY390" s="15" t="s">
        <v>114</v>
      </c>
      <c r="BE390" s="214">
        <f>IF(N390="základní",J390,0)</f>
        <v>0</v>
      </c>
      <c r="BF390" s="214">
        <f>IF(N390="snížená",J390,0)</f>
        <v>0</v>
      </c>
      <c r="BG390" s="214">
        <f>IF(N390="zákl. přenesená",J390,0)</f>
        <v>0</v>
      </c>
      <c r="BH390" s="214">
        <f>IF(N390="sníž. přenesená",J390,0)</f>
        <v>0</v>
      </c>
      <c r="BI390" s="214">
        <f>IF(N390="nulová",J390,0)</f>
        <v>0</v>
      </c>
      <c r="BJ390" s="15" t="s">
        <v>79</v>
      </c>
      <c r="BK390" s="214">
        <f>ROUND(I390*H390,2)</f>
        <v>0</v>
      </c>
      <c r="BL390" s="15" t="s">
        <v>609</v>
      </c>
      <c r="BM390" s="15" t="s">
        <v>645</v>
      </c>
    </row>
    <row r="391" s="1" customFormat="1" ht="16.5" customHeight="1">
      <c r="B391" s="36"/>
      <c r="C391" s="203" t="s">
        <v>646</v>
      </c>
      <c r="D391" s="203" t="s">
        <v>117</v>
      </c>
      <c r="E391" s="204" t="s">
        <v>647</v>
      </c>
      <c r="F391" s="205" t="s">
        <v>648</v>
      </c>
      <c r="G391" s="206" t="s">
        <v>120</v>
      </c>
      <c r="H391" s="207">
        <v>1</v>
      </c>
      <c r="I391" s="208"/>
      <c r="J391" s="209">
        <f>ROUND(I391*H391,2)</f>
        <v>0</v>
      </c>
      <c r="K391" s="205" t="s">
        <v>216</v>
      </c>
      <c r="L391" s="41"/>
      <c r="M391" s="264" t="s">
        <v>1</v>
      </c>
      <c r="N391" s="265" t="s">
        <v>42</v>
      </c>
      <c r="O391" s="219"/>
      <c r="P391" s="266">
        <f>O391*H391</f>
        <v>0</v>
      </c>
      <c r="Q391" s="266">
        <v>0</v>
      </c>
      <c r="R391" s="266">
        <f>Q391*H391</f>
        <v>0</v>
      </c>
      <c r="S391" s="266">
        <v>0</v>
      </c>
      <c r="T391" s="267">
        <f>S391*H391</f>
        <v>0</v>
      </c>
      <c r="AR391" s="15" t="s">
        <v>609</v>
      </c>
      <c r="AT391" s="15" t="s">
        <v>117</v>
      </c>
      <c r="AU391" s="15" t="s">
        <v>81</v>
      </c>
      <c r="AY391" s="15" t="s">
        <v>114</v>
      </c>
      <c r="BE391" s="214">
        <f>IF(N391="základní",J391,0)</f>
        <v>0</v>
      </c>
      <c r="BF391" s="214">
        <f>IF(N391="snížená",J391,0)</f>
        <v>0</v>
      </c>
      <c r="BG391" s="214">
        <f>IF(N391="zákl. přenesená",J391,0)</f>
        <v>0</v>
      </c>
      <c r="BH391" s="214">
        <f>IF(N391="sníž. přenesená",J391,0)</f>
        <v>0</v>
      </c>
      <c r="BI391" s="214">
        <f>IF(N391="nulová",J391,0)</f>
        <v>0</v>
      </c>
      <c r="BJ391" s="15" t="s">
        <v>79</v>
      </c>
      <c r="BK391" s="214">
        <f>ROUND(I391*H391,2)</f>
        <v>0</v>
      </c>
      <c r="BL391" s="15" t="s">
        <v>609</v>
      </c>
      <c r="BM391" s="15" t="s">
        <v>649</v>
      </c>
    </row>
    <row r="392" s="1" customFormat="1" ht="6.96" customHeight="1">
      <c r="B392" s="55"/>
      <c r="C392" s="56"/>
      <c r="D392" s="56"/>
      <c r="E392" s="56"/>
      <c r="F392" s="56"/>
      <c r="G392" s="56"/>
      <c r="H392" s="56"/>
      <c r="I392" s="153"/>
      <c r="J392" s="56"/>
      <c r="K392" s="56"/>
      <c r="L392" s="41"/>
    </row>
  </sheetData>
  <sheetProtection sheet="1" autoFilter="0" formatColumns="0" formatRows="0" objects="1" scenarios="1" spinCount="100000" saltValue="L6jUrv3Z1toNDin4nltlhfWIbMYUG1tc1bEF1vlCGoyadrI5Myu5vN1qfnGR9kcCDh3r2aG6PyTDrOqSb3dVDA==" hashValue="BM6JZjfX39NSrl9yIq+yxpwSsiRsX4Enmp2o/Uub7I0ZVcPrcPR3bMrWAglE6PoiyURh2XOJvLLHdYElpbzXfg==" algorithmName="SHA-512" password="CC35"/>
  <autoFilter ref="C97:K391"/>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DESKTOP-4EPUNVH\Moje</dc:creator>
  <cp:lastModifiedBy>DESKTOP-4EPUNVH\Moje</cp:lastModifiedBy>
  <dcterms:created xsi:type="dcterms:W3CDTF">2019-04-23T09:06:22Z</dcterms:created>
  <dcterms:modified xsi:type="dcterms:W3CDTF">2019-04-23T09:06:25Z</dcterms:modified>
</cp:coreProperties>
</file>