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65" windowWidth="17100" windowHeight="9795" activeTab="1"/>
  </bookViews>
  <sheets>
    <sheet name="Krycí list rozpočtu" sheetId="4" r:id="rId1"/>
    <sheet name="výkaz výměr" sheetId="2" r:id="rId2"/>
  </sheets>
  <definedNames>
    <definedName name="_c">'Krycí list rozpočtu'!$G$7</definedName>
    <definedName name="_xlnm.Print_Area" localSheetId="1">'výkaz výměr'!$A$1:$H$116</definedName>
  </definedNames>
  <calcPr calcId="145621"/>
</workbook>
</file>

<file path=xl/calcChain.xml><?xml version="1.0" encoding="utf-8"?>
<calcChain xmlns="http://schemas.openxmlformats.org/spreadsheetml/2006/main">
  <c r="A79" i="2" l="1"/>
  <c r="H78" i="2"/>
  <c r="A78" i="2"/>
  <c r="H111" i="2" l="1"/>
  <c r="H110" i="2"/>
  <c r="H109" i="2"/>
  <c r="H108" i="2"/>
  <c r="H107" i="2"/>
  <c r="H106" i="2"/>
  <c r="H105" i="2"/>
  <c r="H104" i="2"/>
  <c r="H103" i="2"/>
  <c r="H102" i="2"/>
  <c r="H101" i="2"/>
  <c r="H100" i="2"/>
  <c r="H99" i="2"/>
  <c r="H98" i="2"/>
  <c r="H97" i="2"/>
  <c r="H96" i="2"/>
  <c r="H95" i="2"/>
  <c r="H94" i="2"/>
  <c r="H93" i="2"/>
  <c r="H92" i="2"/>
  <c r="H91" i="2"/>
  <c r="H90" i="2"/>
  <c r="H89" i="2"/>
  <c r="H88" i="2"/>
  <c r="H87" i="2"/>
  <c r="H86" i="2" s="1"/>
  <c r="H85" i="2"/>
  <c r="H84" i="2" s="1"/>
  <c r="H83" i="2"/>
  <c r="H82" i="2" s="1"/>
  <c r="H81" i="2"/>
  <c r="H80" i="2"/>
  <c r="H79" i="2"/>
  <c r="H77" i="2"/>
  <c r="H76" i="2"/>
  <c r="H75" i="2"/>
  <c r="H74" i="2"/>
  <c r="H72" i="2"/>
  <c r="H71" i="2"/>
  <c r="H70" i="2"/>
  <c r="H69" i="2"/>
  <c r="H68" i="2"/>
  <c r="H66" i="2"/>
  <c r="H65" i="2"/>
  <c r="F65" i="2"/>
  <c r="F64" i="2"/>
  <c r="H64" i="2" s="1"/>
  <c r="H63" i="2"/>
  <c r="F63" i="2"/>
  <c r="F62" i="2"/>
  <c r="H62" i="2" s="1"/>
  <c r="H61" i="2" s="1"/>
  <c r="H60" i="2"/>
  <c r="H59" i="2"/>
  <c r="H58" i="2"/>
  <c r="H57" i="2"/>
  <c r="H56" i="2"/>
  <c r="H55" i="2"/>
  <c r="H54" i="2" s="1"/>
  <c r="H53" i="2"/>
  <c r="H52" i="2"/>
  <c r="H51" i="2"/>
  <c r="H50" i="2"/>
  <c r="H49" i="2"/>
  <c r="H48" i="2"/>
  <c r="H47" i="2"/>
  <c r="H46" i="2"/>
  <c r="H45" i="2"/>
  <c r="H44" i="2" s="1"/>
  <c r="H43" i="2"/>
  <c r="H42" i="2" s="1"/>
  <c r="H41" i="2"/>
  <c r="H40" i="2"/>
  <c r="H39" i="2"/>
  <c r="H38" i="2"/>
  <c r="H37" i="2"/>
  <c r="F37" i="2"/>
  <c r="F36" i="2"/>
  <c r="H36" i="2" s="1"/>
  <c r="H35" i="2"/>
  <c r="H34" i="2"/>
  <c r="H33" i="2"/>
  <c r="F33" i="2"/>
  <c r="H32" i="2"/>
  <c r="H31" i="2"/>
  <c r="H30" i="2"/>
  <c r="H29" i="2"/>
  <c r="H27" i="2"/>
  <c r="H26" i="2" s="1"/>
  <c r="H25" i="2"/>
  <c r="H24" i="2"/>
  <c r="H23" i="2"/>
  <c r="H22" i="2"/>
  <c r="H21" i="2" s="1"/>
  <c r="H20" i="2"/>
  <c r="H19" i="2"/>
  <c r="H18" i="2"/>
  <c r="H17" i="2"/>
  <c r="H16" i="2"/>
  <c r="H15" i="2"/>
  <c r="H14" i="2" s="1"/>
  <c r="F13" i="2"/>
  <c r="H13" i="2" s="1"/>
  <c r="H12" i="2" s="1"/>
  <c r="H10" i="2"/>
  <c r="H9" i="2"/>
  <c r="H8" i="2"/>
  <c r="H7" i="2" s="1"/>
  <c r="H6" i="2"/>
  <c r="A6" i="2"/>
  <c r="A8" i="2" s="1"/>
  <c r="A10" i="2" s="1"/>
  <c r="A13" i="2" s="1"/>
  <c r="A15" i="2" s="1"/>
  <c r="A16" i="2" s="1"/>
  <c r="A18" i="2" s="1"/>
  <c r="A19" i="2" s="1"/>
  <c r="A20" i="2" s="1"/>
  <c r="A22" i="2" s="1"/>
  <c r="A23" i="2" s="1"/>
  <c r="A25" i="2" s="1"/>
  <c r="A27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3" i="2" s="1"/>
  <c r="A45" i="2" s="1"/>
  <c r="A46" i="2" s="1"/>
  <c r="A47" i="2" s="1"/>
  <c r="A48" i="2" s="1"/>
  <c r="A49" i="2" s="1"/>
  <c r="A50" i="2" s="1"/>
  <c r="A51" i="2" s="1"/>
  <c r="A52" i="2" s="1"/>
  <c r="A53" i="2" s="1"/>
  <c r="A55" i="2" s="1"/>
  <c r="A56" i="2" s="1"/>
  <c r="A57" i="2" s="1"/>
  <c r="A58" i="2" s="1"/>
  <c r="A59" i="2" s="1"/>
  <c r="A60" i="2" s="1"/>
  <c r="A62" i="2" s="1"/>
  <c r="A63" i="2" s="1"/>
  <c r="A64" i="2" s="1"/>
  <c r="A65" i="2" s="1"/>
  <c r="A66" i="2" s="1"/>
  <c r="A68" i="2" s="1"/>
  <c r="A69" i="2" s="1"/>
  <c r="A70" i="2" s="1"/>
  <c r="A71" i="2" s="1"/>
  <c r="A72" i="2" s="1"/>
  <c r="A74" i="2" s="1"/>
  <c r="A75" i="2" s="1"/>
  <c r="A76" i="2" s="1"/>
  <c r="A77" i="2" s="1"/>
  <c r="A80" i="2" s="1"/>
  <c r="A81" i="2" s="1"/>
  <c r="A83" i="2" s="1"/>
  <c r="A85" i="2" s="1"/>
  <c r="A87" i="2" s="1"/>
  <c r="A88" i="2" s="1"/>
  <c r="A90" i="2" s="1"/>
  <c r="A92" i="2" s="1"/>
  <c r="A93" i="2" s="1"/>
  <c r="A94" i="2" s="1"/>
  <c r="A96" i="2" s="1"/>
  <c r="A97" i="2" s="1"/>
  <c r="A98" i="2" s="1"/>
  <c r="A99" i="2" s="1"/>
  <c r="A100" i="2" s="1"/>
  <c r="A102" i="2" s="1"/>
  <c r="A103" i="2" s="1"/>
  <c r="A104" i="2" s="1"/>
  <c r="A106" i="2" s="1"/>
  <c r="A107" i="2" s="1"/>
  <c r="A108" i="2" s="1"/>
  <c r="A109" i="2" s="1"/>
  <c r="A110" i="2" s="1"/>
  <c r="A111" i="2" s="1"/>
  <c r="H5" i="2"/>
  <c r="H3" i="2"/>
  <c r="H2" i="2" s="1"/>
  <c r="H73" i="2" l="1"/>
  <c r="H67" i="2"/>
  <c r="H28" i="2"/>
  <c r="H113" i="2" s="1"/>
  <c r="C18" i="4" l="1"/>
  <c r="F31" i="4"/>
  <c r="G8" i="4"/>
  <c r="C21" i="4" l="1"/>
  <c r="G16" i="4" l="1"/>
  <c r="G22" i="4" s="1"/>
  <c r="C22" i="4" s="1"/>
  <c r="F32" i="4" s="1"/>
  <c r="F33" i="4" l="1"/>
  <c r="F34" i="4" s="1"/>
</calcChain>
</file>

<file path=xl/sharedStrings.xml><?xml version="1.0" encoding="utf-8"?>
<sst xmlns="http://schemas.openxmlformats.org/spreadsheetml/2006/main" count="486" uniqueCount="297">
  <si>
    <t xml:space="preserve"> </t>
  </si>
  <si>
    <t>Č</t>
  </si>
  <si>
    <t>11</t>
  </si>
  <si>
    <t>31</t>
  </si>
  <si>
    <t>61</t>
  </si>
  <si>
    <t>62</t>
  </si>
  <si>
    <t>64</t>
  </si>
  <si>
    <t>Kód</t>
  </si>
  <si>
    <t>0</t>
  </si>
  <si>
    <t>998011032R00</t>
  </si>
  <si>
    <t>111256VD</t>
  </si>
  <si>
    <t>998011002R00</t>
  </si>
  <si>
    <t>998787102R00</t>
  </si>
  <si>
    <t>711</t>
  </si>
  <si>
    <t>998711102R00</t>
  </si>
  <si>
    <t>712</t>
  </si>
  <si>
    <t>713</t>
  </si>
  <si>
    <t>998713102R00</t>
  </si>
  <si>
    <t>764</t>
  </si>
  <si>
    <t>998764102R00</t>
  </si>
  <si>
    <t>766</t>
  </si>
  <si>
    <t>94</t>
  </si>
  <si>
    <t>96</t>
  </si>
  <si>
    <t>998981123R00</t>
  </si>
  <si>
    <t>M21</t>
  </si>
  <si>
    <t>Zkrácený popis</t>
  </si>
  <si>
    <t>Všeobecné konstrukce a práce</t>
  </si>
  <si>
    <t>Provedení nátěru při opravách, zábradlí</t>
  </si>
  <si>
    <t>Přesun hmot pro budovy z bloků výšky do 12 m</t>
  </si>
  <si>
    <t>Přípravné a přidružené práce</t>
  </si>
  <si>
    <t>Demontáž vnitřních parapetů š. do 500mm</t>
  </si>
  <si>
    <t>Zdi podpěrné a volné</t>
  </si>
  <si>
    <t>Úprava povrchů vnitřní</t>
  </si>
  <si>
    <t>Úprava povrchů vnější</t>
  </si>
  <si>
    <t>Zakrývání výplní vnějších otvorů z lešení</t>
  </si>
  <si>
    <t>Doplňky zatepl. systémů, okenní lišta s tkaninou</t>
  </si>
  <si>
    <t>Přesun hmot pro budovy zděné výšky do 12 m</t>
  </si>
  <si>
    <t>Výplně otvorů</t>
  </si>
  <si>
    <t>Montáž plastových oken</t>
  </si>
  <si>
    <t>Izolace proti vodě</t>
  </si>
  <si>
    <t>Přesun hmot pro izolace proti vodě, výšky do 12 m</t>
  </si>
  <si>
    <t>Izolace střech (živičné krytiny)</t>
  </si>
  <si>
    <t>Izolace tepelné</t>
  </si>
  <si>
    <t>Přesun hmot pro izolace tepelné, výšky do 12 m</t>
  </si>
  <si>
    <t>Konstrukce klempířské</t>
  </si>
  <si>
    <t>Demontáž oplechování parapetů</t>
  </si>
  <si>
    <t>Přesun hmot pro klempířské konstr., výšky do 12 m</t>
  </si>
  <si>
    <t>Konstrukce truhlářské</t>
  </si>
  <si>
    <t>Lešení a stavební výtahy</t>
  </si>
  <si>
    <t>Bourání konstrukcí</t>
  </si>
  <si>
    <t>Přesun hmot demolice postup. rozebíráním v. do 21m</t>
  </si>
  <si>
    <t>Elektromontáže</t>
  </si>
  <si>
    <t>Demontáž a montáž nového venkovního svítidla s pohybovým čidlem, včetně úpravy elektro (napojení na stávající rozvod) a revize</t>
  </si>
  <si>
    <t>Ostatní materiál</t>
  </si>
  <si>
    <t>Úprava a zaústění střešních svodů do kanalizace</t>
  </si>
  <si>
    <t>M.j.</t>
  </si>
  <si>
    <t>m</t>
  </si>
  <si>
    <t>t</t>
  </si>
  <si>
    <t>kus</t>
  </si>
  <si>
    <t>Množství</t>
  </si>
  <si>
    <t>Celkem:</t>
  </si>
  <si>
    <t>Rozměry</t>
  </si>
  <si>
    <t>Jednotková cena (Kč)</t>
  </si>
  <si>
    <t>Náklady celkem (Kč)</t>
  </si>
  <si>
    <t>ZRN celkem</t>
  </si>
  <si>
    <t>Zařízení staveniště</t>
  </si>
  <si>
    <r>
      <t>m</t>
    </r>
    <r>
      <rPr>
        <vertAlign val="superscript"/>
        <sz val="10"/>
        <color indexed="8"/>
        <rFont val="Arial"/>
        <family val="2"/>
        <charset val="238"/>
      </rPr>
      <t>2</t>
    </r>
  </si>
  <si>
    <t>KRYCÍ LIST ROZPOČTU</t>
  </si>
  <si>
    <t>Objekt :</t>
  </si>
  <si>
    <t>Název objektu :</t>
  </si>
  <si>
    <t>JKSO :</t>
  </si>
  <si>
    <t>Stavba :</t>
  </si>
  <si>
    <t>Název stavby :</t>
  </si>
  <si>
    <t>SKP :</t>
  </si>
  <si>
    <t>Projektant :</t>
  </si>
  <si>
    <t>Počet měrných jednotek :</t>
  </si>
  <si>
    <t>Objednatel :</t>
  </si>
  <si>
    <t>Náklady na MJ :</t>
  </si>
  <si>
    <t>Počet listů :</t>
  </si>
  <si>
    <t>Zakázkové číslo :</t>
  </si>
  <si>
    <t>Zpracovatel projektu :</t>
  </si>
  <si>
    <t>Zhotovitel :</t>
  </si>
  <si>
    <t>ROZPOČTOVÉ NÁKLADY</t>
  </si>
  <si>
    <t>Rozpočtové náklady II. a III. hlavy</t>
  </si>
  <si>
    <t>Vedlejší rozpočtové náklady</t>
  </si>
  <si>
    <t>Dodávka celkem</t>
  </si>
  <si>
    <t>Kompletační činnost zhotovitele</t>
  </si>
  <si>
    <t>Základní</t>
  </si>
  <si>
    <t>Montáž celkem</t>
  </si>
  <si>
    <t xml:space="preserve">Rozpočtové </t>
  </si>
  <si>
    <t>Rozpočtová rezerva 5%</t>
  </si>
  <si>
    <t>Náklady</t>
  </si>
  <si>
    <t>HZS</t>
  </si>
  <si>
    <t>RN II.a III.hlavy</t>
  </si>
  <si>
    <t>Ostatní VRN</t>
  </si>
  <si>
    <t>ZRN+VRN+HZS</t>
  </si>
  <si>
    <t>VRN celkem</t>
  </si>
  <si>
    <t>Vypracoval</t>
  </si>
  <si>
    <t>Za zhotovitele</t>
  </si>
  <si>
    <t>Za objednatele</t>
  </si>
  <si>
    <t>Jméno :</t>
  </si>
  <si>
    <t>Datum :</t>
  </si>
  <si>
    <t>Podpis:</t>
  </si>
  <si>
    <t>Podpis :</t>
  </si>
  <si>
    <t>Základ pro DPH</t>
  </si>
  <si>
    <t>%  činí :</t>
  </si>
  <si>
    <t>DPH</t>
  </si>
  <si>
    <t>CENA ZA OBJEKT CELKEM</t>
  </si>
  <si>
    <t>Poznámka :</t>
  </si>
  <si>
    <t>18</t>
  </si>
  <si>
    <t>Povrchové úpravy terénu</t>
  </si>
  <si>
    <t>56</t>
  </si>
  <si>
    <t>Podkladní vrstvy komunikací a zpevněných ploch</t>
  </si>
  <si>
    <t>Podklad ze štěrkodrti po zhutnění tloušťky 5 cm</t>
  </si>
  <si>
    <t>Lišta zakládací Al pro tepelnou izolaci tl. 140 mm, dodávka + montáž</t>
  </si>
  <si>
    <t>63</t>
  </si>
  <si>
    <t>Podlahy a podlahové konstrukce</t>
  </si>
  <si>
    <t>Kladení betonové dlažby, pískové lože vč. dlaždic betonových 500/500/50 mm, dodávka + montáž</t>
  </si>
  <si>
    <t>111VD</t>
  </si>
  <si>
    <t>Přesun hmot pro zasklívání, výšky do 12 m</t>
  </si>
  <si>
    <t>92</t>
  </si>
  <si>
    <t>Doplňující konstrukce a práce železniční</t>
  </si>
  <si>
    <t>Demontáž tabule na zdivu a opětovná montáž po provedení ETICS</t>
  </si>
  <si>
    <t>kompl</t>
  </si>
  <si>
    <t>Poznámky:</t>
  </si>
  <si>
    <t>- U položek, u kterých není rozdělení na materiál, dodávku a montáž, uvedená cena je součtem těchto částí.</t>
  </si>
  <si>
    <t>- Skládky, přesuny a příplatky jsou součástí uvedené položkové ceny</t>
  </si>
  <si>
    <r>
      <t>m</t>
    </r>
    <r>
      <rPr>
        <vertAlign val="superscript"/>
        <sz val="10"/>
        <color indexed="8"/>
        <rFont val="Arial"/>
        <family val="2"/>
        <charset val="238"/>
      </rPr>
      <t>3</t>
    </r>
  </si>
  <si>
    <t>Základní škola Údlice, okres Chomutov</t>
  </si>
  <si>
    <t>Snížení energetické náročnosti objektu Základní školy v obci Údlice</t>
  </si>
  <si>
    <t>Obec Údlice</t>
  </si>
  <si>
    <t>078889117R00</t>
  </si>
  <si>
    <t>1.26+2.83+2.52+3.41   hlavní vstup</t>
  </si>
  <si>
    <t>2*2.1   vstup do 1.PP (šatny)</t>
  </si>
  <si>
    <t>113107242R00</t>
  </si>
  <si>
    <t>Odstranění podkladu nad 200 m2, živičného tl.10 cm</t>
  </si>
  <si>
    <t>přípravné práce</t>
  </si>
  <si>
    <t>13</t>
  </si>
  <si>
    <t>Hloubené vykopávky</t>
  </si>
  <si>
    <t>132101201R00</t>
  </si>
  <si>
    <t>Hloubení rýh šířky do 200 cm v hor.2 do 100 m3</t>
  </si>
  <si>
    <t>30.375*0.191781</t>
  </si>
  <si>
    <t>17</t>
  </si>
  <si>
    <t>Konstrukce ze zemin</t>
  </si>
  <si>
    <t>174101101R00</t>
  </si>
  <si>
    <t>Zásyp jam, rýh, šachet se zhutněním</t>
  </si>
  <si>
    <t>181050010RA0</t>
  </si>
  <si>
    <t>Terénní modelace</t>
  </si>
  <si>
    <t>Vyrovnání a úprava povrchu původní fasády (příprava dle ČSN 732 901)</t>
  </si>
  <si>
    <t>Vyrovnání podzákladových konstrukcí</t>
  </si>
  <si>
    <t>564811111R00</t>
  </si>
  <si>
    <t>Začištění omítek kolem oken a dveří po vybourání otvorů + malba na šířku ostění</t>
  </si>
  <si>
    <t>620991121R00</t>
  </si>
  <si>
    <t>Omítka soklu tenkovrstvá mozaiková (marmolit)</t>
  </si>
  <si>
    <t>Omítka stěn tenkovrstvá silikonová probarvená o zrnitosti 1,5 m, vč. profilů atd.</t>
  </si>
  <si>
    <t>Zateplovací systém ETICS, parapet, XPS tl. 30 mm, vč. profilů apod.</t>
  </si>
  <si>
    <t>Zateplovací systém ETICS, fasáda, EPS 70F tl. 140 mm, vč. silikonové omítky o zrnitosti 1,5 mm, profilů, apod.</t>
  </si>
  <si>
    <t>Zateplovací systém ETICS, markýza, EPS 70F tl. 70 mm, vč. silikonové omítky o zrnitosti 1,5 mm, profilů apod.</t>
  </si>
  <si>
    <t>622421492R00</t>
  </si>
  <si>
    <t>622421494R00</t>
  </si>
  <si>
    <t>Doplňky zatepl. systémů, podparapetní lišta s tkan</t>
  </si>
  <si>
    <t>641960000R00</t>
  </si>
  <si>
    <t>Těsnění spár otvorových prvků PU pěnou</t>
  </si>
  <si>
    <t>696.91+199.6</t>
  </si>
  <si>
    <t>Montáž hliníkových dveří</t>
  </si>
  <si>
    <t>112VD</t>
  </si>
  <si>
    <t>648991113R00</t>
  </si>
  <si>
    <t>Osazení parapetních desek z plast. hmot š.nad 20cm</t>
  </si>
  <si>
    <t>7676161011VD</t>
  </si>
  <si>
    <t>Penetrace soklu a podzákladových konstrukcí</t>
  </si>
  <si>
    <t>32.283+56.803</t>
  </si>
  <si>
    <t>Nátěr hydroizolační proti vlhkosti bitumn.</t>
  </si>
  <si>
    <t>Přítlačná lišta, dodávka + montáž</t>
  </si>
  <si>
    <t>Geotextilie 300 g/m2 š. 200cm 100% PP</t>
  </si>
  <si>
    <t>Izolace proti vlhkosti svislá pásy přitavením, 2x MOAL, dodávka + montáž</t>
  </si>
  <si>
    <t>Povlaková krytina střech do 10°, fólií PVC, vč. uchycení, dodávky + montáže</t>
  </si>
  <si>
    <t>Penetrace střechy</t>
  </si>
  <si>
    <t>Izolace proti vlhk. vodorovná pásy přitavením - parozábrana s Al vložkou, dodávka + montáž</t>
  </si>
  <si>
    <t>Geotextilie 300 g/m2 š. 200cm 100% PP - podkladní vrstva mPVC folie</t>
  </si>
  <si>
    <t>998712102R00</t>
  </si>
  <si>
    <t>Přesun hmot pro povlakové krytiny, výšky do 12 m</t>
  </si>
  <si>
    <t>713141111R00</t>
  </si>
  <si>
    <t>Izolace tepelná střech plně lep.asfaltem, 1vrstvá</t>
  </si>
  <si>
    <t>Oplechování markýz, poplast. plech (K10), vč. uchycení, dodávky + montáže</t>
  </si>
  <si>
    <t>764900050RAA</t>
  </si>
  <si>
    <t>Oplechování parapetů, poplast. plech, dodávka + montáž</t>
  </si>
  <si>
    <t>766601212R00</t>
  </si>
  <si>
    <t>Těsnění okenní spáry, ostění, PT páska+ PP páska</t>
  </si>
  <si>
    <t>767</t>
  </si>
  <si>
    <t>Konstrukce doplňkové stavební (zámečnické)</t>
  </si>
  <si>
    <t>Bezpečnostní mříže, dodávka + montáž</t>
  </si>
  <si>
    <t>Demontáž ochranných mříží</t>
  </si>
  <si>
    <t>941941052R00</t>
  </si>
  <si>
    <t>Montáž lešení leh.řad.s podlahami,š.1,5 m, H 24 m</t>
  </si>
  <si>
    <t>138.82*11.5</t>
  </si>
  <si>
    <t>941941852R00</t>
  </si>
  <si>
    <t>Demontáž lešení leh.řad.s podlahami,š.1,5 m,H 24 m</t>
  </si>
  <si>
    <t>Příplatek za každý měsíc použití lešení, za první a každý další započatý měsíc (předpokládaná doba využití lešení se odhaduje na 3 měsíce)</t>
  </si>
  <si>
    <t>3*1596.43</t>
  </si>
  <si>
    <t>Vybourání dřevěných rámů oken dvojitých</t>
  </si>
  <si>
    <t>Demontáž plechové krytiny markýz</t>
  </si>
  <si>
    <t>Vybourání kovových rámů oken jednod.</t>
  </si>
  <si>
    <t>Vybourání kovových dveřních zárubní</t>
  </si>
  <si>
    <t>Přesazení světel v 1.PP o tl. zateplovacího systému</t>
  </si>
  <si>
    <t>Demontáž a montáž nového hromosvodu dle stáv. norem a předpisů, vč. revizní zprávy a kotvení na fasádě</t>
  </si>
  <si>
    <t>Žaluzie interiérové (okna v učebnách a kancelářích)</t>
  </si>
  <si>
    <t>Skříň plastová prázdná pro HUP na fasádě + protažení</t>
  </si>
  <si>
    <t>Lišta okenní začišťovací PVC interiérová</t>
  </si>
  <si>
    <t>Páska oboustranně samolepicí parotěsná, dl. 45 m</t>
  </si>
  <si>
    <t>896.51/45</t>
  </si>
  <si>
    <r>
      <t>0.4*1483.877   celk. plocha 1483,877 m</t>
    </r>
    <r>
      <rPr>
        <vertAlign val="superscript"/>
        <sz val="10"/>
        <color indexed="8"/>
        <rFont val="Arial"/>
        <family val="2"/>
        <charset val="238"/>
      </rPr>
      <t>2</t>
    </r>
    <r>
      <rPr>
        <sz val="10"/>
        <color indexed="8"/>
        <rFont val="Arial"/>
        <family val="2"/>
        <charset val="238"/>
      </rPr>
      <t xml:space="preserve"> - opravit 40%</t>
    </r>
  </si>
  <si>
    <t>Dílec střešní EPS 100S tl.200 mm</t>
  </si>
  <si>
    <t>319201311R00VD</t>
  </si>
  <si>
    <t>319201315R00VD</t>
  </si>
  <si>
    <t>612100020RA0VD</t>
  </si>
  <si>
    <t>553927600VD</t>
  </si>
  <si>
    <t>602019189RT3VD</t>
  </si>
  <si>
    <t>602011188RT1VD</t>
  </si>
  <si>
    <t>622319563R00VD</t>
  </si>
  <si>
    <t>622311523RU1VD</t>
  </si>
  <si>
    <t>622311523RV1VD</t>
  </si>
  <si>
    <t>622319134RT3VD</t>
  </si>
  <si>
    <t>622319131RT3VD</t>
  </si>
  <si>
    <t>632921913R00VD</t>
  </si>
  <si>
    <t>61143767.AVD</t>
  </si>
  <si>
    <t>60780016VD</t>
  </si>
  <si>
    <t>767627210R00VD</t>
  </si>
  <si>
    <t>769000000R00VD</t>
  </si>
  <si>
    <t>711212104R00VD</t>
  </si>
  <si>
    <t>711212115R00VD</t>
  </si>
  <si>
    <t>55335900VD</t>
  </si>
  <si>
    <t>69366198VD</t>
  </si>
  <si>
    <t>711142559RZ4VD</t>
  </si>
  <si>
    <t>712371801RZ5VD</t>
  </si>
  <si>
    <t>711141559RZ3VD</t>
  </si>
  <si>
    <t>28376789VD</t>
  </si>
  <si>
    <t>622322733RT5VD</t>
  </si>
  <si>
    <t>622322732RT5VD</t>
  </si>
  <si>
    <t>764221220R00VD</t>
  </si>
  <si>
    <t>764252784R00VD</t>
  </si>
  <si>
    <t>764901082R00VD</t>
  </si>
  <si>
    <t>767591220R00VD</t>
  </si>
  <si>
    <t>240110098R00VD</t>
  </si>
  <si>
    <t>928901012R00VD</t>
  </si>
  <si>
    <t>942941191R00VD</t>
  </si>
  <si>
    <t>968062355R00VD</t>
  </si>
  <si>
    <t>767900030RA0VD</t>
  </si>
  <si>
    <t>968072245R00VD</t>
  </si>
  <si>
    <t>968072456R00VD</t>
  </si>
  <si>
    <t>210201045R00VD</t>
  </si>
  <si>
    <t>210200020RA0VD</t>
  </si>
  <si>
    <t>210201001RT2VD</t>
  </si>
  <si>
    <t>55346601VD</t>
  </si>
  <si>
    <t>35813884.AVD</t>
  </si>
  <si>
    <t>28350127VD</t>
  </si>
  <si>
    <t>55351621VD</t>
  </si>
  <si>
    <t>62866277VD</t>
  </si>
  <si>
    <t>Parapet interiér DVT s laminátovým povrchem, s nosem, vč. vyrovnání plochy, ukotvení, lišt pro usazení parapetu apod.</t>
  </si>
  <si>
    <t>Zateplovací systém ETICS, markýza, mineral. desky tl. 70 mm, vč. silikonové omítky o zrnitosti 1,5 mm, profilů apod.</t>
  </si>
  <si>
    <t>622311731RT3VD</t>
  </si>
  <si>
    <t>Ovládací zařízení oken, dodávka + montáž</t>
  </si>
  <si>
    <t>Zatepl. systém, strop 1.PP, miner.desky tl.120 mm, zakončená stěrkou s výztužnou tkaninou a malbou dle výběru investora</t>
  </si>
  <si>
    <t>Zatepl. systém, strop 1.PP, miner.desky tl.100 mm, zakončená stěrkou s výztužnou tkaninou a malbou dle výběru investora</t>
  </si>
  <si>
    <t>(2.92+7.49+6.42+0.29+0.55+6.6+6.96)*3.48062</t>
  </si>
  <si>
    <r>
      <t>m</t>
    </r>
    <r>
      <rPr>
        <vertAlign val="superscript"/>
        <sz val="10"/>
        <rFont val="Arial"/>
        <family val="2"/>
        <charset val="238"/>
      </rPr>
      <t>3</t>
    </r>
  </si>
  <si>
    <t>(2.92+7.49+6.42+0.29+0.55+6.6)*2.09</t>
  </si>
  <si>
    <t>2.92+7.49+6.42+0.29+0.55+6.6+6.96</t>
  </si>
  <si>
    <t>Nové zpevněné plochy (po výkopových pracích)</t>
  </si>
  <si>
    <t>(2.92+7.49+6.42+0.29+0.55+6.6)*2.09-23.18</t>
  </si>
  <si>
    <t>574000011RABVD</t>
  </si>
  <si>
    <t>Zateplovací systém ETICS, sokl, XPS tl. 120 mm, vč. mozaikové omítky, profilů apod.</t>
  </si>
  <si>
    <t>Zateplovací systém ETICS, sokl,XPS tl. 120 mm bez PÚ</t>
  </si>
  <si>
    <t>1200,079+51,833</t>
  </si>
  <si>
    <t>109,122+12,360</t>
  </si>
  <si>
    <t>314100010RA0</t>
  </si>
  <si>
    <t>44</t>
  </si>
  <si>
    <t>Zastřešení</t>
  </si>
  <si>
    <t>446122001R00</t>
  </si>
  <si>
    <t>59160889.A4</t>
  </si>
  <si>
    <t>Výlez na střechu zateplený, vč. nabetonování 15 cm, vč. přidáných stupadel</t>
  </si>
  <si>
    <t>Okno plastové, U=1,2 W/m2K, dle specifikace</t>
  </si>
  <si>
    <t>Dveře hliníkové, U=1,7 W/m2K, dle specifikace</t>
  </si>
  <si>
    <t>764352010RA0</t>
  </si>
  <si>
    <t>7,95+2,75+28,6+2,75+7,95+17+0,5+43,45+17+0,5</t>
  </si>
  <si>
    <t>764352291R00</t>
  </si>
  <si>
    <t>Montáž žlabů Pz podokapních půlkruhových</t>
  </si>
  <si>
    <t>765</t>
  </si>
  <si>
    <t>Krytina tvrdá</t>
  </si>
  <si>
    <t>765311585R00</t>
  </si>
  <si>
    <t>Oprava komína z CP, vyspravení podkladu, nová tenkovrstvá silikonová omítka, nové oplechování krycí desky, zaslepení nevyužitého průduchu krycí PIR deskou</t>
  </si>
  <si>
    <t>Přesazení dešťových svodů, vč. jejich renovace a repase/nátěr a jejich demontáže a montáže</t>
  </si>
  <si>
    <t>Nástavec pro odvětrání kanalizace (větrací hlavice), vč. dodávky, demontáže, likvidace a montáže</t>
  </si>
  <si>
    <t>Žlab z Pz plechu podokapní půlkruhový, vč. háků, rohů, čel, kotlíků a dilatací, nátěru</t>
  </si>
  <si>
    <t>ZŠ Údlice</t>
  </si>
  <si>
    <t>Demontáž + montáž nadstřešních dílců - výlezů na střechu</t>
  </si>
  <si>
    <t>764900035RA0</t>
  </si>
  <si>
    <t>Demontáž podokapních žlabů půlkruhových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</si>
</sst>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/mm/yy"/>
    <numFmt numFmtId="165" formatCode="#,##0.00\ &quot;Kč&quot;"/>
    <numFmt numFmtId="166" formatCode="#,##0.0"/>
  </numFmts>
  <fonts count="20" x14ac:knownFonts="1">
    <font>
      <sz val="10"/>
      <name val="Arial"/>
    </font>
    <font>
      <vertAlign val="superscript"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4"/>
      <name val="Arial CE"/>
      <family val="2"/>
      <charset val="238"/>
    </font>
    <font>
      <b/>
      <i/>
      <sz val="12"/>
      <name val="Arial CE"/>
      <family val="2"/>
      <charset val="238"/>
    </font>
    <font>
      <sz val="10"/>
      <name val="Arial CE"/>
      <family val="2"/>
      <charset val="238"/>
    </font>
    <font>
      <b/>
      <sz val="9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family val="2"/>
      <charset val="238"/>
    </font>
    <font>
      <sz val="8"/>
      <name val="Arial CE"/>
      <family val="2"/>
      <charset val="238"/>
    </font>
    <font>
      <sz val="10"/>
      <name val="Arial"/>
      <family val="2"/>
      <charset val="238"/>
    </font>
    <font>
      <b/>
      <i/>
      <sz val="11"/>
      <name val="Arial CE"/>
      <family val="2"/>
      <charset val="238"/>
    </font>
    <font>
      <b/>
      <sz val="10"/>
      <color indexed="8"/>
      <name val="Arial"/>
      <family val="2"/>
      <charset val="238"/>
    </font>
    <font>
      <b/>
      <sz val="16"/>
      <color rgb="FFFF000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0"/>
      <color indexed="8"/>
      <name val="Arial"/>
      <family val="2"/>
      <charset val="238"/>
    </font>
    <font>
      <vertAlign val="superscript"/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color indexed="8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92D050"/>
        <bgColor indexed="64"/>
      </patternFill>
    </fill>
  </fills>
  <borders count="6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</borders>
  <cellStyleXfs count="3">
    <xf numFmtId="0" fontId="0" fillId="0" borderId="0"/>
    <xf numFmtId="0" fontId="5" fillId="0" borderId="0"/>
    <xf numFmtId="9" fontId="18" fillId="0" borderId="0" applyFont="0" applyFill="0" applyBorder="0" applyAlignment="0" applyProtection="0"/>
  </cellStyleXfs>
  <cellXfs count="224">
    <xf numFmtId="0" fontId="0" fillId="0" borderId="0" xfId="0" applyFont="1" applyAlignment="1">
      <alignment vertical="center"/>
    </xf>
    <xf numFmtId="0" fontId="3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2" fillId="0" borderId="0" xfId="0" applyFont="1" applyAlignment="1">
      <alignment vertical="center"/>
    </xf>
    <xf numFmtId="0" fontId="0" fillId="0" borderId="0" xfId="0"/>
    <xf numFmtId="0" fontId="0" fillId="0" borderId="17" xfId="0" applyBorder="1"/>
    <xf numFmtId="0" fontId="0" fillId="0" borderId="31" xfId="0" applyBorder="1"/>
    <xf numFmtId="0" fontId="0" fillId="0" borderId="4" xfId="0" applyBorder="1"/>
    <xf numFmtId="0" fontId="0" fillId="0" borderId="19" xfId="0" applyBorder="1"/>
    <xf numFmtId="49" fontId="4" fillId="3" borderId="10" xfId="0" applyNumberFormat="1" applyFont="1" applyFill="1" applyBorder="1"/>
    <xf numFmtId="49" fontId="0" fillId="3" borderId="9" xfId="0" applyNumberFormat="1" applyFill="1" applyBorder="1"/>
    <xf numFmtId="0" fontId="0" fillId="3" borderId="0" xfId="0" applyFill="1" applyBorder="1"/>
    <xf numFmtId="0" fontId="0" fillId="3" borderId="32" xfId="0" applyFill="1" applyBorder="1"/>
    <xf numFmtId="0" fontId="0" fillId="0" borderId="33" xfId="0" applyBorder="1"/>
    <xf numFmtId="0" fontId="0" fillId="0" borderId="8" xfId="0" applyBorder="1"/>
    <xf numFmtId="0" fontId="0" fillId="0" borderId="2" xfId="0" applyBorder="1"/>
    <xf numFmtId="0" fontId="0" fillId="0" borderId="5" xfId="0" applyBorder="1"/>
    <xf numFmtId="0" fontId="0" fillId="0" borderId="34" xfId="0" applyBorder="1"/>
    <xf numFmtId="0" fontId="0" fillId="0" borderId="2" xfId="0" applyNumberFormat="1" applyBorder="1"/>
    <xf numFmtId="0" fontId="0" fillId="0" borderId="5" xfId="0" applyNumberFormat="1" applyBorder="1"/>
    <xf numFmtId="0" fontId="0" fillId="0" borderId="34" xfId="0" applyNumberFormat="1" applyBorder="1"/>
    <xf numFmtId="3" fontId="0" fillId="0" borderId="34" xfId="0" applyNumberFormat="1" applyBorder="1"/>
    <xf numFmtId="0" fontId="0" fillId="0" borderId="35" xfId="0" applyBorder="1"/>
    <xf numFmtId="0" fontId="0" fillId="0" borderId="14" xfId="0" applyBorder="1"/>
    <xf numFmtId="0" fontId="0" fillId="0" borderId="15" xfId="0" applyBorder="1"/>
    <xf numFmtId="0" fontId="0" fillId="0" borderId="36" xfId="0" applyBorder="1"/>
    <xf numFmtId="0" fontId="0" fillId="0" borderId="10" xfId="0" applyBorder="1"/>
    <xf numFmtId="0" fontId="0" fillId="0" borderId="0" xfId="0" applyBorder="1"/>
    <xf numFmtId="0" fontId="0" fillId="0" borderId="3" xfId="0" applyBorder="1"/>
    <xf numFmtId="0" fontId="0" fillId="0" borderId="20" xfId="0" applyBorder="1"/>
    <xf numFmtId="0" fontId="3" fillId="0" borderId="37" xfId="0" applyFont="1" applyBorder="1" applyAlignment="1">
      <alignment horizontal="centerContinuous" vertical="center"/>
    </xf>
    <xf numFmtId="0" fontId="8" fillId="0" borderId="38" xfId="0" applyFont="1" applyBorder="1" applyAlignment="1">
      <alignment horizontal="centerContinuous" vertical="center"/>
    </xf>
    <xf numFmtId="0" fontId="0" fillId="0" borderId="38" xfId="0" applyBorder="1" applyAlignment="1">
      <alignment horizontal="centerContinuous" vertical="center"/>
    </xf>
    <xf numFmtId="0" fontId="0" fillId="0" borderId="39" xfId="0" applyBorder="1" applyAlignment="1">
      <alignment horizontal="centerContinuous" vertical="center"/>
    </xf>
    <xf numFmtId="0" fontId="7" fillId="0" borderId="40" xfId="0" applyFont="1" applyBorder="1" applyAlignment="1">
      <alignment horizontal="left"/>
    </xf>
    <xf numFmtId="0" fontId="0" fillId="0" borderId="41" xfId="0" applyBorder="1" applyAlignment="1">
      <alignment horizontal="left"/>
    </xf>
    <xf numFmtId="0" fontId="0" fillId="0" borderId="42" xfId="0" applyBorder="1" applyAlignment="1">
      <alignment horizontal="centerContinuous"/>
    </xf>
    <xf numFmtId="0" fontId="7" fillId="0" borderId="41" xfId="0" applyFont="1" applyBorder="1" applyAlignment="1">
      <alignment horizontal="centerContinuous"/>
    </xf>
    <xf numFmtId="0" fontId="0" fillId="0" borderId="41" xfId="0" applyBorder="1" applyAlignment="1">
      <alignment horizontal="centerContinuous"/>
    </xf>
    <xf numFmtId="0" fontId="0" fillId="0" borderId="43" xfId="0" applyBorder="1"/>
    <xf numFmtId="0" fontId="0" fillId="0" borderId="1" xfId="0" applyBorder="1"/>
    <xf numFmtId="3" fontId="0" fillId="0" borderId="44" xfId="0" applyNumberFormat="1" applyFill="1" applyBorder="1"/>
    <xf numFmtId="0" fontId="5" fillId="0" borderId="45" xfId="0" applyFont="1" applyFill="1" applyBorder="1"/>
    <xf numFmtId="3" fontId="0" fillId="0" borderId="6" xfId="0" applyNumberFormat="1" applyBorder="1"/>
    <xf numFmtId="0" fontId="0" fillId="0" borderId="46" xfId="0" applyBorder="1"/>
    <xf numFmtId="4" fontId="0" fillId="0" borderId="44" xfId="0" applyNumberFormat="1" applyBorder="1"/>
    <xf numFmtId="3" fontId="0" fillId="0" borderId="14" xfId="0" applyNumberFormat="1" applyBorder="1"/>
    <xf numFmtId="0" fontId="0" fillId="0" borderId="18" xfId="0" applyBorder="1"/>
    <xf numFmtId="3" fontId="0" fillId="0" borderId="44" xfId="0" applyNumberFormat="1" applyBorder="1"/>
    <xf numFmtId="0" fontId="0" fillId="0" borderId="47" xfId="0" applyBorder="1"/>
    <xf numFmtId="0" fontId="0" fillId="0" borderId="45" xfId="0" applyBorder="1"/>
    <xf numFmtId="0" fontId="5" fillId="0" borderId="35" xfId="0" applyFont="1" applyBorder="1"/>
    <xf numFmtId="4" fontId="0" fillId="0" borderId="7" xfId="0" applyNumberFormat="1" applyBorder="1"/>
    <xf numFmtId="0" fontId="0" fillId="0" borderId="48" xfId="0" applyBorder="1"/>
    <xf numFmtId="3" fontId="0" fillId="0" borderId="16" xfId="0" applyNumberFormat="1" applyBorder="1"/>
    <xf numFmtId="0" fontId="0" fillId="0" borderId="49" xfId="0" applyBorder="1"/>
    <xf numFmtId="0" fontId="0" fillId="0" borderId="50" xfId="0" applyBorder="1"/>
    <xf numFmtId="0" fontId="0" fillId="0" borderId="0" xfId="0" applyBorder="1" applyAlignment="1">
      <alignment horizontal="right"/>
    </xf>
    <xf numFmtId="164" fontId="0" fillId="0" borderId="0" xfId="0" applyNumberFormat="1" applyBorder="1"/>
    <xf numFmtId="0" fontId="0" fillId="0" borderId="2" xfId="0" applyNumberFormat="1" applyBorder="1" applyAlignment="1">
      <alignment horizontal="right"/>
    </xf>
    <xf numFmtId="165" fontId="0" fillId="0" borderId="14" xfId="0" applyNumberFormat="1" applyBorder="1"/>
    <xf numFmtId="165" fontId="0" fillId="0" borderId="0" xfId="0" applyNumberFormat="1" applyBorder="1"/>
    <xf numFmtId="0" fontId="8" fillId="0" borderId="48" xfId="0" applyFont="1" applyFill="1" applyBorder="1"/>
    <xf numFmtId="0" fontId="8" fillId="0" borderId="16" xfId="0" applyFont="1" applyFill="1" applyBorder="1"/>
    <xf numFmtId="0" fontId="8" fillId="0" borderId="51" xfId="0" applyFont="1" applyFill="1" applyBorder="1"/>
    <xf numFmtId="165" fontId="8" fillId="0" borderId="16" xfId="0" applyNumberFormat="1" applyFont="1" applyFill="1" applyBorder="1"/>
    <xf numFmtId="0" fontId="8" fillId="0" borderId="21" xfId="0" applyFont="1" applyFill="1" applyBorder="1"/>
    <xf numFmtId="0" fontId="0" fillId="0" borderId="0" xfId="0" applyAlignment="1"/>
    <xf numFmtId="0" fontId="0" fillId="0" borderId="0" xfId="0" applyAlignment="1">
      <alignment vertical="justify"/>
    </xf>
    <xf numFmtId="49" fontId="10" fillId="3" borderId="0" xfId="0" applyNumberFormat="1" applyFont="1" applyFill="1" applyBorder="1"/>
    <xf numFmtId="49" fontId="4" fillId="3" borderId="10" xfId="0" applyNumberFormat="1" applyFont="1" applyFill="1" applyBorder="1" applyAlignment="1">
      <alignment vertical="center"/>
    </xf>
    <xf numFmtId="0" fontId="2" fillId="0" borderId="3" xfId="0" applyNumberFormat="1" applyFont="1" applyFill="1" applyBorder="1" applyAlignment="1" applyProtection="1">
      <alignment vertical="center"/>
    </xf>
    <xf numFmtId="0" fontId="2" fillId="0" borderId="0" xfId="0" applyFont="1" applyAlignment="1">
      <alignment vertical="center" wrapText="1"/>
    </xf>
    <xf numFmtId="49" fontId="2" fillId="0" borderId="26" xfId="0" applyNumberFormat="1" applyFont="1" applyFill="1" applyBorder="1" applyAlignment="1" applyProtection="1">
      <alignment horizontal="left" vertical="center" wrapText="1"/>
    </xf>
    <xf numFmtId="49" fontId="2" fillId="0" borderId="26" xfId="0" applyNumberFormat="1" applyFont="1" applyFill="1" applyBorder="1" applyAlignment="1" applyProtection="1">
      <alignment horizontal="center" vertical="center"/>
    </xf>
    <xf numFmtId="0" fontId="2" fillId="0" borderId="0" xfId="0" applyFont="1" applyAlignment="1">
      <alignment horizontal="center" vertical="center"/>
    </xf>
    <xf numFmtId="49" fontId="2" fillId="5" borderId="26" xfId="0" applyNumberFormat="1" applyFont="1" applyFill="1" applyBorder="1" applyAlignment="1" applyProtection="1">
      <alignment horizontal="center" vertical="center"/>
    </xf>
    <xf numFmtId="0" fontId="2" fillId="5" borderId="0" xfId="0" applyFont="1" applyFill="1" applyAlignment="1">
      <alignment vertical="center"/>
    </xf>
    <xf numFmtId="49" fontId="2" fillId="6" borderId="26" xfId="0" applyNumberFormat="1" applyFont="1" applyFill="1" applyBorder="1" applyAlignment="1" applyProtection="1">
      <alignment horizontal="center" vertical="center"/>
    </xf>
    <xf numFmtId="0" fontId="2" fillId="6" borderId="0" xfId="0" applyFont="1" applyFill="1" applyAlignment="1">
      <alignment vertical="center"/>
    </xf>
    <xf numFmtId="49" fontId="2" fillId="7" borderId="26" xfId="0" applyNumberFormat="1" applyFont="1" applyFill="1" applyBorder="1" applyAlignment="1" applyProtection="1">
      <alignment horizontal="left" vertical="center" wrapText="1"/>
    </xf>
    <xf numFmtId="49" fontId="2" fillId="7" borderId="26" xfId="0" applyNumberFormat="1" applyFont="1" applyFill="1" applyBorder="1" applyAlignment="1" applyProtection="1">
      <alignment horizontal="center" vertical="center"/>
    </xf>
    <xf numFmtId="0" fontId="2" fillId="7" borderId="0" xfId="0" applyFont="1" applyFill="1" applyAlignment="1">
      <alignment vertical="center"/>
    </xf>
    <xf numFmtId="1" fontId="12" fillId="0" borderId="0" xfId="0" applyNumberFormat="1" applyFont="1" applyFill="1" applyBorder="1" applyAlignment="1" applyProtection="1">
      <alignment horizontal="left" vertical="center"/>
    </xf>
    <xf numFmtId="49" fontId="12" fillId="0" borderId="0" xfId="0" applyNumberFormat="1" applyFont="1" applyFill="1" applyBorder="1" applyAlignment="1" applyProtection="1">
      <alignment vertical="center"/>
    </xf>
    <xf numFmtId="0" fontId="14" fillId="0" borderId="0" xfId="0" applyFont="1" applyAlignment="1">
      <alignment vertical="center"/>
    </xf>
    <xf numFmtId="4" fontId="15" fillId="0" borderId="0" xfId="0" applyNumberFormat="1" applyFont="1" applyFill="1" applyBorder="1" applyAlignment="1" applyProtection="1">
      <alignment horizontal="right" vertical="center"/>
    </xf>
    <xf numFmtId="0" fontId="2" fillId="0" borderId="0" xfId="0" applyFont="1" applyBorder="1" applyAlignment="1">
      <alignment vertical="center"/>
    </xf>
    <xf numFmtId="49" fontId="14" fillId="5" borderId="26" xfId="0" applyNumberFormat="1" applyFont="1" applyFill="1" applyBorder="1" applyAlignment="1" applyProtection="1">
      <alignment horizontal="left" vertical="center" wrapText="1"/>
    </xf>
    <xf numFmtId="49" fontId="2" fillId="5" borderId="26" xfId="0" applyNumberFormat="1" applyFont="1" applyFill="1" applyBorder="1" applyAlignment="1" applyProtection="1">
      <alignment horizontal="left" vertical="center"/>
    </xf>
    <xf numFmtId="4" fontId="10" fillId="0" borderId="26" xfId="0" applyNumberFormat="1" applyFont="1" applyFill="1" applyBorder="1" applyAlignment="1" applyProtection="1">
      <alignment horizontal="right" vertical="center"/>
    </xf>
    <xf numFmtId="1" fontId="10" fillId="0" borderId="28" xfId="0" applyNumberFormat="1" applyFont="1" applyFill="1" applyBorder="1" applyAlignment="1" applyProtection="1">
      <alignment horizontal="left" vertical="center"/>
    </xf>
    <xf numFmtId="49" fontId="10" fillId="0" borderId="29" xfId="0" applyNumberFormat="1" applyFont="1" applyFill="1" applyBorder="1" applyAlignment="1" applyProtection="1">
      <alignment horizontal="left" vertical="center"/>
    </xf>
    <xf numFmtId="49" fontId="10" fillId="0" borderId="29" xfId="0" applyNumberFormat="1" applyFont="1" applyFill="1" applyBorder="1" applyAlignment="1" applyProtection="1">
      <alignment horizontal="left" vertical="center" wrapText="1"/>
    </xf>
    <xf numFmtId="49" fontId="10" fillId="0" borderId="29" xfId="0" applyNumberFormat="1" applyFont="1" applyFill="1" applyBorder="1" applyAlignment="1" applyProtection="1">
      <alignment horizontal="center" vertical="center"/>
    </xf>
    <xf numFmtId="1" fontId="10" fillId="0" borderId="22" xfId="0" applyNumberFormat="1" applyFont="1" applyBorder="1" applyAlignment="1">
      <alignment vertical="center"/>
    </xf>
    <xf numFmtId="0" fontId="10" fillId="0" borderId="23" xfId="0" applyFont="1" applyBorder="1" applyAlignment="1">
      <alignment vertical="center"/>
    </xf>
    <xf numFmtId="0" fontId="10" fillId="0" borderId="23" xfId="0" applyFont="1" applyBorder="1" applyAlignment="1">
      <alignment vertical="center" wrapText="1"/>
    </xf>
    <xf numFmtId="0" fontId="10" fillId="0" borderId="23" xfId="0" applyFont="1" applyBorder="1" applyAlignment="1">
      <alignment horizontal="center" vertical="center"/>
    </xf>
    <xf numFmtId="49" fontId="10" fillId="0" borderId="23" xfId="0" applyNumberFormat="1" applyFont="1" applyFill="1" applyBorder="1" applyAlignment="1" applyProtection="1">
      <alignment horizontal="left" vertical="center" wrapText="1"/>
    </xf>
    <xf numFmtId="4" fontId="10" fillId="0" borderId="29" xfId="0" applyNumberFormat="1" applyFont="1" applyFill="1" applyBorder="1" applyAlignment="1" applyProtection="1">
      <alignment horizontal="right" vertical="center"/>
    </xf>
    <xf numFmtId="4" fontId="10" fillId="0" borderId="30" xfId="0" applyNumberFormat="1" applyFont="1" applyFill="1" applyBorder="1" applyAlignment="1" applyProtection="1">
      <alignment horizontal="right" vertical="center"/>
    </xf>
    <xf numFmtId="1" fontId="10" fillId="0" borderId="25" xfId="0" applyNumberFormat="1" applyFont="1" applyFill="1" applyBorder="1" applyAlignment="1" applyProtection="1">
      <alignment horizontal="left" vertical="center"/>
    </xf>
    <xf numFmtId="49" fontId="10" fillId="0" borderId="26" xfId="0" applyNumberFormat="1" applyFont="1" applyFill="1" applyBorder="1" applyAlignment="1" applyProtection="1">
      <alignment horizontal="left" vertical="center"/>
    </xf>
    <xf numFmtId="49" fontId="10" fillId="0" borderId="26" xfId="0" applyNumberFormat="1" applyFont="1" applyFill="1" applyBorder="1" applyAlignment="1" applyProtection="1">
      <alignment horizontal="left" vertical="center" wrapText="1"/>
    </xf>
    <xf numFmtId="49" fontId="10" fillId="0" borderId="26" xfId="0" applyNumberFormat="1" applyFont="1" applyFill="1" applyBorder="1" applyAlignment="1" applyProtection="1">
      <alignment horizontal="center" vertical="center"/>
    </xf>
    <xf numFmtId="4" fontId="10" fillId="0" borderId="27" xfId="0" applyNumberFormat="1" applyFont="1" applyFill="1" applyBorder="1" applyAlignment="1" applyProtection="1">
      <alignment horizontal="right" vertical="center"/>
    </xf>
    <xf numFmtId="0" fontId="10" fillId="0" borderId="0" xfId="0" applyFont="1" applyAlignment="1">
      <alignment vertical="center"/>
    </xf>
    <xf numFmtId="49" fontId="2" fillId="0" borderId="0" xfId="0" applyNumberFormat="1" applyFont="1" applyFill="1" applyBorder="1" applyAlignment="1" applyProtection="1">
      <alignment horizontal="left" vertical="center"/>
    </xf>
    <xf numFmtId="4" fontId="2" fillId="0" borderId="0" xfId="0" applyNumberFormat="1" applyFont="1" applyFill="1" applyBorder="1" applyAlignment="1" applyProtection="1">
      <alignment horizontal="right" vertical="center"/>
    </xf>
    <xf numFmtId="0" fontId="2" fillId="0" borderId="0" xfId="0" applyNumberFormat="1" applyFont="1" applyFill="1" applyBorder="1" applyAlignment="1" applyProtection="1">
      <alignment horizontal="left" vertical="center" wrapText="1"/>
    </xf>
    <xf numFmtId="49" fontId="2" fillId="0" borderId="0" xfId="0" applyNumberFormat="1" applyFont="1" applyFill="1" applyBorder="1" applyAlignment="1" applyProtection="1">
      <alignment horizontal="left" vertical="center" wrapText="1"/>
    </xf>
    <xf numFmtId="49" fontId="17" fillId="0" borderId="11" xfId="0" applyNumberFormat="1" applyFont="1" applyFill="1" applyBorder="1" applyAlignment="1" applyProtection="1">
      <alignment horizontal="left" vertical="center"/>
    </xf>
    <xf numFmtId="49" fontId="17" fillId="2" borderId="53" xfId="0" applyNumberFormat="1" applyFont="1" applyFill="1" applyBorder="1" applyAlignment="1" applyProtection="1">
      <alignment horizontal="right" vertical="center"/>
    </xf>
    <xf numFmtId="49" fontId="17" fillId="2" borderId="26" xfId="0" applyNumberFormat="1" applyFont="1" applyFill="1" applyBorder="1" applyAlignment="1" applyProtection="1">
      <alignment horizontal="right" vertical="center"/>
    </xf>
    <xf numFmtId="4" fontId="10" fillId="0" borderId="0" xfId="0" applyNumberFormat="1" applyFont="1" applyFill="1" applyBorder="1" applyAlignment="1" applyProtection="1">
      <alignment horizontal="right" vertical="center"/>
    </xf>
    <xf numFmtId="4" fontId="10" fillId="5" borderId="26" xfId="0" applyNumberFormat="1" applyFont="1" applyFill="1" applyBorder="1" applyAlignment="1" applyProtection="1">
      <alignment horizontal="right" vertical="center"/>
    </xf>
    <xf numFmtId="4" fontId="10" fillId="6" borderId="26" xfId="0" applyNumberFormat="1" applyFont="1" applyFill="1" applyBorder="1" applyAlignment="1" applyProtection="1">
      <alignment horizontal="right" vertical="center"/>
    </xf>
    <xf numFmtId="4" fontId="10" fillId="7" borderId="26" xfId="0" applyNumberFormat="1" applyFont="1" applyFill="1" applyBorder="1" applyAlignment="1" applyProtection="1">
      <alignment horizontal="right" vertical="center"/>
    </xf>
    <xf numFmtId="4" fontId="10" fillId="0" borderId="56" xfId="0" applyNumberFormat="1" applyFont="1" applyFill="1" applyBorder="1" applyAlignment="1" applyProtection="1">
      <alignment horizontal="right" vertical="center"/>
    </xf>
    <xf numFmtId="9" fontId="2" fillId="5" borderId="0" xfId="2" applyFont="1" applyFill="1" applyAlignment="1">
      <alignment vertical="center"/>
    </xf>
    <xf numFmtId="0" fontId="2" fillId="5" borderId="0" xfId="0" applyFont="1" applyFill="1" applyBorder="1" applyAlignment="1">
      <alignment vertical="center"/>
    </xf>
    <xf numFmtId="166" fontId="2" fillId="5" borderId="0" xfId="0" applyNumberFormat="1" applyFont="1" applyFill="1" applyBorder="1" applyAlignment="1">
      <alignment horizontal="center" vertical="center"/>
    </xf>
    <xf numFmtId="4" fontId="2" fillId="5" borderId="0" xfId="0" applyNumberFormat="1" applyFont="1" applyFill="1" applyBorder="1" applyAlignment="1">
      <alignment vertical="center"/>
    </xf>
    <xf numFmtId="166" fontId="2" fillId="0" borderId="0" xfId="0" applyNumberFormat="1" applyFont="1" applyBorder="1" applyAlignment="1">
      <alignment horizontal="center" vertical="center"/>
    </xf>
    <xf numFmtId="0" fontId="2" fillId="8" borderId="0" xfId="0" applyFont="1" applyFill="1" applyBorder="1" applyAlignment="1">
      <alignment vertical="center"/>
    </xf>
    <xf numFmtId="166" fontId="2" fillId="0" borderId="0" xfId="0" applyNumberFormat="1" applyFont="1" applyBorder="1" applyAlignment="1">
      <alignment vertical="center"/>
    </xf>
    <xf numFmtId="49" fontId="12" fillId="0" borderId="11" xfId="0" applyNumberFormat="1" applyFont="1" applyFill="1" applyBorder="1" applyAlignment="1" applyProtection="1">
      <alignment horizontal="left" vertical="center"/>
    </xf>
    <xf numFmtId="49" fontId="12" fillId="0" borderId="11" xfId="0" applyNumberFormat="1" applyFont="1" applyFill="1" applyBorder="1" applyAlignment="1" applyProtection="1">
      <alignment horizontal="left" vertical="center" wrapText="1"/>
    </xf>
    <xf numFmtId="49" fontId="12" fillId="0" borderId="11" xfId="0" applyNumberFormat="1" applyFont="1" applyFill="1" applyBorder="1" applyAlignment="1" applyProtection="1">
      <alignment horizontal="center" vertical="center"/>
    </xf>
    <xf numFmtId="49" fontId="12" fillId="0" borderId="12" xfId="0" applyNumberFormat="1" applyFont="1" applyFill="1" applyBorder="1" applyAlignment="1" applyProtection="1">
      <alignment horizontal="left" vertical="center"/>
    </xf>
    <xf numFmtId="1" fontId="12" fillId="2" borderId="52" xfId="0" applyNumberFormat="1" applyFont="1" applyFill="1" applyBorder="1" applyAlignment="1" applyProtection="1">
      <alignment horizontal="left" vertical="center"/>
    </xf>
    <xf numFmtId="49" fontId="12" fillId="2" borderId="53" xfId="0" applyNumberFormat="1" applyFont="1" applyFill="1" applyBorder="1" applyAlignment="1" applyProtection="1">
      <alignment horizontal="left" vertical="center"/>
    </xf>
    <xf numFmtId="49" fontId="12" fillId="2" borderId="53" xfId="0" applyNumberFormat="1" applyFont="1" applyFill="1" applyBorder="1" applyAlignment="1" applyProtection="1">
      <alignment horizontal="left" vertical="center" wrapText="1"/>
    </xf>
    <xf numFmtId="49" fontId="12" fillId="2" borderId="53" xfId="0" applyNumberFormat="1" applyFont="1" applyFill="1" applyBorder="1" applyAlignment="1" applyProtection="1">
      <alignment horizontal="center" vertical="center"/>
    </xf>
    <xf numFmtId="49" fontId="12" fillId="2" borderId="53" xfId="0" applyNumberFormat="1" applyFont="1" applyFill="1" applyBorder="1" applyAlignment="1" applyProtection="1">
      <alignment horizontal="right" vertical="center"/>
    </xf>
    <xf numFmtId="4" fontId="12" fillId="2" borderId="54" xfId="0" applyNumberFormat="1" applyFont="1" applyFill="1" applyBorder="1" applyAlignment="1" applyProtection="1">
      <alignment horizontal="right" vertical="center"/>
    </xf>
    <xf numFmtId="1" fontId="2" fillId="0" borderId="28" xfId="0" applyNumberFormat="1" applyFont="1" applyFill="1" applyBorder="1" applyAlignment="1" applyProtection="1">
      <alignment horizontal="left" vertical="center"/>
    </xf>
    <xf numFmtId="49" fontId="2" fillId="0" borderId="29" xfId="0" applyNumberFormat="1" applyFont="1" applyFill="1" applyBorder="1" applyAlignment="1" applyProtection="1">
      <alignment horizontal="left" vertical="center"/>
    </xf>
    <xf numFmtId="49" fontId="2" fillId="0" borderId="29" xfId="0" applyNumberFormat="1" applyFont="1" applyFill="1" applyBorder="1" applyAlignment="1" applyProtection="1">
      <alignment horizontal="left" vertical="center" wrapText="1"/>
    </xf>
    <xf numFmtId="49" fontId="2" fillId="0" borderId="29" xfId="0" applyNumberFormat="1" applyFont="1" applyFill="1" applyBorder="1" applyAlignment="1" applyProtection="1">
      <alignment horizontal="center" vertical="center"/>
    </xf>
    <xf numFmtId="4" fontId="2" fillId="0" borderId="29" xfId="0" applyNumberFormat="1" applyFont="1" applyFill="1" applyBorder="1" applyAlignment="1" applyProtection="1">
      <alignment horizontal="right" vertical="center"/>
    </xf>
    <xf numFmtId="4" fontId="2" fillId="0" borderId="30" xfId="0" applyNumberFormat="1" applyFont="1" applyFill="1" applyBorder="1" applyAlignment="1" applyProtection="1">
      <alignment horizontal="right" vertical="center"/>
    </xf>
    <xf numFmtId="1" fontId="2" fillId="0" borderId="22" xfId="0" applyNumberFormat="1" applyFont="1" applyBorder="1" applyAlignment="1">
      <alignment vertical="center"/>
    </xf>
    <xf numFmtId="0" fontId="2" fillId="0" borderId="23" xfId="0" applyFont="1" applyBorder="1" applyAlignment="1">
      <alignment vertical="center"/>
    </xf>
    <xf numFmtId="0" fontId="2" fillId="0" borderId="23" xfId="0" applyFont="1" applyBorder="1" applyAlignment="1">
      <alignment vertical="center" wrapText="1"/>
    </xf>
    <xf numFmtId="0" fontId="2" fillId="0" borderId="23" xfId="0" applyFont="1" applyBorder="1" applyAlignment="1">
      <alignment horizontal="center" vertical="center"/>
    </xf>
    <xf numFmtId="49" fontId="2" fillId="0" borderId="23" xfId="0" applyNumberFormat="1" applyFont="1" applyFill="1" applyBorder="1" applyAlignment="1" applyProtection="1">
      <alignment horizontal="left" vertical="center" wrapText="1"/>
    </xf>
    <xf numFmtId="0" fontId="2" fillId="0" borderId="24" xfId="0" applyFont="1" applyBorder="1" applyAlignment="1">
      <alignment vertical="center"/>
    </xf>
    <xf numFmtId="1" fontId="12" fillId="2" borderId="25" xfId="0" applyNumberFormat="1" applyFont="1" applyFill="1" applyBorder="1" applyAlignment="1" applyProtection="1">
      <alignment horizontal="left" vertical="center"/>
    </xf>
    <xf numFmtId="49" fontId="12" fillId="2" borderId="26" xfId="0" applyNumberFormat="1" applyFont="1" applyFill="1" applyBorder="1" applyAlignment="1" applyProtection="1">
      <alignment horizontal="left" vertical="center"/>
    </xf>
    <xf numFmtId="49" fontId="12" fillId="2" borderId="26" xfId="0" applyNumberFormat="1" applyFont="1" applyFill="1" applyBorder="1" applyAlignment="1" applyProtection="1">
      <alignment horizontal="left" vertical="center" wrapText="1"/>
    </xf>
    <xf numFmtId="49" fontId="12" fillId="2" borderId="26" xfId="0" applyNumberFormat="1" applyFont="1" applyFill="1" applyBorder="1" applyAlignment="1" applyProtection="1">
      <alignment horizontal="center" vertical="center"/>
    </xf>
    <xf numFmtId="49" fontId="12" fillId="2" borderId="26" xfId="0" applyNumberFormat="1" applyFont="1" applyFill="1" applyBorder="1" applyAlignment="1" applyProtection="1">
      <alignment horizontal="right" vertical="center"/>
    </xf>
    <xf numFmtId="4" fontId="12" fillId="2" borderId="27" xfId="0" applyNumberFormat="1" applyFont="1" applyFill="1" applyBorder="1" applyAlignment="1" applyProtection="1">
      <alignment horizontal="right" vertical="center"/>
    </xf>
    <xf numFmtId="1" fontId="2" fillId="0" borderId="25" xfId="0" applyNumberFormat="1" applyFont="1" applyFill="1" applyBorder="1" applyAlignment="1" applyProtection="1">
      <alignment horizontal="left" vertical="center"/>
    </xf>
    <xf numFmtId="49" fontId="2" fillId="0" borderId="26" xfId="0" applyNumberFormat="1" applyFont="1" applyFill="1" applyBorder="1" applyAlignment="1" applyProtection="1">
      <alignment horizontal="left" vertical="center"/>
    </xf>
    <xf numFmtId="4" fontId="2" fillId="0" borderId="26" xfId="0" applyNumberFormat="1" applyFont="1" applyFill="1" applyBorder="1" applyAlignment="1" applyProtection="1">
      <alignment horizontal="right" vertical="center"/>
    </xf>
    <xf numFmtId="4" fontId="2" fillId="0" borderId="27" xfId="0" applyNumberFormat="1" applyFont="1" applyFill="1" applyBorder="1" applyAlignment="1" applyProtection="1">
      <alignment horizontal="right" vertical="center"/>
    </xf>
    <xf numFmtId="49" fontId="17" fillId="2" borderId="0" xfId="0" applyNumberFormat="1" applyFont="1" applyFill="1" applyBorder="1" applyAlignment="1" applyProtection="1">
      <alignment horizontal="left" vertical="center"/>
    </xf>
    <xf numFmtId="49" fontId="17" fillId="2" borderId="0" xfId="0" applyNumberFormat="1" applyFont="1" applyFill="1" applyBorder="1" applyAlignment="1" applyProtection="1">
      <alignment horizontal="center" vertical="center"/>
    </xf>
    <xf numFmtId="49" fontId="17" fillId="2" borderId="0" xfId="0" applyNumberFormat="1" applyFont="1" applyFill="1" applyBorder="1" applyAlignment="1" applyProtection="1">
      <alignment horizontal="right" vertical="center"/>
    </xf>
    <xf numFmtId="4" fontId="17" fillId="2" borderId="0" xfId="0" applyNumberFormat="1" applyFont="1" applyFill="1" applyBorder="1" applyAlignment="1" applyProtection="1">
      <alignment horizontal="right" vertical="center"/>
    </xf>
    <xf numFmtId="1" fontId="2" fillId="5" borderId="25" xfId="0" applyNumberFormat="1" applyFont="1" applyFill="1" applyBorder="1" applyAlignment="1" applyProtection="1">
      <alignment horizontal="left" vertical="center"/>
    </xf>
    <xf numFmtId="49" fontId="2" fillId="5" borderId="26" xfId="0" applyNumberFormat="1" applyFont="1" applyFill="1" applyBorder="1" applyAlignment="1" applyProtection="1">
      <alignment horizontal="left" vertical="center" wrapText="1"/>
    </xf>
    <xf numFmtId="4" fontId="2" fillId="5" borderId="26" xfId="0" applyNumberFormat="1" applyFont="1" applyFill="1" applyBorder="1" applyAlignment="1" applyProtection="1">
      <alignment horizontal="right" vertical="center"/>
    </xf>
    <xf numFmtId="4" fontId="2" fillId="5" borderId="27" xfId="0" applyNumberFormat="1" applyFont="1" applyFill="1" applyBorder="1" applyAlignment="1" applyProtection="1">
      <alignment horizontal="right" vertical="center"/>
    </xf>
    <xf numFmtId="1" fontId="2" fillId="6" borderId="25" xfId="0" applyNumberFormat="1" applyFont="1" applyFill="1" applyBorder="1" applyAlignment="1" applyProtection="1">
      <alignment horizontal="left" vertical="center"/>
    </xf>
    <xf numFmtId="49" fontId="2" fillId="6" borderId="26" xfId="0" applyNumberFormat="1" applyFont="1" applyFill="1" applyBorder="1" applyAlignment="1" applyProtection="1">
      <alignment horizontal="left" vertical="center"/>
    </xf>
    <xf numFmtId="49" fontId="2" fillId="6" borderId="26" xfId="0" applyNumberFormat="1" applyFont="1" applyFill="1" applyBorder="1" applyAlignment="1" applyProtection="1">
      <alignment horizontal="left" vertical="center" wrapText="1"/>
    </xf>
    <xf numFmtId="4" fontId="2" fillId="6" borderId="26" xfId="0" applyNumberFormat="1" applyFont="1" applyFill="1" applyBorder="1" applyAlignment="1" applyProtection="1">
      <alignment horizontal="right" vertical="center"/>
    </xf>
    <xf numFmtId="4" fontId="2" fillId="6" borderId="27" xfId="0" applyNumberFormat="1" applyFont="1" applyFill="1" applyBorder="1" applyAlignment="1" applyProtection="1">
      <alignment horizontal="right" vertical="center"/>
    </xf>
    <xf numFmtId="1" fontId="2" fillId="7" borderId="25" xfId="0" applyNumberFormat="1" applyFont="1" applyFill="1" applyBorder="1" applyAlignment="1" applyProtection="1">
      <alignment horizontal="left" vertical="center"/>
    </xf>
    <xf numFmtId="49" fontId="2" fillId="7" borderId="26" xfId="0" applyNumberFormat="1" applyFont="1" applyFill="1" applyBorder="1" applyAlignment="1" applyProtection="1">
      <alignment horizontal="left" vertical="center"/>
    </xf>
    <xf numFmtId="4" fontId="2" fillId="7" borderId="26" xfId="0" applyNumberFormat="1" applyFont="1" applyFill="1" applyBorder="1" applyAlignment="1" applyProtection="1">
      <alignment horizontal="right" vertical="center"/>
    </xf>
    <xf numFmtId="4" fontId="2" fillId="7" borderId="27" xfId="0" applyNumberFormat="1" applyFont="1" applyFill="1" applyBorder="1" applyAlignment="1" applyProtection="1">
      <alignment horizontal="right" vertical="center"/>
    </xf>
    <xf numFmtId="49" fontId="2" fillId="0" borderId="25" xfId="0" applyNumberFormat="1" applyFont="1" applyFill="1" applyBorder="1" applyAlignment="1" applyProtection="1">
      <alignment horizontal="center" vertical="center"/>
    </xf>
    <xf numFmtId="49" fontId="10" fillId="0" borderId="25" xfId="0" applyNumberFormat="1" applyFont="1" applyFill="1" applyBorder="1" applyAlignment="1" applyProtection="1">
      <alignment horizontal="center" vertical="center"/>
    </xf>
    <xf numFmtId="49" fontId="19" fillId="2" borderId="58" xfId="0" applyNumberFormat="1" applyFont="1" applyFill="1" applyBorder="1" applyAlignment="1" applyProtection="1">
      <alignment horizontal="left" vertical="center"/>
    </xf>
    <xf numFmtId="49" fontId="19" fillId="2" borderId="59" xfId="0" applyNumberFormat="1" applyFont="1" applyFill="1" applyBorder="1" applyAlignment="1" applyProtection="1">
      <alignment horizontal="left" vertical="center"/>
    </xf>
    <xf numFmtId="49" fontId="19" fillId="2" borderId="0" xfId="0" applyNumberFormat="1" applyFont="1" applyFill="1" applyBorder="1" applyAlignment="1" applyProtection="1">
      <alignment horizontal="center" vertical="center"/>
    </xf>
    <xf numFmtId="49" fontId="19" fillId="2" borderId="0" xfId="0" applyNumberFormat="1" applyFont="1" applyFill="1" applyBorder="1" applyAlignment="1" applyProtection="1">
      <alignment horizontal="left" vertical="center"/>
    </xf>
    <xf numFmtId="49" fontId="19" fillId="2" borderId="0" xfId="0" applyNumberFormat="1" applyFont="1" applyFill="1" applyBorder="1" applyAlignment="1" applyProtection="1">
      <alignment horizontal="right" vertical="center"/>
    </xf>
    <xf numFmtId="4" fontId="19" fillId="2" borderId="0" xfId="0" applyNumberFormat="1" applyFont="1" applyFill="1" applyBorder="1" applyAlignment="1" applyProtection="1">
      <alignment horizontal="right" vertical="center"/>
    </xf>
    <xf numFmtId="49" fontId="12" fillId="2" borderId="25" xfId="0" applyNumberFormat="1" applyFont="1" applyFill="1" applyBorder="1" applyAlignment="1" applyProtection="1">
      <alignment horizontal="center" vertical="center"/>
    </xf>
    <xf numFmtId="1" fontId="2" fillId="0" borderId="55" xfId="0" applyNumberFormat="1" applyFont="1" applyFill="1" applyBorder="1" applyAlignment="1" applyProtection="1">
      <alignment horizontal="left" vertical="center"/>
    </xf>
    <xf numFmtId="49" fontId="2" fillId="0" borderId="56" xfId="0" applyNumberFormat="1" applyFont="1" applyFill="1" applyBorder="1" applyAlignment="1" applyProtection="1">
      <alignment horizontal="left" vertical="center"/>
    </xf>
    <xf numFmtId="49" fontId="2" fillId="0" borderId="56" xfId="0" applyNumberFormat="1" applyFont="1" applyFill="1" applyBorder="1" applyAlignment="1" applyProtection="1">
      <alignment horizontal="left" vertical="center" wrapText="1"/>
    </xf>
    <xf numFmtId="49" fontId="2" fillId="0" borderId="56" xfId="0" applyNumberFormat="1" applyFont="1" applyFill="1" applyBorder="1" applyAlignment="1" applyProtection="1">
      <alignment horizontal="center" vertical="center"/>
    </xf>
    <xf numFmtId="4" fontId="2" fillId="0" borderId="56" xfId="0" applyNumberFormat="1" applyFont="1" applyFill="1" applyBorder="1" applyAlignment="1" applyProtection="1">
      <alignment horizontal="right" vertical="center"/>
    </xf>
    <xf numFmtId="4" fontId="2" fillId="0" borderId="57" xfId="0" applyNumberFormat="1" applyFont="1" applyFill="1" applyBorder="1" applyAlignment="1" applyProtection="1">
      <alignment horizontal="right" vertical="center"/>
    </xf>
    <xf numFmtId="49" fontId="12" fillId="0" borderId="0" xfId="0" applyNumberFormat="1" applyFont="1" applyFill="1" applyBorder="1" applyAlignment="1" applyProtection="1">
      <alignment horizontal="left" vertical="center"/>
    </xf>
    <xf numFmtId="4" fontId="12" fillId="0" borderId="0" xfId="0" applyNumberFormat="1" applyFont="1" applyFill="1" applyBorder="1" applyAlignment="1" applyProtection="1">
      <alignment horizontal="right" vertical="center"/>
    </xf>
    <xf numFmtId="1" fontId="14" fillId="0" borderId="25" xfId="0" applyNumberFormat="1" applyFont="1" applyFill="1" applyBorder="1" applyAlignment="1" applyProtection="1">
      <alignment horizontal="left" vertical="center"/>
    </xf>
    <xf numFmtId="49" fontId="14" fillId="0" borderId="0" xfId="0" applyNumberFormat="1" applyFont="1" applyFill="1" applyBorder="1" applyAlignment="1" applyProtection="1">
      <alignment horizontal="left" vertical="center"/>
    </xf>
    <xf numFmtId="49" fontId="14" fillId="0" borderId="0" xfId="0" applyNumberFormat="1" applyFont="1" applyFill="1" applyBorder="1" applyAlignment="1" applyProtection="1">
      <alignment horizontal="left" vertical="center" wrapText="1"/>
    </xf>
    <xf numFmtId="49" fontId="14" fillId="0" borderId="0" xfId="0" applyNumberFormat="1" applyFont="1" applyFill="1" applyBorder="1" applyAlignment="1" applyProtection="1">
      <alignment horizontal="center" vertical="center"/>
    </xf>
    <xf numFmtId="4" fontId="14" fillId="0" borderId="0" xfId="0" applyNumberFormat="1" applyFont="1" applyFill="1" applyBorder="1" applyAlignment="1" applyProtection="1">
      <alignment horizontal="right" vertical="center"/>
    </xf>
    <xf numFmtId="4" fontId="14" fillId="0" borderId="27" xfId="0" applyNumberFormat="1" applyFont="1" applyFill="1" applyBorder="1" applyAlignment="1" applyProtection="1">
      <alignment horizontal="right" vertical="center"/>
    </xf>
    <xf numFmtId="0" fontId="14" fillId="0" borderId="0" xfId="0" applyFont="1" applyBorder="1" applyAlignment="1">
      <alignment vertical="center"/>
    </xf>
    <xf numFmtId="0" fontId="14" fillId="0" borderId="0" xfId="0" applyFont="1" applyBorder="1" applyAlignment="1">
      <alignment horizontal="center" vertical="center"/>
    </xf>
    <xf numFmtId="0" fontId="14" fillId="5" borderId="0" xfId="0" applyFont="1" applyFill="1" applyAlignment="1">
      <alignment vertical="center"/>
    </xf>
    <xf numFmtId="0" fontId="14" fillId="5" borderId="0" xfId="0" applyFont="1" applyFill="1" applyBorder="1" applyAlignment="1">
      <alignment vertical="center"/>
    </xf>
    <xf numFmtId="166" fontId="14" fillId="5" borderId="0" xfId="0" applyNumberFormat="1" applyFont="1" applyFill="1" applyBorder="1" applyAlignment="1">
      <alignment horizontal="center" vertical="center"/>
    </xf>
    <xf numFmtId="4" fontId="14" fillId="5" borderId="0" xfId="0" applyNumberFormat="1" applyFont="1" applyFill="1" applyBorder="1" applyAlignment="1">
      <alignment vertical="center"/>
    </xf>
    <xf numFmtId="49" fontId="14" fillId="0" borderId="26" xfId="0" applyNumberFormat="1" applyFont="1" applyFill="1" applyBorder="1" applyAlignment="1" applyProtection="1">
      <alignment horizontal="left" vertical="center"/>
    </xf>
    <xf numFmtId="49" fontId="14" fillId="0" borderId="26" xfId="0" applyNumberFormat="1" applyFont="1" applyFill="1" applyBorder="1" applyAlignment="1" applyProtection="1">
      <alignment horizontal="left" vertical="center" wrapText="1"/>
    </xf>
    <xf numFmtId="49" fontId="14" fillId="0" borderId="25" xfId="0" applyNumberFormat="1" applyFont="1" applyFill="1" applyBorder="1" applyAlignment="1" applyProtection="1">
      <alignment horizontal="center" vertical="center"/>
    </xf>
    <xf numFmtId="4" fontId="14" fillId="0" borderId="26" xfId="0" applyNumberFormat="1" applyFont="1" applyFill="1" applyBorder="1" applyAlignment="1" applyProtection="1">
      <alignment horizontal="right" vertical="center"/>
    </xf>
    <xf numFmtId="49" fontId="14" fillId="0" borderId="58" xfId="0" applyNumberFormat="1" applyFont="1" applyFill="1" applyBorder="1" applyAlignment="1" applyProtection="1">
      <alignment horizontal="left" vertical="center"/>
    </xf>
    <xf numFmtId="49" fontId="14" fillId="0" borderId="59" xfId="0" applyNumberFormat="1" applyFont="1" applyFill="1" applyBorder="1" applyAlignment="1" applyProtection="1">
      <alignment horizontal="left" vertical="center"/>
    </xf>
    <xf numFmtId="4" fontId="14" fillId="0" borderId="23" xfId="0" applyNumberFormat="1" applyFont="1" applyFill="1" applyBorder="1" applyAlignment="1" applyProtection="1">
      <alignment horizontal="right" vertical="center"/>
    </xf>
    <xf numFmtId="4" fontId="14" fillId="0" borderId="24" xfId="0" applyNumberFormat="1" applyFont="1" applyFill="1" applyBorder="1" applyAlignment="1" applyProtection="1">
      <alignment horizontal="right" vertical="center"/>
    </xf>
    <xf numFmtId="49" fontId="14" fillId="0" borderId="59" xfId="0" applyNumberFormat="1" applyFont="1" applyFill="1" applyBorder="1" applyAlignment="1" applyProtection="1">
      <alignment horizontal="left" vertical="center" wrapText="1"/>
    </xf>
    <xf numFmtId="0" fontId="9" fillId="0" borderId="0" xfId="0" applyFont="1" applyAlignment="1">
      <alignment horizontal="left" vertical="top" wrapText="1"/>
    </xf>
    <xf numFmtId="0" fontId="6" fillId="0" borderId="14" xfId="0" applyFont="1" applyBorder="1" applyAlignment="1">
      <alignment horizontal="left"/>
    </xf>
    <xf numFmtId="0" fontId="6" fillId="0" borderId="18" xfId="0" applyFont="1" applyBorder="1" applyAlignment="1">
      <alignment horizontal="left"/>
    </xf>
    <xf numFmtId="0" fontId="7" fillId="0" borderId="13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7" fillId="0" borderId="32" xfId="0" applyFont="1" applyBorder="1" applyAlignment="1">
      <alignment horizontal="left"/>
    </xf>
    <xf numFmtId="0" fontId="11" fillId="4" borderId="13" xfId="1" applyFont="1" applyFill="1" applyBorder="1" applyAlignment="1">
      <alignment horizontal="center" vertical="center" wrapText="1"/>
    </xf>
    <xf numFmtId="0" fontId="11" fillId="4" borderId="1" xfId="1" applyFont="1" applyFill="1" applyBorder="1" applyAlignment="1">
      <alignment horizontal="center" vertical="center" wrapText="1"/>
    </xf>
    <xf numFmtId="0" fontId="11" fillId="4" borderId="32" xfId="1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</cellXfs>
  <cellStyles count="3">
    <cellStyle name="Normální" xfId="0" builtinId="0"/>
    <cellStyle name="normální_POL.XLS" xfId="1"/>
    <cellStyle name="Procenta" xfId="2" builtinId="5"/>
  </cellStyles>
  <dxfs count="0"/>
  <tableStyles count="0" defaultTableStyle="TableStyleMedium2" defaultPivotStyle="PivotStyleLight16"/>
  <colors>
    <mruColors>
      <color rgb="FFCCFF99"/>
      <color rgb="FFFFFFCC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"/>
  <sheetViews>
    <sheetView view="pageBreakPreview" zoomScaleNormal="100" zoomScaleSheetLayoutView="100" workbookViewId="0">
      <selection activeCell="I17" sqref="I17"/>
    </sheetView>
  </sheetViews>
  <sheetFormatPr defaultColWidth="11.42578125" defaultRowHeight="12.75" x14ac:dyDescent="0.2"/>
  <cols>
    <col min="1" max="1" width="11.42578125" style="3"/>
    <col min="2" max="2" width="15" style="3" customWidth="1"/>
    <col min="3" max="3" width="14" style="3" customWidth="1"/>
    <col min="4" max="4" width="14.42578125" style="3" customWidth="1"/>
    <col min="5" max="5" width="8.5703125" style="3" customWidth="1"/>
    <col min="6" max="6" width="19.7109375" style="3" bestFit="1" customWidth="1"/>
    <col min="7" max="16384" width="11.42578125" style="3"/>
  </cols>
  <sheetData>
    <row r="1" spans="1:7" ht="18" x14ac:dyDescent="0.25">
      <c r="A1" s="1" t="s">
        <v>67</v>
      </c>
      <c r="B1" s="2"/>
      <c r="C1" s="2"/>
      <c r="D1" s="2"/>
      <c r="E1" s="2"/>
      <c r="F1" s="2"/>
      <c r="G1" s="2"/>
    </row>
    <row r="2" spans="1:7" ht="13.5" thickBot="1" x14ac:dyDescent="0.25">
      <c r="A2" s="4"/>
      <c r="B2" s="4"/>
      <c r="C2" s="4"/>
      <c r="D2" s="4"/>
      <c r="E2" s="4"/>
      <c r="F2" s="4"/>
      <c r="G2" s="4"/>
    </row>
    <row r="3" spans="1:7" x14ac:dyDescent="0.2">
      <c r="A3" s="5" t="s">
        <v>68</v>
      </c>
      <c r="B3" s="6"/>
      <c r="C3" s="7" t="s">
        <v>69</v>
      </c>
      <c r="D3" s="7"/>
      <c r="E3" s="7"/>
      <c r="F3" s="7" t="s">
        <v>70</v>
      </c>
      <c r="G3" s="8"/>
    </row>
    <row r="4" spans="1:7" ht="15" x14ac:dyDescent="0.2">
      <c r="A4" s="9"/>
      <c r="B4" s="10"/>
      <c r="C4" s="69" t="s">
        <v>128</v>
      </c>
      <c r="D4" s="11"/>
      <c r="E4" s="11"/>
      <c r="F4" s="11"/>
      <c r="G4" s="12"/>
    </row>
    <row r="5" spans="1:7" x14ac:dyDescent="0.2">
      <c r="A5" s="13" t="s">
        <v>71</v>
      </c>
      <c r="B5" s="14"/>
      <c r="C5" s="15" t="s">
        <v>72</v>
      </c>
      <c r="D5" s="16"/>
      <c r="E5" s="14"/>
      <c r="F5" s="15" t="s">
        <v>73</v>
      </c>
      <c r="G5" s="17"/>
    </row>
    <row r="6" spans="1:7" ht="30" customHeight="1" x14ac:dyDescent="0.2">
      <c r="A6" s="70" t="s">
        <v>293</v>
      </c>
      <c r="B6" s="10"/>
      <c r="C6" s="220" t="s">
        <v>129</v>
      </c>
      <c r="D6" s="221"/>
      <c r="E6" s="221"/>
      <c r="F6" s="221"/>
      <c r="G6" s="222"/>
    </row>
    <row r="7" spans="1:7" x14ac:dyDescent="0.2">
      <c r="A7" s="13" t="s">
        <v>74</v>
      </c>
      <c r="B7" s="16"/>
      <c r="C7" s="215"/>
      <c r="D7" s="216"/>
      <c r="E7" s="18" t="s">
        <v>75</v>
      </c>
      <c r="F7" s="19"/>
      <c r="G7" s="20">
        <v>0</v>
      </c>
    </row>
    <row r="8" spans="1:7" x14ac:dyDescent="0.2">
      <c r="A8" s="13" t="s">
        <v>76</v>
      </c>
      <c r="B8" s="16"/>
      <c r="C8" s="215" t="s">
        <v>130</v>
      </c>
      <c r="D8" s="216"/>
      <c r="E8" s="15" t="s">
        <v>77</v>
      </c>
      <c r="F8" s="16"/>
      <c r="G8" s="21">
        <f>IF(_c=0,,ROUND((F30+F32)/_c,1))</f>
        <v>0</v>
      </c>
    </row>
    <row r="9" spans="1:7" x14ac:dyDescent="0.2">
      <c r="A9" s="22" t="s">
        <v>78</v>
      </c>
      <c r="B9" s="23"/>
      <c r="C9" s="23">
        <v>4</v>
      </c>
      <c r="D9" s="23"/>
      <c r="E9" s="24" t="s">
        <v>79</v>
      </c>
      <c r="F9" s="23"/>
      <c r="G9" s="25"/>
    </row>
    <row r="10" spans="1:7" x14ac:dyDescent="0.2">
      <c r="A10" s="26" t="s">
        <v>80</v>
      </c>
      <c r="B10" s="27"/>
      <c r="C10" s="27"/>
      <c r="D10" s="27"/>
      <c r="E10" s="28" t="s">
        <v>81</v>
      </c>
      <c r="F10" s="27"/>
      <c r="G10" s="29"/>
    </row>
    <row r="11" spans="1:7" x14ac:dyDescent="0.2">
      <c r="A11" s="26"/>
      <c r="B11" s="27"/>
      <c r="C11" s="27"/>
      <c r="D11" s="27"/>
      <c r="E11" s="217"/>
      <c r="F11" s="218"/>
      <c r="G11" s="219"/>
    </row>
    <row r="12" spans="1:7" ht="18.75" thickBot="1" x14ac:dyDescent="0.25">
      <c r="A12" s="30" t="s">
        <v>82</v>
      </c>
      <c r="B12" s="31"/>
      <c r="C12" s="31"/>
      <c r="D12" s="31"/>
      <c r="E12" s="32"/>
      <c r="F12" s="32"/>
      <c r="G12" s="33"/>
    </row>
    <row r="13" spans="1:7" ht="13.5" thickBot="1" x14ac:dyDescent="0.25">
      <c r="A13" s="34" t="s">
        <v>83</v>
      </c>
      <c r="B13" s="35"/>
      <c r="C13" s="36"/>
      <c r="D13" s="37" t="s">
        <v>84</v>
      </c>
      <c r="E13" s="38"/>
      <c r="F13" s="38"/>
      <c r="G13" s="36"/>
    </row>
    <row r="14" spans="1:7" x14ac:dyDescent="0.2">
      <c r="A14" s="39"/>
      <c r="B14" s="40" t="s">
        <v>85</v>
      </c>
      <c r="C14" s="41"/>
      <c r="D14" s="42" t="s">
        <v>86</v>
      </c>
      <c r="E14" s="43"/>
      <c r="F14" s="44"/>
      <c r="G14" s="45">
        <v>0</v>
      </c>
    </row>
    <row r="15" spans="1:7" x14ac:dyDescent="0.2">
      <c r="A15" s="39" t="s">
        <v>87</v>
      </c>
      <c r="B15" s="40" t="s">
        <v>88</v>
      </c>
      <c r="C15" s="41"/>
      <c r="D15" s="42" t="s">
        <v>65</v>
      </c>
      <c r="E15" s="46"/>
      <c r="F15" s="47"/>
      <c r="G15" s="45">
        <v>0</v>
      </c>
    </row>
    <row r="16" spans="1:7" x14ac:dyDescent="0.2">
      <c r="A16" s="39" t="s">
        <v>89</v>
      </c>
      <c r="B16" s="40"/>
      <c r="C16" s="48"/>
      <c r="D16" s="22" t="s">
        <v>90</v>
      </c>
      <c r="E16" s="46"/>
      <c r="F16" s="47"/>
      <c r="G16" s="45">
        <f>ROUND((C18+G14+G15)*(5/100),2)</f>
        <v>0</v>
      </c>
    </row>
    <row r="17" spans="1:7" x14ac:dyDescent="0.2">
      <c r="A17" s="49" t="s">
        <v>91</v>
      </c>
      <c r="B17" s="40"/>
      <c r="C17" s="48"/>
      <c r="D17" s="22"/>
      <c r="E17" s="46"/>
      <c r="F17" s="47"/>
      <c r="G17" s="48"/>
    </row>
    <row r="18" spans="1:7" x14ac:dyDescent="0.2">
      <c r="A18" s="50" t="s">
        <v>64</v>
      </c>
      <c r="B18" s="40"/>
      <c r="C18" s="45">
        <f>+'výkaz výměr'!H105</f>
        <v>0</v>
      </c>
      <c r="D18" s="51"/>
      <c r="E18" s="46"/>
      <c r="F18" s="47"/>
      <c r="G18" s="48"/>
    </row>
    <row r="19" spans="1:7" x14ac:dyDescent="0.2">
      <c r="A19" s="50"/>
      <c r="B19" s="40"/>
      <c r="C19" s="48"/>
      <c r="D19" s="22"/>
      <c r="E19" s="46"/>
      <c r="F19" s="47"/>
      <c r="G19" s="48"/>
    </row>
    <row r="20" spans="1:7" x14ac:dyDescent="0.2">
      <c r="A20" s="50" t="s">
        <v>92</v>
      </c>
      <c r="B20" s="40"/>
      <c r="C20" s="45">
        <v>0</v>
      </c>
      <c r="D20" s="22"/>
      <c r="E20" s="46"/>
      <c r="F20" s="47"/>
      <c r="G20" s="48"/>
    </row>
    <row r="21" spans="1:7" x14ac:dyDescent="0.2">
      <c r="A21" s="26" t="s">
        <v>93</v>
      </c>
      <c r="B21" s="27"/>
      <c r="C21" s="45">
        <f>C18+C20</f>
        <v>0</v>
      </c>
      <c r="D21" s="22" t="s">
        <v>94</v>
      </c>
      <c r="E21" s="46"/>
      <c r="F21" s="47"/>
      <c r="G21" s="45">
        <v>0</v>
      </c>
    </row>
    <row r="22" spans="1:7" ht="13.5" thickBot="1" x14ac:dyDescent="0.25">
      <c r="A22" s="22" t="s">
        <v>95</v>
      </c>
      <c r="B22" s="23"/>
      <c r="C22" s="52">
        <f>+G22+C20+C21</f>
        <v>0</v>
      </c>
      <c r="D22" s="53" t="s">
        <v>96</v>
      </c>
      <c r="E22" s="54"/>
      <c r="F22" s="55"/>
      <c r="G22" s="45">
        <f>G21+G15+G14+G16</f>
        <v>0</v>
      </c>
    </row>
    <row r="23" spans="1:7" x14ac:dyDescent="0.2">
      <c r="A23" s="5" t="s">
        <v>97</v>
      </c>
      <c r="B23" s="7"/>
      <c r="C23" s="56" t="s">
        <v>98</v>
      </c>
      <c r="D23" s="7"/>
      <c r="E23" s="56" t="s">
        <v>99</v>
      </c>
      <c r="F23" s="7"/>
      <c r="G23" s="8"/>
    </row>
    <row r="24" spans="1:7" x14ac:dyDescent="0.2">
      <c r="A24" s="13"/>
      <c r="B24" s="16"/>
      <c r="C24" s="15" t="s">
        <v>100</v>
      </c>
      <c r="D24" s="16"/>
      <c r="E24" s="15" t="s">
        <v>100</v>
      </c>
      <c r="F24" s="16"/>
      <c r="G24" s="17"/>
    </row>
    <row r="25" spans="1:7" x14ac:dyDescent="0.2">
      <c r="A25" s="26" t="s">
        <v>101</v>
      </c>
      <c r="B25" s="57"/>
      <c r="C25" s="28" t="s">
        <v>101</v>
      </c>
      <c r="D25" s="27"/>
      <c r="E25" s="28" t="s">
        <v>101</v>
      </c>
      <c r="F25" s="27"/>
      <c r="G25" s="29"/>
    </row>
    <row r="26" spans="1:7" x14ac:dyDescent="0.2">
      <c r="A26" s="26"/>
      <c r="B26" s="58"/>
      <c r="C26" s="28" t="s">
        <v>102</v>
      </c>
      <c r="D26" s="27"/>
      <c r="E26" s="28" t="s">
        <v>103</v>
      </c>
      <c r="F26" s="27"/>
      <c r="G26" s="29"/>
    </row>
    <row r="27" spans="1:7" x14ac:dyDescent="0.2">
      <c r="A27" s="26"/>
      <c r="B27" s="27"/>
      <c r="C27" s="28"/>
      <c r="D27" s="27"/>
      <c r="E27" s="28"/>
      <c r="F27" s="27"/>
      <c r="G27" s="29"/>
    </row>
    <row r="28" spans="1:7" x14ac:dyDescent="0.2">
      <c r="A28" s="26"/>
      <c r="B28" s="27"/>
      <c r="C28" s="28"/>
      <c r="D28" s="27"/>
      <c r="E28" s="28"/>
      <c r="F28" s="27"/>
      <c r="G28" s="29"/>
    </row>
    <row r="29" spans="1:7" x14ac:dyDescent="0.2">
      <c r="A29" s="13" t="s">
        <v>104</v>
      </c>
      <c r="B29" s="16"/>
      <c r="C29" s="59">
        <v>0</v>
      </c>
      <c r="D29" s="16" t="s">
        <v>105</v>
      </c>
      <c r="E29" s="15"/>
      <c r="F29" s="60">
        <v>0</v>
      </c>
      <c r="G29" s="17"/>
    </row>
    <row r="30" spans="1:7" x14ac:dyDescent="0.2">
      <c r="A30" s="13" t="s">
        <v>104</v>
      </c>
      <c r="B30" s="16"/>
      <c r="C30" s="59">
        <v>15</v>
      </c>
      <c r="D30" s="16" t="s">
        <v>105</v>
      </c>
      <c r="E30" s="15"/>
      <c r="F30" s="60">
        <v>0</v>
      </c>
      <c r="G30" s="17"/>
    </row>
    <row r="31" spans="1:7" x14ac:dyDescent="0.2">
      <c r="A31" s="13" t="s">
        <v>106</v>
      </c>
      <c r="B31" s="16"/>
      <c r="C31" s="59">
        <v>15</v>
      </c>
      <c r="D31" s="16" t="s">
        <v>105</v>
      </c>
      <c r="E31" s="15"/>
      <c r="F31" s="61">
        <f>ROUND(PRODUCT(F30,C31/100),1)</f>
        <v>0</v>
      </c>
      <c r="G31" s="25"/>
    </row>
    <row r="32" spans="1:7" x14ac:dyDescent="0.2">
      <c r="A32" s="13" t="s">
        <v>104</v>
      </c>
      <c r="B32" s="16"/>
      <c r="C32" s="59">
        <v>21</v>
      </c>
      <c r="D32" s="16" t="s">
        <v>105</v>
      </c>
      <c r="E32" s="15"/>
      <c r="F32" s="60">
        <f>C22</f>
        <v>0</v>
      </c>
      <c r="G32" s="17"/>
    </row>
    <row r="33" spans="1:7" x14ac:dyDescent="0.2">
      <c r="A33" s="13" t="s">
        <v>106</v>
      </c>
      <c r="B33" s="16"/>
      <c r="C33" s="59">
        <v>21</v>
      </c>
      <c r="D33" s="16" t="s">
        <v>105</v>
      </c>
      <c r="E33" s="15"/>
      <c r="F33" s="61">
        <f>F32*0.21</f>
        <v>0</v>
      </c>
      <c r="G33" s="25"/>
    </row>
    <row r="34" spans="1:7" ht="16.5" thickBot="1" x14ac:dyDescent="0.3">
      <c r="A34" s="62" t="s">
        <v>107</v>
      </c>
      <c r="B34" s="63"/>
      <c r="C34" s="63"/>
      <c r="D34" s="63"/>
      <c r="E34" s="64"/>
      <c r="F34" s="65">
        <f>F32+F33</f>
        <v>0</v>
      </c>
      <c r="G34" s="66"/>
    </row>
    <row r="35" spans="1:7" x14ac:dyDescent="0.2">
      <c r="A35" s="4"/>
      <c r="B35" s="4"/>
      <c r="C35" s="4"/>
      <c r="D35" s="4"/>
      <c r="E35" s="4"/>
      <c r="F35" s="4"/>
      <c r="G35" s="4"/>
    </row>
    <row r="36" spans="1:7" x14ac:dyDescent="0.2">
      <c r="A36" s="67" t="s">
        <v>108</v>
      </c>
      <c r="B36" s="67"/>
      <c r="C36" s="67"/>
      <c r="D36" s="67"/>
      <c r="E36" s="67"/>
      <c r="F36" s="67"/>
      <c r="G36" s="67"/>
    </row>
    <row r="37" spans="1:7" x14ac:dyDescent="0.2">
      <c r="A37" s="67"/>
      <c r="B37" s="214"/>
      <c r="C37" s="214"/>
      <c r="D37" s="214"/>
      <c r="E37" s="214"/>
      <c r="F37" s="214"/>
      <c r="G37" s="214"/>
    </row>
    <row r="38" spans="1:7" x14ac:dyDescent="0.2">
      <c r="A38" s="68"/>
      <c r="B38" s="214"/>
      <c r="C38" s="214"/>
      <c r="D38" s="214"/>
      <c r="E38" s="214"/>
      <c r="F38" s="214"/>
      <c r="G38" s="214"/>
    </row>
    <row r="39" spans="1:7" x14ac:dyDescent="0.2">
      <c r="A39" s="68"/>
      <c r="B39" s="214"/>
      <c r="C39" s="214"/>
      <c r="D39" s="214"/>
      <c r="E39" s="214"/>
      <c r="F39" s="214"/>
      <c r="G39" s="214"/>
    </row>
    <row r="40" spans="1:7" x14ac:dyDescent="0.2">
      <c r="A40" s="68"/>
      <c r="B40" s="214"/>
      <c r="C40" s="214"/>
      <c r="D40" s="214"/>
      <c r="E40" s="214"/>
      <c r="F40" s="214"/>
      <c r="G40" s="214"/>
    </row>
    <row r="41" spans="1:7" x14ac:dyDescent="0.2">
      <c r="A41" s="68"/>
      <c r="B41" s="214"/>
      <c r="C41" s="214"/>
      <c r="D41" s="214"/>
      <c r="E41" s="214"/>
      <c r="F41" s="214"/>
      <c r="G41" s="214"/>
    </row>
    <row r="42" spans="1:7" x14ac:dyDescent="0.2">
      <c r="A42" s="68"/>
      <c r="B42" s="214"/>
      <c r="C42" s="214"/>
      <c r="D42" s="214"/>
      <c r="E42" s="214"/>
      <c r="F42" s="214"/>
      <c r="G42" s="214"/>
    </row>
    <row r="43" spans="1:7" x14ac:dyDescent="0.2">
      <c r="A43" s="68"/>
      <c r="B43" s="214"/>
      <c r="C43" s="214"/>
      <c r="D43" s="214"/>
      <c r="E43" s="214"/>
      <c r="F43" s="214"/>
      <c r="G43" s="214"/>
    </row>
    <row r="44" spans="1:7" x14ac:dyDescent="0.2">
      <c r="A44" s="68"/>
      <c r="B44" s="214"/>
      <c r="C44" s="214"/>
      <c r="D44" s="214"/>
      <c r="E44" s="214"/>
      <c r="F44" s="214"/>
      <c r="G44" s="214"/>
    </row>
    <row r="45" spans="1:7" x14ac:dyDescent="0.2">
      <c r="A45" s="68"/>
      <c r="B45" s="214"/>
      <c r="C45" s="214"/>
      <c r="D45" s="214"/>
      <c r="E45" s="214"/>
      <c r="F45" s="214"/>
      <c r="G45" s="214"/>
    </row>
  </sheetData>
  <mergeCells count="5">
    <mergeCell ref="B37:G45"/>
    <mergeCell ref="C7:D7"/>
    <mergeCell ref="C8:D8"/>
    <mergeCell ref="E11:G11"/>
    <mergeCell ref="C6:G6"/>
  </mergeCells>
  <pageMargins left="0.78740157499999996" right="0.78740157499999996" top="0.984251969" bottom="0.984251969" header="0.4921259845" footer="0.4921259845"/>
  <pageSetup paperSize="9" scale="9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6"/>
  <sheetViews>
    <sheetView tabSelected="1" view="pageBreakPreview" zoomScaleNormal="100" zoomScaleSheetLayoutView="100" workbookViewId="0">
      <selection activeCell="L79" sqref="L79"/>
    </sheetView>
  </sheetViews>
  <sheetFormatPr defaultRowHeight="12.75" x14ac:dyDescent="0.2"/>
  <cols>
    <col min="1" max="1" width="3.7109375" style="3" customWidth="1"/>
    <col min="2" max="2" width="16.5703125" style="3" bestFit="1" customWidth="1"/>
    <col min="3" max="3" width="55.85546875" style="72" customWidth="1"/>
    <col min="4" max="4" width="6.42578125" style="75" bestFit="1" customWidth="1"/>
    <col min="5" max="5" width="31.42578125" style="72" customWidth="1"/>
    <col min="6" max="6" width="12.85546875" style="107" customWidth="1"/>
    <col min="7" max="8" width="20.7109375" style="3" customWidth="1"/>
    <col min="9" max="9" width="12.42578125" style="3" bestFit="1" customWidth="1"/>
    <col min="10" max="256" width="11.42578125" style="3" customWidth="1"/>
    <col min="257" max="257" width="3.7109375" style="3" customWidth="1"/>
    <col min="258" max="258" width="15" style="3" customWidth="1"/>
    <col min="259" max="259" width="55.85546875" style="3" customWidth="1"/>
    <col min="260" max="260" width="4.28515625" style="3" customWidth="1"/>
    <col min="261" max="261" width="31.42578125" style="3" customWidth="1"/>
    <col min="262" max="262" width="12.85546875" style="3" customWidth="1"/>
    <col min="263" max="264" width="20.7109375" style="3" customWidth="1"/>
    <col min="265" max="512" width="11.42578125" style="3" customWidth="1"/>
    <col min="513" max="513" width="3.7109375" style="3" customWidth="1"/>
    <col min="514" max="514" width="15" style="3" customWidth="1"/>
    <col min="515" max="515" width="55.85546875" style="3" customWidth="1"/>
    <col min="516" max="516" width="4.28515625" style="3" customWidth="1"/>
    <col min="517" max="517" width="31.42578125" style="3" customWidth="1"/>
    <col min="518" max="518" width="12.85546875" style="3" customWidth="1"/>
    <col min="519" max="520" width="20.7109375" style="3" customWidth="1"/>
    <col min="521" max="768" width="11.42578125" style="3" customWidth="1"/>
    <col min="769" max="769" width="3.7109375" style="3" customWidth="1"/>
    <col min="770" max="770" width="15" style="3" customWidth="1"/>
    <col min="771" max="771" width="55.85546875" style="3" customWidth="1"/>
    <col min="772" max="772" width="4.28515625" style="3" customWidth="1"/>
    <col min="773" max="773" width="31.42578125" style="3" customWidth="1"/>
    <col min="774" max="774" width="12.85546875" style="3" customWidth="1"/>
    <col min="775" max="776" width="20.7109375" style="3" customWidth="1"/>
    <col min="777" max="1024" width="11.42578125" style="3" customWidth="1"/>
    <col min="1025" max="1025" width="3.7109375" style="3" customWidth="1"/>
    <col min="1026" max="1026" width="15" style="3" customWidth="1"/>
    <col min="1027" max="1027" width="55.85546875" style="3" customWidth="1"/>
    <col min="1028" max="1028" width="4.28515625" style="3" customWidth="1"/>
    <col min="1029" max="1029" width="31.42578125" style="3" customWidth="1"/>
    <col min="1030" max="1030" width="12.85546875" style="3" customWidth="1"/>
    <col min="1031" max="1032" width="20.7109375" style="3" customWidth="1"/>
    <col min="1033" max="1280" width="11.42578125" style="3" customWidth="1"/>
    <col min="1281" max="1281" width="3.7109375" style="3" customWidth="1"/>
    <col min="1282" max="1282" width="15" style="3" customWidth="1"/>
    <col min="1283" max="1283" width="55.85546875" style="3" customWidth="1"/>
    <col min="1284" max="1284" width="4.28515625" style="3" customWidth="1"/>
    <col min="1285" max="1285" width="31.42578125" style="3" customWidth="1"/>
    <col min="1286" max="1286" width="12.85546875" style="3" customWidth="1"/>
    <col min="1287" max="1288" width="20.7109375" style="3" customWidth="1"/>
    <col min="1289" max="1536" width="11.42578125" style="3" customWidth="1"/>
    <col min="1537" max="1537" width="3.7109375" style="3" customWidth="1"/>
    <col min="1538" max="1538" width="15" style="3" customWidth="1"/>
    <col min="1539" max="1539" width="55.85546875" style="3" customWidth="1"/>
    <col min="1540" max="1540" width="4.28515625" style="3" customWidth="1"/>
    <col min="1541" max="1541" width="31.42578125" style="3" customWidth="1"/>
    <col min="1542" max="1542" width="12.85546875" style="3" customWidth="1"/>
    <col min="1543" max="1544" width="20.7109375" style="3" customWidth="1"/>
    <col min="1545" max="1792" width="11.42578125" style="3" customWidth="1"/>
    <col min="1793" max="1793" width="3.7109375" style="3" customWidth="1"/>
    <col min="1794" max="1794" width="15" style="3" customWidth="1"/>
    <col min="1795" max="1795" width="55.85546875" style="3" customWidth="1"/>
    <col min="1796" max="1796" width="4.28515625" style="3" customWidth="1"/>
    <col min="1797" max="1797" width="31.42578125" style="3" customWidth="1"/>
    <col min="1798" max="1798" width="12.85546875" style="3" customWidth="1"/>
    <col min="1799" max="1800" width="20.7109375" style="3" customWidth="1"/>
    <col min="1801" max="2048" width="11.42578125" style="3" customWidth="1"/>
    <col min="2049" max="2049" width="3.7109375" style="3" customWidth="1"/>
    <col min="2050" max="2050" width="15" style="3" customWidth="1"/>
    <col min="2051" max="2051" width="55.85546875" style="3" customWidth="1"/>
    <col min="2052" max="2052" width="4.28515625" style="3" customWidth="1"/>
    <col min="2053" max="2053" width="31.42578125" style="3" customWidth="1"/>
    <col min="2054" max="2054" width="12.85546875" style="3" customWidth="1"/>
    <col min="2055" max="2056" width="20.7109375" style="3" customWidth="1"/>
    <col min="2057" max="2304" width="11.42578125" style="3" customWidth="1"/>
    <col min="2305" max="2305" width="3.7109375" style="3" customWidth="1"/>
    <col min="2306" max="2306" width="15" style="3" customWidth="1"/>
    <col min="2307" max="2307" width="55.85546875" style="3" customWidth="1"/>
    <col min="2308" max="2308" width="4.28515625" style="3" customWidth="1"/>
    <col min="2309" max="2309" width="31.42578125" style="3" customWidth="1"/>
    <col min="2310" max="2310" width="12.85546875" style="3" customWidth="1"/>
    <col min="2311" max="2312" width="20.7109375" style="3" customWidth="1"/>
    <col min="2313" max="2560" width="11.42578125" style="3" customWidth="1"/>
    <col min="2561" max="2561" width="3.7109375" style="3" customWidth="1"/>
    <col min="2562" max="2562" width="15" style="3" customWidth="1"/>
    <col min="2563" max="2563" width="55.85546875" style="3" customWidth="1"/>
    <col min="2564" max="2564" width="4.28515625" style="3" customWidth="1"/>
    <col min="2565" max="2565" width="31.42578125" style="3" customWidth="1"/>
    <col min="2566" max="2566" width="12.85546875" style="3" customWidth="1"/>
    <col min="2567" max="2568" width="20.7109375" style="3" customWidth="1"/>
    <col min="2569" max="2816" width="11.42578125" style="3" customWidth="1"/>
    <col min="2817" max="2817" width="3.7109375" style="3" customWidth="1"/>
    <col min="2818" max="2818" width="15" style="3" customWidth="1"/>
    <col min="2819" max="2819" width="55.85546875" style="3" customWidth="1"/>
    <col min="2820" max="2820" width="4.28515625" style="3" customWidth="1"/>
    <col min="2821" max="2821" width="31.42578125" style="3" customWidth="1"/>
    <col min="2822" max="2822" width="12.85546875" style="3" customWidth="1"/>
    <col min="2823" max="2824" width="20.7109375" style="3" customWidth="1"/>
    <col min="2825" max="3072" width="11.42578125" style="3" customWidth="1"/>
    <col min="3073" max="3073" width="3.7109375" style="3" customWidth="1"/>
    <col min="3074" max="3074" width="15" style="3" customWidth="1"/>
    <col min="3075" max="3075" width="55.85546875" style="3" customWidth="1"/>
    <col min="3076" max="3076" width="4.28515625" style="3" customWidth="1"/>
    <col min="3077" max="3077" width="31.42578125" style="3" customWidth="1"/>
    <col min="3078" max="3078" width="12.85546875" style="3" customWidth="1"/>
    <col min="3079" max="3080" width="20.7109375" style="3" customWidth="1"/>
    <col min="3081" max="3328" width="11.42578125" style="3" customWidth="1"/>
    <col min="3329" max="3329" width="3.7109375" style="3" customWidth="1"/>
    <col min="3330" max="3330" width="15" style="3" customWidth="1"/>
    <col min="3331" max="3331" width="55.85546875" style="3" customWidth="1"/>
    <col min="3332" max="3332" width="4.28515625" style="3" customWidth="1"/>
    <col min="3333" max="3333" width="31.42578125" style="3" customWidth="1"/>
    <col min="3334" max="3334" width="12.85546875" style="3" customWidth="1"/>
    <col min="3335" max="3336" width="20.7109375" style="3" customWidth="1"/>
    <col min="3337" max="3584" width="11.42578125" style="3" customWidth="1"/>
    <col min="3585" max="3585" width="3.7109375" style="3" customWidth="1"/>
    <col min="3586" max="3586" width="15" style="3" customWidth="1"/>
    <col min="3587" max="3587" width="55.85546875" style="3" customWidth="1"/>
    <col min="3588" max="3588" width="4.28515625" style="3" customWidth="1"/>
    <col min="3589" max="3589" width="31.42578125" style="3" customWidth="1"/>
    <col min="3590" max="3590" width="12.85546875" style="3" customWidth="1"/>
    <col min="3591" max="3592" width="20.7109375" style="3" customWidth="1"/>
    <col min="3593" max="3840" width="11.42578125" style="3" customWidth="1"/>
    <col min="3841" max="3841" width="3.7109375" style="3" customWidth="1"/>
    <col min="3842" max="3842" width="15" style="3" customWidth="1"/>
    <col min="3843" max="3843" width="55.85546875" style="3" customWidth="1"/>
    <col min="3844" max="3844" width="4.28515625" style="3" customWidth="1"/>
    <col min="3845" max="3845" width="31.42578125" style="3" customWidth="1"/>
    <col min="3846" max="3846" width="12.85546875" style="3" customWidth="1"/>
    <col min="3847" max="3848" width="20.7109375" style="3" customWidth="1"/>
    <col min="3849" max="4096" width="11.42578125" style="3" customWidth="1"/>
    <col min="4097" max="4097" width="3.7109375" style="3" customWidth="1"/>
    <col min="4098" max="4098" width="15" style="3" customWidth="1"/>
    <col min="4099" max="4099" width="55.85546875" style="3" customWidth="1"/>
    <col min="4100" max="4100" width="4.28515625" style="3" customWidth="1"/>
    <col min="4101" max="4101" width="31.42578125" style="3" customWidth="1"/>
    <col min="4102" max="4102" width="12.85546875" style="3" customWidth="1"/>
    <col min="4103" max="4104" width="20.7109375" style="3" customWidth="1"/>
    <col min="4105" max="4352" width="11.42578125" style="3" customWidth="1"/>
    <col min="4353" max="4353" width="3.7109375" style="3" customWidth="1"/>
    <col min="4354" max="4354" width="15" style="3" customWidth="1"/>
    <col min="4355" max="4355" width="55.85546875" style="3" customWidth="1"/>
    <col min="4356" max="4356" width="4.28515625" style="3" customWidth="1"/>
    <col min="4357" max="4357" width="31.42578125" style="3" customWidth="1"/>
    <col min="4358" max="4358" width="12.85546875" style="3" customWidth="1"/>
    <col min="4359" max="4360" width="20.7109375" style="3" customWidth="1"/>
    <col min="4361" max="4608" width="11.42578125" style="3" customWidth="1"/>
    <col min="4609" max="4609" width="3.7109375" style="3" customWidth="1"/>
    <col min="4610" max="4610" width="15" style="3" customWidth="1"/>
    <col min="4611" max="4611" width="55.85546875" style="3" customWidth="1"/>
    <col min="4612" max="4612" width="4.28515625" style="3" customWidth="1"/>
    <col min="4613" max="4613" width="31.42578125" style="3" customWidth="1"/>
    <col min="4614" max="4614" width="12.85546875" style="3" customWidth="1"/>
    <col min="4615" max="4616" width="20.7109375" style="3" customWidth="1"/>
    <col min="4617" max="4864" width="11.42578125" style="3" customWidth="1"/>
    <col min="4865" max="4865" width="3.7109375" style="3" customWidth="1"/>
    <col min="4866" max="4866" width="15" style="3" customWidth="1"/>
    <col min="4867" max="4867" width="55.85546875" style="3" customWidth="1"/>
    <col min="4868" max="4868" width="4.28515625" style="3" customWidth="1"/>
    <col min="4869" max="4869" width="31.42578125" style="3" customWidth="1"/>
    <col min="4870" max="4870" width="12.85546875" style="3" customWidth="1"/>
    <col min="4871" max="4872" width="20.7109375" style="3" customWidth="1"/>
    <col min="4873" max="5120" width="11.42578125" style="3" customWidth="1"/>
    <col min="5121" max="5121" width="3.7109375" style="3" customWidth="1"/>
    <col min="5122" max="5122" width="15" style="3" customWidth="1"/>
    <col min="5123" max="5123" width="55.85546875" style="3" customWidth="1"/>
    <col min="5124" max="5124" width="4.28515625" style="3" customWidth="1"/>
    <col min="5125" max="5125" width="31.42578125" style="3" customWidth="1"/>
    <col min="5126" max="5126" width="12.85546875" style="3" customWidth="1"/>
    <col min="5127" max="5128" width="20.7109375" style="3" customWidth="1"/>
    <col min="5129" max="5376" width="11.42578125" style="3" customWidth="1"/>
    <col min="5377" max="5377" width="3.7109375" style="3" customWidth="1"/>
    <col min="5378" max="5378" width="15" style="3" customWidth="1"/>
    <col min="5379" max="5379" width="55.85546875" style="3" customWidth="1"/>
    <col min="5380" max="5380" width="4.28515625" style="3" customWidth="1"/>
    <col min="5381" max="5381" width="31.42578125" style="3" customWidth="1"/>
    <col min="5382" max="5382" width="12.85546875" style="3" customWidth="1"/>
    <col min="5383" max="5384" width="20.7109375" style="3" customWidth="1"/>
    <col min="5385" max="5632" width="11.42578125" style="3" customWidth="1"/>
    <col min="5633" max="5633" width="3.7109375" style="3" customWidth="1"/>
    <col min="5634" max="5634" width="15" style="3" customWidth="1"/>
    <col min="5635" max="5635" width="55.85546875" style="3" customWidth="1"/>
    <col min="5636" max="5636" width="4.28515625" style="3" customWidth="1"/>
    <col min="5637" max="5637" width="31.42578125" style="3" customWidth="1"/>
    <col min="5638" max="5638" width="12.85546875" style="3" customWidth="1"/>
    <col min="5639" max="5640" width="20.7109375" style="3" customWidth="1"/>
    <col min="5641" max="5888" width="11.42578125" style="3" customWidth="1"/>
    <col min="5889" max="5889" width="3.7109375" style="3" customWidth="1"/>
    <col min="5890" max="5890" width="15" style="3" customWidth="1"/>
    <col min="5891" max="5891" width="55.85546875" style="3" customWidth="1"/>
    <col min="5892" max="5892" width="4.28515625" style="3" customWidth="1"/>
    <col min="5893" max="5893" width="31.42578125" style="3" customWidth="1"/>
    <col min="5894" max="5894" width="12.85546875" style="3" customWidth="1"/>
    <col min="5895" max="5896" width="20.7109375" style="3" customWidth="1"/>
    <col min="5897" max="6144" width="11.42578125" style="3" customWidth="1"/>
    <col min="6145" max="6145" width="3.7109375" style="3" customWidth="1"/>
    <col min="6146" max="6146" width="15" style="3" customWidth="1"/>
    <col min="6147" max="6147" width="55.85546875" style="3" customWidth="1"/>
    <col min="6148" max="6148" width="4.28515625" style="3" customWidth="1"/>
    <col min="6149" max="6149" width="31.42578125" style="3" customWidth="1"/>
    <col min="6150" max="6150" width="12.85546875" style="3" customWidth="1"/>
    <col min="6151" max="6152" width="20.7109375" style="3" customWidth="1"/>
    <col min="6153" max="6400" width="11.42578125" style="3" customWidth="1"/>
    <col min="6401" max="6401" width="3.7109375" style="3" customWidth="1"/>
    <col min="6402" max="6402" width="15" style="3" customWidth="1"/>
    <col min="6403" max="6403" width="55.85546875" style="3" customWidth="1"/>
    <col min="6404" max="6404" width="4.28515625" style="3" customWidth="1"/>
    <col min="6405" max="6405" width="31.42578125" style="3" customWidth="1"/>
    <col min="6406" max="6406" width="12.85546875" style="3" customWidth="1"/>
    <col min="6407" max="6408" width="20.7109375" style="3" customWidth="1"/>
    <col min="6409" max="6656" width="11.42578125" style="3" customWidth="1"/>
    <col min="6657" max="6657" width="3.7109375" style="3" customWidth="1"/>
    <col min="6658" max="6658" width="15" style="3" customWidth="1"/>
    <col min="6659" max="6659" width="55.85546875" style="3" customWidth="1"/>
    <col min="6660" max="6660" width="4.28515625" style="3" customWidth="1"/>
    <col min="6661" max="6661" width="31.42578125" style="3" customWidth="1"/>
    <col min="6662" max="6662" width="12.85546875" style="3" customWidth="1"/>
    <col min="6663" max="6664" width="20.7109375" style="3" customWidth="1"/>
    <col min="6665" max="6912" width="11.42578125" style="3" customWidth="1"/>
    <col min="6913" max="6913" width="3.7109375" style="3" customWidth="1"/>
    <col min="6914" max="6914" width="15" style="3" customWidth="1"/>
    <col min="6915" max="6915" width="55.85546875" style="3" customWidth="1"/>
    <col min="6916" max="6916" width="4.28515625" style="3" customWidth="1"/>
    <col min="6917" max="6917" width="31.42578125" style="3" customWidth="1"/>
    <col min="6918" max="6918" width="12.85546875" style="3" customWidth="1"/>
    <col min="6919" max="6920" width="20.7109375" style="3" customWidth="1"/>
    <col min="6921" max="7168" width="11.42578125" style="3" customWidth="1"/>
    <col min="7169" max="7169" width="3.7109375" style="3" customWidth="1"/>
    <col min="7170" max="7170" width="15" style="3" customWidth="1"/>
    <col min="7171" max="7171" width="55.85546875" style="3" customWidth="1"/>
    <col min="7172" max="7172" width="4.28515625" style="3" customWidth="1"/>
    <col min="7173" max="7173" width="31.42578125" style="3" customWidth="1"/>
    <col min="7174" max="7174" width="12.85546875" style="3" customWidth="1"/>
    <col min="7175" max="7176" width="20.7109375" style="3" customWidth="1"/>
    <col min="7177" max="7424" width="11.42578125" style="3" customWidth="1"/>
    <col min="7425" max="7425" width="3.7109375" style="3" customWidth="1"/>
    <col min="7426" max="7426" width="15" style="3" customWidth="1"/>
    <col min="7427" max="7427" width="55.85546875" style="3" customWidth="1"/>
    <col min="7428" max="7428" width="4.28515625" style="3" customWidth="1"/>
    <col min="7429" max="7429" width="31.42578125" style="3" customWidth="1"/>
    <col min="7430" max="7430" width="12.85546875" style="3" customWidth="1"/>
    <col min="7431" max="7432" width="20.7109375" style="3" customWidth="1"/>
    <col min="7433" max="7680" width="11.42578125" style="3" customWidth="1"/>
    <col min="7681" max="7681" width="3.7109375" style="3" customWidth="1"/>
    <col min="7682" max="7682" width="15" style="3" customWidth="1"/>
    <col min="7683" max="7683" width="55.85546875" style="3" customWidth="1"/>
    <col min="7684" max="7684" width="4.28515625" style="3" customWidth="1"/>
    <col min="7685" max="7685" width="31.42578125" style="3" customWidth="1"/>
    <col min="7686" max="7686" width="12.85546875" style="3" customWidth="1"/>
    <col min="7687" max="7688" width="20.7109375" style="3" customWidth="1"/>
    <col min="7689" max="7936" width="11.42578125" style="3" customWidth="1"/>
    <col min="7937" max="7937" width="3.7109375" style="3" customWidth="1"/>
    <col min="7938" max="7938" width="15" style="3" customWidth="1"/>
    <col min="7939" max="7939" width="55.85546875" style="3" customWidth="1"/>
    <col min="7940" max="7940" width="4.28515625" style="3" customWidth="1"/>
    <col min="7941" max="7941" width="31.42578125" style="3" customWidth="1"/>
    <col min="7942" max="7942" width="12.85546875" style="3" customWidth="1"/>
    <col min="7943" max="7944" width="20.7109375" style="3" customWidth="1"/>
    <col min="7945" max="8192" width="11.42578125" style="3" customWidth="1"/>
    <col min="8193" max="8193" width="3.7109375" style="3" customWidth="1"/>
    <col min="8194" max="8194" width="15" style="3" customWidth="1"/>
    <col min="8195" max="8195" width="55.85546875" style="3" customWidth="1"/>
    <col min="8196" max="8196" width="4.28515625" style="3" customWidth="1"/>
    <col min="8197" max="8197" width="31.42578125" style="3" customWidth="1"/>
    <col min="8198" max="8198" width="12.85546875" style="3" customWidth="1"/>
    <col min="8199" max="8200" width="20.7109375" style="3" customWidth="1"/>
    <col min="8201" max="8448" width="11.42578125" style="3" customWidth="1"/>
    <col min="8449" max="8449" width="3.7109375" style="3" customWidth="1"/>
    <col min="8450" max="8450" width="15" style="3" customWidth="1"/>
    <col min="8451" max="8451" width="55.85546875" style="3" customWidth="1"/>
    <col min="8452" max="8452" width="4.28515625" style="3" customWidth="1"/>
    <col min="8453" max="8453" width="31.42578125" style="3" customWidth="1"/>
    <col min="8454" max="8454" width="12.85546875" style="3" customWidth="1"/>
    <col min="8455" max="8456" width="20.7109375" style="3" customWidth="1"/>
    <col min="8457" max="8704" width="11.42578125" style="3" customWidth="1"/>
    <col min="8705" max="8705" width="3.7109375" style="3" customWidth="1"/>
    <col min="8706" max="8706" width="15" style="3" customWidth="1"/>
    <col min="8707" max="8707" width="55.85546875" style="3" customWidth="1"/>
    <col min="8708" max="8708" width="4.28515625" style="3" customWidth="1"/>
    <col min="8709" max="8709" width="31.42578125" style="3" customWidth="1"/>
    <col min="8710" max="8710" width="12.85546875" style="3" customWidth="1"/>
    <col min="8711" max="8712" width="20.7109375" style="3" customWidth="1"/>
    <col min="8713" max="8960" width="11.42578125" style="3" customWidth="1"/>
    <col min="8961" max="8961" width="3.7109375" style="3" customWidth="1"/>
    <col min="8962" max="8962" width="15" style="3" customWidth="1"/>
    <col min="8963" max="8963" width="55.85546875" style="3" customWidth="1"/>
    <col min="8964" max="8964" width="4.28515625" style="3" customWidth="1"/>
    <col min="8965" max="8965" width="31.42578125" style="3" customWidth="1"/>
    <col min="8966" max="8966" width="12.85546875" style="3" customWidth="1"/>
    <col min="8967" max="8968" width="20.7109375" style="3" customWidth="1"/>
    <col min="8969" max="9216" width="11.42578125" style="3" customWidth="1"/>
    <col min="9217" max="9217" width="3.7109375" style="3" customWidth="1"/>
    <col min="9218" max="9218" width="15" style="3" customWidth="1"/>
    <col min="9219" max="9219" width="55.85546875" style="3" customWidth="1"/>
    <col min="9220" max="9220" width="4.28515625" style="3" customWidth="1"/>
    <col min="9221" max="9221" width="31.42578125" style="3" customWidth="1"/>
    <col min="9222" max="9222" width="12.85546875" style="3" customWidth="1"/>
    <col min="9223" max="9224" width="20.7109375" style="3" customWidth="1"/>
    <col min="9225" max="9472" width="11.42578125" style="3" customWidth="1"/>
    <col min="9473" max="9473" width="3.7109375" style="3" customWidth="1"/>
    <col min="9474" max="9474" width="15" style="3" customWidth="1"/>
    <col min="9475" max="9475" width="55.85546875" style="3" customWidth="1"/>
    <col min="9476" max="9476" width="4.28515625" style="3" customWidth="1"/>
    <col min="9477" max="9477" width="31.42578125" style="3" customWidth="1"/>
    <col min="9478" max="9478" width="12.85546875" style="3" customWidth="1"/>
    <col min="9479" max="9480" width="20.7109375" style="3" customWidth="1"/>
    <col min="9481" max="9728" width="11.42578125" style="3" customWidth="1"/>
    <col min="9729" max="9729" width="3.7109375" style="3" customWidth="1"/>
    <col min="9730" max="9730" width="15" style="3" customWidth="1"/>
    <col min="9731" max="9731" width="55.85546875" style="3" customWidth="1"/>
    <col min="9732" max="9732" width="4.28515625" style="3" customWidth="1"/>
    <col min="9733" max="9733" width="31.42578125" style="3" customWidth="1"/>
    <col min="9734" max="9734" width="12.85546875" style="3" customWidth="1"/>
    <col min="9735" max="9736" width="20.7109375" style="3" customWidth="1"/>
    <col min="9737" max="9984" width="11.42578125" style="3" customWidth="1"/>
    <col min="9985" max="9985" width="3.7109375" style="3" customWidth="1"/>
    <col min="9986" max="9986" width="15" style="3" customWidth="1"/>
    <col min="9987" max="9987" width="55.85546875" style="3" customWidth="1"/>
    <col min="9988" max="9988" width="4.28515625" style="3" customWidth="1"/>
    <col min="9989" max="9989" width="31.42578125" style="3" customWidth="1"/>
    <col min="9990" max="9990" width="12.85546875" style="3" customWidth="1"/>
    <col min="9991" max="9992" width="20.7109375" style="3" customWidth="1"/>
    <col min="9993" max="10240" width="11.42578125" style="3" customWidth="1"/>
    <col min="10241" max="10241" width="3.7109375" style="3" customWidth="1"/>
    <col min="10242" max="10242" width="15" style="3" customWidth="1"/>
    <col min="10243" max="10243" width="55.85546875" style="3" customWidth="1"/>
    <col min="10244" max="10244" width="4.28515625" style="3" customWidth="1"/>
    <col min="10245" max="10245" width="31.42578125" style="3" customWidth="1"/>
    <col min="10246" max="10246" width="12.85546875" style="3" customWidth="1"/>
    <col min="10247" max="10248" width="20.7109375" style="3" customWidth="1"/>
    <col min="10249" max="10496" width="11.42578125" style="3" customWidth="1"/>
    <col min="10497" max="10497" width="3.7109375" style="3" customWidth="1"/>
    <col min="10498" max="10498" width="15" style="3" customWidth="1"/>
    <col min="10499" max="10499" width="55.85546875" style="3" customWidth="1"/>
    <col min="10500" max="10500" width="4.28515625" style="3" customWidth="1"/>
    <col min="10501" max="10501" width="31.42578125" style="3" customWidth="1"/>
    <col min="10502" max="10502" width="12.85546875" style="3" customWidth="1"/>
    <col min="10503" max="10504" width="20.7109375" style="3" customWidth="1"/>
    <col min="10505" max="10752" width="11.42578125" style="3" customWidth="1"/>
    <col min="10753" max="10753" width="3.7109375" style="3" customWidth="1"/>
    <col min="10754" max="10754" width="15" style="3" customWidth="1"/>
    <col min="10755" max="10755" width="55.85546875" style="3" customWidth="1"/>
    <col min="10756" max="10756" width="4.28515625" style="3" customWidth="1"/>
    <col min="10757" max="10757" width="31.42578125" style="3" customWidth="1"/>
    <col min="10758" max="10758" width="12.85546875" style="3" customWidth="1"/>
    <col min="10759" max="10760" width="20.7109375" style="3" customWidth="1"/>
    <col min="10761" max="11008" width="11.42578125" style="3" customWidth="1"/>
    <col min="11009" max="11009" width="3.7109375" style="3" customWidth="1"/>
    <col min="11010" max="11010" width="15" style="3" customWidth="1"/>
    <col min="11011" max="11011" width="55.85546875" style="3" customWidth="1"/>
    <col min="11012" max="11012" width="4.28515625" style="3" customWidth="1"/>
    <col min="11013" max="11013" width="31.42578125" style="3" customWidth="1"/>
    <col min="11014" max="11014" width="12.85546875" style="3" customWidth="1"/>
    <col min="11015" max="11016" width="20.7109375" style="3" customWidth="1"/>
    <col min="11017" max="11264" width="11.42578125" style="3" customWidth="1"/>
    <col min="11265" max="11265" width="3.7109375" style="3" customWidth="1"/>
    <col min="11266" max="11266" width="15" style="3" customWidth="1"/>
    <col min="11267" max="11267" width="55.85546875" style="3" customWidth="1"/>
    <col min="11268" max="11268" width="4.28515625" style="3" customWidth="1"/>
    <col min="11269" max="11269" width="31.42578125" style="3" customWidth="1"/>
    <col min="11270" max="11270" width="12.85546875" style="3" customWidth="1"/>
    <col min="11271" max="11272" width="20.7109375" style="3" customWidth="1"/>
    <col min="11273" max="11520" width="11.42578125" style="3" customWidth="1"/>
    <col min="11521" max="11521" width="3.7109375" style="3" customWidth="1"/>
    <col min="11522" max="11522" width="15" style="3" customWidth="1"/>
    <col min="11523" max="11523" width="55.85546875" style="3" customWidth="1"/>
    <col min="11524" max="11524" width="4.28515625" style="3" customWidth="1"/>
    <col min="11525" max="11525" width="31.42578125" style="3" customWidth="1"/>
    <col min="11526" max="11526" width="12.85546875" style="3" customWidth="1"/>
    <col min="11527" max="11528" width="20.7109375" style="3" customWidth="1"/>
    <col min="11529" max="11776" width="11.42578125" style="3" customWidth="1"/>
    <col min="11777" max="11777" width="3.7109375" style="3" customWidth="1"/>
    <col min="11778" max="11778" width="15" style="3" customWidth="1"/>
    <col min="11779" max="11779" width="55.85546875" style="3" customWidth="1"/>
    <col min="11780" max="11780" width="4.28515625" style="3" customWidth="1"/>
    <col min="11781" max="11781" width="31.42578125" style="3" customWidth="1"/>
    <col min="11782" max="11782" width="12.85546875" style="3" customWidth="1"/>
    <col min="11783" max="11784" width="20.7109375" style="3" customWidth="1"/>
    <col min="11785" max="12032" width="11.42578125" style="3" customWidth="1"/>
    <col min="12033" max="12033" width="3.7109375" style="3" customWidth="1"/>
    <col min="12034" max="12034" width="15" style="3" customWidth="1"/>
    <col min="12035" max="12035" width="55.85546875" style="3" customWidth="1"/>
    <col min="12036" max="12036" width="4.28515625" style="3" customWidth="1"/>
    <col min="12037" max="12037" width="31.42578125" style="3" customWidth="1"/>
    <col min="12038" max="12038" width="12.85546875" style="3" customWidth="1"/>
    <col min="12039" max="12040" width="20.7109375" style="3" customWidth="1"/>
    <col min="12041" max="12288" width="11.42578125" style="3" customWidth="1"/>
    <col min="12289" max="12289" width="3.7109375" style="3" customWidth="1"/>
    <col min="12290" max="12290" width="15" style="3" customWidth="1"/>
    <col min="12291" max="12291" width="55.85546875" style="3" customWidth="1"/>
    <col min="12292" max="12292" width="4.28515625" style="3" customWidth="1"/>
    <col min="12293" max="12293" width="31.42578125" style="3" customWidth="1"/>
    <col min="12294" max="12294" width="12.85546875" style="3" customWidth="1"/>
    <col min="12295" max="12296" width="20.7109375" style="3" customWidth="1"/>
    <col min="12297" max="12544" width="11.42578125" style="3" customWidth="1"/>
    <col min="12545" max="12545" width="3.7109375" style="3" customWidth="1"/>
    <col min="12546" max="12546" width="15" style="3" customWidth="1"/>
    <col min="12547" max="12547" width="55.85546875" style="3" customWidth="1"/>
    <col min="12548" max="12548" width="4.28515625" style="3" customWidth="1"/>
    <col min="12549" max="12549" width="31.42578125" style="3" customWidth="1"/>
    <col min="12550" max="12550" width="12.85546875" style="3" customWidth="1"/>
    <col min="12551" max="12552" width="20.7109375" style="3" customWidth="1"/>
    <col min="12553" max="12800" width="11.42578125" style="3" customWidth="1"/>
    <col min="12801" max="12801" width="3.7109375" style="3" customWidth="1"/>
    <col min="12802" max="12802" width="15" style="3" customWidth="1"/>
    <col min="12803" max="12803" width="55.85546875" style="3" customWidth="1"/>
    <col min="12804" max="12804" width="4.28515625" style="3" customWidth="1"/>
    <col min="12805" max="12805" width="31.42578125" style="3" customWidth="1"/>
    <col min="12806" max="12806" width="12.85546875" style="3" customWidth="1"/>
    <col min="12807" max="12808" width="20.7109375" style="3" customWidth="1"/>
    <col min="12809" max="13056" width="11.42578125" style="3" customWidth="1"/>
    <col min="13057" max="13057" width="3.7109375" style="3" customWidth="1"/>
    <col min="13058" max="13058" width="15" style="3" customWidth="1"/>
    <col min="13059" max="13059" width="55.85546875" style="3" customWidth="1"/>
    <col min="13060" max="13060" width="4.28515625" style="3" customWidth="1"/>
    <col min="13061" max="13061" width="31.42578125" style="3" customWidth="1"/>
    <col min="13062" max="13062" width="12.85546875" style="3" customWidth="1"/>
    <col min="13063" max="13064" width="20.7109375" style="3" customWidth="1"/>
    <col min="13065" max="13312" width="11.42578125" style="3" customWidth="1"/>
    <col min="13313" max="13313" width="3.7109375" style="3" customWidth="1"/>
    <col min="13314" max="13314" width="15" style="3" customWidth="1"/>
    <col min="13315" max="13315" width="55.85546875" style="3" customWidth="1"/>
    <col min="13316" max="13316" width="4.28515625" style="3" customWidth="1"/>
    <col min="13317" max="13317" width="31.42578125" style="3" customWidth="1"/>
    <col min="13318" max="13318" width="12.85546875" style="3" customWidth="1"/>
    <col min="13319" max="13320" width="20.7109375" style="3" customWidth="1"/>
    <col min="13321" max="13568" width="11.42578125" style="3" customWidth="1"/>
    <col min="13569" max="13569" width="3.7109375" style="3" customWidth="1"/>
    <col min="13570" max="13570" width="15" style="3" customWidth="1"/>
    <col min="13571" max="13571" width="55.85546875" style="3" customWidth="1"/>
    <col min="13572" max="13572" width="4.28515625" style="3" customWidth="1"/>
    <col min="13573" max="13573" width="31.42578125" style="3" customWidth="1"/>
    <col min="13574" max="13574" width="12.85546875" style="3" customWidth="1"/>
    <col min="13575" max="13576" width="20.7109375" style="3" customWidth="1"/>
    <col min="13577" max="13824" width="11.42578125" style="3" customWidth="1"/>
    <col min="13825" max="13825" width="3.7109375" style="3" customWidth="1"/>
    <col min="13826" max="13826" width="15" style="3" customWidth="1"/>
    <col min="13827" max="13827" width="55.85546875" style="3" customWidth="1"/>
    <col min="13828" max="13828" width="4.28515625" style="3" customWidth="1"/>
    <col min="13829" max="13829" width="31.42578125" style="3" customWidth="1"/>
    <col min="13830" max="13830" width="12.85546875" style="3" customWidth="1"/>
    <col min="13831" max="13832" width="20.7109375" style="3" customWidth="1"/>
    <col min="13833" max="14080" width="11.42578125" style="3" customWidth="1"/>
    <col min="14081" max="14081" width="3.7109375" style="3" customWidth="1"/>
    <col min="14082" max="14082" width="15" style="3" customWidth="1"/>
    <col min="14083" max="14083" width="55.85546875" style="3" customWidth="1"/>
    <col min="14084" max="14084" width="4.28515625" style="3" customWidth="1"/>
    <col min="14085" max="14085" width="31.42578125" style="3" customWidth="1"/>
    <col min="14086" max="14086" width="12.85546875" style="3" customWidth="1"/>
    <col min="14087" max="14088" width="20.7109375" style="3" customWidth="1"/>
    <col min="14089" max="14336" width="11.42578125" style="3" customWidth="1"/>
    <col min="14337" max="14337" width="3.7109375" style="3" customWidth="1"/>
    <col min="14338" max="14338" width="15" style="3" customWidth="1"/>
    <col min="14339" max="14339" width="55.85546875" style="3" customWidth="1"/>
    <col min="14340" max="14340" width="4.28515625" style="3" customWidth="1"/>
    <col min="14341" max="14341" width="31.42578125" style="3" customWidth="1"/>
    <col min="14342" max="14342" width="12.85546875" style="3" customWidth="1"/>
    <col min="14343" max="14344" width="20.7109375" style="3" customWidth="1"/>
    <col min="14345" max="14592" width="11.42578125" style="3" customWidth="1"/>
    <col min="14593" max="14593" width="3.7109375" style="3" customWidth="1"/>
    <col min="14594" max="14594" width="15" style="3" customWidth="1"/>
    <col min="14595" max="14595" width="55.85546875" style="3" customWidth="1"/>
    <col min="14596" max="14596" width="4.28515625" style="3" customWidth="1"/>
    <col min="14597" max="14597" width="31.42578125" style="3" customWidth="1"/>
    <col min="14598" max="14598" width="12.85546875" style="3" customWidth="1"/>
    <col min="14599" max="14600" width="20.7109375" style="3" customWidth="1"/>
    <col min="14601" max="14848" width="11.42578125" style="3" customWidth="1"/>
    <col min="14849" max="14849" width="3.7109375" style="3" customWidth="1"/>
    <col min="14850" max="14850" width="15" style="3" customWidth="1"/>
    <col min="14851" max="14851" width="55.85546875" style="3" customWidth="1"/>
    <col min="14852" max="14852" width="4.28515625" style="3" customWidth="1"/>
    <col min="14853" max="14853" width="31.42578125" style="3" customWidth="1"/>
    <col min="14854" max="14854" width="12.85546875" style="3" customWidth="1"/>
    <col min="14855" max="14856" width="20.7109375" style="3" customWidth="1"/>
    <col min="14857" max="15104" width="11.42578125" style="3" customWidth="1"/>
    <col min="15105" max="15105" width="3.7109375" style="3" customWidth="1"/>
    <col min="15106" max="15106" width="15" style="3" customWidth="1"/>
    <col min="15107" max="15107" width="55.85546875" style="3" customWidth="1"/>
    <col min="15108" max="15108" width="4.28515625" style="3" customWidth="1"/>
    <col min="15109" max="15109" width="31.42578125" style="3" customWidth="1"/>
    <col min="15110" max="15110" width="12.85546875" style="3" customWidth="1"/>
    <col min="15111" max="15112" width="20.7109375" style="3" customWidth="1"/>
    <col min="15113" max="15360" width="11.42578125" style="3" customWidth="1"/>
    <col min="15361" max="15361" width="3.7109375" style="3" customWidth="1"/>
    <col min="15362" max="15362" width="15" style="3" customWidth="1"/>
    <col min="15363" max="15363" width="55.85546875" style="3" customWidth="1"/>
    <col min="15364" max="15364" width="4.28515625" style="3" customWidth="1"/>
    <col min="15365" max="15365" width="31.42578125" style="3" customWidth="1"/>
    <col min="15366" max="15366" width="12.85546875" style="3" customWidth="1"/>
    <col min="15367" max="15368" width="20.7109375" style="3" customWidth="1"/>
    <col min="15369" max="15616" width="11.42578125" style="3" customWidth="1"/>
    <col min="15617" max="15617" width="3.7109375" style="3" customWidth="1"/>
    <col min="15618" max="15618" width="15" style="3" customWidth="1"/>
    <col min="15619" max="15619" width="55.85546875" style="3" customWidth="1"/>
    <col min="15620" max="15620" width="4.28515625" style="3" customWidth="1"/>
    <col min="15621" max="15621" width="31.42578125" style="3" customWidth="1"/>
    <col min="15622" max="15622" width="12.85546875" style="3" customWidth="1"/>
    <col min="15623" max="15624" width="20.7109375" style="3" customWidth="1"/>
    <col min="15625" max="15872" width="11.42578125" style="3" customWidth="1"/>
    <col min="15873" max="15873" width="3.7109375" style="3" customWidth="1"/>
    <col min="15874" max="15874" width="15" style="3" customWidth="1"/>
    <col min="15875" max="15875" width="55.85546875" style="3" customWidth="1"/>
    <col min="15876" max="15876" width="4.28515625" style="3" customWidth="1"/>
    <col min="15877" max="15877" width="31.42578125" style="3" customWidth="1"/>
    <col min="15878" max="15878" width="12.85546875" style="3" customWidth="1"/>
    <col min="15879" max="15880" width="20.7109375" style="3" customWidth="1"/>
    <col min="15881" max="16128" width="11.42578125" style="3" customWidth="1"/>
    <col min="16129" max="16129" width="3.7109375" style="3" customWidth="1"/>
    <col min="16130" max="16130" width="15" style="3" customWidth="1"/>
    <col min="16131" max="16131" width="55.85546875" style="3" customWidth="1"/>
    <col min="16132" max="16132" width="4.28515625" style="3" customWidth="1"/>
    <col min="16133" max="16133" width="31.42578125" style="3" customWidth="1"/>
    <col min="16134" max="16134" width="12.85546875" style="3" customWidth="1"/>
    <col min="16135" max="16136" width="20.7109375" style="3" customWidth="1"/>
    <col min="16137" max="16384" width="11.42578125" style="3" customWidth="1"/>
  </cols>
  <sheetData>
    <row r="1" spans="1:14" ht="13.5" thickBot="1" x14ac:dyDescent="0.25">
      <c r="A1" s="127" t="s">
        <v>1</v>
      </c>
      <c r="B1" s="127" t="s">
        <v>7</v>
      </c>
      <c r="C1" s="128" t="s">
        <v>25</v>
      </c>
      <c r="D1" s="129" t="s">
        <v>55</v>
      </c>
      <c r="E1" s="128" t="s">
        <v>61</v>
      </c>
      <c r="F1" s="112" t="s">
        <v>59</v>
      </c>
      <c r="G1" s="127" t="s">
        <v>62</v>
      </c>
      <c r="H1" s="130" t="s">
        <v>63</v>
      </c>
      <c r="I1" s="71"/>
    </row>
    <row r="2" spans="1:14" x14ac:dyDescent="0.2">
      <c r="A2" s="131" t="s">
        <v>0</v>
      </c>
      <c r="B2" s="132" t="s">
        <v>8</v>
      </c>
      <c r="C2" s="133" t="s">
        <v>26</v>
      </c>
      <c r="D2" s="134" t="s">
        <v>0</v>
      </c>
      <c r="E2" s="133" t="s">
        <v>0</v>
      </c>
      <c r="F2" s="113" t="s">
        <v>0</v>
      </c>
      <c r="G2" s="135" t="s">
        <v>0</v>
      </c>
      <c r="H2" s="136">
        <f>SUM(H3:H4)</f>
        <v>0</v>
      </c>
    </row>
    <row r="3" spans="1:14" x14ac:dyDescent="0.2">
      <c r="A3" s="137">
        <v>1</v>
      </c>
      <c r="B3" s="138" t="s">
        <v>131</v>
      </c>
      <c r="C3" s="139" t="s">
        <v>27</v>
      </c>
      <c r="D3" s="140" t="s">
        <v>56</v>
      </c>
      <c r="E3" s="139" t="s">
        <v>132</v>
      </c>
      <c r="F3" s="100">
        <v>14.22</v>
      </c>
      <c r="G3" s="141"/>
      <c r="H3" s="142">
        <f>+F3*G3</f>
        <v>0</v>
      </c>
      <c r="J3" s="223"/>
      <c r="K3" s="223"/>
    </row>
    <row r="4" spans="1:14" x14ac:dyDescent="0.2">
      <c r="A4" s="143"/>
      <c r="B4" s="144"/>
      <c r="C4" s="145"/>
      <c r="D4" s="146"/>
      <c r="E4" s="147" t="s">
        <v>133</v>
      </c>
      <c r="F4" s="96"/>
      <c r="G4" s="144"/>
      <c r="H4" s="148"/>
      <c r="J4" s="223"/>
      <c r="K4" s="223"/>
    </row>
    <row r="5" spans="1:14" x14ac:dyDescent="0.2">
      <c r="A5" s="149" t="s">
        <v>0</v>
      </c>
      <c r="B5" s="150" t="s">
        <v>2</v>
      </c>
      <c r="C5" s="151" t="s">
        <v>29</v>
      </c>
      <c r="D5" s="152" t="s">
        <v>0</v>
      </c>
      <c r="E5" s="151" t="s">
        <v>0</v>
      </c>
      <c r="F5" s="114" t="s">
        <v>0</v>
      </c>
      <c r="G5" s="153"/>
      <c r="H5" s="154">
        <f>SUM(H6)</f>
        <v>0</v>
      </c>
    </row>
    <row r="6" spans="1:14" ht="25.5" x14ac:dyDescent="0.2">
      <c r="A6" s="155">
        <f>1+A3</f>
        <v>2</v>
      </c>
      <c r="B6" s="156" t="s">
        <v>134</v>
      </c>
      <c r="C6" s="73" t="s">
        <v>135</v>
      </c>
      <c r="D6" s="74" t="s">
        <v>66</v>
      </c>
      <c r="E6" s="73" t="s">
        <v>265</v>
      </c>
      <c r="F6" s="90">
        <v>50.72</v>
      </c>
      <c r="G6" s="157"/>
      <c r="H6" s="158">
        <f>+F6*G6</f>
        <v>0</v>
      </c>
    </row>
    <row r="7" spans="1:14" x14ac:dyDescent="0.2">
      <c r="A7" s="149" t="s">
        <v>0</v>
      </c>
      <c r="B7" s="150" t="s">
        <v>118</v>
      </c>
      <c r="C7" s="151" t="s">
        <v>136</v>
      </c>
      <c r="D7" s="152" t="s">
        <v>0</v>
      </c>
      <c r="E7" s="151" t="s">
        <v>0</v>
      </c>
      <c r="F7" s="114" t="s">
        <v>0</v>
      </c>
      <c r="G7" s="153"/>
      <c r="H7" s="154">
        <f>SUM(H8)</f>
        <v>0</v>
      </c>
    </row>
    <row r="8" spans="1:14" x14ac:dyDescent="0.2">
      <c r="A8" s="155">
        <f>1+A6</f>
        <v>3</v>
      </c>
      <c r="B8" s="156" t="s">
        <v>10</v>
      </c>
      <c r="C8" s="73" t="s">
        <v>30</v>
      </c>
      <c r="D8" s="74" t="s">
        <v>56</v>
      </c>
      <c r="E8" s="73"/>
      <c r="F8" s="90">
        <v>199.6</v>
      </c>
      <c r="G8" s="157"/>
      <c r="H8" s="158">
        <f>+F8*G8</f>
        <v>0</v>
      </c>
    </row>
    <row r="9" spans="1:14" x14ac:dyDescent="0.2">
      <c r="A9" s="149" t="s">
        <v>0</v>
      </c>
      <c r="B9" s="150" t="s">
        <v>137</v>
      </c>
      <c r="C9" s="151" t="s">
        <v>138</v>
      </c>
      <c r="D9" s="152" t="s">
        <v>0</v>
      </c>
      <c r="E9" s="151" t="s">
        <v>0</v>
      </c>
      <c r="F9" s="114" t="s">
        <v>0</v>
      </c>
      <c r="G9" s="153"/>
      <c r="H9" s="154">
        <f>SUM(H10:H11)</f>
        <v>0</v>
      </c>
    </row>
    <row r="10" spans="1:14" s="85" customFormat="1" ht="25.5" x14ac:dyDescent="0.2">
      <c r="A10" s="91">
        <f>1+A8</f>
        <v>4</v>
      </c>
      <c r="B10" s="92" t="s">
        <v>139</v>
      </c>
      <c r="C10" s="93" t="s">
        <v>140</v>
      </c>
      <c r="D10" s="94" t="s">
        <v>264</v>
      </c>
      <c r="E10" s="93" t="s">
        <v>263</v>
      </c>
      <c r="F10" s="100">
        <v>114.53</v>
      </c>
      <c r="G10" s="100"/>
      <c r="H10" s="101">
        <f>+F10*G10</f>
        <v>0</v>
      </c>
    </row>
    <row r="11" spans="1:14" s="87" customFormat="1" x14ac:dyDescent="0.2">
      <c r="A11" s="95"/>
      <c r="B11" s="96"/>
      <c r="C11" s="97"/>
      <c r="D11" s="98"/>
      <c r="E11" s="99" t="s">
        <v>141</v>
      </c>
      <c r="F11" s="96"/>
      <c r="G11" s="144"/>
      <c r="H11" s="148"/>
    </row>
    <row r="12" spans="1:14" x14ac:dyDescent="0.2">
      <c r="A12" s="149" t="s">
        <v>0</v>
      </c>
      <c r="B12" s="150" t="s">
        <v>142</v>
      </c>
      <c r="C12" s="151" t="s">
        <v>143</v>
      </c>
      <c r="D12" s="152" t="s">
        <v>0</v>
      </c>
      <c r="E12" s="151" t="s">
        <v>0</v>
      </c>
      <c r="F12" s="114" t="s">
        <v>0</v>
      </c>
      <c r="G12" s="153"/>
      <c r="H12" s="154">
        <f>SUM(H13)</f>
        <v>0</v>
      </c>
    </row>
    <row r="13" spans="1:14" ht="14.25" x14ac:dyDescent="0.2">
      <c r="A13" s="155">
        <f>1+A10</f>
        <v>5</v>
      </c>
      <c r="B13" s="156" t="s">
        <v>144</v>
      </c>
      <c r="C13" s="73" t="s">
        <v>145</v>
      </c>
      <c r="D13" s="74" t="s">
        <v>127</v>
      </c>
      <c r="E13" s="73"/>
      <c r="F13" s="90">
        <f>+F10-(F25*0.05)</f>
        <v>113.37085</v>
      </c>
      <c r="G13" s="157"/>
      <c r="H13" s="158">
        <f>+F13*G13</f>
        <v>0</v>
      </c>
    </row>
    <row r="14" spans="1:14" x14ac:dyDescent="0.2">
      <c r="A14" s="149" t="s">
        <v>0</v>
      </c>
      <c r="B14" s="150" t="s">
        <v>109</v>
      </c>
      <c r="C14" s="151" t="s">
        <v>110</v>
      </c>
      <c r="D14" s="152" t="s">
        <v>0</v>
      </c>
      <c r="E14" s="151" t="s">
        <v>0</v>
      </c>
      <c r="F14" s="114" t="s">
        <v>0</v>
      </c>
      <c r="G14" s="153"/>
      <c r="H14" s="154">
        <f>SUM(H15:H16)</f>
        <v>0</v>
      </c>
    </row>
    <row r="15" spans="1:14" ht="14.25" x14ac:dyDescent="0.2">
      <c r="A15" s="155">
        <f>1+A13</f>
        <v>6</v>
      </c>
      <c r="B15" s="156" t="s">
        <v>146</v>
      </c>
      <c r="C15" s="73" t="s">
        <v>147</v>
      </c>
      <c r="D15" s="74" t="s">
        <v>66</v>
      </c>
      <c r="E15" s="73"/>
      <c r="F15" s="90">
        <v>23.183</v>
      </c>
      <c r="G15" s="157"/>
      <c r="H15" s="158">
        <f>+F15*G15</f>
        <v>0</v>
      </c>
      <c r="N15" s="85"/>
    </row>
    <row r="16" spans="1:14" ht="25.5" x14ac:dyDescent="0.2">
      <c r="A16" s="155">
        <f>1+A15</f>
        <v>7</v>
      </c>
      <c r="B16" s="108" t="s">
        <v>269</v>
      </c>
      <c r="C16" s="108" t="s">
        <v>267</v>
      </c>
      <c r="D16" s="74" t="s">
        <v>66</v>
      </c>
      <c r="E16" s="111" t="s">
        <v>268</v>
      </c>
      <c r="F16" s="115">
        <v>27.54</v>
      </c>
      <c r="G16" s="109"/>
      <c r="H16" s="158">
        <f>+F16*G16</f>
        <v>0</v>
      </c>
      <c r="I16" s="110"/>
    </row>
    <row r="17" spans="1:17" x14ac:dyDescent="0.2">
      <c r="A17" s="149" t="s">
        <v>0</v>
      </c>
      <c r="B17" s="150" t="s">
        <v>3</v>
      </c>
      <c r="C17" s="151" t="s">
        <v>31</v>
      </c>
      <c r="D17" s="152" t="s">
        <v>0</v>
      </c>
      <c r="E17" s="151" t="s">
        <v>0</v>
      </c>
      <c r="F17" s="114" t="s">
        <v>0</v>
      </c>
      <c r="G17" s="153"/>
      <c r="H17" s="154">
        <f>SUM(H18:H20)</f>
        <v>0</v>
      </c>
    </row>
    <row r="18" spans="1:17" ht="27" x14ac:dyDescent="0.2">
      <c r="A18" s="155">
        <f>1+A16</f>
        <v>8</v>
      </c>
      <c r="B18" s="156" t="s">
        <v>212</v>
      </c>
      <c r="C18" s="73" t="s">
        <v>148</v>
      </c>
      <c r="D18" s="74" t="s">
        <v>66</v>
      </c>
      <c r="E18" s="73" t="s">
        <v>210</v>
      </c>
      <c r="F18" s="90">
        <v>593.54999999999995</v>
      </c>
      <c r="G18" s="157"/>
      <c r="H18" s="158">
        <f t="shared" ref="H18:H23" si="0">+F18*G18</f>
        <v>0</v>
      </c>
    </row>
    <row r="19" spans="1:17" ht="14.25" x14ac:dyDescent="0.2">
      <c r="A19" s="155">
        <f>1+A18</f>
        <v>9</v>
      </c>
      <c r="B19" s="156" t="s">
        <v>213</v>
      </c>
      <c r="C19" s="73" t="s">
        <v>149</v>
      </c>
      <c r="D19" s="74" t="s">
        <v>66</v>
      </c>
      <c r="E19" s="73"/>
      <c r="F19" s="90">
        <v>56.802999999999997</v>
      </c>
      <c r="G19" s="157"/>
      <c r="H19" s="158">
        <f t="shared" si="0"/>
        <v>0</v>
      </c>
    </row>
    <row r="20" spans="1:17" s="85" customFormat="1" ht="38.25" x14ac:dyDescent="0.2">
      <c r="A20" s="193">
        <f>1+A19</f>
        <v>10</v>
      </c>
      <c r="B20" s="194" t="s">
        <v>274</v>
      </c>
      <c r="C20" s="195" t="s">
        <v>289</v>
      </c>
      <c r="D20" s="196" t="s">
        <v>56</v>
      </c>
      <c r="E20" s="194"/>
      <c r="F20" s="197">
        <v>1</v>
      </c>
      <c r="G20" s="197"/>
      <c r="H20" s="198">
        <f t="shared" si="0"/>
        <v>0</v>
      </c>
      <c r="J20" s="199"/>
      <c r="K20" s="199"/>
      <c r="L20" s="199"/>
      <c r="M20" s="199"/>
      <c r="N20" s="199"/>
      <c r="O20" s="199"/>
    </row>
    <row r="21" spans="1:17" x14ac:dyDescent="0.2">
      <c r="A21" s="159" t="s">
        <v>0</v>
      </c>
      <c r="B21" s="159" t="s">
        <v>275</v>
      </c>
      <c r="C21" s="159" t="s">
        <v>276</v>
      </c>
      <c r="D21" s="160" t="s">
        <v>0</v>
      </c>
      <c r="E21" s="159" t="s">
        <v>0</v>
      </c>
      <c r="F21" s="161" t="s">
        <v>0</v>
      </c>
      <c r="G21" s="161"/>
      <c r="H21" s="162">
        <f>SUM(H22:H23)</f>
        <v>0</v>
      </c>
      <c r="J21" s="87"/>
      <c r="K21" s="87"/>
      <c r="L21" s="87"/>
      <c r="M21" s="87"/>
      <c r="N21" s="87"/>
      <c r="O21" s="87"/>
    </row>
    <row r="22" spans="1:17" s="85" customFormat="1" x14ac:dyDescent="0.2">
      <c r="A22" s="193">
        <f>1+A20</f>
        <v>11</v>
      </c>
      <c r="B22" s="194" t="s">
        <v>277</v>
      </c>
      <c r="C22" s="194" t="s">
        <v>294</v>
      </c>
      <c r="D22" s="196" t="s">
        <v>58</v>
      </c>
      <c r="E22" s="194"/>
      <c r="F22" s="197">
        <v>1</v>
      </c>
      <c r="G22" s="197"/>
      <c r="H22" s="198">
        <f t="shared" si="0"/>
        <v>0</v>
      </c>
      <c r="J22" s="199"/>
      <c r="K22" s="200"/>
      <c r="L22" s="200"/>
      <c r="M22" s="199"/>
      <c r="N22" s="199"/>
      <c r="O22" s="199"/>
    </row>
    <row r="23" spans="1:17" s="201" customFormat="1" ht="25.5" x14ac:dyDescent="0.2">
      <c r="A23" s="193">
        <f>1+A22</f>
        <v>12</v>
      </c>
      <c r="B23" s="194" t="s">
        <v>278</v>
      </c>
      <c r="C23" s="195" t="s">
        <v>279</v>
      </c>
      <c r="D23" s="196" t="s">
        <v>58</v>
      </c>
      <c r="E23" s="194"/>
      <c r="F23" s="197">
        <v>1</v>
      </c>
      <c r="G23" s="197"/>
      <c r="H23" s="198">
        <f t="shared" si="0"/>
        <v>0</v>
      </c>
      <c r="J23" s="202"/>
      <c r="K23" s="203"/>
      <c r="L23" s="203"/>
      <c r="M23" s="202"/>
      <c r="N23" s="204"/>
      <c r="O23" s="202"/>
      <c r="Q23" s="85"/>
    </row>
    <row r="24" spans="1:17" x14ac:dyDescent="0.2">
      <c r="A24" s="149" t="s">
        <v>0</v>
      </c>
      <c r="B24" s="150" t="s">
        <v>111</v>
      </c>
      <c r="C24" s="151" t="s">
        <v>112</v>
      </c>
      <c r="D24" s="152" t="s">
        <v>0</v>
      </c>
      <c r="E24" s="151" t="s">
        <v>0</v>
      </c>
      <c r="F24" s="114" t="s">
        <v>0</v>
      </c>
      <c r="G24" s="153"/>
      <c r="H24" s="154">
        <f>SUM(H25)</f>
        <v>0</v>
      </c>
      <c r="J24" s="87"/>
      <c r="K24" s="124"/>
      <c r="L24" s="124"/>
      <c r="M24" s="87"/>
      <c r="N24" s="123"/>
      <c r="O24" s="87"/>
    </row>
    <row r="25" spans="1:17" s="77" customFormat="1" ht="14.25" x14ac:dyDescent="0.2">
      <c r="A25" s="155">
        <f>1+A23</f>
        <v>13</v>
      </c>
      <c r="B25" s="156" t="s">
        <v>150</v>
      </c>
      <c r="C25" s="73" t="s">
        <v>113</v>
      </c>
      <c r="D25" s="74" t="s">
        <v>66</v>
      </c>
      <c r="E25" s="73"/>
      <c r="F25" s="90">
        <v>23.183</v>
      </c>
      <c r="G25" s="157"/>
      <c r="H25" s="158">
        <f>+F25*G25</f>
        <v>0</v>
      </c>
      <c r="J25" s="125"/>
      <c r="K25" s="122"/>
      <c r="L25" s="122"/>
      <c r="M25" s="121"/>
      <c r="N25" s="123"/>
      <c r="O25" s="121"/>
      <c r="Q25" s="3"/>
    </row>
    <row r="26" spans="1:17" x14ac:dyDescent="0.2">
      <c r="A26" s="149" t="s">
        <v>0</v>
      </c>
      <c r="B26" s="150" t="s">
        <v>4</v>
      </c>
      <c r="C26" s="151" t="s">
        <v>32</v>
      </c>
      <c r="D26" s="152" t="s">
        <v>0</v>
      </c>
      <c r="E26" s="151" t="s">
        <v>0</v>
      </c>
      <c r="F26" s="114" t="s">
        <v>0</v>
      </c>
      <c r="G26" s="153"/>
      <c r="H26" s="154">
        <f>SUM(H27)</f>
        <v>0</v>
      </c>
      <c r="J26" s="87"/>
      <c r="K26" s="126"/>
      <c r="L26" s="126"/>
      <c r="M26" s="87"/>
      <c r="N26" s="123"/>
      <c r="O26" s="87"/>
    </row>
    <row r="27" spans="1:17" ht="25.5" x14ac:dyDescent="0.2">
      <c r="A27" s="155">
        <f>1+A25</f>
        <v>14</v>
      </c>
      <c r="B27" s="156" t="s">
        <v>214</v>
      </c>
      <c r="C27" s="73" t="s">
        <v>151</v>
      </c>
      <c r="D27" s="74" t="s">
        <v>56</v>
      </c>
      <c r="E27" s="73"/>
      <c r="F27" s="90">
        <v>696.91</v>
      </c>
      <c r="G27" s="157"/>
      <c r="H27" s="158">
        <f>+F27*G27</f>
        <v>0</v>
      </c>
      <c r="J27" s="87"/>
      <c r="K27" s="87"/>
      <c r="L27" s="87"/>
      <c r="M27" s="87"/>
      <c r="N27" s="87"/>
      <c r="O27" s="87"/>
    </row>
    <row r="28" spans="1:17" x14ac:dyDescent="0.2">
      <c r="A28" s="149" t="s">
        <v>0</v>
      </c>
      <c r="B28" s="150" t="s">
        <v>5</v>
      </c>
      <c r="C28" s="151" t="s">
        <v>33</v>
      </c>
      <c r="D28" s="152" t="s">
        <v>0</v>
      </c>
      <c r="E28" s="151" t="s">
        <v>0</v>
      </c>
      <c r="F28" s="114" t="s">
        <v>0</v>
      </c>
      <c r="G28" s="153"/>
      <c r="H28" s="154">
        <f>SUM(H29:H41)</f>
        <v>0</v>
      </c>
      <c r="J28" s="87"/>
      <c r="K28" s="87"/>
      <c r="L28" s="87"/>
      <c r="M28" s="87"/>
      <c r="N28" s="87"/>
      <c r="O28" s="87"/>
    </row>
    <row r="29" spans="1:17" s="77" customFormat="1" ht="14.25" x14ac:dyDescent="0.2">
      <c r="A29" s="155">
        <f>1+A27</f>
        <v>15</v>
      </c>
      <c r="B29" s="156" t="s">
        <v>152</v>
      </c>
      <c r="C29" s="73" t="s">
        <v>34</v>
      </c>
      <c r="D29" s="74" t="s">
        <v>66</v>
      </c>
      <c r="E29" s="73"/>
      <c r="F29" s="90">
        <v>455.86</v>
      </c>
      <c r="G29" s="157"/>
      <c r="H29" s="158">
        <f t="shared" ref="H29:H41" si="1">+F29*G29</f>
        <v>0</v>
      </c>
      <c r="L29" s="120"/>
    </row>
    <row r="30" spans="1:17" s="77" customFormat="1" ht="25.5" x14ac:dyDescent="0.2">
      <c r="A30" s="155">
        <f>1+A29</f>
        <v>16</v>
      </c>
      <c r="B30" s="156" t="s">
        <v>215</v>
      </c>
      <c r="C30" s="73" t="s">
        <v>114</v>
      </c>
      <c r="D30" s="74" t="s">
        <v>56</v>
      </c>
      <c r="E30" s="73"/>
      <c r="F30" s="90">
        <v>126.82</v>
      </c>
      <c r="G30" s="157"/>
      <c r="H30" s="158">
        <f t="shared" si="1"/>
        <v>0</v>
      </c>
    </row>
    <row r="31" spans="1:17" s="77" customFormat="1" ht="14.25" x14ac:dyDescent="0.2">
      <c r="A31" s="155">
        <f t="shared" ref="A31:A41" si="2">1+A30</f>
        <v>17</v>
      </c>
      <c r="B31" s="156" t="s">
        <v>216</v>
      </c>
      <c r="C31" s="73" t="s">
        <v>153</v>
      </c>
      <c r="D31" s="74" t="s">
        <v>66</v>
      </c>
      <c r="E31" s="73"/>
      <c r="F31" s="90">
        <v>8.2759999999999998</v>
      </c>
      <c r="G31" s="157"/>
      <c r="H31" s="158">
        <f t="shared" si="1"/>
        <v>0</v>
      </c>
    </row>
    <row r="32" spans="1:17" s="77" customFormat="1" ht="25.5" x14ac:dyDescent="0.2">
      <c r="A32" s="155">
        <f t="shared" si="2"/>
        <v>18</v>
      </c>
      <c r="B32" s="156" t="s">
        <v>217</v>
      </c>
      <c r="C32" s="73" t="s">
        <v>154</v>
      </c>
      <c r="D32" s="74" t="s">
        <v>66</v>
      </c>
      <c r="E32" s="73"/>
      <c r="F32" s="90">
        <v>4.8040000000000003</v>
      </c>
      <c r="G32" s="157"/>
      <c r="H32" s="158">
        <f t="shared" si="1"/>
        <v>0</v>
      </c>
    </row>
    <row r="33" spans="1:17" s="77" customFormat="1" ht="25.5" x14ac:dyDescent="0.2">
      <c r="A33" s="163">
        <f t="shared" si="2"/>
        <v>19</v>
      </c>
      <c r="B33" s="89" t="s">
        <v>218</v>
      </c>
      <c r="C33" s="164" t="s">
        <v>155</v>
      </c>
      <c r="D33" s="76" t="s">
        <v>66</v>
      </c>
      <c r="E33" s="164"/>
      <c r="F33" s="116">
        <f>27.944</f>
        <v>27.943999999999999</v>
      </c>
      <c r="G33" s="165"/>
      <c r="H33" s="166">
        <f t="shared" si="1"/>
        <v>0</v>
      </c>
    </row>
    <row r="34" spans="1:17" s="77" customFormat="1" ht="25.5" x14ac:dyDescent="0.2">
      <c r="A34" s="163">
        <f t="shared" si="2"/>
        <v>20</v>
      </c>
      <c r="B34" s="89" t="s">
        <v>219</v>
      </c>
      <c r="C34" s="164" t="s">
        <v>270</v>
      </c>
      <c r="D34" s="76" t="s">
        <v>66</v>
      </c>
      <c r="E34" s="164"/>
      <c r="F34" s="116">
        <v>33.9</v>
      </c>
      <c r="G34" s="165"/>
      <c r="H34" s="166">
        <f t="shared" si="1"/>
        <v>0</v>
      </c>
    </row>
    <row r="35" spans="1:17" s="77" customFormat="1" ht="14.25" x14ac:dyDescent="0.2">
      <c r="A35" s="163">
        <f t="shared" si="2"/>
        <v>21</v>
      </c>
      <c r="B35" s="89" t="s">
        <v>220</v>
      </c>
      <c r="C35" s="164" t="s">
        <v>271</v>
      </c>
      <c r="D35" s="76" t="s">
        <v>66</v>
      </c>
      <c r="E35" s="164"/>
      <c r="F35" s="116">
        <v>59.64</v>
      </c>
      <c r="G35" s="165"/>
      <c r="H35" s="166">
        <f t="shared" si="1"/>
        <v>0</v>
      </c>
      <c r="Q35" s="3"/>
    </row>
    <row r="36" spans="1:17" s="77" customFormat="1" ht="25.5" x14ac:dyDescent="0.2">
      <c r="A36" s="163">
        <f t="shared" si="2"/>
        <v>22</v>
      </c>
      <c r="B36" s="89" t="s">
        <v>221</v>
      </c>
      <c r="C36" s="164" t="s">
        <v>156</v>
      </c>
      <c r="D36" s="76" t="s">
        <v>66</v>
      </c>
      <c r="E36" s="164" t="s">
        <v>272</v>
      </c>
      <c r="F36" s="116">
        <f>1200.079+51.833</f>
        <v>1251.912</v>
      </c>
      <c r="G36" s="165"/>
      <c r="H36" s="166">
        <f t="shared" si="1"/>
        <v>0</v>
      </c>
      <c r="Q36" s="3"/>
    </row>
    <row r="37" spans="1:17" ht="25.5" x14ac:dyDescent="0.2">
      <c r="A37" s="163">
        <f t="shared" si="2"/>
        <v>23</v>
      </c>
      <c r="B37" s="89" t="s">
        <v>222</v>
      </c>
      <c r="C37" s="164" t="s">
        <v>157</v>
      </c>
      <c r="D37" s="76" t="s">
        <v>66</v>
      </c>
      <c r="E37" s="164" t="s">
        <v>273</v>
      </c>
      <c r="F37" s="116">
        <f>109.122+12.36</f>
        <v>121.482</v>
      </c>
      <c r="G37" s="165"/>
      <c r="H37" s="166">
        <f t="shared" si="1"/>
        <v>0</v>
      </c>
    </row>
    <row r="38" spans="1:17" ht="25.5" x14ac:dyDescent="0.2">
      <c r="A38" s="163">
        <f t="shared" si="2"/>
        <v>24</v>
      </c>
      <c r="B38" s="89" t="s">
        <v>259</v>
      </c>
      <c r="C38" s="164" t="s">
        <v>258</v>
      </c>
      <c r="D38" s="76" t="s">
        <v>66</v>
      </c>
      <c r="E38" s="88"/>
      <c r="F38" s="116">
        <v>109.12</v>
      </c>
      <c r="G38" s="165"/>
      <c r="H38" s="166">
        <f t="shared" si="1"/>
        <v>0</v>
      </c>
    </row>
    <row r="39" spans="1:17" x14ac:dyDescent="0.2">
      <c r="A39" s="155">
        <f t="shared" si="2"/>
        <v>25</v>
      </c>
      <c r="B39" s="156" t="s">
        <v>158</v>
      </c>
      <c r="C39" s="73" t="s">
        <v>35</v>
      </c>
      <c r="D39" s="74" t="s">
        <v>56</v>
      </c>
      <c r="E39" s="73"/>
      <c r="F39" s="90">
        <v>696.91</v>
      </c>
      <c r="G39" s="157"/>
      <c r="H39" s="158">
        <f t="shared" si="1"/>
        <v>0</v>
      </c>
    </row>
    <row r="40" spans="1:17" x14ac:dyDescent="0.2">
      <c r="A40" s="155">
        <f t="shared" si="2"/>
        <v>26</v>
      </c>
      <c r="B40" s="156" t="s">
        <v>159</v>
      </c>
      <c r="C40" s="73" t="s">
        <v>160</v>
      </c>
      <c r="D40" s="74" t="s">
        <v>56</v>
      </c>
      <c r="E40" s="73"/>
      <c r="F40" s="90">
        <v>199.6</v>
      </c>
      <c r="G40" s="157"/>
      <c r="H40" s="158">
        <f t="shared" si="1"/>
        <v>0</v>
      </c>
    </row>
    <row r="41" spans="1:17" x14ac:dyDescent="0.2">
      <c r="A41" s="155">
        <f t="shared" si="2"/>
        <v>27</v>
      </c>
      <c r="B41" s="156" t="s">
        <v>11</v>
      </c>
      <c r="C41" s="73" t="s">
        <v>36</v>
      </c>
      <c r="D41" s="74" t="s">
        <v>57</v>
      </c>
      <c r="E41" s="73"/>
      <c r="F41" s="90">
        <v>20.71584</v>
      </c>
      <c r="G41" s="157"/>
      <c r="H41" s="158">
        <f t="shared" si="1"/>
        <v>0</v>
      </c>
    </row>
    <row r="42" spans="1:17" s="79" customFormat="1" x14ac:dyDescent="0.2">
      <c r="A42" s="149" t="s">
        <v>0</v>
      </c>
      <c r="B42" s="150" t="s">
        <v>115</v>
      </c>
      <c r="C42" s="151" t="s">
        <v>116</v>
      </c>
      <c r="D42" s="152" t="s">
        <v>0</v>
      </c>
      <c r="E42" s="151" t="s">
        <v>0</v>
      </c>
      <c r="F42" s="114" t="s">
        <v>0</v>
      </c>
      <c r="G42" s="153"/>
      <c r="H42" s="154">
        <f>SUM(H43)</f>
        <v>0</v>
      </c>
    </row>
    <row r="43" spans="1:17" ht="25.5" x14ac:dyDescent="0.2">
      <c r="A43" s="155">
        <f>1+A41</f>
        <v>28</v>
      </c>
      <c r="B43" s="156" t="s">
        <v>223</v>
      </c>
      <c r="C43" s="73" t="s">
        <v>117</v>
      </c>
      <c r="D43" s="74" t="s">
        <v>66</v>
      </c>
      <c r="E43" s="73"/>
      <c r="F43" s="90">
        <v>23.183</v>
      </c>
      <c r="G43" s="157"/>
      <c r="H43" s="158">
        <f>+F43*G43</f>
        <v>0</v>
      </c>
    </row>
    <row r="44" spans="1:17" s="79" customFormat="1" x14ac:dyDescent="0.2">
      <c r="A44" s="149" t="s">
        <v>0</v>
      </c>
      <c r="B44" s="150" t="s">
        <v>6</v>
      </c>
      <c r="C44" s="151" t="s">
        <v>37</v>
      </c>
      <c r="D44" s="152" t="s">
        <v>0</v>
      </c>
      <c r="E44" s="151" t="s">
        <v>0</v>
      </c>
      <c r="F44" s="114" t="s">
        <v>0</v>
      </c>
      <c r="G44" s="153"/>
      <c r="H44" s="154">
        <f>SUM(H45:H53)</f>
        <v>0</v>
      </c>
    </row>
    <row r="45" spans="1:17" s="79" customFormat="1" x14ac:dyDescent="0.2">
      <c r="A45" s="155">
        <f>1+A43</f>
        <v>29</v>
      </c>
      <c r="B45" s="156" t="s">
        <v>161</v>
      </c>
      <c r="C45" s="73" t="s">
        <v>162</v>
      </c>
      <c r="D45" s="74" t="s">
        <v>56</v>
      </c>
      <c r="E45" s="73" t="s">
        <v>163</v>
      </c>
      <c r="F45" s="90">
        <v>896.51</v>
      </c>
      <c r="G45" s="157"/>
      <c r="H45" s="158">
        <f t="shared" ref="H45:H53" si="3">+F45*G45</f>
        <v>0</v>
      </c>
    </row>
    <row r="46" spans="1:17" s="79" customFormat="1" ht="14.25" x14ac:dyDescent="0.2">
      <c r="A46" s="167">
        <f>1+A45</f>
        <v>30</v>
      </c>
      <c r="B46" s="168" t="s">
        <v>224</v>
      </c>
      <c r="C46" s="169" t="s">
        <v>280</v>
      </c>
      <c r="D46" s="78" t="s">
        <v>66</v>
      </c>
      <c r="E46" s="169"/>
      <c r="F46" s="117">
        <v>444.54</v>
      </c>
      <c r="G46" s="170"/>
      <c r="H46" s="171">
        <f t="shared" si="3"/>
        <v>0</v>
      </c>
    </row>
    <row r="47" spans="1:17" s="79" customFormat="1" ht="25.5" x14ac:dyDescent="0.2">
      <c r="A47" s="155">
        <f t="shared" ref="A47:A52" si="4">1+A46</f>
        <v>31</v>
      </c>
      <c r="B47" s="156" t="s">
        <v>225</v>
      </c>
      <c r="C47" s="73" t="s">
        <v>257</v>
      </c>
      <c r="D47" s="74" t="s">
        <v>56</v>
      </c>
      <c r="E47" s="73"/>
      <c r="F47" s="90">
        <v>199.6</v>
      </c>
      <c r="G47" s="157"/>
      <c r="H47" s="158">
        <f t="shared" si="3"/>
        <v>0</v>
      </c>
    </row>
    <row r="48" spans="1:17" x14ac:dyDescent="0.2">
      <c r="A48" s="155">
        <f t="shared" si="4"/>
        <v>32</v>
      </c>
      <c r="B48" s="156" t="s">
        <v>226</v>
      </c>
      <c r="C48" s="73" t="s">
        <v>164</v>
      </c>
      <c r="D48" s="74" t="s">
        <v>58</v>
      </c>
      <c r="E48" s="73"/>
      <c r="F48" s="90">
        <v>2</v>
      </c>
      <c r="G48" s="157"/>
      <c r="H48" s="158">
        <f t="shared" si="3"/>
        <v>0</v>
      </c>
    </row>
    <row r="49" spans="1:8" s="79" customFormat="1" x14ac:dyDescent="0.2">
      <c r="A49" s="155">
        <f t="shared" si="4"/>
        <v>33</v>
      </c>
      <c r="B49" s="156" t="s">
        <v>227</v>
      </c>
      <c r="C49" s="73" t="s">
        <v>38</v>
      </c>
      <c r="D49" s="74" t="s">
        <v>58</v>
      </c>
      <c r="E49" s="73"/>
      <c r="F49" s="90">
        <v>125</v>
      </c>
      <c r="G49" s="157"/>
      <c r="H49" s="158">
        <f t="shared" si="3"/>
        <v>0</v>
      </c>
    </row>
    <row r="50" spans="1:8" ht="14.25" x14ac:dyDescent="0.2">
      <c r="A50" s="167">
        <f t="shared" si="4"/>
        <v>34</v>
      </c>
      <c r="B50" s="168" t="s">
        <v>165</v>
      </c>
      <c r="C50" s="169" t="s">
        <v>281</v>
      </c>
      <c r="D50" s="78" t="s">
        <v>66</v>
      </c>
      <c r="E50" s="169"/>
      <c r="F50" s="117">
        <v>11.26</v>
      </c>
      <c r="G50" s="170"/>
      <c r="H50" s="171">
        <f t="shared" si="3"/>
        <v>0</v>
      </c>
    </row>
    <row r="51" spans="1:8" x14ac:dyDescent="0.2">
      <c r="A51" s="155">
        <f t="shared" si="4"/>
        <v>35</v>
      </c>
      <c r="B51" s="156" t="s">
        <v>166</v>
      </c>
      <c r="C51" s="73" t="s">
        <v>167</v>
      </c>
      <c r="D51" s="74" t="s">
        <v>56</v>
      </c>
      <c r="E51" s="73"/>
      <c r="F51" s="90">
        <v>199.6</v>
      </c>
      <c r="G51" s="157"/>
      <c r="H51" s="158">
        <f t="shared" si="3"/>
        <v>0</v>
      </c>
    </row>
    <row r="52" spans="1:8" x14ac:dyDescent="0.2">
      <c r="A52" s="155">
        <f t="shared" si="4"/>
        <v>36</v>
      </c>
      <c r="B52" s="156" t="s">
        <v>168</v>
      </c>
      <c r="C52" s="73" t="s">
        <v>260</v>
      </c>
      <c r="D52" s="74" t="s">
        <v>58</v>
      </c>
      <c r="E52" s="73"/>
      <c r="F52" s="90">
        <v>8</v>
      </c>
      <c r="G52" s="157"/>
      <c r="H52" s="158">
        <f>+F52*G52</f>
        <v>0</v>
      </c>
    </row>
    <row r="53" spans="1:8" s="107" customFormat="1" x14ac:dyDescent="0.2">
      <c r="A53" s="155">
        <f>1+A52</f>
        <v>37</v>
      </c>
      <c r="B53" s="156" t="s">
        <v>12</v>
      </c>
      <c r="C53" s="73" t="s">
        <v>119</v>
      </c>
      <c r="D53" s="74" t="s">
        <v>57</v>
      </c>
      <c r="E53" s="73"/>
      <c r="F53" s="90">
        <v>11.100989999999999</v>
      </c>
      <c r="G53" s="157"/>
      <c r="H53" s="158">
        <f t="shared" si="3"/>
        <v>0</v>
      </c>
    </row>
    <row r="54" spans="1:8" x14ac:dyDescent="0.2">
      <c r="A54" s="149" t="s">
        <v>0</v>
      </c>
      <c r="B54" s="150" t="s">
        <v>13</v>
      </c>
      <c r="C54" s="151" t="s">
        <v>39</v>
      </c>
      <c r="D54" s="152" t="s">
        <v>0</v>
      </c>
      <c r="E54" s="151" t="s">
        <v>0</v>
      </c>
      <c r="F54" s="114" t="s">
        <v>0</v>
      </c>
      <c r="G54" s="153"/>
      <c r="H54" s="154">
        <f>SUM(H55:H60)</f>
        <v>0</v>
      </c>
    </row>
    <row r="55" spans="1:8" ht="14.25" x14ac:dyDescent="0.2">
      <c r="A55" s="155">
        <f>1+A53</f>
        <v>38</v>
      </c>
      <c r="B55" s="156" t="s">
        <v>228</v>
      </c>
      <c r="C55" s="73" t="s">
        <v>169</v>
      </c>
      <c r="D55" s="74" t="s">
        <v>66</v>
      </c>
      <c r="E55" s="73" t="s">
        <v>170</v>
      </c>
      <c r="F55" s="90">
        <v>89.09</v>
      </c>
      <c r="G55" s="157"/>
      <c r="H55" s="158">
        <f t="shared" ref="H55:H60" si="5">+F55*G55</f>
        <v>0</v>
      </c>
    </row>
    <row r="56" spans="1:8" ht="14.25" x14ac:dyDescent="0.2">
      <c r="A56" s="155">
        <f>1+A55</f>
        <v>39</v>
      </c>
      <c r="B56" s="156" t="s">
        <v>229</v>
      </c>
      <c r="C56" s="73" t="s">
        <v>171</v>
      </c>
      <c r="D56" s="74" t="s">
        <v>66</v>
      </c>
      <c r="E56" s="73" t="s">
        <v>170</v>
      </c>
      <c r="F56" s="90">
        <v>89.09</v>
      </c>
      <c r="G56" s="157"/>
      <c r="H56" s="158">
        <f t="shared" si="5"/>
        <v>0</v>
      </c>
    </row>
    <row r="57" spans="1:8" ht="25.5" x14ac:dyDescent="0.2">
      <c r="A57" s="102">
        <f t="shared" ref="A57:A60" si="6">1+A56</f>
        <v>40</v>
      </c>
      <c r="B57" s="103" t="s">
        <v>230</v>
      </c>
      <c r="C57" s="104" t="s">
        <v>172</v>
      </c>
      <c r="D57" s="105" t="s">
        <v>56</v>
      </c>
      <c r="E57" s="104" t="s">
        <v>266</v>
      </c>
      <c r="F57" s="90">
        <v>31.23</v>
      </c>
      <c r="G57" s="90"/>
      <c r="H57" s="106">
        <f t="shared" si="5"/>
        <v>0</v>
      </c>
    </row>
    <row r="58" spans="1:8" ht="14.25" x14ac:dyDescent="0.2">
      <c r="A58" s="155">
        <f t="shared" si="6"/>
        <v>41</v>
      </c>
      <c r="B58" s="156" t="s">
        <v>231</v>
      </c>
      <c r="C58" s="73" t="s">
        <v>173</v>
      </c>
      <c r="D58" s="74" t="s">
        <v>66</v>
      </c>
      <c r="E58" s="73"/>
      <c r="F58" s="90">
        <v>89.09</v>
      </c>
      <c r="G58" s="157"/>
      <c r="H58" s="158">
        <f t="shared" si="5"/>
        <v>0</v>
      </c>
    </row>
    <row r="59" spans="1:8" ht="25.5" x14ac:dyDescent="0.2">
      <c r="A59" s="155">
        <f t="shared" si="6"/>
        <v>42</v>
      </c>
      <c r="B59" s="156" t="s">
        <v>232</v>
      </c>
      <c r="C59" s="73" t="s">
        <v>174</v>
      </c>
      <c r="D59" s="74" t="s">
        <v>66</v>
      </c>
      <c r="E59" s="73"/>
      <c r="F59" s="90">
        <v>89.09</v>
      </c>
      <c r="G59" s="157"/>
      <c r="H59" s="158">
        <f t="shared" si="5"/>
        <v>0</v>
      </c>
    </row>
    <row r="60" spans="1:8" x14ac:dyDescent="0.2">
      <c r="A60" s="155">
        <f t="shared" si="6"/>
        <v>43</v>
      </c>
      <c r="B60" s="156" t="s">
        <v>14</v>
      </c>
      <c r="C60" s="73" t="s">
        <v>40</v>
      </c>
      <c r="D60" s="74" t="s">
        <v>57</v>
      </c>
      <c r="E60" s="73"/>
      <c r="F60" s="90">
        <v>1.5805400000000001</v>
      </c>
      <c r="G60" s="157"/>
      <c r="H60" s="158">
        <f t="shared" si="5"/>
        <v>0</v>
      </c>
    </row>
    <row r="61" spans="1:8" x14ac:dyDescent="0.2">
      <c r="A61" s="149" t="s">
        <v>0</v>
      </c>
      <c r="B61" s="150" t="s">
        <v>15</v>
      </c>
      <c r="C61" s="151" t="s">
        <v>41</v>
      </c>
      <c r="D61" s="152" t="s">
        <v>0</v>
      </c>
      <c r="E61" s="151" t="s">
        <v>0</v>
      </c>
      <c r="F61" s="114" t="s">
        <v>0</v>
      </c>
      <c r="G61" s="153"/>
      <c r="H61" s="154">
        <f>SUM(H62:H66)</f>
        <v>0</v>
      </c>
    </row>
    <row r="62" spans="1:8" ht="25.5" x14ac:dyDescent="0.2">
      <c r="A62" s="155">
        <f>1+A60</f>
        <v>44</v>
      </c>
      <c r="B62" s="156" t="s">
        <v>233</v>
      </c>
      <c r="C62" s="73" t="s">
        <v>175</v>
      </c>
      <c r="D62" s="74" t="s">
        <v>66</v>
      </c>
      <c r="E62" s="73"/>
      <c r="F62" s="90">
        <f>+F68</f>
        <v>699.79</v>
      </c>
      <c r="G62" s="157"/>
      <c r="H62" s="158">
        <f t="shared" ref="H62:H66" si="7">+F62*G62</f>
        <v>0</v>
      </c>
    </row>
    <row r="63" spans="1:8" ht="14.25" x14ac:dyDescent="0.2">
      <c r="A63" s="155">
        <f>1+A62</f>
        <v>45</v>
      </c>
      <c r="B63" s="156" t="s">
        <v>228</v>
      </c>
      <c r="C63" s="73" t="s">
        <v>176</v>
      </c>
      <c r="D63" s="74" t="s">
        <v>66</v>
      </c>
      <c r="E63" s="73"/>
      <c r="F63" s="90">
        <f>+F68</f>
        <v>699.79</v>
      </c>
      <c r="G63" s="157"/>
      <c r="H63" s="158">
        <f t="shared" si="7"/>
        <v>0</v>
      </c>
    </row>
    <row r="64" spans="1:8" s="82" customFormat="1" ht="25.5" x14ac:dyDescent="0.2">
      <c r="A64" s="155">
        <f t="shared" ref="A64:A66" si="8">1+A63</f>
        <v>46</v>
      </c>
      <c r="B64" s="156" t="s">
        <v>234</v>
      </c>
      <c r="C64" s="73" t="s">
        <v>177</v>
      </c>
      <c r="D64" s="74" t="s">
        <v>66</v>
      </c>
      <c r="E64" s="73"/>
      <c r="F64" s="90">
        <f>+F68</f>
        <v>699.79</v>
      </c>
      <c r="G64" s="157"/>
      <c r="H64" s="158">
        <f t="shared" si="7"/>
        <v>0</v>
      </c>
    </row>
    <row r="65" spans="1:8" s="82" customFormat="1" ht="25.5" x14ac:dyDescent="0.2">
      <c r="A65" s="155">
        <f t="shared" si="8"/>
        <v>47</v>
      </c>
      <c r="B65" s="156" t="s">
        <v>231</v>
      </c>
      <c r="C65" s="73" t="s">
        <v>178</v>
      </c>
      <c r="D65" s="74" t="s">
        <v>66</v>
      </c>
      <c r="E65" s="73"/>
      <c r="F65" s="90">
        <f>+F68</f>
        <v>699.79</v>
      </c>
      <c r="G65" s="157"/>
      <c r="H65" s="158">
        <f t="shared" si="7"/>
        <v>0</v>
      </c>
    </row>
    <row r="66" spans="1:8" s="82" customFormat="1" x14ac:dyDescent="0.2">
      <c r="A66" s="155">
        <f t="shared" si="8"/>
        <v>48</v>
      </c>
      <c r="B66" s="156" t="s">
        <v>179</v>
      </c>
      <c r="C66" s="73" t="s">
        <v>180</v>
      </c>
      <c r="D66" s="74" t="s">
        <v>57</v>
      </c>
      <c r="E66" s="73"/>
      <c r="F66" s="90">
        <v>6.0013699999999996</v>
      </c>
      <c r="G66" s="157"/>
      <c r="H66" s="158">
        <f t="shared" si="7"/>
        <v>0</v>
      </c>
    </row>
    <row r="67" spans="1:8" s="82" customFormat="1" x14ac:dyDescent="0.2">
      <c r="A67" s="149" t="s">
        <v>0</v>
      </c>
      <c r="B67" s="150" t="s">
        <v>16</v>
      </c>
      <c r="C67" s="151" t="s">
        <v>42</v>
      </c>
      <c r="D67" s="152" t="s">
        <v>0</v>
      </c>
      <c r="E67" s="151" t="s">
        <v>0</v>
      </c>
      <c r="F67" s="114" t="s">
        <v>0</v>
      </c>
      <c r="G67" s="153"/>
      <c r="H67" s="154">
        <f>SUM(H68:H72)</f>
        <v>0</v>
      </c>
    </row>
    <row r="68" spans="1:8" ht="14.25" x14ac:dyDescent="0.2">
      <c r="A68" s="155">
        <f>1+A66</f>
        <v>49</v>
      </c>
      <c r="B68" s="156" t="s">
        <v>181</v>
      </c>
      <c r="C68" s="73" t="s">
        <v>182</v>
      </c>
      <c r="D68" s="74" t="s">
        <v>66</v>
      </c>
      <c r="E68" s="73"/>
      <c r="F68" s="90">
        <v>699.79</v>
      </c>
      <c r="G68" s="157"/>
      <c r="H68" s="158">
        <f t="shared" ref="H68:H72" si="9">+F68*G68</f>
        <v>0</v>
      </c>
    </row>
    <row r="69" spans="1:8" ht="14.25" x14ac:dyDescent="0.2">
      <c r="A69" s="172">
        <f>1+A68</f>
        <v>50</v>
      </c>
      <c r="B69" s="173" t="s">
        <v>235</v>
      </c>
      <c r="C69" s="80" t="s">
        <v>211</v>
      </c>
      <c r="D69" s="81" t="s">
        <v>66</v>
      </c>
      <c r="E69" s="80"/>
      <c r="F69" s="118">
        <v>699.79</v>
      </c>
      <c r="G69" s="174"/>
      <c r="H69" s="175">
        <f t="shared" si="9"/>
        <v>0</v>
      </c>
    </row>
    <row r="70" spans="1:8" ht="25.5" x14ac:dyDescent="0.2">
      <c r="A70" s="172">
        <f t="shared" ref="A70:A72" si="10">1+A69</f>
        <v>51</v>
      </c>
      <c r="B70" s="173" t="s">
        <v>236</v>
      </c>
      <c r="C70" s="80" t="s">
        <v>261</v>
      </c>
      <c r="D70" s="81" t="s">
        <v>66</v>
      </c>
      <c r="E70" s="80"/>
      <c r="F70" s="118">
        <v>14.46</v>
      </c>
      <c r="G70" s="174"/>
      <c r="H70" s="175">
        <f>+F70*G70</f>
        <v>0</v>
      </c>
    </row>
    <row r="71" spans="1:8" ht="25.5" x14ac:dyDescent="0.2">
      <c r="A71" s="172">
        <f t="shared" si="10"/>
        <v>52</v>
      </c>
      <c r="B71" s="173" t="s">
        <v>237</v>
      </c>
      <c r="C71" s="80" t="s">
        <v>262</v>
      </c>
      <c r="D71" s="81" t="s">
        <v>66</v>
      </c>
      <c r="E71" s="80"/>
      <c r="F71" s="118">
        <v>97.15</v>
      </c>
      <c r="G71" s="174"/>
      <c r="H71" s="175">
        <f t="shared" si="9"/>
        <v>0</v>
      </c>
    </row>
    <row r="72" spans="1:8" x14ac:dyDescent="0.2">
      <c r="A72" s="155">
        <f t="shared" si="10"/>
        <v>53</v>
      </c>
      <c r="B72" s="156" t="s">
        <v>17</v>
      </c>
      <c r="C72" s="73" t="s">
        <v>43</v>
      </c>
      <c r="D72" s="74" t="s">
        <v>57</v>
      </c>
      <c r="E72" s="73"/>
      <c r="F72" s="90">
        <v>10.16353</v>
      </c>
      <c r="G72" s="157"/>
      <c r="H72" s="158">
        <f t="shared" si="9"/>
        <v>0</v>
      </c>
    </row>
    <row r="73" spans="1:8" x14ac:dyDescent="0.2">
      <c r="A73" s="149" t="s">
        <v>0</v>
      </c>
      <c r="B73" s="150" t="s">
        <v>18</v>
      </c>
      <c r="C73" s="151" t="s">
        <v>44</v>
      </c>
      <c r="D73" s="152" t="s">
        <v>0</v>
      </c>
      <c r="E73" s="151" t="s">
        <v>0</v>
      </c>
      <c r="F73" s="114" t="s">
        <v>0</v>
      </c>
      <c r="G73" s="153"/>
      <c r="H73" s="154">
        <f>SUM(H74:H81)</f>
        <v>0</v>
      </c>
    </row>
    <row r="74" spans="1:8" ht="25.5" x14ac:dyDescent="0.2">
      <c r="A74" s="155">
        <f>1+A72</f>
        <v>54</v>
      </c>
      <c r="B74" s="156" t="s">
        <v>238</v>
      </c>
      <c r="C74" s="73" t="s">
        <v>183</v>
      </c>
      <c r="D74" s="74" t="s">
        <v>56</v>
      </c>
      <c r="E74" s="73"/>
      <c r="F74" s="90">
        <v>44.81</v>
      </c>
      <c r="G74" s="157"/>
      <c r="H74" s="158">
        <f t="shared" ref="H74:P83" si="11">+F74*G74</f>
        <v>0</v>
      </c>
    </row>
    <row r="75" spans="1:8" s="85" customFormat="1" ht="25.5" x14ac:dyDescent="0.2">
      <c r="A75" s="193">
        <f>1+A74</f>
        <v>55</v>
      </c>
      <c r="B75" s="205" t="s">
        <v>239</v>
      </c>
      <c r="C75" s="206" t="s">
        <v>290</v>
      </c>
      <c r="D75" s="207" t="s">
        <v>56</v>
      </c>
      <c r="E75" s="206"/>
      <c r="F75" s="208">
        <v>77</v>
      </c>
      <c r="G75" s="208"/>
      <c r="H75" s="198">
        <f t="shared" si="11"/>
        <v>0</v>
      </c>
    </row>
    <row r="76" spans="1:8" x14ac:dyDescent="0.2">
      <c r="A76" s="155">
        <f t="shared" ref="A76:I81" si="12">1+A75</f>
        <v>56</v>
      </c>
      <c r="B76" s="156" t="s">
        <v>184</v>
      </c>
      <c r="C76" s="73" t="s">
        <v>45</v>
      </c>
      <c r="D76" s="176" t="s">
        <v>56</v>
      </c>
      <c r="E76" s="73"/>
      <c r="F76" s="90">
        <v>199.6</v>
      </c>
      <c r="G76" s="157"/>
      <c r="H76" s="158">
        <f t="shared" si="11"/>
        <v>0</v>
      </c>
    </row>
    <row r="77" spans="1:8" x14ac:dyDescent="0.2">
      <c r="A77" s="102">
        <f t="shared" si="12"/>
        <v>57</v>
      </c>
      <c r="B77" s="103" t="s">
        <v>240</v>
      </c>
      <c r="C77" s="104" t="s">
        <v>185</v>
      </c>
      <c r="D77" s="177" t="s">
        <v>56</v>
      </c>
      <c r="E77" s="104"/>
      <c r="F77" s="90">
        <v>199.6</v>
      </c>
      <c r="G77" s="90"/>
      <c r="H77" s="106">
        <f t="shared" si="11"/>
        <v>0</v>
      </c>
    </row>
    <row r="78" spans="1:8" x14ac:dyDescent="0.2">
      <c r="A78" s="194">
        <f t="shared" si="12"/>
        <v>58</v>
      </c>
      <c r="B78" s="194" t="s">
        <v>295</v>
      </c>
      <c r="C78" s="194" t="s">
        <v>296</v>
      </c>
      <c r="D78" s="207" t="s">
        <v>56</v>
      </c>
      <c r="E78" s="194"/>
      <c r="F78" s="197">
        <v>128.44999999999999</v>
      </c>
      <c r="G78" s="197"/>
      <c r="H78" s="198">
        <f t="shared" si="11"/>
        <v>0</v>
      </c>
    </row>
    <row r="79" spans="1:8" s="85" customFormat="1" ht="25.5" x14ac:dyDescent="0.2">
      <c r="A79" s="194">
        <f t="shared" si="12"/>
        <v>59</v>
      </c>
      <c r="B79" s="205" t="s">
        <v>282</v>
      </c>
      <c r="C79" s="206" t="s">
        <v>292</v>
      </c>
      <c r="D79" s="207" t="s">
        <v>56</v>
      </c>
      <c r="E79" s="206" t="s">
        <v>283</v>
      </c>
      <c r="F79" s="208">
        <v>128.44999999999999</v>
      </c>
      <c r="G79" s="208"/>
      <c r="H79" s="198">
        <f t="shared" si="11"/>
        <v>0</v>
      </c>
    </row>
    <row r="80" spans="1:8" s="85" customFormat="1" x14ac:dyDescent="0.2">
      <c r="A80" s="209">
        <f t="shared" si="12"/>
        <v>60</v>
      </c>
      <c r="B80" s="210" t="s">
        <v>284</v>
      </c>
      <c r="C80" s="210" t="s">
        <v>285</v>
      </c>
      <c r="D80" s="196" t="s">
        <v>56</v>
      </c>
      <c r="E80" s="194"/>
      <c r="F80" s="211">
        <v>128.44999999999999</v>
      </c>
      <c r="G80" s="211"/>
      <c r="H80" s="212">
        <f t="shared" si="11"/>
        <v>0</v>
      </c>
    </row>
    <row r="81" spans="1:8" x14ac:dyDescent="0.2">
      <c r="A81" s="193">
        <f t="shared" si="12"/>
        <v>61</v>
      </c>
      <c r="B81" s="205" t="s">
        <v>19</v>
      </c>
      <c r="C81" s="206" t="s">
        <v>46</v>
      </c>
      <c r="D81" s="207" t="s">
        <v>57</v>
      </c>
      <c r="E81" s="206"/>
      <c r="F81" s="208">
        <v>2.46</v>
      </c>
      <c r="G81" s="208"/>
      <c r="H81" s="198">
        <f t="shared" si="11"/>
        <v>0</v>
      </c>
    </row>
    <row r="82" spans="1:8" x14ac:dyDescent="0.2">
      <c r="A82" s="178" t="s">
        <v>0</v>
      </c>
      <c r="B82" s="179" t="s">
        <v>286</v>
      </c>
      <c r="C82" s="179" t="s">
        <v>287</v>
      </c>
      <c r="D82" s="180" t="s">
        <v>0</v>
      </c>
      <c r="E82" s="181" t="s">
        <v>0</v>
      </c>
      <c r="F82" s="182" t="s">
        <v>0</v>
      </c>
      <c r="G82" s="182"/>
      <c r="H82" s="183">
        <f>SUM(H83:H83)</f>
        <v>0</v>
      </c>
    </row>
    <row r="83" spans="1:8" s="85" customFormat="1" ht="25.5" x14ac:dyDescent="0.2">
      <c r="A83" s="193">
        <f>1+A81</f>
        <v>62</v>
      </c>
      <c r="B83" s="210" t="s">
        <v>288</v>
      </c>
      <c r="C83" s="213" t="s">
        <v>291</v>
      </c>
      <c r="D83" s="196" t="s">
        <v>58</v>
      </c>
      <c r="E83" s="194"/>
      <c r="F83" s="197">
        <v>7</v>
      </c>
      <c r="G83" s="197"/>
      <c r="H83" s="198">
        <f t="shared" si="11"/>
        <v>0</v>
      </c>
    </row>
    <row r="84" spans="1:8" x14ac:dyDescent="0.2">
      <c r="A84" s="149" t="s">
        <v>0</v>
      </c>
      <c r="B84" s="150" t="s">
        <v>20</v>
      </c>
      <c r="C84" s="151" t="s">
        <v>47</v>
      </c>
      <c r="D84" s="184" t="s">
        <v>0</v>
      </c>
      <c r="E84" s="151" t="s">
        <v>0</v>
      </c>
      <c r="F84" s="114" t="s">
        <v>0</v>
      </c>
      <c r="G84" s="153"/>
      <c r="H84" s="154">
        <f>SUM(H85)</f>
        <v>0</v>
      </c>
    </row>
    <row r="85" spans="1:8" x14ac:dyDescent="0.2">
      <c r="A85" s="155">
        <f>1+A83</f>
        <v>63</v>
      </c>
      <c r="B85" s="156" t="s">
        <v>186</v>
      </c>
      <c r="C85" s="73" t="s">
        <v>187</v>
      </c>
      <c r="D85" s="176" t="s">
        <v>56</v>
      </c>
      <c r="E85" s="73"/>
      <c r="F85" s="90">
        <v>896.51</v>
      </c>
      <c r="G85" s="157"/>
      <c r="H85" s="158">
        <f>+F85*G85</f>
        <v>0</v>
      </c>
    </row>
    <row r="86" spans="1:8" x14ac:dyDescent="0.2">
      <c r="A86" s="149" t="s">
        <v>0</v>
      </c>
      <c r="B86" s="150" t="s">
        <v>188</v>
      </c>
      <c r="C86" s="151" t="s">
        <v>189</v>
      </c>
      <c r="D86" s="184" t="s">
        <v>0</v>
      </c>
      <c r="E86" s="151" t="s">
        <v>0</v>
      </c>
      <c r="F86" s="114" t="s">
        <v>0</v>
      </c>
      <c r="G86" s="153"/>
      <c r="H86" s="154">
        <f>SUM(H87:H88)</f>
        <v>0</v>
      </c>
    </row>
    <row r="87" spans="1:8" x14ac:dyDescent="0.2">
      <c r="A87" s="155">
        <f>1+A85</f>
        <v>64</v>
      </c>
      <c r="B87" s="156" t="s">
        <v>241</v>
      </c>
      <c r="C87" s="73" t="s">
        <v>190</v>
      </c>
      <c r="D87" s="176" t="s">
        <v>58</v>
      </c>
      <c r="E87" s="73"/>
      <c r="F87" s="90">
        <v>2</v>
      </c>
      <c r="G87" s="157"/>
      <c r="H87" s="158">
        <f t="shared" ref="H87:H88" si="13">+F87*G87</f>
        <v>0</v>
      </c>
    </row>
    <row r="88" spans="1:8" x14ac:dyDescent="0.2">
      <c r="A88" s="155">
        <f>1+A87</f>
        <v>65</v>
      </c>
      <c r="B88" s="156" t="s">
        <v>242</v>
      </c>
      <c r="C88" s="73" t="s">
        <v>191</v>
      </c>
      <c r="D88" s="176" t="s">
        <v>58</v>
      </c>
      <c r="E88" s="73"/>
      <c r="F88" s="90">
        <v>9</v>
      </c>
      <c r="G88" s="157"/>
      <c r="H88" s="158">
        <f t="shared" si="13"/>
        <v>0</v>
      </c>
    </row>
    <row r="89" spans="1:8" x14ac:dyDescent="0.2">
      <c r="A89" s="149" t="s">
        <v>0</v>
      </c>
      <c r="B89" s="150" t="s">
        <v>120</v>
      </c>
      <c r="C89" s="151" t="s">
        <v>121</v>
      </c>
      <c r="D89" s="184" t="s">
        <v>0</v>
      </c>
      <c r="E89" s="151" t="s">
        <v>0</v>
      </c>
      <c r="F89" s="114" t="s">
        <v>0</v>
      </c>
      <c r="G89" s="153"/>
      <c r="H89" s="154">
        <f>SUM(H90)</f>
        <v>0</v>
      </c>
    </row>
    <row r="90" spans="1:8" ht="25.5" x14ac:dyDescent="0.2">
      <c r="A90" s="155">
        <f>1+A88</f>
        <v>66</v>
      </c>
      <c r="B90" s="156" t="s">
        <v>243</v>
      </c>
      <c r="C90" s="73" t="s">
        <v>122</v>
      </c>
      <c r="D90" s="176" t="s">
        <v>58</v>
      </c>
      <c r="E90" s="73"/>
      <c r="F90" s="90">
        <v>2</v>
      </c>
      <c r="G90" s="157"/>
      <c r="H90" s="158">
        <f>+F90*G90</f>
        <v>0</v>
      </c>
    </row>
    <row r="91" spans="1:8" x14ac:dyDescent="0.2">
      <c r="A91" s="149" t="s">
        <v>0</v>
      </c>
      <c r="B91" s="150" t="s">
        <v>21</v>
      </c>
      <c r="C91" s="151" t="s">
        <v>48</v>
      </c>
      <c r="D91" s="184" t="s">
        <v>0</v>
      </c>
      <c r="E91" s="151" t="s">
        <v>0</v>
      </c>
      <c r="F91" s="114" t="s">
        <v>0</v>
      </c>
      <c r="G91" s="153"/>
      <c r="H91" s="154">
        <f>SUM(H92:H94)</f>
        <v>0</v>
      </c>
    </row>
    <row r="92" spans="1:8" ht="14.25" x14ac:dyDescent="0.2">
      <c r="A92" s="155">
        <f>1+A90</f>
        <v>67</v>
      </c>
      <c r="B92" s="156" t="s">
        <v>192</v>
      </c>
      <c r="C92" s="73" t="s">
        <v>193</v>
      </c>
      <c r="D92" s="74" t="s">
        <v>66</v>
      </c>
      <c r="E92" s="73" t="s">
        <v>194</v>
      </c>
      <c r="F92" s="90">
        <v>1596.43</v>
      </c>
      <c r="G92" s="157"/>
      <c r="H92" s="158">
        <f t="shared" ref="H92:H110" si="14">+F92*G92</f>
        <v>0</v>
      </c>
    </row>
    <row r="93" spans="1:8" ht="14.25" x14ac:dyDescent="0.2">
      <c r="A93" s="155">
        <f>1+A92</f>
        <v>68</v>
      </c>
      <c r="B93" s="156" t="s">
        <v>195</v>
      </c>
      <c r="C93" s="73" t="s">
        <v>196</v>
      </c>
      <c r="D93" s="74" t="s">
        <v>66</v>
      </c>
      <c r="E93" s="73"/>
      <c r="F93" s="90">
        <v>1596.43</v>
      </c>
      <c r="G93" s="157"/>
      <c r="H93" s="158">
        <f t="shared" si="14"/>
        <v>0</v>
      </c>
    </row>
    <row r="94" spans="1:8" ht="38.25" x14ac:dyDescent="0.2">
      <c r="A94" s="155">
        <f>1+A93</f>
        <v>69</v>
      </c>
      <c r="B94" s="156" t="s">
        <v>244</v>
      </c>
      <c r="C94" s="73" t="s">
        <v>197</v>
      </c>
      <c r="D94" s="74" t="s">
        <v>66</v>
      </c>
      <c r="E94" s="73" t="s">
        <v>198</v>
      </c>
      <c r="F94" s="90">
        <v>4789.29</v>
      </c>
      <c r="G94" s="157"/>
      <c r="H94" s="158">
        <f t="shared" si="14"/>
        <v>0</v>
      </c>
    </row>
    <row r="95" spans="1:8" x14ac:dyDescent="0.2">
      <c r="A95" s="149" t="s">
        <v>0</v>
      </c>
      <c r="B95" s="150" t="s">
        <v>22</v>
      </c>
      <c r="C95" s="151" t="s">
        <v>49</v>
      </c>
      <c r="D95" s="152" t="s">
        <v>0</v>
      </c>
      <c r="E95" s="151" t="s">
        <v>0</v>
      </c>
      <c r="F95" s="114" t="s">
        <v>0</v>
      </c>
      <c r="G95" s="153"/>
      <c r="H95" s="154">
        <f>SUM(H96:H100)</f>
        <v>0</v>
      </c>
    </row>
    <row r="96" spans="1:8" ht="14.25" x14ac:dyDescent="0.2">
      <c r="A96" s="155">
        <f>1+A94</f>
        <v>70</v>
      </c>
      <c r="B96" s="156" t="s">
        <v>245</v>
      </c>
      <c r="C96" s="73" t="s">
        <v>199</v>
      </c>
      <c r="D96" s="74" t="s">
        <v>66</v>
      </c>
      <c r="E96" s="73"/>
      <c r="F96" s="90">
        <v>367.4</v>
      </c>
      <c r="G96" s="157"/>
      <c r="H96" s="158">
        <f t="shared" si="14"/>
        <v>0</v>
      </c>
    </row>
    <row r="97" spans="1:9" ht="14.25" x14ac:dyDescent="0.2">
      <c r="A97" s="155">
        <f>1+A96</f>
        <v>71</v>
      </c>
      <c r="B97" s="156" t="s">
        <v>246</v>
      </c>
      <c r="C97" s="73" t="s">
        <v>200</v>
      </c>
      <c r="D97" s="74" t="s">
        <v>66</v>
      </c>
      <c r="E97" s="73"/>
      <c r="F97" s="90">
        <v>94.477999999999994</v>
      </c>
      <c r="G97" s="157"/>
      <c r="H97" s="158">
        <f t="shared" si="14"/>
        <v>0</v>
      </c>
    </row>
    <row r="98" spans="1:9" ht="14.25" x14ac:dyDescent="0.2">
      <c r="A98" s="155">
        <f t="shared" ref="A98:A100" si="15">1+A97</f>
        <v>72</v>
      </c>
      <c r="B98" s="156" t="s">
        <v>247</v>
      </c>
      <c r="C98" s="73" t="s">
        <v>201</v>
      </c>
      <c r="D98" s="74" t="s">
        <v>66</v>
      </c>
      <c r="E98" s="73"/>
      <c r="F98" s="90">
        <v>77.2</v>
      </c>
      <c r="G98" s="157"/>
      <c r="H98" s="158">
        <f t="shared" si="14"/>
        <v>0</v>
      </c>
    </row>
    <row r="99" spans="1:9" ht="14.25" x14ac:dyDescent="0.2">
      <c r="A99" s="155">
        <f t="shared" si="15"/>
        <v>73</v>
      </c>
      <c r="B99" s="156" t="s">
        <v>248</v>
      </c>
      <c r="C99" s="73" t="s">
        <v>202</v>
      </c>
      <c r="D99" s="74" t="s">
        <v>66</v>
      </c>
      <c r="E99" s="73"/>
      <c r="F99" s="90">
        <v>11.3</v>
      </c>
      <c r="G99" s="157"/>
      <c r="H99" s="158">
        <f t="shared" si="14"/>
        <v>0</v>
      </c>
    </row>
    <row r="100" spans="1:9" x14ac:dyDescent="0.2">
      <c r="A100" s="155">
        <f t="shared" si="15"/>
        <v>74</v>
      </c>
      <c r="B100" s="156" t="s">
        <v>23</v>
      </c>
      <c r="C100" s="73" t="s">
        <v>50</v>
      </c>
      <c r="D100" s="74" t="s">
        <v>57</v>
      </c>
      <c r="E100" s="73"/>
      <c r="F100" s="90">
        <v>27.317250000000001</v>
      </c>
      <c r="G100" s="157"/>
      <c r="H100" s="158">
        <f t="shared" si="14"/>
        <v>0</v>
      </c>
    </row>
    <row r="101" spans="1:9" x14ac:dyDescent="0.2">
      <c r="A101" s="149" t="s">
        <v>0</v>
      </c>
      <c r="B101" s="150" t="s">
        <v>24</v>
      </c>
      <c r="C101" s="151" t="s">
        <v>51</v>
      </c>
      <c r="D101" s="152" t="s">
        <v>0</v>
      </c>
      <c r="E101" s="151" t="s">
        <v>0</v>
      </c>
      <c r="F101" s="114" t="s">
        <v>0</v>
      </c>
      <c r="G101" s="153"/>
      <c r="H101" s="154">
        <f>SUM(H102:H104)</f>
        <v>0</v>
      </c>
    </row>
    <row r="102" spans="1:9" x14ac:dyDescent="0.2">
      <c r="A102" s="155">
        <f>1+A100</f>
        <v>75</v>
      </c>
      <c r="B102" s="156" t="s">
        <v>249</v>
      </c>
      <c r="C102" s="73" t="s">
        <v>203</v>
      </c>
      <c r="D102" s="74" t="s">
        <v>58</v>
      </c>
      <c r="E102" s="73"/>
      <c r="F102" s="90">
        <v>15</v>
      </c>
      <c r="G102" s="157"/>
      <c r="H102" s="158">
        <f t="shared" si="14"/>
        <v>0</v>
      </c>
    </row>
    <row r="103" spans="1:9" ht="25.5" x14ac:dyDescent="0.2">
      <c r="A103" s="155">
        <f>1+A102</f>
        <v>76</v>
      </c>
      <c r="B103" s="156" t="s">
        <v>250</v>
      </c>
      <c r="C103" s="73" t="s">
        <v>204</v>
      </c>
      <c r="D103" s="74" t="s">
        <v>123</v>
      </c>
      <c r="E103" s="73"/>
      <c r="F103" s="90">
        <v>1</v>
      </c>
      <c r="G103" s="157"/>
      <c r="H103" s="158">
        <f t="shared" si="14"/>
        <v>0</v>
      </c>
    </row>
    <row r="104" spans="1:9" ht="38.25" x14ac:dyDescent="0.2">
      <c r="A104" s="155">
        <f>1+A103</f>
        <v>77</v>
      </c>
      <c r="B104" s="156" t="s">
        <v>251</v>
      </c>
      <c r="C104" s="73" t="s">
        <v>52</v>
      </c>
      <c r="D104" s="74" t="s">
        <v>58</v>
      </c>
      <c r="E104" s="73"/>
      <c r="F104" s="90">
        <v>3</v>
      </c>
      <c r="G104" s="157"/>
      <c r="H104" s="158">
        <f t="shared" si="14"/>
        <v>0</v>
      </c>
    </row>
    <row r="105" spans="1:9" x14ac:dyDescent="0.2">
      <c r="A105" s="149" t="s">
        <v>0</v>
      </c>
      <c r="B105" s="150"/>
      <c r="C105" s="151" t="s">
        <v>53</v>
      </c>
      <c r="D105" s="152" t="s">
        <v>0</v>
      </c>
      <c r="E105" s="151" t="s">
        <v>0</v>
      </c>
      <c r="F105" s="114" t="s">
        <v>0</v>
      </c>
      <c r="G105" s="153"/>
      <c r="H105" s="154">
        <f>SUM(H106:H111)</f>
        <v>0</v>
      </c>
      <c r="I105" s="86"/>
    </row>
    <row r="106" spans="1:9" ht="14.25" x14ac:dyDescent="0.2">
      <c r="A106" s="155">
        <f>1+A104</f>
        <v>78</v>
      </c>
      <c r="B106" s="156" t="s">
        <v>252</v>
      </c>
      <c r="C106" s="73" t="s">
        <v>205</v>
      </c>
      <c r="D106" s="74" t="s">
        <v>66</v>
      </c>
      <c r="E106" s="73"/>
      <c r="F106" s="90">
        <v>257.68299999999999</v>
      </c>
      <c r="G106" s="157"/>
      <c r="H106" s="158">
        <f t="shared" si="14"/>
        <v>0</v>
      </c>
    </row>
    <row r="107" spans="1:9" x14ac:dyDescent="0.2">
      <c r="A107" s="155">
        <f>1+A106</f>
        <v>79</v>
      </c>
      <c r="B107" s="156" t="s">
        <v>253</v>
      </c>
      <c r="C107" s="73" t="s">
        <v>206</v>
      </c>
      <c r="D107" s="74" t="s">
        <v>58</v>
      </c>
      <c r="E107" s="73"/>
      <c r="F107" s="90">
        <v>1</v>
      </c>
      <c r="G107" s="157"/>
      <c r="H107" s="158">
        <f t="shared" si="14"/>
        <v>0</v>
      </c>
    </row>
    <row r="108" spans="1:9" x14ac:dyDescent="0.2">
      <c r="A108" s="155">
        <f t="shared" ref="A108:A111" si="16">1+A107</f>
        <v>80</v>
      </c>
      <c r="B108" s="156" t="s">
        <v>254</v>
      </c>
      <c r="C108" s="73" t="s">
        <v>207</v>
      </c>
      <c r="D108" s="74" t="s">
        <v>56</v>
      </c>
      <c r="E108" s="73"/>
      <c r="F108" s="90">
        <v>696.91</v>
      </c>
      <c r="G108" s="157"/>
      <c r="H108" s="158">
        <f t="shared" si="14"/>
        <v>0</v>
      </c>
    </row>
    <row r="109" spans="1:9" x14ac:dyDescent="0.2">
      <c r="A109" s="155">
        <f t="shared" si="16"/>
        <v>81</v>
      </c>
      <c r="B109" s="156" t="s">
        <v>255</v>
      </c>
      <c r="C109" s="73" t="s">
        <v>54</v>
      </c>
      <c r="D109" s="74" t="s">
        <v>58</v>
      </c>
      <c r="E109" s="73"/>
      <c r="F109" s="90">
        <v>7</v>
      </c>
      <c r="G109" s="157"/>
      <c r="H109" s="158">
        <f t="shared" si="14"/>
        <v>0</v>
      </c>
    </row>
    <row r="110" spans="1:9" x14ac:dyDescent="0.2">
      <c r="A110" s="155">
        <f t="shared" si="16"/>
        <v>82</v>
      </c>
      <c r="B110" s="156" t="s">
        <v>256</v>
      </c>
      <c r="C110" s="73" t="s">
        <v>208</v>
      </c>
      <c r="D110" s="74" t="s">
        <v>58</v>
      </c>
      <c r="E110" s="73" t="s">
        <v>209</v>
      </c>
      <c r="F110" s="90">
        <v>19.920000000000002</v>
      </c>
      <c r="G110" s="157"/>
      <c r="H110" s="158">
        <f t="shared" si="14"/>
        <v>0</v>
      </c>
    </row>
    <row r="111" spans="1:9" x14ac:dyDescent="0.2">
      <c r="A111" s="185">
        <f t="shared" si="16"/>
        <v>83</v>
      </c>
      <c r="B111" s="186" t="s">
        <v>9</v>
      </c>
      <c r="C111" s="187" t="s">
        <v>28</v>
      </c>
      <c r="D111" s="188" t="s">
        <v>57</v>
      </c>
      <c r="E111" s="187"/>
      <c r="F111" s="119">
        <v>153.20237</v>
      </c>
      <c r="G111" s="189"/>
      <c r="H111" s="190">
        <f>+F111*G111</f>
        <v>0</v>
      </c>
    </row>
    <row r="113" spans="1:8" x14ac:dyDescent="0.2">
      <c r="G113" s="191" t="s">
        <v>60</v>
      </c>
      <c r="H113" s="192">
        <f>+H2+H5+H7+H9+H12+H14+H17+H24+H26+H28+H42+H44+H54+H61+H67+H73+H84+H86+H89+H91+H95+H101+H105+H21+H82</f>
        <v>0</v>
      </c>
    </row>
    <row r="114" spans="1:8" x14ac:dyDescent="0.2">
      <c r="A114" s="83" t="s">
        <v>124</v>
      </c>
    </row>
    <row r="115" spans="1:8" x14ac:dyDescent="0.2">
      <c r="A115" s="84" t="s">
        <v>125</v>
      </c>
    </row>
    <row r="116" spans="1:8" x14ac:dyDescent="0.2">
      <c r="A116" s="84" t="s">
        <v>126</v>
      </c>
    </row>
  </sheetData>
  <mergeCells count="1">
    <mergeCell ref="J3:K4"/>
  </mergeCells>
  <pageMargins left="0.78740157499999996" right="0.78740157499999996" top="0.984251969" bottom="0.984251969" header="0.4921259845" footer="0.4921259845"/>
  <pageSetup paperSize="9" scale="7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2</vt:i4>
      </vt:variant>
    </vt:vector>
  </HeadingPairs>
  <TitlesOfParts>
    <vt:vector size="4" baseType="lpstr">
      <vt:lpstr>Krycí list rozpočtu</vt:lpstr>
      <vt:lpstr>výkaz výměr</vt:lpstr>
      <vt:lpstr>_c</vt:lpstr>
      <vt:lpstr>'výkaz výměr'!Oblast_tisku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Krámková Kateřina - Energy Benefit Centre a.s.</dc:creator>
  <cp:lastModifiedBy>Kateřina Krámková</cp:lastModifiedBy>
  <cp:lastPrinted>2012-11-23T12:37:42Z</cp:lastPrinted>
  <dcterms:created xsi:type="dcterms:W3CDTF">2012-10-09T14:03:51Z</dcterms:created>
  <dcterms:modified xsi:type="dcterms:W3CDTF">2013-04-30T07:39:45Z</dcterms:modified>
</cp:coreProperties>
</file>