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315" windowWidth="11100" windowHeight="6855" activeTab="2"/>
  </bookViews>
  <sheets>
    <sheet name="Krycí list" sheetId="1" r:id="rId1"/>
    <sheet name="Rekapitulace" sheetId="2" r:id="rId2"/>
    <sheet name="Položky" sheetId="3" r:id="rId3"/>
  </sheets>
  <definedNames>
    <definedName name="cisloobjektu">'Krycí list'!$A$5</definedName>
    <definedName name="cislostavby">'Krycí list'!$A$7</definedName>
    <definedName name="Datum">'Krycí list'!$B$27</definedName>
    <definedName name="Dil">Rekapitulace!$A$6</definedName>
    <definedName name="Dodavka">Rekapitulace!$G$13</definedName>
    <definedName name="Dodavka0">Položky!#REF!</definedName>
    <definedName name="HSV">Rekapitulace!$E$13</definedName>
    <definedName name="HSV0">Položky!#REF!</definedName>
    <definedName name="HZS">Rekapitulace!$I$13</definedName>
    <definedName name="HZS0">Položky!#REF!</definedName>
    <definedName name="JKSO">'Krycí list'!$G$2</definedName>
    <definedName name="MJ">'Krycí list'!$G$5</definedName>
    <definedName name="Mont">Rekapitulace!$H$13</definedName>
    <definedName name="Montaz0">Položky!#REF!</definedName>
    <definedName name="NazevDilu">Rekapitulace!$B$6</definedName>
    <definedName name="nazevobjektu">'Krycí list'!$C$5</definedName>
    <definedName name="nazevstavby">'Krycí list'!$C$7</definedName>
    <definedName name="_xlnm.Print_Titles" localSheetId="2">Položky!$1:$6</definedName>
    <definedName name="_xlnm.Print_Titles" localSheetId="1">Rekapitulace!$1:$6</definedName>
    <definedName name="Objednatel">'Krycí list'!$C$10</definedName>
    <definedName name="_xlnm.Print_Area" localSheetId="0">'Krycí list'!$A$1:$G$45</definedName>
    <definedName name="_xlnm.Print_Area" localSheetId="2">Položky!$A$1:$G$56</definedName>
    <definedName name="_xlnm.Print_Area" localSheetId="1">Rekapitulace!$A$1:$I$27</definedName>
    <definedName name="PocetMJ">'Krycí list'!$G$6</definedName>
    <definedName name="Poznamka">'Krycí list'!$B$37</definedName>
    <definedName name="Projektant">'Krycí list'!$C$8</definedName>
    <definedName name="PSV">Rekapitulace!$F$13</definedName>
    <definedName name="PSV0">Položky!#REF!</definedName>
    <definedName name="SazbaDPH1">'Krycí list'!$C$30</definedName>
    <definedName name="SazbaDPH2">'Krycí list'!$C$32</definedName>
    <definedName name="SloupecCC">Položky!$G$6</definedName>
    <definedName name="SloupecCisloPol">Položky!$B$6</definedName>
    <definedName name="SloupecJC">Položky!$F$6</definedName>
    <definedName name="SloupecMJ">Položky!$D$6</definedName>
    <definedName name="SloupecMnozstvi">Položky!$E$6</definedName>
    <definedName name="SloupecNazPol">Položky!$C$6</definedName>
    <definedName name="SloupecPC">Položky!$A$6</definedName>
    <definedName name="solver_lin" localSheetId="2" hidden="1">0</definedName>
    <definedName name="solver_num" localSheetId="2" hidden="1">0</definedName>
    <definedName name="solver_opt" localSheetId="2" hidden="1">Položky!#REF!</definedName>
    <definedName name="solver_typ" localSheetId="2" hidden="1">1</definedName>
    <definedName name="solver_val" localSheetId="2" hidden="1">0</definedName>
    <definedName name="Typ">Položky!#REF!</definedName>
    <definedName name="VRN">Rekapitulace!$H$26</definedName>
    <definedName name="VRNKc">Rekapitulace!#REF!</definedName>
    <definedName name="VRNnazev">Rekapitulace!#REF!</definedName>
    <definedName name="VRNproc">Rekapitulace!#REF!</definedName>
    <definedName name="VRNzakl">Rekapitulace!#REF!</definedName>
    <definedName name="Zakazka">'Krycí list'!$G$11</definedName>
    <definedName name="Zaklad22">'Krycí list'!$F$32</definedName>
    <definedName name="Zaklad5">'Krycí list'!$F$30</definedName>
    <definedName name="Zhotovitel">'Krycí list'!$C$11:$E$11</definedName>
  </definedNames>
  <calcPr calcId="125725"/>
</workbook>
</file>

<file path=xl/calcChain.xml><?xml version="1.0" encoding="utf-8"?>
<calcChain xmlns="http://schemas.openxmlformats.org/spreadsheetml/2006/main">
  <c r="D21" i="1"/>
  <c r="D20"/>
  <c r="D19"/>
  <c r="D18"/>
  <c r="D17"/>
  <c r="D16"/>
  <c r="D15"/>
  <c r="BE55" i="3"/>
  <c r="BC55"/>
  <c r="BB55"/>
  <c r="BA55"/>
  <c r="G55"/>
  <c r="BD55" s="1"/>
  <c r="BE54"/>
  <c r="BC54"/>
  <c r="BB54"/>
  <c r="BA54"/>
  <c r="G54"/>
  <c r="BD54" s="1"/>
  <c r="BE53"/>
  <c r="BC53"/>
  <c r="BB53"/>
  <c r="BA53"/>
  <c r="G53"/>
  <c r="BD53" s="1"/>
  <c r="BE52"/>
  <c r="BC52"/>
  <c r="BB52"/>
  <c r="BA52"/>
  <c r="G52"/>
  <c r="BD52" s="1"/>
  <c r="BE51"/>
  <c r="BE56" s="1"/>
  <c r="I12" i="2" s="1"/>
  <c r="BC51" i="3"/>
  <c r="BB51"/>
  <c r="BA51"/>
  <c r="BA56" s="1"/>
  <c r="E12" i="2" s="1"/>
  <c r="G51" i="3"/>
  <c r="BD51" s="1"/>
  <c r="BD56" s="1"/>
  <c r="H12" i="2" s="1"/>
  <c r="B12"/>
  <c r="A12"/>
  <c r="BB56" i="3"/>
  <c r="F12" i="2" s="1"/>
  <c r="G56" i="3"/>
  <c r="C56"/>
  <c r="BE48"/>
  <c r="BC48"/>
  <c r="BB48"/>
  <c r="BA48"/>
  <c r="G48"/>
  <c r="BD48" s="1"/>
  <c r="BE47"/>
  <c r="BC47"/>
  <c r="BB47"/>
  <c r="BA47"/>
  <c r="G47"/>
  <c r="BD47" s="1"/>
  <c r="BE46"/>
  <c r="BC46"/>
  <c r="BB46"/>
  <c r="BA46"/>
  <c r="G46"/>
  <c r="BD46" s="1"/>
  <c r="BE45"/>
  <c r="BC45"/>
  <c r="BB45"/>
  <c r="BA45"/>
  <c r="G45"/>
  <c r="BD45" s="1"/>
  <c r="BE44"/>
  <c r="BC44"/>
  <c r="BB44"/>
  <c r="BA44"/>
  <c r="G44"/>
  <c r="BD44" s="1"/>
  <c r="BE43"/>
  <c r="BC43"/>
  <c r="BB43"/>
  <c r="BA43"/>
  <c r="G43"/>
  <c r="BD43" s="1"/>
  <c r="BE42"/>
  <c r="BC42"/>
  <c r="BB42"/>
  <c r="BA42"/>
  <c r="G42"/>
  <c r="BD42" s="1"/>
  <c r="BE41"/>
  <c r="BC41"/>
  <c r="BB41"/>
  <c r="BA41"/>
  <c r="G41"/>
  <c r="BD41" s="1"/>
  <c r="BE40"/>
  <c r="BC40"/>
  <c r="BB40"/>
  <c r="BA40"/>
  <c r="BA49" s="1"/>
  <c r="E11" i="2" s="1"/>
  <c r="G40" i="3"/>
  <c r="BD40" s="1"/>
  <c r="BE39"/>
  <c r="BE49" s="1"/>
  <c r="I11" i="2" s="1"/>
  <c r="BC39" i="3"/>
  <c r="BB39"/>
  <c r="BB49" s="1"/>
  <c r="F11" i="2" s="1"/>
  <c r="BA39" i="3"/>
  <c r="G39"/>
  <c r="BD39" s="1"/>
  <c r="B11" i="2"/>
  <c r="A11"/>
  <c r="BC49" i="3"/>
  <c r="G11" i="2" s="1"/>
  <c r="C49" i="3"/>
  <c r="BE36"/>
  <c r="BD36"/>
  <c r="BD37" s="1"/>
  <c r="H10" i="2" s="1"/>
  <c r="BC36" i="3"/>
  <c r="BB36"/>
  <c r="BB37" s="1"/>
  <c r="F10" i="2" s="1"/>
  <c r="G36" i="3"/>
  <c r="BA36" s="1"/>
  <c r="BA37" s="1"/>
  <c r="E10" i="2" s="1"/>
  <c r="B10"/>
  <c r="A10"/>
  <c r="BE37" i="3"/>
  <c r="I10" i="2" s="1"/>
  <c r="BC37" i="3"/>
  <c r="G10" i="2" s="1"/>
  <c r="C37" i="3"/>
  <c r="BE33"/>
  <c r="BD33"/>
  <c r="BD34" s="1"/>
  <c r="H9" i="2" s="1"/>
  <c r="BC33" i="3"/>
  <c r="BB33"/>
  <c r="BB34" s="1"/>
  <c r="F9" i="2" s="1"/>
  <c r="G33" i="3"/>
  <c r="BA33" s="1"/>
  <c r="BA34" s="1"/>
  <c r="E9" i="2" s="1"/>
  <c r="B9"/>
  <c r="A9"/>
  <c r="BE34" i="3"/>
  <c r="I9" i="2" s="1"/>
  <c r="BC34" i="3"/>
  <c r="G9" i="2" s="1"/>
  <c r="C34" i="3"/>
  <c r="BE30"/>
  <c r="BD30"/>
  <c r="BC30"/>
  <c r="BB30"/>
  <c r="G30"/>
  <c r="BA30" s="1"/>
  <c r="BE29"/>
  <c r="BD29"/>
  <c r="BC29"/>
  <c r="BB29"/>
  <c r="G29"/>
  <c r="BA29" s="1"/>
  <c r="BE28"/>
  <c r="BD28"/>
  <c r="BC28"/>
  <c r="BB28"/>
  <c r="G28"/>
  <c r="BA28" s="1"/>
  <c r="BE27"/>
  <c r="BD27"/>
  <c r="BC27"/>
  <c r="BC31" s="1"/>
  <c r="G8" i="2" s="1"/>
  <c r="BB27" i="3"/>
  <c r="G27"/>
  <c r="BA27" s="1"/>
  <c r="BE26"/>
  <c r="BD26"/>
  <c r="BD31" s="1"/>
  <c r="H8" i="2" s="1"/>
  <c r="BC26" i="3"/>
  <c r="BB26"/>
  <c r="BB31" s="1"/>
  <c r="F8" i="2" s="1"/>
  <c r="G26" i="3"/>
  <c r="BA26" s="1"/>
  <c r="B8" i="2"/>
  <c r="A8"/>
  <c r="BE31" i="3"/>
  <c r="I8" i="2" s="1"/>
  <c r="C31" i="3"/>
  <c r="BE23"/>
  <c r="BD23"/>
  <c r="BC23"/>
  <c r="BB23"/>
  <c r="G23"/>
  <c r="BA23" s="1"/>
  <c r="BE22"/>
  <c r="BD22"/>
  <c r="BC22"/>
  <c r="BB22"/>
  <c r="G22"/>
  <c r="BA22" s="1"/>
  <c r="BE21"/>
  <c r="BD21"/>
  <c r="BC21"/>
  <c r="BB21"/>
  <c r="G21"/>
  <c r="BA21" s="1"/>
  <c r="BE20"/>
  <c r="BD20"/>
  <c r="BC20"/>
  <c r="BB20"/>
  <c r="G20"/>
  <c r="BA20" s="1"/>
  <c r="BE19"/>
  <c r="BD19"/>
  <c r="BC19"/>
  <c r="BB19"/>
  <c r="G19"/>
  <c r="BA19" s="1"/>
  <c r="BE18"/>
  <c r="BD18"/>
  <c r="BC18"/>
  <c r="BB18"/>
  <c r="G18"/>
  <c r="BA18" s="1"/>
  <c r="BE17"/>
  <c r="BD17"/>
  <c r="BC17"/>
  <c r="BB17"/>
  <c r="G17"/>
  <c r="BA17" s="1"/>
  <c r="BE16"/>
  <c r="BD16"/>
  <c r="BC16"/>
  <c r="BB16"/>
  <c r="G16"/>
  <c r="BA16" s="1"/>
  <c r="BE15"/>
  <c r="BD15"/>
  <c r="BC15"/>
  <c r="BB15"/>
  <c r="G15"/>
  <c r="BA15" s="1"/>
  <c r="BE14"/>
  <c r="BD14"/>
  <c r="BC14"/>
  <c r="BB14"/>
  <c r="G14"/>
  <c r="BA14" s="1"/>
  <c r="BE13"/>
  <c r="BD13"/>
  <c r="BC13"/>
  <c r="BB13"/>
  <c r="G13"/>
  <c r="BA13" s="1"/>
  <c r="BE12"/>
  <c r="BD12"/>
  <c r="BC12"/>
  <c r="BB12"/>
  <c r="G12"/>
  <c r="BA12" s="1"/>
  <c r="BE11"/>
  <c r="BD11"/>
  <c r="BC11"/>
  <c r="BB11"/>
  <c r="G11"/>
  <c r="BA11" s="1"/>
  <c r="BE10"/>
  <c r="BD10"/>
  <c r="BC10"/>
  <c r="BB10"/>
  <c r="G10"/>
  <c r="BA10" s="1"/>
  <c r="BE9"/>
  <c r="BD9"/>
  <c r="BC9"/>
  <c r="BB9"/>
  <c r="G9"/>
  <c r="BA9" s="1"/>
  <c r="BE8"/>
  <c r="BE24" s="1"/>
  <c r="I7" i="2" s="1"/>
  <c r="BD8" i="3"/>
  <c r="BC8"/>
  <c r="BB8"/>
  <c r="G8"/>
  <c r="BA8" s="1"/>
  <c r="B7" i="2"/>
  <c r="A7"/>
  <c r="BC24" i="3"/>
  <c r="G7" i="2" s="1"/>
  <c r="C24" i="3"/>
  <c r="E4"/>
  <c r="C4"/>
  <c r="F3"/>
  <c r="C3"/>
  <c r="C2" i="2"/>
  <c r="C1"/>
  <c r="C33" i="1"/>
  <c r="F33" s="1"/>
  <c r="C31"/>
  <c r="C9"/>
  <c r="G7"/>
  <c r="D2"/>
  <c r="C2"/>
  <c r="I13" i="2" l="1"/>
  <c r="C21" i="1" s="1"/>
  <c r="BC56" i="3"/>
  <c r="G12" i="2" s="1"/>
  <c r="BB24" i="3"/>
  <c r="F7" i="2" s="1"/>
  <c r="F13" s="1"/>
  <c r="C16" i="1" s="1"/>
  <c r="BD24" i="3"/>
  <c r="H7" i="2" s="1"/>
  <c r="BA31" i="3"/>
  <c r="E8" i="2" s="1"/>
  <c r="G13"/>
  <c r="C18" i="1" s="1"/>
  <c r="BA24" i="3"/>
  <c r="E7" i="2" s="1"/>
  <c r="E13" s="1"/>
  <c r="BD49" i="3"/>
  <c r="H11" i="2" s="1"/>
  <c r="H13" s="1"/>
  <c r="C17" i="1" s="1"/>
  <c r="G24" i="3"/>
  <c r="G31"/>
  <c r="G34"/>
  <c r="G37"/>
  <c r="G49"/>
  <c r="G25" i="2" l="1"/>
  <c r="I25" s="1"/>
  <c r="G24"/>
  <c r="I24" s="1"/>
  <c r="G21" i="1" s="1"/>
  <c r="G23" i="2"/>
  <c r="I23" s="1"/>
  <c r="G20" i="1" s="1"/>
  <c r="G22" i="2"/>
  <c r="I22" s="1"/>
  <c r="G19" i="1" s="1"/>
  <c r="G21" i="2"/>
  <c r="I21" s="1"/>
  <c r="G18" i="1" s="1"/>
  <c r="G20" i="2"/>
  <c r="I20" s="1"/>
  <c r="G17" i="1" s="1"/>
  <c r="G19" i="2"/>
  <c r="I19" s="1"/>
  <c r="G16" i="1" s="1"/>
  <c r="G18" i="2"/>
  <c r="I18" s="1"/>
  <c r="C15" i="1"/>
  <c r="C19" s="1"/>
  <c r="C22" s="1"/>
  <c r="G15" l="1"/>
  <c r="H26" i="2"/>
  <c r="G23" i="1" s="1"/>
  <c r="G22" s="1"/>
  <c r="C23" l="1"/>
  <c r="F30" s="1"/>
  <c r="F31" l="1"/>
  <c r="F34" s="1"/>
</calcChain>
</file>

<file path=xl/sharedStrings.xml><?xml version="1.0" encoding="utf-8"?>
<sst xmlns="http://schemas.openxmlformats.org/spreadsheetml/2006/main" count="244" uniqueCount="182">
  <si>
    <t>Rozpočet</t>
  </si>
  <si>
    <t>Objekt</t>
  </si>
  <si>
    <t>Název objektu</t>
  </si>
  <si>
    <t xml:space="preserve">SKP </t>
  </si>
  <si>
    <t xml:space="preserve"> </t>
  </si>
  <si>
    <t>Stavba</t>
  </si>
  <si>
    <t>Název stavby</t>
  </si>
  <si>
    <t>Počet jednotek</t>
  </si>
  <si>
    <t>Náklady na m.j.</t>
  </si>
  <si>
    <t>Projektant</t>
  </si>
  <si>
    <t>Typ rozpočtu</t>
  </si>
  <si>
    <t>Zpracovatel projektu</t>
  </si>
  <si>
    <t>Objednatel</t>
  </si>
  <si>
    <t>Dodavatel</t>
  </si>
  <si>
    <t xml:space="preserve">Zakázkové číslo </t>
  </si>
  <si>
    <t>Rozpočtoval</t>
  </si>
  <si>
    <t>Počet listů</t>
  </si>
  <si>
    <t>ROZPOČTOVÉ NÁKLADY</t>
  </si>
  <si>
    <t>Základní rozpočtové náklady</t>
  </si>
  <si>
    <t>Ostatní rozpočtové náklady</t>
  </si>
  <si>
    <t>HSV celkem</t>
  </si>
  <si>
    <t>Z</t>
  </si>
  <si>
    <t>PSV celkem</t>
  </si>
  <si>
    <t>R</t>
  </si>
  <si>
    <t>M práce celkem</t>
  </si>
  <si>
    <t>N</t>
  </si>
  <si>
    <t>M dodávky celkem</t>
  </si>
  <si>
    <t>ZRN celkem</t>
  </si>
  <si>
    <t>HZS</t>
  </si>
  <si>
    <t>ZRN+HZS</t>
  </si>
  <si>
    <t>Ostatní náklady neuvedené</t>
  </si>
  <si>
    <t>ZRN+ost.náklady+HZS</t>
  </si>
  <si>
    <t>Ostatní náklady celkem</t>
  </si>
  <si>
    <t>Vypracoval</t>
  </si>
  <si>
    <t>Za zhotovitele</t>
  </si>
  <si>
    <t>Za objednatele</t>
  </si>
  <si>
    <t>Jméno :</t>
  </si>
  <si>
    <t>Datum :</t>
  </si>
  <si>
    <t>Podpis :</t>
  </si>
  <si>
    <t>Podpis:</t>
  </si>
  <si>
    <t>Základ pro DPH</t>
  </si>
  <si>
    <t xml:space="preserve">%  </t>
  </si>
  <si>
    <t>DPH</t>
  </si>
  <si>
    <t xml:space="preserve">% </t>
  </si>
  <si>
    <t>CENA ZA OBJEKT CELKEM</t>
  </si>
  <si>
    <t>Poznámka :</t>
  </si>
  <si>
    <t>Stavba :</t>
  </si>
  <si>
    <t>Rozpočet :</t>
  </si>
  <si>
    <t>Objekt :</t>
  </si>
  <si>
    <t>REKAPITULACE  STAVEBNÍCH  DÍLŮ</t>
  </si>
  <si>
    <t>Stavební díl</t>
  </si>
  <si>
    <t>HSV</t>
  </si>
  <si>
    <t>PSV</t>
  </si>
  <si>
    <t>Dodávka</t>
  </si>
  <si>
    <t>Montáž</t>
  </si>
  <si>
    <t>CELKEM  OBJEKT</t>
  </si>
  <si>
    <t>VEDLEJŠÍ ROZPOČTOVÉ  NÁKLADY</t>
  </si>
  <si>
    <t>Název VRN</t>
  </si>
  <si>
    <t>Kč</t>
  </si>
  <si>
    <t>%</t>
  </si>
  <si>
    <t>Základna</t>
  </si>
  <si>
    <t>CELKEM VRN</t>
  </si>
  <si>
    <t>Rozpočet:</t>
  </si>
  <si>
    <t>P.č.</t>
  </si>
  <si>
    <t>Číslo položky</t>
  </si>
  <si>
    <t>Název položky</t>
  </si>
  <si>
    <t>MJ</t>
  </si>
  <si>
    <t>množství</t>
  </si>
  <si>
    <t>cena / MJ</t>
  </si>
  <si>
    <t>celkem (Kč)</t>
  </si>
  <si>
    <t>Díl:</t>
  </si>
  <si>
    <t>1</t>
  </si>
  <si>
    <t>ks</t>
  </si>
  <si>
    <t>Celkem za</t>
  </si>
  <si>
    <t>SLEPÝ ROZPOČET</t>
  </si>
  <si>
    <t>Slepý rozpočet</t>
  </si>
  <si>
    <t>Obec Údlice</t>
  </si>
  <si>
    <t>F13</t>
  </si>
  <si>
    <t>Material</t>
  </si>
  <si>
    <t>Zemnící drát FeZn 8mm</t>
  </si>
  <si>
    <t>kg</t>
  </si>
  <si>
    <t>svorka zemnící</t>
  </si>
  <si>
    <t>Trubka Koruflex 50/1</t>
  </si>
  <si>
    <t>m</t>
  </si>
  <si>
    <t>Nátěr antikorozní asfaltový</t>
  </si>
  <si>
    <t>Stožár osvětlovací UZM 8 133/108/89</t>
  </si>
  <si>
    <t>kus</t>
  </si>
  <si>
    <t>Stožár osvětlovací UZM 9 133/108/89</t>
  </si>
  <si>
    <t>Stožár sadový KLL 4 114/76/60</t>
  </si>
  <si>
    <t>Výložník UZB 1-1500</t>
  </si>
  <si>
    <t>Výložník UZB 2-1500</t>
  </si>
  <si>
    <t>Výložník 60/50/150</t>
  </si>
  <si>
    <t>Stožárová svorkovnice</t>
  </si>
  <si>
    <t>Spojka kabelová pro kabel do 4x16mm</t>
  </si>
  <si>
    <t>Kabel AYKY 4x16</t>
  </si>
  <si>
    <t>Drobný úložný a upevňovací elektroinstalační mat.</t>
  </si>
  <si>
    <t>sada</t>
  </si>
  <si>
    <t>F28</t>
  </si>
  <si>
    <t>Demontáž</t>
  </si>
  <si>
    <t xml:space="preserve">Demontáž - stožár osvětlovací betonovy do 5m </t>
  </si>
  <si>
    <t xml:space="preserve">Demontáž stožár osvětlovací ocelový - betonový 10m </t>
  </si>
  <si>
    <t xml:space="preserve">Vybourání stožárového pouzdra </t>
  </si>
  <si>
    <t>m3</t>
  </si>
  <si>
    <t>Naložení a odvoz vybouraného betonu na skládku vč. poplatku za skládkovné</t>
  </si>
  <si>
    <t>t</t>
  </si>
  <si>
    <t>Naložení a odvoz demontovaných stožárů k likvidaci vč. poplatku za skládkovné</t>
  </si>
  <si>
    <t>F31</t>
  </si>
  <si>
    <t>Revize</t>
  </si>
  <si>
    <t xml:space="preserve">Výchozí revize elektro </t>
  </si>
  <si>
    <t>R52</t>
  </si>
  <si>
    <t>Doprava</t>
  </si>
  <si>
    <t>Pracovní plošina - odstrojení při demontáži + montáž stožáru</t>
  </si>
  <si>
    <t>hod</t>
  </si>
  <si>
    <t>M21</t>
  </si>
  <si>
    <t>Elektromontáže</t>
  </si>
  <si>
    <t xml:space="preserve">Spojka kabelová AYKY 4x16 </t>
  </si>
  <si>
    <t xml:space="preserve">Ukončení vodičů v rozvaděči + zapojení do 16 mm2 </t>
  </si>
  <si>
    <t>Mtž svítidlo LED včetně dodání a výměny kabelu do svorkovnice, konzole př. redukce a prac. plošiny</t>
  </si>
  <si>
    <t xml:space="preserve">Stožár osvětlovací sadový - ocelový 4m </t>
  </si>
  <si>
    <t xml:space="preserve">Stožár osvětlovací ocelový délky 8-10 m </t>
  </si>
  <si>
    <t xml:space="preserve">Výložník ocelový 1ramenný do 35 kg </t>
  </si>
  <si>
    <t xml:space="preserve">Výložník ocelový 2ramenný do 70 kg </t>
  </si>
  <si>
    <t xml:space="preserve">Elektrovýzbroj stožáru pro 1 okruh </t>
  </si>
  <si>
    <t xml:space="preserve">Vedení uzemňovací v zemi FeZn </t>
  </si>
  <si>
    <t>Kabel silový AYKY 750V  4 x 16 mm2 uložený v ochranné trubce</t>
  </si>
  <si>
    <t>M46</t>
  </si>
  <si>
    <t>Zemní práce při montáži</t>
  </si>
  <si>
    <t xml:space="preserve">Jáma pro stožár  v rovině, hor. 3 </t>
  </si>
  <si>
    <t>Pouzdrový základ 300x800 mm mimo osu trasy kompletní zhot.pouzdrového základu</t>
  </si>
  <si>
    <t>Pouzdrový základ 300x1000 mm mimo osu trasy kompletní zhot.pouzdrového základu</t>
  </si>
  <si>
    <t xml:space="preserve">Hutnění zeminy po vrstvách 20 cm </t>
  </si>
  <si>
    <t xml:space="preserve">Provizorní úprava terénu v přírodní hornině 3 </t>
  </si>
  <si>
    <t>m2</t>
  </si>
  <si>
    <t>Ztížené výrobní podmínky</t>
  </si>
  <si>
    <t>Oborová přirážka</t>
  </si>
  <si>
    <t>Přesun stavebních kapacit</t>
  </si>
  <si>
    <t>Mimostaveništní doprava</t>
  </si>
  <si>
    <t>Zařízení staveniště</t>
  </si>
  <si>
    <t>Provoz investora</t>
  </si>
  <si>
    <t>Kompletační činnost (IČD)</t>
  </si>
  <si>
    <t>Rezerva rozpočtu</t>
  </si>
  <si>
    <t>Rekonstrukce VO</t>
  </si>
  <si>
    <t>Výměna svítidel VO  za svítidla s LED technologii a  stožárů veřejného osvětlení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</si>
  <si>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</si>
  <si>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</si>
  <si>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</si>
  <si>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</si>
  <si>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</si>
  <si>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</si>
  <si>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</si>
  <si>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</si>
  <si>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</si>
  <si>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</si>
  <si>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</si>
  <si>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</si>
  <si>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</si>
  <si>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</si>
  <si>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</si>
  <si>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</si>
  <si>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</si>
  <si>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</si>
  <si>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</si>
  <si>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</si>
  <si>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</si>
  <si>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</si>
  <si>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</si>
  <si>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</si>
  <si>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</si>
  <si>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</si>
  <si>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</si>
  <si>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</si>
  <si>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</si>
  <si>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</si>
  <si>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</si>
  <si>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</si>
  <si>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</si>
  <si>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</si>
  <si>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</si>
  <si>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</si>
  <si>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</si>
  <si>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Svítidlo LED pro uliční stožár (min. 3200 Lm)</t>
  </si>
  <si>
    <t>Svítidlo LED pro sadový stožár (min. 1600 Lm)</t>
  </si>
</sst>
</file>

<file path=xl/styles.xml><?xml version="1.0" encoding="utf-8"?>
<styleSheet xmlns="http://schemas.openxmlformats.org/spreadsheetml/2006/main">
  <numFmts count="3">
    <numFmt numFmtId="164" formatCode="dd/mm/yy"/>
    <numFmt numFmtId="165" formatCode="0.0"/>
    <numFmt numFmtId="166" formatCode="#,##0\ &quot;Kč&quot;"/>
  </numFmts>
  <fonts count="22">
    <font>
      <sz val="10"/>
      <name val="Arial CE"/>
      <charset val="238"/>
    </font>
    <font>
      <sz val="10"/>
      <name val="Arial CE"/>
      <charset val="238"/>
    </font>
    <font>
      <b/>
      <sz val="14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sz val="12"/>
      <name val="Arial"/>
      <family val="2"/>
      <charset val="238"/>
    </font>
    <font>
      <b/>
      <sz val="12"/>
      <name val="Arial CE"/>
      <family val="2"/>
      <charset val="238"/>
    </font>
    <font>
      <sz val="8"/>
      <name val="Arial CE"/>
      <family val="2"/>
      <charset val="238"/>
    </font>
    <font>
      <sz val="10"/>
      <name val="Arial CE"/>
    </font>
    <font>
      <b/>
      <sz val="10"/>
      <name val="Arial CE"/>
      <family val="2"/>
      <charset val="238"/>
    </font>
    <font>
      <sz val="9"/>
      <name val="Arial CE"/>
      <family val="2"/>
      <charset val="238"/>
    </font>
    <font>
      <b/>
      <u/>
      <sz val="12"/>
      <name val="Arial"/>
      <family val="2"/>
      <charset val="238"/>
    </font>
    <font>
      <b/>
      <u/>
      <sz val="10"/>
      <name val="Arial"/>
      <family val="2"/>
      <charset val="238"/>
    </font>
    <font>
      <u/>
      <sz val="10"/>
      <name val="Arial"/>
      <family val="2"/>
      <charset val="238"/>
    </font>
    <font>
      <sz val="10"/>
      <color indexed="9"/>
      <name val="Arial CE"/>
      <family val="2"/>
      <charset val="238"/>
    </font>
    <font>
      <sz val="8"/>
      <name val="Arial"/>
      <family val="2"/>
      <charset val="238"/>
    </font>
    <font>
      <sz val="10"/>
      <color indexed="9"/>
      <name val="Arial CE"/>
    </font>
    <font>
      <b/>
      <i/>
      <sz val="10"/>
      <name val="Arial"/>
      <family val="2"/>
      <charset val="238"/>
    </font>
    <font>
      <i/>
      <sz val="8"/>
      <name val="Arial CE"/>
      <family val="2"/>
      <charset val="238"/>
    </font>
    <font>
      <i/>
      <sz val="9"/>
      <name val="Arial CE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6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0" fillId="0" borderId="0"/>
  </cellStyleXfs>
  <cellXfs count="221">
    <xf numFmtId="0" fontId="0" fillId="0" borderId="0" xfId="0"/>
    <xf numFmtId="0" fontId="2" fillId="0" borderId="1" xfId="0" applyFont="1" applyBorder="1" applyAlignment="1">
      <alignment horizontal="centerContinuous" vertical="top"/>
    </xf>
    <xf numFmtId="0" fontId="3" fillId="0" borderId="1" xfId="0" applyFont="1" applyBorder="1" applyAlignment="1">
      <alignment horizontal="centerContinuous"/>
    </xf>
    <xf numFmtId="0" fontId="4" fillId="2" borderId="2" xfId="0" applyFont="1" applyFill="1" applyBorder="1" applyAlignment="1">
      <alignment horizontal="left"/>
    </xf>
    <xf numFmtId="0" fontId="5" fillId="2" borderId="3" xfId="0" applyFont="1" applyFill="1" applyBorder="1" applyAlignment="1">
      <alignment horizontal="centerContinuous"/>
    </xf>
    <xf numFmtId="0" fontId="6" fillId="2" borderId="4" xfId="0" applyFont="1" applyFill="1" applyBorder="1" applyAlignment="1">
      <alignment horizontal="left"/>
    </xf>
    <xf numFmtId="49" fontId="5" fillId="0" borderId="6" xfId="0" applyNumberFormat="1" applyFont="1" applyBorder="1" applyAlignment="1">
      <alignment horizontal="left"/>
    </xf>
    <xf numFmtId="0" fontId="3" fillId="0" borderId="7" xfId="0" applyFont="1" applyBorder="1"/>
    <xf numFmtId="0" fontId="5" fillId="0" borderId="8" xfId="0" applyFont="1" applyBorder="1"/>
    <xf numFmtId="0" fontId="5" fillId="0" borderId="9" xfId="0" applyFont="1" applyBorder="1"/>
    <xf numFmtId="0" fontId="5" fillId="0" borderId="10" xfId="0" applyFont="1" applyBorder="1"/>
    <xf numFmtId="0" fontId="5" fillId="0" borderId="11" xfId="0" applyFont="1" applyBorder="1" applyAlignment="1">
      <alignment horizontal="left"/>
    </xf>
    <xf numFmtId="0" fontId="4" fillId="0" borderId="7" xfId="0" applyFont="1" applyBorder="1"/>
    <xf numFmtId="49" fontId="5" fillId="0" borderId="11" xfId="0" applyNumberFormat="1" applyFont="1" applyBorder="1" applyAlignment="1">
      <alignment horizontal="left"/>
    </xf>
    <xf numFmtId="49" fontId="4" fillId="2" borderId="7" xfId="0" applyNumberFormat="1" applyFont="1" applyFill="1" applyBorder="1"/>
    <xf numFmtId="49" fontId="3" fillId="2" borderId="8" xfId="0" applyNumberFormat="1" applyFont="1" applyFill="1" applyBorder="1"/>
    <xf numFmtId="0" fontId="5" fillId="0" borderId="10" xfId="0" applyFont="1" applyFill="1" applyBorder="1"/>
    <xf numFmtId="3" fontId="5" fillId="0" borderId="11" xfId="0" applyNumberFormat="1" applyFont="1" applyBorder="1" applyAlignment="1">
      <alignment horizontal="left"/>
    </xf>
    <xf numFmtId="0" fontId="0" fillId="0" borderId="0" xfId="0" applyFill="1"/>
    <xf numFmtId="49" fontId="4" fillId="2" borderId="12" xfId="0" applyNumberFormat="1" applyFont="1" applyFill="1" applyBorder="1"/>
    <xf numFmtId="49" fontId="3" fillId="2" borderId="13" xfId="0" applyNumberFormat="1" applyFont="1" applyFill="1" applyBorder="1"/>
    <xf numFmtId="0" fontId="4" fillId="2" borderId="0" xfId="0" applyFont="1" applyFill="1" applyBorder="1"/>
    <xf numFmtId="0" fontId="3" fillId="2" borderId="0" xfId="0" applyFont="1" applyFill="1" applyBorder="1"/>
    <xf numFmtId="49" fontId="5" fillId="0" borderId="10" xfId="0" applyNumberFormat="1" applyFont="1" applyBorder="1" applyAlignment="1">
      <alignment horizontal="left"/>
    </xf>
    <xf numFmtId="0" fontId="5" fillId="0" borderId="14" xfId="0" applyFont="1" applyBorder="1"/>
    <xf numFmtId="0" fontId="5" fillId="0" borderId="10" xfId="0" applyNumberFormat="1" applyFont="1" applyBorder="1"/>
    <xf numFmtId="0" fontId="5" fillId="0" borderId="16" xfId="0" applyNumberFormat="1" applyFont="1" applyBorder="1" applyAlignment="1">
      <alignment horizontal="left"/>
    </xf>
    <xf numFmtId="0" fontId="0" fillId="0" borderId="0" xfId="0" applyNumberFormat="1" applyBorder="1"/>
    <xf numFmtId="0" fontId="0" fillId="0" borderId="0" xfId="0" applyNumberFormat="1"/>
    <xf numFmtId="0" fontId="5" fillId="0" borderId="16" xfId="0" applyFont="1" applyBorder="1" applyAlignment="1">
      <alignment horizontal="left"/>
    </xf>
    <xf numFmtId="0" fontId="0" fillId="0" borderId="0" xfId="0" applyBorder="1"/>
    <xf numFmtId="0" fontId="5" fillId="0" borderId="10" xfId="0" applyFont="1" applyFill="1" applyBorder="1" applyAlignment="1"/>
    <xf numFmtId="0" fontId="5" fillId="0" borderId="16" xfId="0" applyFont="1" applyFill="1" applyBorder="1" applyAlignment="1"/>
    <xf numFmtId="0" fontId="1" fillId="0" borderId="0" xfId="0" applyFont="1" applyFill="1" applyBorder="1" applyAlignment="1"/>
    <xf numFmtId="0" fontId="5" fillId="0" borderId="10" xfId="0" applyFont="1" applyBorder="1" applyAlignment="1"/>
    <xf numFmtId="0" fontId="5" fillId="0" borderId="16" xfId="0" applyFont="1" applyBorder="1" applyAlignment="1"/>
    <xf numFmtId="3" fontId="0" fillId="0" borderId="0" xfId="0" applyNumberFormat="1"/>
    <xf numFmtId="0" fontId="5" fillId="0" borderId="7" xfId="0" applyFont="1" applyBorder="1"/>
    <xf numFmtId="0" fontId="5" fillId="0" borderId="5" xfId="0" applyFont="1" applyBorder="1" applyAlignment="1">
      <alignment horizontal="left"/>
    </xf>
    <xf numFmtId="0" fontId="5" fillId="0" borderId="17" xfId="0" applyFont="1" applyBorder="1" applyAlignment="1">
      <alignment horizontal="left"/>
    </xf>
    <xf numFmtId="0" fontId="2" fillId="0" borderId="18" xfId="0" applyFont="1" applyBorder="1" applyAlignment="1">
      <alignment horizontal="centerContinuous" vertical="center"/>
    </xf>
    <xf numFmtId="0" fontId="7" fillId="0" borderId="19" xfId="0" applyFont="1" applyBorder="1" applyAlignment="1">
      <alignment horizontal="centerContinuous" vertical="center"/>
    </xf>
    <xf numFmtId="0" fontId="3" fillId="0" borderId="19" xfId="0" applyFont="1" applyBorder="1" applyAlignment="1">
      <alignment horizontal="centerContinuous" vertical="center"/>
    </xf>
    <xf numFmtId="0" fontId="3" fillId="0" borderId="20" xfId="0" applyFont="1" applyBorder="1" applyAlignment="1">
      <alignment horizontal="centerContinuous" vertical="center"/>
    </xf>
    <xf numFmtId="0" fontId="4" fillId="2" borderId="21" xfId="0" applyFont="1" applyFill="1" applyBorder="1" applyAlignment="1">
      <alignment horizontal="left"/>
    </xf>
    <xf numFmtId="0" fontId="3" fillId="2" borderId="22" xfId="0" applyFont="1" applyFill="1" applyBorder="1" applyAlignment="1">
      <alignment horizontal="left"/>
    </xf>
    <xf numFmtId="0" fontId="3" fillId="2" borderId="23" xfId="0" applyFont="1" applyFill="1" applyBorder="1" applyAlignment="1">
      <alignment horizontal="centerContinuous"/>
    </xf>
    <xf numFmtId="0" fontId="4" fillId="2" borderId="22" xfId="0" applyFont="1" applyFill="1" applyBorder="1" applyAlignment="1">
      <alignment horizontal="centerContinuous"/>
    </xf>
    <xf numFmtId="0" fontId="3" fillId="2" borderId="22" xfId="0" applyFont="1" applyFill="1" applyBorder="1" applyAlignment="1">
      <alignment horizontal="centerContinuous"/>
    </xf>
    <xf numFmtId="0" fontId="3" fillId="0" borderId="24" xfId="0" applyFont="1" applyBorder="1"/>
    <xf numFmtId="0" fontId="3" fillId="0" borderId="25" xfId="0" applyFont="1" applyBorder="1"/>
    <xf numFmtId="3" fontId="3" fillId="0" borderId="6" xfId="0" applyNumberFormat="1" applyFont="1" applyBorder="1"/>
    <xf numFmtId="0" fontId="3" fillId="0" borderId="2" xfId="0" applyFont="1" applyBorder="1"/>
    <xf numFmtId="3" fontId="3" fillId="0" borderId="4" xfId="0" applyNumberFormat="1" applyFont="1" applyBorder="1"/>
    <xf numFmtId="0" fontId="3" fillId="0" borderId="3" xfId="0" applyFont="1" applyBorder="1"/>
    <xf numFmtId="3" fontId="3" fillId="0" borderId="9" xfId="0" applyNumberFormat="1" applyFont="1" applyBorder="1"/>
    <xf numFmtId="0" fontId="3" fillId="0" borderId="8" xfId="0" applyFont="1" applyBorder="1"/>
    <xf numFmtId="0" fontId="3" fillId="0" borderId="26" xfId="0" applyFont="1" applyBorder="1"/>
    <xf numFmtId="0" fontId="3" fillId="0" borderId="25" xfId="0" applyFont="1" applyBorder="1" applyAlignment="1">
      <alignment shrinkToFit="1"/>
    </xf>
    <xf numFmtId="0" fontId="3" fillId="0" borderId="27" xfId="0" applyFont="1" applyBorder="1"/>
    <xf numFmtId="0" fontId="3" fillId="0" borderId="12" xfId="0" applyFont="1" applyBorder="1"/>
    <xf numFmtId="0" fontId="3" fillId="0" borderId="0" xfId="0" applyFont="1" applyBorder="1"/>
    <xf numFmtId="3" fontId="3" fillId="0" borderId="30" xfId="0" applyNumberFormat="1" applyFont="1" applyBorder="1"/>
    <xf numFmtId="0" fontId="3" fillId="0" borderId="28" xfId="0" applyFont="1" applyBorder="1"/>
    <xf numFmtId="3" fontId="3" fillId="0" borderId="31" xfId="0" applyNumberFormat="1" applyFont="1" applyBorder="1"/>
    <xf numFmtId="0" fontId="3" fillId="0" borderId="29" xfId="0" applyFont="1" applyBorder="1"/>
    <xf numFmtId="0" fontId="4" fillId="2" borderId="2" xfId="0" applyFont="1" applyFill="1" applyBorder="1"/>
    <xf numFmtId="0" fontId="4" fillId="2" borderId="4" xfId="0" applyFont="1" applyFill="1" applyBorder="1"/>
    <xf numFmtId="0" fontId="4" fillId="2" borderId="3" xfId="0" applyFont="1" applyFill="1" applyBorder="1"/>
    <xf numFmtId="0" fontId="4" fillId="2" borderId="32" xfId="0" applyFont="1" applyFill="1" applyBorder="1"/>
    <xf numFmtId="0" fontId="4" fillId="2" borderId="33" xfId="0" applyFont="1" applyFill="1" applyBorder="1"/>
    <xf numFmtId="0" fontId="3" fillId="0" borderId="13" xfId="0" applyFont="1" applyBorder="1"/>
    <xf numFmtId="0" fontId="3" fillId="0" borderId="0" xfId="0" applyFont="1"/>
    <xf numFmtId="0" fontId="3" fillId="0" borderId="34" xfId="0" applyFont="1" applyBorder="1"/>
    <xf numFmtId="0" fontId="3" fillId="0" borderId="35" xfId="0" applyFont="1" applyBorder="1"/>
    <xf numFmtId="0" fontId="3" fillId="0" borderId="0" xfId="0" applyFont="1" applyBorder="1" applyAlignment="1">
      <alignment horizontal="right"/>
    </xf>
    <xf numFmtId="164" fontId="3" fillId="0" borderId="0" xfId="0" applyNumberFormat="1" applyFont="1" applyBorder="1"/>
    <xf numFmtId="0" fontId="3" fillId="0" borderId="0" xfId="0" applyFont="1" applyFill="1" applyBorder="1"/>
    <xf numFmtId="0" fontId="3" fillId="0" borderId="36" xfId="0" applyFont="1" applyBorder="1"/>
    <xf numFmtId="0" fontId="3" fillId="0" borderId="37" xfId="0" applyFont="1" applyBorder="1"/>
    <xf numFmtId="0" fontId="3" fillId="0" borderId="38" xfId="0" applyFont="1" applyBorder="1"/>
    <xf numFmtId="0" fontId="3" fillId="0" borderId="39" xfId="0" applyFont="1" applyBorder="1"/>
    <xf numFmtId="165" fontId="3" fillId="0" borderId="40" xfId="0" applyNumberFormat="1" applyFont="1" applyBorder="1" applyAlignment="1">
      <alignment horizontal="right"/>
    </xf>
    <xf numFmtId="0" fontId="3" fillId="0" borderId="40" xfId="0" applyFont="1" applyBorder="1"/>
    <xf numFmtId="0" fontId="3" fillId="0" borderId="9" xfId="0" applyFont="1" applyBorder="1"/>
    <xf numFmtId="165" fontId="3" fillId="0" borderId="8" xfId="0" applyNumberFormat="1" applyFont="1" applyBorder="1" applyAlignment="1">
      <alignment horizontal="right"/>
    </xf>
    <xf numFmtId="0" fontId="7" fillId="2" borderId="28" xfId="0" applyFont="1" applyFill="1" applyBorder="1"/>
    <xf numFmtId="0" fontId="7" fillId="2" borderId="31" xfId="0" applyFont="1" applyFill="1" applyBorder="1"/>
    <xf numFmtId="0" fontId="7" fillId="2" borderId="29" xfId="0" applyFont="1" applyFill="1" applyBorder="1"/>
    <xf numFmtId="0" fontId="8" fillId="0" borderId="0" xfId="0" applyFont="1"/>
    <xf numFmtId="0" fontId="0" fillId="0" borderId="0" xfId="0" applyAlignment="1"/>
    <xf numFmtId="0" fontId="0" fillId="0" borderId="0" xfId="0" applyAlignment="1">
      <alignment vertical="justify"/>
    </xf>
    <xf numFmtId="0" fontId="4" fillId="0" borderId="45" xfId="1" applyFont="1" applyBorder="1"/>
    <xf numFmtId="0" fontId="3" fillId="0" borderId="45" xfId="1" applyFont="1" applyBorder="1"/>
    <xf numFmtId="0" fontId="3" fillId="0" borderId="45" xfId="1" applyFont="1" applyBorder="1" applyAlignment="1">
      <alignment horizontal="right"/>
    </xf>
    <xf numFmtId="0" fontId="3" fillId="0" borderId="46" xfId="1" applyFont="1" applyBorder="1"/>
    <xf numFmtId="0" fontId="3" fillId="0" borderId="45" xfId="0" applyNumberFormat="1" applyFont="1" applyBorder="1" applyAlignment="1">
      <alignment horizontal="left"/>
    </xf>
    <xf numFmtId="0" fontId="3" fillId="0" borderId="47" xfId="0" applyNumberFormat="1" applyFont="1" applyBorder="1"/>
    <xf numFmtId="0" fontId="4" fillId="0" borderId="50" xfId="1" applyFont="1" applyBorder="1"/>
    <xf numFmtId="0" fontId="3" fillId="0" borderId="50" xfId="1" applyFont="1" applyBorder="1"/>
    <xf numFmtId="0" fontId="3" fillId="0" borderId="50" xfId="1" applyFont="1" applyBorder="1" applyAlignment="1">
      <alignment horizontal="right"/>
    </xf>
    <xf numFmtId="49" fontId="2" fillId="0" borderId="0" xfId="0" applyNumberFormat="1" applyFont="1" applyAlignment="1">
      <alignment horizontal="centerContinuous"/>
    </xf>
    <xf numFmtId="0" fontId="2" fillId="0" borderId="0" xfId="0" applyFont="1" applyAlignment="1">
      <alignment horizontal="centerContinuous"/>
    </xf>
    <xf numFmtId="0" fontId="2" fillId="0" borderId="0" xfId="0" applyFont="1" applyBorder="1" applyAlignment="1">
      <alignment horizontal="centerContinuous"/>
    </xf>
    <xf numFmtId="49" fontId="4" fillId="2" borderId="21" xfId="0" applyNumberFormat="1" applyFont="1" applyFill="1" applyBorder="1" applyAlignment="1">
      <alignment horizontal="center"/>
    </xf>
    <xf numFmtId="0" fontId="4" fillId="2" borderId="22" xfId="0" applyFont="1" applyFill="1" applyBorder="1" applyAlignment="1">
      <alignment horizontal="center"/>
    </xf>
    <xf numFmtId="0" fontId="4" fillId="2" borderId="23" xfId="0" applyFont="1" applyFill="1" applyBorder="1" applyAlignment="1">
      <alignment horizontal="center"/>
    </xf>
    <xf numFmtId="0" fontId="4" fillId="2" borderId="53" xfId="0" applyFont="1" applyFill="1" applyBorder="1" applyAlignment="1">
      <alignment horizontal="center"/>
    </xf>
    <xf numFmtId="0" fontId="4" fillId="2" borderId="54" xfId="0" applyFont="1" applyFill="1" applyBorder="1" applyAlignment="1">
      <alignment horizontal="center"/>
    </xf>
    <xf numFmtId="0" fontId="4" fillId="2" borderId="55" xfId="0" applyFont="1" applyFill="1" applyBorder="1" applyAlignment="1">
      <alignment horizontal="center"/>
    </xf>
    <xf numFmtId="0" fontId="5" fillId="0" borderId="0" xfId="0" applyFont="1" applyBorder="1"/>
    <xf numFmtId="3" fontId="3" fillId="0" borderId="35" xfId="0" applyNumberFormat="1" applyFont="1" applyBorder="1"/>
    <xf numFmtId="0" fontId="4" fillId="2" borderId="21" xfId="0" applyFont="1" applyFill="1" applyBorder="1"/>
    <xf numFmtId="0" fontId="4" fillId="2" borderId="22" xfId="0" applyFont="1" applyFill="1" applyBorder="1"/>
    <xf numFmtId="3" fontId="4" fillId="2" borderId="23" xfId="0" applyNumberFormat="1" applyFont="1" applyFill="1" applyBorder="1"/>
    <xf numFmtId="3" fontId="4" fillId="2" borderId="53" xfId="0" applyNumberFormat="1" applyFont="1" applyFill="1" applyBorder="1"/>
    <xf numFmtId="3" fontId="4" fillId="2" borderId="54" xfId="0" applyNumberFormat="1" applyFont="1" applyFill="1" applyBorder="1"/>
    <xf numFmtId="3" fontId="4" fillId="2" borderId="55" xfId="0" applyNumberFormat="1" applyFont="1" applyFill="1" applyBorder="1"/>
    <xf numFmtId="0" fontId="11" fillId="0" borderId="0" xfId="0" applyFont="1"/>
    <xf numFmtId="3" fontId="2" fillId="0" borderId="0" xfId="0" applyNumberFormat="1" applyFont="1" applyAlignment="1">
      <alignment horizontal="centerContinuous"/>
    </xf>
    <xf numFmtId="0" fontId="3" fillId="2" borderId="33" xfId="0" applyFont="1" applyFill="1" applyBorder="1"/>
    <xf numFmtId="0" fontId="4" fillId="2" borderId="58" xfId="0" applyFont="1" applyFill="1" applyBorder="1" applyAlignment="1">
      <alignment horizontal="right"/>
    </xf>
    <xf numFmtId="0" fontId="4" fillId="2" borderId="4" xfId="0" applyFont="1" applyFill="1" applyBorder="1" applyAlignment="1">
      <alignment horizontal="right"/>
    </xf>
    <xf numFmtId="0" fontId="4" fillId="2" borderId="3" xfId="0" applyFont="1" applyFill="1" applyBorder="1" applyAlignment="1">
      <alignment horizontal="center"/>
    </xf>
    <xf numFmtId="4" fontId="6" fillId="2" borderId="4" xfId="0" applyNumberFormat="1" applyFont="1" applyFill="1" applyBorder="1" applyAlignment="1">
      <alignment horizontal="right"/>
    </xf>
    <xf numFmtId="4" fontId="6" fillId="2" borderId="33" xfId="0" applyNumberFormat="1" applyFont="1" applyFill="1" applyBorder="1" applyAlignment="1">
      <alignment horizontal="right"/>
    </xf>
    <xf numFmtId="0" fontId="3" fillId="0" borderId="17" xfId="0" applyFont="1" applyBorder="1"/>
    <xf numFmtId="3" fontId="3" fillId="0" borderId="26" xfId="0" applyNumberFormat="1" applyFont="1" applyBorder="1" applyAlignment="1">
      <alignment horizontal="right"/>
    </xf>
    <xf numFmtId="165" fontId="3" fillId="0" borderId="10" xfId="0" applyNumberFormat="1" applyFont="1" applyBorder="1" applyAlignment="1">
      <alignment horizontal="right"/>
    </xf>
    <xf numFmtId="3" fontId="3" fillId="0" borderId="36" xfId="0" applyNumberFormat="1" applyFont="1" applyBorder="1" applyAlignment="1">
      <alignment horizontal="right"/>
    </xf>
    <xf numFmtId="4" fontId="3" fillId="0" borderId="25" xfId="0" applyNumberFormat="1" applyFont="1" applyBorder="1" applyAlignment="1">
      <alignment horizontal="right"/>
    </xf>
    <xf numFmtId="3" fontId="3" fillId="0" borderId="17" xfId="0" applyNumberFormat="1" applyFont="1" applyBorder="1" applyAlignment="1">
      <alignment horizontal="right"/>
    </xf>
    <xf numFmtId="0" fontId="3" fillId="2" borderId="28" xfId="0" applyFont="1" applyFill="1" applyBorder="1"/>
    <xf numFmtId="0" fontId="4" fillId="2" borderId="31" xfId="0" applyFont="1" applyFill="1" applyBorder="1"/>
    <xf numFmtId="0" fontId="3" fillId="2" borderId="31" xfId="0" applyFont="1" applyFill="1" applyBorder="1"/>
    <xf numFmtId="4" fontId="3" fillId="2" borderId="42" xfId="0" applyNumberFormat="1" applyFont="1" applyFill="1" applyBorder="1"/>
    <xf numFmtId="4" fontId="3" fillId="2" borderId="28" xfId="0" applyNumberFormat="1" applyFont="1" applyFill="1" applyBorder="1"/>
    <xf numFmtId="4" fontId="3" fillId="2" borderId="31" xfId="0" applyNumberFormat="1" applyFont="1" applyFill="1" applyBorder="1"/>
    <xf numFmtId="3" fontId="12" fillId="0" borderId="0" xfId="0" applyNumberFormat="1" applyFont="1"/>
    <xf numFmtId="4" fontId="12" fillId="0" borderId="0" xfId="0" applyNumberFormat="1" applyFont="1"/>
    <xf numFmtId="4" fontId="0" fillId="0" borderId="0" xfId="0" applyNumberFormat="1"/>
    <xf numFmtId="0" fontId="10" fillId="0" borderId="0" xfId="1"/>
    <xf numFmtId="0" fontId="3" fillId="0" borderId="0" xfId="1" applyFont="1"/>
    <xf numFmtId="0" fontId="14" fillId="0" borderId="0" xfId="1" applyFont="1" applyAlignment="1">
      <alignment horizontal="centerContinuous"/>
    </xf>
    <xf numFmtId="0" fontId="15" fillId="0" borderId="0" xfId="1" applyFont="1" applyAlignment="1">
      <alignment horizontal="centerContinuous"/>
    </xf>
    <xf numFmtId="0" fontId="15" fillId="0" borderId="0" xfId="1" applyFont="1" applyAlignment="1">
      <alignment horizontal="right"/>
    </xf>
    <xf numFmtId="0" fontId="5" fillId="0" borderId="46" xfId="1" applyFont="1" applyBorder="1" applyAlignment="1">
      <alignment horizontal="right"/>
    </xf>
    <xf numFmtId="0" fontId="3" fillId="0" borderId="45" xfId="1" applyFont="1" applyBorder="1" applyAlignment="1">
      <alignment horizontal="left"/>
    </xf>
    <xf numFmtId="0" fontId="3" fillId="0" borderId="47" xfId="1" applyFont="1" applyBorder="1"/>
    <xf numFmtId="0" fontId="5" fillId="0" borderId="0" xfId="1" applyFont="1"/>
    <xf numFmtId="0" fontId="3" fillId="0" borderId="0" xfId="1" applyFont="1" applyAlignment="1">
      <alignment horizontal="right"/>
    </xf>
    <xf numFmtId="0" fontId="3" fillId="0" borderId="0" xfId="1" applyFont="1" applyAlignment="1"/>
    <xf numFmtId="49" fontId="5" fillId="2" borderId="10" xfId="1" applyNumberFormat="1" applyFont="1" applyFill="1" applyBorder="1"/>
    <xf numFmtId="0" fontId="5" fillId="2" borderId="8" xfId="1" applyFont="1" applyFill="1" applyBorder="1" applyAlignment="1">
      <alignment horizontal="center"/>
    </xf>
    <xf numFmtId="0" fontId="5" fillId="2" borderId="8" xfId="1" applyNumberFormat="1" applyFont="1" applyFill="1" applyBorder="1" applyAlignment="1">
      <alignment horizontal="center"/>
    </xf>
    <xf numFmtId="0" fontId="5" fillId="2" borderId="10" xfId="1" applyFont="1" applyFill="1" applyBorder="1" applyAlignment="1">
      <alignment horizontal="center"/>
    </xf>
    <xf numFmtId="0" fontId="4" fillId="0" borderId="56" xfId="1" applyFont="1" applyBorder="1" applyAlignment="1">
      <alignment horizontal="center"/>
    </xf>
    <xf numFmtId="49" fontId="4" fillId="0" borderId="56" xfId="1" applyNumberFormat="1" applyFont="1" applyBorder="1" applyAlignment="1">
      <alignment horizontal="left"/>
    </xf>
    <xf numFmtId="0" fontId="4" fillId="0" borderId="15" xfId="1" applyFont="1" applyBorder="1"/>
    <xf numFmtId="0" fontId="3" fillId="0" borderId="9" xfId="1" applyFont="1" applyBorder="1" applyAlignment="1">
      <alignment horizontal="center"/>
    </xf>
    <xf numFmtId="0" fontId="3" fillId="0" borderId="9" xfId="1" applyNumberFormat="1" applyFont="1" applyBorder="1" applyAlignment="1">
      <alignment horizontal="right"/>
    </xf>
    <xf numFmtId="0" fontId="3" fillId="0" borderId="8" xfId="1" applyNumberFormat="1" applyFont="1" applyBorder="1"/>
    <xf numFmtId="0" fontId="10" fillId="0" borderId="0" xfId="1" applyNumberFormat="1"/>
    <xf numFmtId="0" fontId="16" fillId="0" borderId="0" xfId="1" applyFont="1"/>
    <xf numFmtId="0" fontId="17" fillId="0" borderId="59" xfId="1" applyFont="1" applyBorder="1" applyAlignment="1">
      <alignment horizontal="center" vertical="top"/>
    </xf>
    <xf numFmtId="49" fontId="17" fillId="0" borderId="59" xfId="1" applyNumberFormat="1" applyFont="1" applyBorder="1" applyAlignment="1">
      <alignment horizontal="left" vertical="top"/>
    </xf>
    <xf numFmtId="0" fontId="17" fillId="0" borderId="59" xfId="1" applyFont="1" applyBorder="1" applyAlignment="1">
      <alignment vertical="top" wrapText="1"/>
    </xf>
    <xf numFmtId="49" fontId="17" fillId="0" borderId="59" xfId="1" applyNumberFormat="1" applyFont="1" applyBorder="1" applyAlignment="1">
      <alignment horizontal="center" shrinkToFit="1"/>
    </xf>
    <xf numFmtId="4" fontId="17" fillId="0" borderId="59" xfId="1" applyNumberFormat="1" applyFont="1" applyBorder="1" applyAlignment="1">
      <alignment horizontal="right"/>
    </xf>
    <xf numFmtId="4" fontId="17" fillId="0" borderId="59" xfId="1" applyNumberFormat="1" applyFont="1" applyBorder="1"/>
    <xf numFmtId="0" fontId="18" fillId="0" borderId="0" xfId="1" applyFont="1"/>
    <xf numFmtId="0" fontId="3" fillId="2" borderId="10" xfId="1" applyFont="1" applyFill="1" applyBorder="1" applyAlignment="1">
      <alignment horizontal="center"/>
    </xf>
    <xf numFmtId="49" fontId="19" fillId="2" borderId="10" xfId="1" applyNumberFormat="1" applyFont="1" applyFill="1" applyBorder="1" applyAlignment="1">
      <alignment horizontal="left"/>
    </xf>
    <xf numFmtId="0" fontId="19" fillId="2" borderId="15" xfId="1" applyFont="1" applyFill="1" applyBorder="1"/>
    <xf numFmtId="0" fontId="3" fillId="2" borderId="9" xfId="1" applyFont="1" applyFill="1" applyBorder="1" applyAlignment="1">
      <alignment horizontal="center"/>
    </xf>
    <xf numFmtId="4" fontId="3" fillId="2" borderId="9" xfId="1" applyNumberFormat="1" applyFont="1" applyFill="1" applyBorder="1" applyAlignment="1">
      <alignment horizontal="right"/>
    </xf>
    <xf numFmtId="4" fontId="3" fillId="2" borderId="8" xfId="1" applyNumberFormat="1" applyFont="1" applyFill="1" applyBorder="1" applyAlignment="1">
      <alignment horizontal="right"/>
    </xf>
    <xf numFmtId="4" fontId="4" fillId="2" borderId="10" xfId="1" applyNumberFormat="1" applyFont="1" applyFill="1" applyBorder="1"/>
    <xf numFmtId="3" fontId="10" fillId="0" borderId="0" xfId="1" applyNumberFormat="1"/>
    <xf numFmtId="0" fontId="10" fillId="0" borderId="0" xfId="1" applyBorder="1"/>
    <xf numFmtId="0" fontId="20" fillId="0" borderId="0" xfId="1" applyFont="1" applyAlignment="1"/>
    <xf numFmtId="0" fontId="10" fillId="0" borderId="0" xfId="1" applyAlignment="1">
      <alignment horizontal="right"/>
    </xf>
    <xf numFmtId="0" fontId="21" fillId="0" borderId="0" xfId="1" applyFont="1" applyBorder="1"/>
    <xf numFmtId="3" fontId="21" fillId="0" borderId="0" xfId="1" applyNumberFormat="1" applyFont="1" applyBorder="1" applyAlignment="1">
      <alignment horizontal="right"/>
    </xf>
    <xf numFmtId="4" fontId="21" fillId="0" borderId="0" xfId="1" applyNumberFormat="1" applyFont="1" applyBorder="1"/>
    <xf numFmtId="0" fontId="20" fillId="0" borderId="0" xfId="1" applyFont="1" applyBorder="1" applyAlignment="1"/>
    <xf numFmtId="0" fontId="10" fillId="0" borderId="0" xfId="1" applyBorder="1" applyAlignment="1">
      <alignment horizontal="right"/>
    </xf>
    <xf numFmtId="49" fontId="5" fillId="0" borderId="12" xfId="0" applyNumberFormat="1" applyFont="1" applyBorder="1"/>
    <xf numFmtId="3" fontId="3" fillId="0" borderId="13" xfId="0" applyNumberFormat="1" applyFont="1" applyBorder="1"/>
    <xf numFmtId="3" fontId="3" fillId="0" borderId="56" xfId="0" applyNumberFormat="1" applyFont="1" applyBorder="1"/>
    <xf numFmtId="3" fontId="3" fillId="0" borderId="57" xfId="0" applyNumberFormat="1" applyFont="1" applyBorder="1"/>
    <xf numFmtId="0" fontId="6" fillId="2" borderId="4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0" fillId="0" borderId="0" xfId="0" applyAlignment="1">
      <alignment horizontal="left" wrapText="1"/>
    </xf>
    <xf numFmtId="0" fontId="4" fillId="2" borderId="15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166" fontId="3" fillId="0" borderId="15" xfId="0" applyNumberFormat="1" applyFont="1" applyBorder="1" applyAlignment="1">
      <alignment horizontal="right" indent="2"/>
    </xf>
    <xf numFmtId="166" fontId="3" fillId="0" borderId="16" xfId="0" applyNumberFormat="1" applyFont="1" applyBorder="1" applyAlignment="1">
      <alignment horizontal="right" indent="2"/>
    </xf>
    <xf numFmtId="166" fontId="7" fillId="2" borderId="41" xfId="0" applyNumberFormat="1" applyFont="1" applyFill="1" applyBorder="1" applyAlignment="1">
      <alignment horizontal="right" indent="2"/>
    </xf>
    <xf numFmtId="166" fontId="7" fillId="2" borderId="42" xfId="0" applyNumberFormat="1" applyFont="1" applyFill="1" applyBorder="1" applyAlignment="1">
      <alignment horizontal="right" indent="2"/>
    </xf>
    <xf numFmtId="0" fontId="9" fillId="0" borderId="0" xfId="0" applyFont="1" applyAlignment="1">
      <alignment horizontal="left" vertical="top" wrapText="1"/>
    </xf>
    <xf numFmtId="0" fontId="5" fillId="0" borderId="10" xfId="0" applyFont="1" applyBorder="1" applyAlignment="1">
      <alignment horizontal="left"/>
    </xf>
    <xf numFmtId="0" fontId="5" fillId="0" borderId="15" xfId="0" applyFont="1" applyBorder="1" applyAlignment="1">
      <alignment horizontal="left"/>
    </xf>
    <xf numFmtId="0" fontId="5" fillId="0" borderId="10" xfId="0" applyFont="1" applyBorder="1" applyAlignment="1">
      <alignment horizontal="center"/>
    </xf>
    <xf numFmtId="0" fontId="3" fillId="0" borderId="28" xfId="0" applyFont="1" applyBorder="1" applyAlignment="1">
      <alignment horizontal="center" shrinkToFit="1"/>
    </xf>
    <xf numFmtId="0" fontId="3" fillId="0" borderId="29" xfId="0" applyFont="1" applyBorder="1" applyAlignment="1">
      <alignment horizontal="center" shrinkToFit="1"/>
    </xf>
    <xf numFmtId="0" fontId="3" fillId="0" borderId="43" xfId="1" applyFont="1" applyBorder="1" applyAlignment="1">
      <alignment horizontal="center"/>
    </xf>
    <xf numFmtId="0" fontId="3" fillId="0" borderId="44" xfId="1" applyFont="1" applyBorder="1" applyAlignment="1">
      <alignment horizontal="center"/>
    </xf>
    <xf numFmtId="0" fontId="3" fillId="0" borderId="48" xfId="1" applyFont="1" applyBorder="1" applyAlignment="1">
      <alignment horizontal="center"/>
    </xf>
    <xf numFmtId="0" fontId="3" fillId="0" borderId="49" xfId="1" applyFont="1" applyBorder="1" applyAlignment="1">
      <alignment horizontal="center"/>
    </xf>
    <xf numFmtId="0" fontId="3" fillId="0" borderId="51" xfId="1" applyFont="1" applyBorder="1" applyAlignment="1">
      <alignment horizontal="left"/>
    </xf>
    <xf numFmtId="0" fontId="3" fillId="0" borderId="50" xfId="1" applyFont="1" applyBorder="1" applyAlignment="1">
      <alignment horizontal="left"/>
    </xf>
    <xf numFmtId="0" fontId="3" fillId="0" borderId="52" xfId="1" applyFont="1" applyBorder="1" applyAlignment="1">
      <alignment horizontal="left"/>
    </xf>
    <xf numFmtId="3" fontId="4" fillId="2" borderId="31" xfId="0" applyNumberFormat="1" applyFont="1" applyFill="1" applyBorder="1" applyAlignment="1">
      <alignment horizontal="right"/>
    </xf>
    <xf numFmtId="3" fontId="4" fillId="2" borderId="42" xfId="0" applyNumberFormat="1" applyFont="1" applyFill="1" applyBorder="1" applyAlignment="1">
      <alignment horizontal="right"/>
    </xf>
    <xf numFmtId="0" fontId="13" fillId="0" borderId="0" xfId="1" applyFont="1" applyAlignment="1">
      <alignment horizontal="center"/>
    </xf>
    <xf numFmtId="49" fontId="3" fillId="0" borderId="48" xfId="1" applyNumberFormat="1" applyFont="1" applyBorder="1" applyAlignment="1">
      <alignment horizontal="center"/>
    </xf>
    <xf numFmtId="0" fontId="3" fillId="0" borderId="51" xfId="1" applyFont="1" applyBorder="1" applyAlignment="1">
      <alignment horizontal="center" shrinkToFit="1"/>
    </xf>
    <xf numFmtId="0" fontId="3" fillId="0" borderId="50" xfId="1" applyFont="1" applyBorder="1" applyAlignment="1">
      <alignment horizontal="center" shrinkToFit="1"/>
    </xf>
    <xf numFmtId="0" fontId="3" fillId="0" borderId="52" xfId="1" applyFont="1" applyBorder="1" applyAlignment="1">
      <alignment horizontal="center" shrinkToFit="1"/>
    </xf>
  </cellXfs>
  <cellStyles count="2">
    <cellStyle name="normální" xfId="0" builtinId="0"/>
    <cellStyle name="normální_POL.XLS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List21"/>
  <dimension ref="A1:BE55"/>
  <sheetViews>
    <sheetView workbookViewId="0">
      <selection activeCell="I10" sqref="I10"/>
    </sheetView>
  </sheetViews>
  <sheetFormatPr defaultRowHeight="12.75"/>
  <cols>
    <col min="1" max="1" width="2" customWidth="1"/>
    <col min="2" max="2" width="15" customWidth="1"/>
    <col min="3" max="3" width="15.85546875" customWidth="1"/>
    <col min="4" max="4" width="14.5703125" customWidth="1"/>
    <col min="5" max="5" width="13.5703125" customWidth="1"/>
    <col min="6" max="6" width="16.5703125" customWidth="1"/>
    <col min="7" max="7" width="15.28515625" customWidth="1"/>
  </cols>
  <sheetData>
    <row r="1" spans="1:57" ht="24.75" customHeight="1" thickBot="1">
      <c r="A1" s="1" t="s">
        <v>74</v>
      </c>
      <c r="B1" s="2"/>
      <c r="C1" s="2"/>
      <c r="D1" s="2"/>
      <c r="E1" s="2"/>
      <c r="F1" s="2"/>
      <c r="G1" s="2"/>
    </row>
    <row r="2" spans="1:57" ht="12.75" customHeight="1">
      <c r="A2" s="3" t="s">
        <v>0</v>
      </c>
      <c r="B2" s="4"/>
      <c r="C2" s="5">
        <f>Rekapitulace!H1</f>
        <v>0</v>
      </c>
      <c r="D2" s="191" t="str">
        <f>Rekapitulace!G2</f>
        <v>Rekonstrukce VO</v>
      </c>
      <c r="E2" s="191"/>
      <c r="F2" s="192"/>
      <c r="G2" s="6"/>
    </row>
    <row r="3" spans="1:57" ht="3" hidden="1" customHeight="1">
      <c r="A3" s="7"/>
      <c r="B3" s="8"/>
      <c r="C3" s="9"/>
      <c r="D3" s="9"/>
      <c r="E3" s="8"/>
      <c r="F3" s="10"/>
      <c r="G3" s="11"/>
    </row>
    <row r="4" spans="1:57" ht="12" customHeight="1">
      <c r="A4" s="12" t="s">
        <v>1</v>
      </c>
      <c r="B4" s="8"/>
      <c r="C4" s="9" t="s">
        <v>2</v>
      </c>
      <c r="D4" s="9"/>
      <c r="E4" s="8"/>
      <c r="F4" s="10" t="s">
        <v>3</v>
      </c>
      <c r="G4" s="13"/>
    </row>
    <row r="5" spans="1:57" ht="12.95" customHeight="1">
      <c r="A5" s="14"/>
      <c r="B5" s="15"/>
      <c r="C5" s="194" t="s">
        <v>142</v>
      </c>
      <c r="D5" s="195"/>
      <c r="E5" s="195"/>
      <c r="F5" s="195"/>
      <c r="G5" s="196"/>
    </row>
    <row r="6" spans="1:57" ht="12.95" customHeight="1">
      <c r="A6" s="12" t="s">
        <v>5</v>
      </c>
      <c r="B6" s="8"/>
      <c r="C6" s="9" t="s">
        <v>6</v>
      </c>
      <c r="D6" s="9"/>
      <c r="E6" s="8"/>
      <c r="F6" s="16" t="s">
        <v>7</v>
      </c>
      <c r="G6" s="17"/>
      <c r="O6" s="18"/>
    </row>
    <row r="7" spans="1:57" ht="12.95" customHeight="1">
      <c r="A7" s="19"/>
      <c r="B7" s="20"/>
      <c r="C7" s="21" t="s">
        <v>76</v>
      </c>
      <c r="D7" s="22"/>
      <c r="E7" s="22"/>
      <c r="F7" s="23" t="s">
        <v>8</v>
      </c>
      <c r="G7" s="17">
        <f>IF(PocetMJ=0,,ROUND((F30+F32)/PocetMJ,1))</f>
        <v>0</v>
      </c>
    </row>
    <row r="8" spans="1:57">
      <c r="A8" s="24" t="s">
        <v>9</v>
      </c>
      <c r="B8" s="10"/>
      <c r="C8" s="202"/>
      <c r="D8" s="202"/>
      <c r="E8" s="203"/>
      <c r="F8" s="25" t="s">
        <v>10</v>
      </c>
      <c r="G8" s="26"/>
      <c r="H8" s="27"/>
      <c r="I8" s="28"/>
    </row>
    <row r="9" spans="1:57">
      <c r="A9" s="24" t="s">
        <v>11</v>
      </c>
      <c r="B9" s="10"/>
      <c r="C9" s="202">
        <f>Projektant</f>
        <v>0</v>
      </c>
      <c r="D9" s="202"/>
      <c r="E9" s="203"/>
      <c r="F9" s="10"/>
      <c r="G9" s="29"/>
      <c r="H9" s="30"/>
    </row>
    <row r="10" spans="1:57">
      <c r="A10" s="24" t="s">
        <v>12</v>
      </c>
      <c r="B10" s="10"/>
      <c r="C10" s="202" t="s">
        <v>76</v>
      </c>
      <c r="D10" s="202"/>
      <c r="E10" s="202"/>
      <c r="F10" s="31"/>
      <c r="G10" s="32"/>
      <c r="H10" s="33"/>
    </row>
    <row r="11" spans="1:57" ht="13.5" customHeight="1">
      <c r="A11" s="24" t="s">
        <v>13</v>
      </c>
      <c r="B11" s="10"/>
      <c r="C11" s="202"/>
      <c r="D11" s="202"/>
      <c r="E11" s="202"/>
      <c r="F11" s="34" t="s">
        <v>14</v>
      </c>
      <c r="G11" s="35"/>
      <c r="H11" s="30"/>
      <c r="BA11" s="36"/>
      <c r="BB11" s="36"/>
      <c r="BC11" s="36"/>
      <c r="BD11" s="36"/>
      <c r="BE11" s="36"/>
    </row>
    <row r="12" spans="1:57" ht="12.75" customHeight="1">
      <c r="A12" s="37" t="s">
        <v>15</v>
      </c>
      <c r="B12" s="8"/>
      <c r="C12" s="204"/>
      <c r="D12" s="204"/>
      <c r="E12" s="204"/>
      <c r="F12" s="38" t="s">
        <v>16</v>
      </c>
      <c r="G12" s="39"/>
      <c r="H12" s="30"/>
    </row>
    <row r="13" spans="1:57" ht="28.5" customHeight="1" thickBot="1">
      <c r="A13" s="40" t="s">
        <v>17</v>
      </c>
      <c r="B13" s="41"/>
      <c r="C13" s="41"/>
      <c r="D13" s="41"/>
      <c r="E13" s="42"/>
      <c r="F13" s="42"/>
      <c r="G13" s="43"/>
      <c r="H13" s="30"/>
    </row>
    <row r="14" spans="1:57" ht="17.25" customHeight="1" thickBot="1">
      <c r="A14" s="44" t="s">
        <v>18</v>
      </c>
      <c r="B14" s="45"/>
      <c r="C14" s="46"/>
      <c r="D14" s="47" t="s">
        <v>19</v>
      </c>
      <c r="E14" s="48"/>
      <c r="F14" s="48"/>
      <c r="G14" s="46"/>
    </row>
    <row r="15" spans="1:57" ht="15.95" customHeight="1">
      <c r="A15" s="49"/>
      <c r="B15" s="50" t="s">
        <v>20</v>
      </c>
      <c r="C15" s="51">
        <f>HSV</f>
        <v>0</v>
      </c>
      <c r="D15" s="52" t="str">
        <f>Rekapitulace!A18</f>
        <v>Ztížené výrobní podmínky</v>
      </c>
      <c r="E15" s="53"/>
      <c r="F15" s="54"/>
      <c r="G15" s="51">
        <f>Rekapitulace!I18</f>
        <v>0</v>
      </c>
    </row>
    <row r="16" spans="1:57" ht="15.95" customHeight="1">
      <c r="A16" s="49" t="s">
        <v>21</v>
      </c>
      <c r="B16" s="50" t="s">
        <v>22</v>
      </c>
      <c r="C16" s="51">
        <f>PSV</f>
        <v>0</v>
      </c>
      <c r="D16" s="7" t="str">
        <f>Rekapitulace!A19</f>
        <v>Oborová přirážka</v>
      </c>
      <c r="E16" s="55"/>
      <c r="F16" s="56"/>
      <c r="G16" s="51">
        <f>Rekapitulace!I19</f>
        <v>0</v>
      </c>
    </row>
    <row r="17" spans="1:7" ht="15.95" customHeight="1">
      <c r="A17" s="49" t="s">
        <v>23</v>
      </c>
      <c r="B17" s="50" t="s">
        <v>24</v>
      </c>
      <c r="C17" s="51">
        <f>Mont</f>
        <v>0</v>
      </c>
      <c r="D17" s="7" t="str">
        <f>Rekapitulace!A20</f>
        <v>Přesun stavebních kapacit</v>
      </c>
      <c r="E17" s="55"/>
      <c r="F17" s="56"/>
      <c r="G17" s="51">
        <f>Rekapitulace!I20</f>
        <v>0</v>
      </c>
    </row>
    <row r="18" spans="1:7" ht="15.95" customHeight="1">
      <c r="A18" s="57" t="s">
        <v>25</v>
      </c>
      <c r="B18" s="58" t="s">
        <v>26</v>
      </c>
      <c r="C18" s="51">
        <f>Dodavka</f>
        <v>0</v>
      </c>
      <c r="D18" s="7" t="str">
        <f>Rekapitulace!A21</f>
        <v>Mimostaveništní doprava</v>
      </c>
      <c r="E18" s="55"/>
      <c r="F18" s="56"/>
      <c r="G18" s="51">
        <f>Rekapitulace!I21</f>
        <v>0</v>
      </c>
    </row>
    <row r="19" spans="1:7" ht="15.95" customHeight="1">
      <c r="A19" s="59" t="s">
        <v>27</v>
      </c>
      <c r="B19" s="50"/>
      <c r="C19" s="51">
        <f>SUM(C15:C18)</f>
        <v>0</v>
      </c>
      <c r="D19" s="7" t="str">
        <f>Rekapitulace!A22</f>
        <v>Zařízení staveniště</v>
      </c>
      <c r="E19" s="55"/>
      <c r="F19" s="56"/>
      <c r="G19" s="51">
        <f>Rekapitulace!I22</f>
        <v>0</v>
      </c>
    </row>
    <row r="20" spans="1:7" ht="15.95" customHeight="1">
      <c r="A20" s="59"/>
      <c r="B20" s="50"/>
      <c r="C20" s="51"/>
      <c r="D20" s="7" t="str">
        <f>Rekapitulace!A23</f>
        <v>Provoz investora</v>
      </c>
      <c r="E20" s="55"/>
      <c r="F20" s="56"/>
      <c r="G20" s="51">
        <f>Rekapitulace!I23</f>
        <v>0</v>
      </c>
    </row>
    <row r="21" spans="1:7" ht="15.95" customHeight="1">
      <c r="A21" s="59" t="s">
        <v>28</v>
      </c>
      <c r="B21" s="50"/>
      <c r="C21" s="51">
        <f>HZS</f>
        <v>0</v>
      </c>
      <c r="D21" s="7" t="str">
        <f>Rekapitulace!A24</f>
        <v>Kompletační činnost (IČD)</v>
      </c>
      <c r="E21" s="55"/>
      <c r="F21" s="56"/>
      <c r="G21" s="51">
        <f>Rekapitulace!I24</f>
        <v>0</v>
      </c>
    </row>
    <row r="22" spans="1:7" ht="15.95" customHeight="1">
      <c r="A22" s="60" t="s">
        <v>29</v>
      </c>
      <c r="B22" s="61"/>
      <c r="C22" s="51">
        <f>C19+C21</f>
        <v>0</v>
      </c>
      <c r="D22" s="7" t="s">
        <v>30</v>
      </c>
      <c r="E22" s="55"/>
      <c r="F22" s="56"/>
      <c r="G22" s="51">
        <f>G23-SUM(G15:G21)</f>
        <v>0</v>
      </c>
    </row>
    <row r="23" spans="1:7" ht="15.95" customHeight="1" thickBot="1">
      <c r="A23" s="205" t="s">
        <v>31</v>
      </c>
      <c r="B23" s="206"/>
      <c r="C23" s="62">
        <f>C22+G23</f>
        <v>0</v>
      </c>
      <c r="D23" s="63" t="s">
        <v>32</v>
      </c>
      <c r="E23" s="64"/>
      <c r="F23" s="65"/>
      <c r="G23" s="51">
        <f>VRN</f>
        <v>0</v>
      </c>
    </row>
    <row r="24" spans="1:7">
      <c r="A24" s="66" t="s">
        <v>33</v>
      </c>
      <c r="B24" s="67"/>
      <c r="C24" s="68"/>
      <c r="D24" s="67" t="s">
        <v>34</v>
      </c>
      <c r="E24" s="67"/>
      <c r="F24" s="69" t="s">
        <v>35</v>
      </c>
      <c r="G24" s="70"/>
    </row>
    <row r="25" spans="1:7">
      <c r="A25" s="60" t="s">
        <v>36</v>
      </c>
      <c r="B25" s="61"/>
      <c r="C25" s="71"/>
      <c r="D25" s="61" t="s">
        <v>36</v>
      </c>
      <c r="E25" s="72"/>
      <c r="F25" s="73" t="s">
        <v>36</v>
      </c>
      <c r="G25" s="74"/>
    </row>
    <row r="26" spans="1:7" ht="37.5" customHeight="1">
      <c r="A26" s="60" t="s">
        <v>37</v>
      </c>
      <c r="B26" s="75"/>
      <c r="C26" s="71"/>
      <c r="D26" s="61" t="s">
        <v>37</v>
      </c>
      <c r="E26" s="72"/>
      <c r="F26" s="73" t="s">
        <v>37</v>
      </c>
      <c r="G26" s="74"/>
    </row>
    <row r="27" spans="1:7">
      <c r="A27" s="60"/>
      <c r="B27" s="76"/>
      <c r="C27" s="71"/>
      <c r="D27" s="61"/>
      <c r="E27" s="72"/>
      <c r="F27" s="73"/>
      <c r="G27" s="74"/>
    </row>
    <row r="28" spans="1:7">
      <c r="A28" s="60" t="s">
        <v>38</v>
      </c>
      <c r="B28" s="61"/>
      <c r="C28" s="71"/>
      <c r="D28" s="73" t="s">
        <v>39</v>
      </c>
      <c r="E28" s="71"/>
      <c r="F28" s="77" t="s">
        <v>39</v>
      </c>
      <c r="G28" s="74"/>
    </row>
    <row r="29" spans="1:7" ht="69" customHeight="1">
      <c r="A29" s="60"/>
      <c r="B29" s="61"/>
      <c r="C29" s="78"/>
      <c r="D29" s="79"/>
      <c r="E29" s="78"/>
      <c r="F29" s="61"/>
      <c r="G29" s="74"/>
    </row>
    <row r="30" spans="1:7">
      <c r="A30" s="80" t="s">
        <v>40</v>
      </c>
      <c r="B30" s="81"/>
      <c r="C30" s="82">
        <v>21</v>
      </c>
      <c r="D30" s="81" t="s">
        <v>41</v>
      </c>
      <c r="E30" s="83"/>
      <c r="F30" s="197">
        <f>ROUND(C23-F32,0)</f>
        <v>0</v>
      </c>
      <c r="G30" s="198"/>
    </row>
    <row r="31" spans="1:7">
      <c r="A31" s="80" t="s">
        <v>42</v>
      </c>
      <c r="B31" s="81"/>
      <c r="C31" s="82">
        <f>SazbaDPH1</f>
        <v>21</v>
      </c>
      <c r="D31" s="81" t="s">
        <v>43</v>
      </c>
      <c r="E31" s="83"/>
      <c r="F31" s="197">
        <f>ROUND(PRODUCT(F30,C31/100),1)</f>
        <v>0</v>
      </c>
      <c r="G31" s="198"/>
    </row>
    <row r="32" spans="1:7">
      <c r="A32" s="80" t="s">
        <v>40</v>
      </c>
      <c r="B32" s="81"/>
      <c r="C32" s="82">
        <v>0</v>
      </c>
      <c r="D32" s="81" t="s">
        <v>43</v>
      </c>
      <c r="E32" s="83"/>
      <c r="F32" s="197">
        <v>0</v>
      </c>
      <c r="G32" s="198"/>
    </row>
    <row r="33" spans="1:8">
      <c r="A33" s="80" t="s">
        <v>42</v>
      </c>
      <c r="B33" s="84"/>
      <c r="C33" s="85">
        <f>SazbaDPH2</f>
        <v>0</v>
      </c>
      <c r="D33" s="81" t="s">
        <v>43</v>
      </c>
      <c r="E33" s="56"/>
      <c r="F33" s="197">
        <f>ROUND(PRODUCT(F32,C33/100),1)</f>
        <v>0</v>
      </c>
      <c r="G33" s="198"/>
    </row>
    <row r="34" spans="1:8" s="89" customFormat="1" ht="19.5" customHeight="1" thickBot="1">
      <c r="A34" s="86" t="s">
        <v>44</v>
      </c>
      <c r="B34" s="87"/>
      <c r="C34" s="87"/>
      <c r="D34" s="87"/>
      <c r="E34" s="88"/>
      <c r="F34" s="199">
        <f>CEILING(SUM(F30:F33),IF(SUM(F30:F33)&gt;=0,1,-1))</f>
        <v>0</v>
      </c>
      <c r="G34" s="200"/>
    </row>
    <row r="36" spans="1:8">
      <c r="A36" s="90" t="s">
        <v>45</v>
      </c>
      <c r="B36" s="90"/>
      <c r="C36" s="90"/>
      <c r="D36" s="90"/>
      <c r="E36" s="90"/>
      <c r="F36" s="90"/>
      <c r="G36" s="90"/>
      <c r="H36" t="s">
        <v>4</v>
      </c>
    </row>
    <row r="37" spans="1:8" ht="14.25" customHeight="1">
      <c r="A37" s="90"/>
      <c r="B37" s="201"/>
      <c r="C37" s="201"/>
      <c r="D37" s="201"/>
      <c r="E37" s="201"/>
      <c r="F37" s="201"/>
      <c r="G37" s="201"/>
      <c r="H37" t="s">
        <v>4</v>
      </c>
    </row>
    <row r="38" spans="1:8" ht="12.75" customHeight="1">
      <c r="A38" s="91"/>
      <c r="B38" s="201"/>
      <c r="C38" s="201"/>
      <c r="D38" s="201"/>
      <c r="E38" s="201"/>
      <c r="F38" s="201"/>
      <c r="G38" s="201"/>
      <c r="H38" t="s">
        <v>4</v>
      </c>
    </row>
    <row r="39" spans="1:8">
      <c r="A39" s="91"/>
      <c r="B39" s="201"/>
      <c r="C39" s="201"/>
      <c r="D39" s="201"/>
      <c r="E39" s="201"/>
      <c r="F39" s="201"/>
      <c r="G39" s="201"/>
      <c r="H39" t="s">
        <v>4</v>
      </c>
    </row>
    <row r="40" spans="1:8">
      <c r="A40" s="91"/>
      <c r="B40" s="201"/>
      <c r="C40" s="201"/>
      <c r="D40" s="201"/>
      <c r="E40" s="201"/>
      <c r="F40" s="201"/>
      <c r="G40" s="201"/>
      <c r="H40" t="s">
        <v>4</v>
      </c>
    </row>
    <row r="41" spans="1:8">
      <c r="A41" s="91"/>
      <c r="B41" s="201"/>
      <c r="C41" s="201"/>
      <c r="D41" s="201"/>
      <c r="E41" s="201"/>
      <c r="F41" s="201"/>
      <c r="G41" s="201"/>
      <c r="H41" t="s">
        <v>4</v>
      </c>
    </row>
    <row r="42" spans="1:8">
      <c r="A42" s="91"/>
      <c r="B42" s="201"/>
      <c r="C42" s="201"/>
      <c r="D42" s="201"/>
      <c r="E42" s="201"/>
      <c r="F42" s="201"/>
      <c r="G42" s="201"/>
      <c r="H42" t="s">
        <v>4</v>
      </c>
    </row>
    <row r="43" spans="1:8">
      <c r="A43" s="91"/>
      <c r="B43" s="201"/>
      <c r="C43" s="201"/>
      <c r="D43" s="201"/>
      <c r="E43" s="201"/>
      <c r="F43" s="201"/>
      <c r="G43" s="201"/>
      <c r="H43" t="s">
        <v>4</v>
      </c>
    </row>
    <row r="44" spans="1:8">
      <c r="A44" s="91"/>
      <c r="B44" s="201"/>
      <c r="C44" s="201"/>
      <c r="D44" s="201"/>
      <c r="E44" s="201"/>
      <c r="F44" s="201"/>
      <c r="G44" s="201"/>
      <c r="H44" t="s">
        <v>4</v>
      </c>
    </row>
    <row r="45" spans="1:8" ht="0.75" customHeight="1">
      <c r="A45" s="91"/>
      <c r="B45" s="201"/>
      <c r="C45" s="201"/>
      <c r="D45" s="201"/>
      <c r="E45" s="201"/>
      <c r="F45" s="201"/>
      <c r="G45" s="201"/>
      <c r="H45" t="s">
        <v>4</v>
      </c>
    </row>
    <row r="46" spans="1:8">
      <c r="B46" s="193"/>
      <c r="C46" s="193"/>
      <c r="D46" s="193"/>
      <c r="E46" s="193"/>
      <c r="F46" s="193"/>
      <c r="G46" s="193"/>
    </row>
    <row r="47" spans="1:8">
      <c r="B47" s="193"/>
      <c r="C47" s="193"/>
      <c r="D47" s="193"/>
      <c r="E47" s="193"/>
      <c r="F47" s="193"/>
      <c r="G47" s="193"/>
    </row>
    <row r="48" spans="1:8">
      <c r="B48" s="193"/>
      <c r="C48" s="193"/>
      <c r="D48" s="193"/>
      <c r="E48" s="193"/>
      <c r="F48" s="193"/>
      <c r="G48" s="193"/>
    </row>
    <row r="49" spans="2:7">
      <c r="B49" s="193"/>
      <c r="C49" s="193"/>
      <c r="D49" s="193"/>
      <c r="E49" s="193"/>
      <c r="F49" s="193"/>
      <c r="G49" s="193"/>
    </row>
    <row r="50" spans="2:7">
      <c r="B50" s="193"/>
      <c r="C50" s="193"/>
      <c r="D50" s="193"/>
      <c r="E50" s="193"/>
      <c r="F50" s="193"/>
      <c r="G50" s="193"/>
    </row>
    <row r="51" spans="2:7">
      <c r="B51" s="193"/>
      <c r="C51" s="193"/>
      <c r="D51" s="193"/>
      <c r="E51" s="193"/>
      <c r="F51" s="193"/>
      <c r="G51" s="193"/>
    </row>
    <row r="52" spans="2:7">
      <c r="B52" s="193"/>
      <c r="C52" s="193"/>
      <c r="D52" s="193"/>
      <c r="E52" s="193"/>
      <c r="F52" s="193"/>
      <c r="G52" s="193"/>
    </row>
    <row r="53" spans="2:7">
      <c r="B53" s="193"/>
      <c r="C53" s="193"/>
      <c r="D53" s="193"/>
      <c r="E53" s="193"/>
      <c r="F53" s="193"/>
      <c r="G53" s="193"/>
    </row>
    <row r="54" spans="2:7">
      <c r="B54" s="193"/>
      <c r="C54" s="193"/>
      <c r="D54" s="193"/>
      <c r="E54" s="193"/>
      <c r="F54" s="193"/>
      <c r="G54" s="193"/>
    </row>
    <row r="55" spans="2:7">
      <c r="B55" s="193"/>
      <c r="C55" s="193"/>
      <c r="D55" s="193"/>
      <c r="E55" s="193"/>
      <c r="F55" s="193"/>
      <c r="G55" s="193"/>
    </row>
  </sheetData>
  <mergeCells count="23">
    <mergeCell ref="B37:G45"/>
    <mergeCell ref="C8:E8"/>
    <mergeCell ref="C9:E9"/>
    <mergeCell ref="C10:E10"/>
    <mergeCell ref="C11:E11"/>
    <mergeCell ref="C12:E12"/>
    <mergeCell ref="A23:B23"/>
    <mergeCell ref="B52:G52"/>
    <mergeCell ref="B53:G53"/>
    <mergeCell ref="B54:G54"/>
    <mergeCell ref="B55:G55"/>
    <mergeCell ref="C5:G5"/>
    <mergeCell ref="B46:G46"/>
    <mergeCell ref="B47:G47"/>
    <mergeCell ref="B48:G48"/>
    <mergeCell ref="B49:G49"/>
    <mergeCell ref="B50:G50"/>
    <mergeCell ref="B51:G51"/>
    <mergeCell ref="F30:G30"/>
    <mergeCell ref="F31:G31"/>
    <mergeCell ref="F32:G32"/>
    <mergeCell ref="F33:G33"/>
    <mergeCell ref="F34:G34"/>
  </mergeCells>
  <pageMargins left="0.59055118110236227" right="0.39370078740157483" top="0.59055118110236227" bottom="0.98425196850393704" header="0.19685039370078741" footer="0.51181102362204722"/>
  <pageSetup paperSize="9" orientation="portrait" horizontalDpi="300" verticalDpi="300" r:id="rId1"/>
  <headerFooter alignWithMargins="0">
    <oddFooter>&amp;L&amp;9Zpracováno programem &amp;"Arial CE,Tučné"BUILDpower,  © RTS, a.s.&amp;R&amp;"Arial,Obyčejné"Strana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codeName="List31"/>
  <dimension ref="A1:BE77"/>
  <sheetViews>
    <sheetView workbookViewId="0">
      <selection activeCell="O13" sqref="O13"/>
    </sheetView>
  </sheetViews>
  <sheetFormatPr defaultRowHeight="12.75"/>
  <cols>
    <col min="1" max="1" width="5.85546875" customWidth="1"/>
    <col min="2" max="2" width="6.140625" customWidth="1"/>
    <col min="3" max="3" width="11.42578125" customWidth="1"/>
    <col min="4" max="4" width="15.85546875" customWidth="1"/>
    <col min="5" max="5" width="11.28515625" customWidth="1"/>
    <col min="6" max="6" width="10.85546875" customWidth="1"/>
    <col min="7" max="7" width="11" customWidth="1"/>
    <col min="8" max="8" width="11.140625" customWidth="1"/>
    <col min="9" max="9" width="10.7109375" customWidth="1"/>
  </cols>
  <sheetData>
    <row r="1" spans="1:57" ht="13.5" thickTop="1">
      <c r="A1" s="207" t="s">
        <v>46</v>
      </c>
      <c r="B1" s="208"/>
      <c r="C1" s="92" t="str">
        <f>CONCATENATE(cislostavby," ",nazevstavby)</f>
        <v xml:space="preserve"> Obec Údlice</v>
      </c>
      <c r="D1" s="93"/>
      <c r="E1" s="94"/>
      <c r="F1" s="93"/>
      <c r="G1" s="95" t="s">
        <v>47</v>
      </c>
      <c r="H1" s="96"/>
      <c r="I1" s="97"/>
    </row>
    <row r="2" spans="1:57" ht="13.5" thickBot="1">
      <c r="A2" s="209" t="s">
        <v>48</v>
      </c>
      <c r="B2" s="210"/>
      <c r="C2" s="98" t="str">
        <f>CONCATENATE(cisloobjektu," ",nazevobjektu)</f>
        <v xml:space="preserve"> Výměna svítidel VO  za svítidla s LED technologii a  stožárů veřejného osvětlení</v>
      </c>
      <c r="D2" s="99"/>
      <c r="E2" s="100"/>
      <c r="F2" s="99"/>
      <c r="G2" s="211" t="s">
        <v>141</v>
      </c>
      <c r="H2" s="212"/>
      <c r="I2" s="213"/>
    </row>
    <row r="3" spans="1:57" ht="13.5" thickTop="1">
      <c r="A3" s="72"/>
      <c r="B3" s="72"/>
      <c r="C3" s="72"/>
      <c r="D3" s="72"/>
      <c r="E3" s="72"/>
      <c r="F3" s="61"/>
      <c r="G3" s="72"/>
      <c r="H3" s="72"/>
      <c r="I3" s="72"/>
    </row>
    <row r="4" spans="1:57" ht="19.5" customHeight="1">
      <c r="A4" s="101" t="s">
        <v>49</v>
      </c>
      <c r="B4" s="102"/>
      <c r="C4" s="102"/>
      <c r="D4" s="102"/>
      <c r="E4" s="103"/>
      <c r="F4" s="102"/>
      <c r="G4" s="102"/>
      <c r="H4" s="102"/>
      <c r="I4" s="102"/>
    </row>
    <row r="5" spans="1:57" ht="13.5" thickBot="1">
      <c r="A5" s="72"/>
      <c r="B5" s="72"/>
      <c r="C5" s="72"/>
      <c r="D5" s="72"/>
      <c r="E5" s="72"/>
      <c r="F5" s="72"/>
      <c r="G5" s="72"/>
      <c r="H5" s="72"/>
      <c r="I5" s="72"/>
    </row>
    <row r="6" spans="1:57" s="30" customFormat="1" ht="13.5" thickBot="1">
      <c r="A6" s="104"/>
      <c r="B6" s="105" t="s">
        <v>50</v>
      </c>
      <c r="C6" s="105"/>
      <c r="D6" s="106"/>
      <c r="E6" s="107" t="s">
        <v>51</v>
      </c>
      <c r="F6" s="108" t="s">
        <v>52</v>
      </c>
      <c r="G6" s="108" t="s">
        <v>53</v>
      </c>
      <c r="H6" s="108" t="s">
        <v>54</v>
      </c>
      <c r="I6" s="109" t="s">
        <v>28</v>
      </c>
    </row>
    <row r="7" spans="1:57" s="30" customFormat="1">
      <c r="A7" s="187" t="str">
        <f>Položky!B7</f>
        <v>F13</v>
      </c>
      <c r="B7" s="110" t="str">
        <f>Položky!C7</f>
        <v>Material</v>
      </c>
      <c r="C7" s="61"/>
      <c r="D7" s="111"/>
      <c r="E7" s="188">
        <f>Položky!BA24</f>
        <v>0</v>
      </c>
      <c r="F7" s="189">
        <f>Položky!BB24</f>
        <v>0</v>
      </c>
      <c r="G7" s="189">
        <f>Položky!BC24</f>
        <v>0</v>
      </c>
      <c r="H7" s="189">
        <f>Položky!BD24</f>
        <v>0</v>
      </c>
      <c r="I7" s="190">
        <f>Položky!BE24</f>
        <v>0</v>
      </c>
    </row>
    <row r="8" spans="1:57" s="30" customFormat="1">
      <c r="A8" s="187" t="str">
        <f>Položky!B25</f>
        <v>F28</v>
      </c>
      <c r="B8" s="110" t="str">
        <f>Položky!C25</f>
        <v>Demontáž</v>
      </c>
      <c r="C8" s="61"/>
      <c r="D8" s="111"/>
      <c r="E8" s="188">
        <f>Položky!BA31</f>
        <v>0</v>
      </c>
      <c r="F8" s="189">
        <f>Položky!BB31</f>
        <v>0</v>
      </c>
      <c r="G8" s="189">
        <f>Položky!BC31</f>
        <v>0</v>
      </c>
      <c r="H8" s="189">
        <f>Položky!BD31</f>
        <v>0</v>
      </c>
      <c r="I8" s="190">
        <f>Položky!BE31</f>
        <v>0</v>
      </c>
    </row>
    <row r="9" spans="1:57" s="30" customFormat="1">
      <c r="A9" s="187" t="str">
        <f>Položky!B32</f>
        <v>F31</v>
      </c>
      <c r="B9" s="110" t="str">
        <f>Položky!C32</f>
        <v>Revize</v>
      </c>
      <c r="C9" s="61"/>
      <c r="D9" s="111"/>
      <c r="E9" s="188">
        <f>Položky!BA34</f>
        <v>0</v>
      </c>
      <c r="F9" s="189">
        <f>Položky!BB34</f>
        <v>0</v>
      </c>
      <c r="G9" s="189">
        <f>Položky!BC34</f>
        <v>0</v>
      </c>
      <c r="H9" s="189">
        <f>Položky!BD34</f>
        <v>0</v>
      </c>
      <c r="I9" s="190">
        <f>Položky!BE34</f>
        <v>0</v>
      </c>
    </row>
    <row r="10" spans="1:57" s="30" customFormat="1">
      <c r="A10" s="187" t="str">
        <f>Položky!B35</f>
        <v>R52</v>
      </c>
      <c r="B10" s="110" t="str">
        <f>Položky!C35</f>
        <v>Doprava</v>
      </c>
      <c r="C10" s="61"/>
      <c r="D10" s="111"/>
      <c r="E10" s="188">
        <f>Položky!BA37</f>
        <v>0</v>
      </c>
      <c r="F10" s="189">
        <f>Položky!BB37</f>
        <v>0</v>
      </c>
      <c r="G10" s="189">
        <f>Položky!BC37</f>
        <v>0</v>
      </c>
      <c r="H10" s="189">
        <f>Položky!BD37</f>
        <v>0</v>
      </c>
      <c r="I10" s="190">
        <f>Položky!BE37</f>
        <v>0</v>
      </c>
    </row>
    <row r="11" spans="1:57" s="30" customFormat="1">
      <c r="A11" s="187" t="str">
        <f>Položky!B38</f>
        <v>M21</v>
      </c>
      <c r="B11" s="110" t="str">
        <f>Položky!C38</f>
        <v>Elektromontáže</v>
      </c>
      <c r="C11" s="61"/>
      <c r="D11" s="111"/>
      <c r="E11" s="188">
        <f>Položky!BA49</f>
        <v>0</v>
      </c>
      <c r="F11" s="189">
        <f>Položky!BB49</f>
        <v>0</v>
      </c>
      <c r="G11" s="189">
        <f>Položky!BC49</f>
        <v>0</v>
      </c>
      <c r="H11" s="189">
        <f>Položky!BD49</f>
        <v>0</v>
      </c>
      <c r="I11" s="190">
        <f>Položky!BE49</f>
        <v>0</v>
      </c>
    </row>
    <row r="12" spans="1:57" s="30" customFormat="1" ht="13.5" thickBot="1">
      <c r="A12" s="187" t="str">
        <f>Položky!B50</f>
        <v>M46</v>
      </c>
      <c r="B12" s="110" t="str">
        <f>Položky!C50</f>
        <v>Zemní práce při montáži</v>
      </c>
      <c r="C12" s="61"/>
      <c r="D12" s="111"/>
      <c r="E12" s="188">
        <f>Položky!BA56</f>
        <v>0</v>
      </c>
      <c r="F12" s="189">
        <f>Položky!BB56</f>
        <v>0</v>
      </c>
      <c r="G12" s="189">
        <f>Položky!BC56</f>
        <v>0</v>
      </c>
      <c r="H12" s="189">
        <f>Položky!BD56</f>
        <v>0</v>
      </c>
      <c r="I12" s="190">
        <f>Položky!BE56</f>
        <v>0</v>
      </c>
    </row>
    <row r="13" spans="1:57" s="118" customFormat="1" ht="13.5" thickBot="1">
      <c r="A13" s="112"/>
      <c r="B13" s="113" t="s">
        <v>55</v>
      </c>
      <c r="C13" s="113"/>
      <c r="D13" s="114"/>
      <c r="E13" s="115">
        <f>SUM(E7:E12)</f>
        <v>0</v>
      </c>
      <c r="F13" s="116">
        <f>SUM(F7:F12)</f>
        <v>0</v>
      </c>
      <c r="G13" s="116">
        <f>SUM(G7:G12)</f>
        <v>0</v>
      </c>
      <c r="H13" s="116">
        <f>SUM(H7:H12)</f>
        <v>0</v>
      </c>
      <c r="I13" s="117">
        <f>SUM(I7:I12)</f>
        <v>0</v>
      </c>
    </row>
    <row r="14" spans="1:57">
      <c r="A14" s="61"/>
      <c r="B14" s="61"/>
      <c r="C14" s="61"/>
      <c r="D14" s="61"/>
      <c r="E14" s="61"/>
      <c r="F14" s="61"/>
      <c r="G14" s="61"/>
      <c r="H14" s="61"/>
      <c r="I14" s="61"/>
    </row>
    <row r="15" spans="1:57" ht="19.5" customHeight="1">
      <c r="A15" s="102" t="s">
        <v>56</v>
      </c>
      <c r="B15" s="102"/>
      <c r="C15" s="102"/>
      <c r="D15" s="102"/>
      <c r="E15" s="102"/>
      <c r="F15" s="102"/>
      <c r="G15" s="119"/>
      <c r="H15" s="102"/>
      <c r="I15" s="102"/>
      <c r="BA15" s="36"/>
      <c r="BB15" s="36"/>
      <c r="BC15" s="36"/>
      <c r="BD15" s="36"/>
      <c r="BE15" s="36"/>
    </row>
    <row r="16" spans="1:57" ht="13.5" thickBot="1">
      <c r="A16" s="72"/>
      <c r="B16" s="72"/>
      <c r="C16" s="72"/>
      <c r="D16" s="72"/>
      <c r="E16" s="72"/>
      <c r="F16" s="72"/>
      <c r="G16" s="72"/>
      <c r="H16" s="72"/>
      <c r="I16" s="72"/>
    </row>
    <row r="17" spans="1:53">
      <c r="A17" s="66" t="s">
        <v>57</v>
      </c>
      <c r="B17" s="67"/>
      <c r="C17" s="67"/>
      <c r="D17" s="120"/>
      <c r="E17" s="121" t="s">
        <v>58</v>
      </c>
      <c r="F17" s="122" t="s">
        <v>59</v>
      </c>
      <c r="G17" s="123" t="s">
        <v>60</v>
      </c>
      <c r="H17" s="124"/>
      <c r="I17" s="125" t="s">
        <v>58</v>
      </c>
    </row>
    <row r="18" spans="1:53">
      <c r="A18" s="59" t="s">
        <v>133</v>
      </c>
      <c r="B18" s="50"/>
      <c r="C18" s="50"/>
      <c r="D18" s="126"/>
      <c r="E18" s="127"/>
      <c r="F18" s="128"/>
      <c r="G18" s="129">
        <f t="shared" ref="G18:G25" si="0">CHOOSE(BA18+1,HSV+PSV,HSV+PSV+Mont,HSV+PSV+Dodavka+Mont,HSV,PSV,Mont,Dodavka,Mont+Dodavka,0)</f>
        <v>0</v>
      </c>
      <c r="H18" s="130"/>
      <c r="I18" s="131">
        <f t="shared" ref="I18:I25" si="1">E18+F18*G18/100</f>
        <v>0</v>
      </c>
      <c r="BA18">
        <v>0</v>
      </c>
    </row>
    <row r="19" spans="1:53">
      <c r="A19" s="59" t="s">
        <v>134</v>
      </c>
      <c r="B19" s="50"/>
      <c r="C19" s="50"/>
      <c r="D19" s="126"/>
      <c r="E19" s="127"/>
      <c r="F19" s="128"/>
      <c r="G19" s="129">
        <f t="shared" si="0"/>
        <v>0</v>
      </c>
      <c r="H19" s="130"/>
      <c r="I19" s="131">
        <f t="shared" si="1"/>
        <v>0</v>
      </c>
      <c r="BA19">
        <v>0</v>
      </c>
    </row>
    <row r="20" spans="1:53">
      <c r="A20" s="59" t="s">
        <v>135</v>
      </c>
      <c r="B20" s="50"/>
      <c r="C20" s="50"/>
      <c r="D20" s="126"/>
      <c r="E20" s="127"/>
      <c r="F20" s="128"/>
      <c r="G20" s="129">
        <f t="shared" si="0"/>
        <v>0</v>
      </c>
      <c r="H20" s="130"/>
      <c r="I20" s="131">
        <f t="shared" si="1"/>
        <v>0</v>
      </c>
      <c r="BA20">
        <v>0</v>
      </c>
    </row>
    <row r="21" spans="1:53">
      <c r="A21" s="59" t="s">
        <v>136</v>
      </c>
      <c r="B21" s="50"/>
      <c r="C21" s="50"/>
      <c r="D21" s="126"/>
      <c r="E21" s="127"/>
      <c r="F21" s="128"/>
      <c r="G21" s="129">
        <f t="shared" si="0"/>
        <v>0</v>
      </c>
      <c r="H21" s="130"/>
      <c r="I21" s="131">
        <f t="shared" si="1"/>
        <v>0</v>
      </c>
      <c r="BA21">
        <v>0</v>
      </c>
    </row>
    <row r="22" spans="1:53">
      <c r="A22" s="59" t="s">
        <v>137</v>
      </c>
      <c r="B22" s="50"/>
      <c r="C22" s="50"/>
      <c r="D22" s="126"/>
      <c r="E22" s="127"/>
      <c r="F22" s="128"/>
      <c r="G22" s="129">
        <f t="shared" si="0"/>
        <v>0</v>
      </c>
      <c r="H22" s="130"/>
      <c r="I22" s="131">
        <f t="shared" si="1"/>
        <v>0</v>
      </c>
      <c r="BA22">
        <v>1</v>
      </c>
    </row>
    <row r="23" spans="1:53">
      <c r="A23" s="59" t="s">
        <v>138</v>
      </c>
      <c r="B23" s="50"/>
      <c r="C23" s="50"/>
      <c r="D23" s="126"/>
      <c r="E23" s="127"/>
      <c r="F23" s="128"/>
      <c r="G23" s="129">
        <f t="shared" si="0"/>
        <v>0</v>
      </c>
      <c r="H23" s="130"/>
      <c r="I23" s="131">
        <f t="shared" si="1"/>
        <v>0</v>
      </c>
      <c r="BA23">
        <v>1</v>
      </c>
    </row>
    <row r="24" spans="1:53">
      <c r="A24" s="59" t="s">
        <v>139</v>
      </c>
      <c r="B24" s="50"/>
      <c r="C24" s="50"/>
      <c r="D24" s="126"/>
      <c r="E24" s="127"/>
      <c r="F24" s="128"/>
      <c r="G24" s="129">
        <f t="shared" si="0"/>
        <v>0</v>
      </c>
      <c r="H24" s="130"/>
      <c r="I24" s="131">
        <f t="shared" si="1"/>
        <v>0</v>
      </c>
      <c r="BA24">
        <v>2</v>
      </c>
    </row>
    <row r="25" spans="1:53">
      <c r="A25" s="59" t="s">
        <v>140</v>
      </c>
      <c r="B25" s="50"/>
      <c r="C25" s="50"/>
      <c r="D25" s="126"/>
      <c r="E25" s="127"/>
      <c r="F25" s="128"/>
      <c r="G25" s="129">
        <f t="shared" si="0"/>
        <v>0</v>
      </c>
      <c r="H25" s="130"/>
      <c r="I25" s="131">
        <f t="shared" si="1"/>
        <v>0</v>
      </c>
      <c r="BA25">
        <v>2</v>
      </c>
    </row>
    <row r="26" spans="1:53" ht="13.5" thickBot="1">
      <c r="A26" s="132"/>
      <c r="B26" s="133" t="s">
        <v>61</v>
      </c>
      <c r="C26" s="134"/>
      <c r="D26" s="135"/>
      <c r="E26" s="136"/>
      <c r="F26" s="137"/>
      <c r="G26" s="137"/>
      <c r="H26" s="214">
        <f>SUM(I18:I25)</f>
        <v>0</v>
      </c>
      <c r="I26" s="215"/>
    </row>
    <row r="28" spans="1:53">
      <c r="B28" s="118"/>
      <c r="F28" s="138"/>
      <c r="G28" s="139"/>
      <c r="H28" s="139"/>
      <c r="I28" s="140"/>
    </row>
    <row r="29" spans="1:53">
      <c r="F29" s="138"/>
      <c r="G29" s="139"/>
      <c r="H29" s="139"/>
      <c r="I29" s="140"/>
    </row>
    <row r="30" spans="1:53">
      <c r="F30" s="138"/>
      <c r="G30" s="139"/>
      <c r="H30" s="139"/>
      <c r="I30" s="140"/>
    </row>
    <row r="31" spans="1:53">
      <c r="F31" s="138"/>
      <c r="G31" s="139"/>
      <c r="H31" s="139"/>
      <c r="I31" s="140"/>
    </row>
    <row r="32" spans="1:53">
      <c r="F32" s="138"/>
      <c r="G32" s="139"/>
      <c r="H32" s="139"/>
      <c r="I32" s="140"/>
    </row>
    <row r="33" spans="6:9">
      <c r="F33" s="138"/>
      <c r="G33" s="139"/>
      <c r="H33" s="139"/>
      <c r="I33" s="140"/>
    </row>
    <row r="34" spans="6:9">
      <c r="F34" s="138"/>
      <c r="G34" s="139"/>
      <c r="H34" s="139"/>
      <c r="I34" s="140"/>
    </row>
    <row r="35" spans="6:9">
      <c r="F35" s="138"/>
      <c r="G35" s="139"/>
      <c r="H35" s="139"/>
      <c r="I35" s="140"/>
    </row>
    <row r="36" spans="6:9">
      <c r="F36" s="138"/>
      <c r="G36" s="139"/>
      <c r="H36" s="139"/>
      <c r="I36" s="140"/>
    </row>
    <row r="37" spans="6:9">
      <c r="F37" s="138"/>
      <c r="G37" s="139"/>
      <c r="H37" s="139"/>
      <c r="I37" s="140"/>
    </row>
    <row r="38" spans="6:9">
      <c r="F38" s="138"/>
      <c r="G38" s="139"/>
      <c r="H38" s="139"/>
      <c r="I38" s="140"/>
    </row>
    <row r="39" spans="6:9">
      <c r="F39" s="138"/>
      <c r="G39" s="139"/>
      <c r="H39" s="139"/>
      <c r="I39" s="140"/>
    </row>
    <row r="40" spans="6:9">
      <c r="F40" s="138"/>
      <c r="G40" s="139"/>
      <c r="H40" s="139"/>
      <c r="I40" s="140"/>
    </row>
    <row r="41" spans="6:9">
      <c r="F41" s="138"/>
      <c r="G41" s="139"/>
      <c r="H41" s="139"/>
      <c r="I41" s="140"/>
    </row>
    <row r="42" spans="6:9">
      <c r="F42" s="138"/>
      <c r="G42" s="139"/>
      <c r="H42" s="139"/>
      <c r="I42" s="140"/>
    </row>
    <row r="43" spans="6:9">
      <c r="F43" s="138"/>
      <c r="G43" s="139"/>
      <c r="H43" s="139"/>
      <c r="I43" s="140"/>
    </row>
    <row r="44" spans="6:9">
      <c r="F44" s="138"/>
      <c r="G44" s="139"/>
      <c r="H44" s="139"/>
      <c r="I44" s="140"/>
    </row>
    <row r="45" spans="6:9">
      <c r="F45" s="138"/>
      <c r="G45" s="139"/>
      <c r="H45" s="139"/>
      <c r="I45" s="140"/>
    </row>
    <row r="46" spans="6:9">
      <c r="F46" s="138"/>
      <c r="G46" s="139"/>
      <c r="H46" s="139"/>
      <c r="I46" s="140"/>
    </row>
    <row r="47" spans="6:9">
      <c r="F47" s="138"/>
      <c r="G47" s="139"/>
      <c r="H47" s="139"/>
      <c r="I47" s="140"/>
    </row>
    <row r="48" spans="6:9">
      <c r="F48" s="138"/>
      <c r="G48" s="139"/>
      <c r="H48" s="139"/>
      <c r="I48" s="140"/>
    </row>
    <row r="49" spans="6:9">
      <c r="F49" s="138"/>
      <c r="G49" s="139"/>
      <c r="H49" s="139"/>
      <c r="I49" s="140"/>
    </row>
    <row r="50" spans="6:9">
      <c r="F50" s="138"/>
      <c r="G50" s="139"/>
      <c r="H50" s="139"/>
      <c r="I50" s="140"/>
    </row>
    <row r="51" spans="6:9">
      <c r="F51" s="138"/>
      <c r="G51" s="139"/>
      <c r="H51" s="139"/>
      <c r="I51" s="140"/>
    </row>
    <row r="52" spans="6:9">
      <c r="F52" s="138"/>
      <c r="G52" s="139"/>
      <c r="H52" s="139"/>
      <c r="I52" s="140"/>
    </row>
    <row r="53" spans="6:9">
      <c r="F53" s="138"/>
      <c r="G53" s="139"/>
      <c r="H53" s="139"/>
      <c r="I53" s="140"/>
    </row>
    <row r="54" spans="6:9">
      <c r="F54" s="138"/>
      <c r="G54" s="139"/>
      <c r="H54" s="139"/>
      <c r="I54" s="140"/>
    </row>
    <row r="55" spans="6:9">
      <c r="F55" s="138"/>
      <c r="G55" s="139"/>
      <c r="H55" s="139"/>
      <c r="I55" s="140"/>
    </row>
    <row r="56" spans="6:9">
      <c r="F56" s="138"/>
      <c r="G56" s="139"/>
      <c r="H56" s="139"/>
      <c r="I56" s="140"/>
    </row>
    <row r="57" spans="6:9">
      <c r="F57" s="138"/>
      <c r="G57" s="139"/>
      <c r="H57" s="139"/>
      <c r="I57" s="140"/>
    </row>
    <row r="58" spans="6:9">
      <c r="F58" s="138"/>
      <c r="G58" s="139"/>
      <c r="H58" s="139"/>
      <c r="I58" s="140"/>
    </row>
    <row r="59" spans="6:9">
      <c r="F59" s="138"/>
      <c r="G59" s="139"/>
      <c r="H59" s="139"/>
      <c r="I59" s="140"/>
    </row>
    <row r="60" spans="6:9">
      <c r="F60" s="138"/>
      <c r="G60" s="139"/>
      <c r="H60" s="139"/>
      <c r="I60" s="140"/>
    </row>
    <row r="61" spans="6:9">
      <c r="F61" s="138"/>
      <c r="G61" s="139"/>
      <c r="H61" s="139"/>
      <c r="I61" s="140"/>
    </row>
    <row r="62" spans="6:9">
      <c r="F62" s="138"/>
      <c r="G62" s="139"/>
      <c r="H62" s="139"/>
      <c r="I62" s="140"/>
    </row>
    <row r="63" spans="6:9">
      <c r="F63" s="138"/>
      <c r="G63" s="139"/>
      <c r="H63" s="139"/>
      <c r="I63" s="140"/>
    </row>
    <row r="64" spans="6:9">
      <c r="F64" s="138"/>
      <c r="G64" s="139"/>
      <c r="H64" s="139"/>
      <c r="I64" s="140"/>
    </row>
    <row r="65" spans="6:9">
      <c r="F65" s="138"/>
      <c r="G65" s="139"/>
      <c r="H65" s="139"/>
      <c r="I65" s="140"/>
    </row>
    <row r="66" spans="6:9">
      <c r="F66" s="138"/>
      <c r="G66" s="139"/>
      <c r="H66" s="139"/>
      <c r="I66" s="140"/>
    </row>
    <row r="67" spans="6:9">
      <c r="F67" s="138"/>
      <c r="G67" s="139"/>
      <c r="H67" s="139"/>
      <c r="I67" s="140"/>
    </row>
    <row r="68" spans="6:9">
      <c r="F68" s="138"/>
      <c r="G68" s="139"/>
      <c r="H68" s="139"/>
      <c r="I68" s="140"/>
    </row>
    <row r="69" spans="6:9">
      <c r="F69" s="138"/>
      <c r="G69" s="139"/>
      <c r="H69" s="139"/>
      <c r="I69" s="140"/>
    </row>
    <row r="70" spans="6:9">
      <c r="F70" s="138"/>
      <c r="G70" s="139"/>
      <c r="H70" s="139"/>
      <c r="I70" s="140"/>
    </row>
    <row r="71" spans="6:9">
      <c r="F71" s="138"/>
      <c r="G71" s="139"/>
      <c r="H71" s="139"/>
      <c r="I71" s="140"/>
    </row>
    <row r="72" spans="6:9">
      <c r="F72" s="138"/>
      <c r="G72" s="139"/>
      <c r="H72" s="139"/>
      <c r="I72" s="140"/>
    </row>
    <row r="73" spans="6:9">
      <c r="F73" s="138"/>
      <c r="G73" s="139"/>
      <c r="H73" s="139"/>
      <c r="I73" s="140"/>
    </row>
    <row r="74" spans="6:9">
      <c r="F74" s="138"/>
      <c r="G74" s="139"/>
      <c r="H74" s="139"/>
      <c r="I74" s="140"/>
    </row>
    <row r="75" spans="6:9">
      <c r="F75" s="138"/>
      <c r="G75" s="139"/>
      <c r="H75" s="139"/>
      <c r="I75" s="140"/>
    </row>
    <row r="76" spans="6:9">
      <c r="F76" s="138"/>
      <c r="G76" s="139"/>
      <c r="H76" s="139"/>
      <c r="I76" s="140"/>
    </row>
    <row r="77" spans="6:9">
      <c r="F77" s="138"/>
      <c r="G77" s="139"/>
      <c r="H77" s="139"/>
      <c r="I77" s="140"/>
    </row>
  </sheetData>
  <mergeCells count="4">
    <mergeCell ref="A1:B1"/>
    <mergeCell ref="A2:B2"/>
    <mergeCell ref="G2:I2"/>
    <mergeCell ref="H26:I26"/>
  </mergeCells>
  <pageMargins left="0.59055118110236227" right="0.39370078740157483" top="0.59055118110236227" bottom="0.98425196850393704" header="0.19685039370078741" footer="0.51181102362204722"/>
  <pageSetup paperSize="9" orientation="portrait" horizontalDpi="300" verticalDpi="300" r:id="rId1"/>
  <headerFooter alignWithMargins="0">
    <oddFooter>&amp;L&amp;9Zpracováno programem &amp;"Arial CE,Tučné"BUILDpower,  © RTS, a.s.&amp;R&amp;"Arial,Obyčejné"Strana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codeName="List2"/>
  <dimension ref="A1:CZ129"/>
  <sheetViews>
    <sheetView showGridLines="0" showZeros="0" tabSelected="1" zoomScaleNormal="100" workbookViewId="0">
      <selection activeCell="J22" sqref="J22"/>
    </sheetView>
  </sheetViews>
  <sheetFormatPr defaultRowHeight="12.75"/>
  <cols>
    <col min="1" max="1" width="4.42578125" style="141" customWidth="1"/>
    <col min="2" max="2" width="11.5703125" style="141" customWidth="1"/>
    <col min="3" max="3" width="40.42578125" style="141" customWidth="1"/>
    <col min="4" max="4" width="5.5703125" style="141" customWidth="1"/>
    <col min="5" max="5" width="8.5703125" style="181" customWidth="1"/>
    <col min="6" max="6" width="9.85546875" style="141" customWidth="1"/>
    <col min="7" max="7" width="13.85546875" style="141" customWidth="1"/>
    <col min="8" max="11" width="9.140625" style="141"/>
    <col min="12" max="12" width="75.42578125" style="141" customWidth="1"/>
    <col min="13" max="13" width="45.28515625" style="141" customWidth="1"/>
    <col min="14" max="16384" width="9.140625" style="141"/>
  </cols>
  <sheetData>
    <row r="1" spans="1:104" ht="15.75">
      <c r="A1" s="216" t="s">
        <v>75</v>
      </c>
      <c r="B1" s="216"/>
      <c r="C1" s="216"/>
      <c r="D1" s="216"/>
      <c r="E1" s="216"/>
      <c r="F1" s="216"/>
      <c r="G1" s="216"/>
    </row>
    <row r="2" spans="1:104" ht="14.25" customHeight="1" thickBot="1">
      <c r="A2" s="142"/>
      <c r="B2" s="143"/>
      <c r="C2" s="144"/>
      <c r="D2" s="144"/>
      <c r="E2" s="145"/>
      <c r="F2" s="144"/>
      <c r="G2" s="144"/>
    </row>
    <row r="3" spans="1:104" ht="13.5" thickTop="1">
      <c r="A3" s="207" t="s">
        <v>46</v>
      </c>
      <c r="B3" s="208"/>
      <c r="C3" s="92" t="str">
        <f>CONCATENATE(cislostavby," ",nazevstavby)</f>
        <v xml:space="preserve"> Obec Údlice</v>
      </c>
      <c r="D3" s="93"/>
      <c r="E3" s="146" t="s">
        <v>62</v>
      </c>
      <c r="F3" s="147">
        <f>Rekapitulace!H1</f>
        <v>0</v>
      </c>
      <c r="G3" s="148"/>
    </row>
    <row r="4" spans="1:104" ht="13.5" thickBot="1">
      <c r="A4" s="217" t="s">
        <v>48</v>
      </c>
      <c r="B4" s="210"/>
      <c r="C4" s="98" t="str">
        <f>CONCATENATE(cisloobjektu," ",nazevobjektu)</f>
        <v xml:space="preserve"> Výměna svítidel VO  za svítidla s LED technologii a  stožárů veřejného osvětlení</v>
      </c>
      <c r="D4" s="99"/>
      <c r="E4" s="218" t="str">
        <f>Rekapitulace!G2</f>
        <v>Rekonstrukce VO</v>
      </c>
      <c r="F4" s="219"/>
      <c r="G4" s="220"/>
    </row>
    <row r="5" spans="1:104" ht="13.5" thickTop="1">
      <c r="A5" s="149"/>
      <c r="B5" s="142"/>
      <c r="C5" s="142"/>
      <c r="D5" s="142"/>
      <c r="E5" s="150"/>
      <c r="F5" s="142"/>
      <c r="G5" s="151"/>
    </row>
    <row r="6" spans="1:104">
      <c r="A6" s="152" t="s">
        <v>63</v>
      </c>
      <c r="B6" s="153" t="s">
        <v>64</v>
      </c>
      <c r="C6" s="153" t="s">
        <v>65</v>
      </c>
      <c r="D6" s="153" t="s">
        <v>66</v>
      </c>
      <c r="E6" s="154" t="s">
        <v>67</v>
      </c>
      <c r="F6" s="153" t="s">
        <v>68</v>
      </c>
      <c r="G6" s="155" t="s">
        <v>69</v>
      </c>
    </row>
    <row r="7" spans="1:104">
      <c r="A7" s="156" t="s">
        <v>70</v>
      </c>
      <c r="B7" s="157" t="s">
        <v>77</v>
      </c>
      <c r="C7" s="158" t="s">
        <v>78</v>
      </c>
      <c r="D7" s="159"/>
      <c r="E7" s="160"/>
      <c r="F7" s="160"/>
      <c r="G7" s="161"/>
      <c r="H7" s="162"/>
      <c r="I7" s="162"/>
      <c r="O7" s="163">
        <v>1</v>
      </c>
    </row>
    <row r="8" spans="1:104">
      <c r="A8" s="164">
        <v>1</v>
      </c>
      <c r="B8" s="165" t="s">
        <v>71</v>
      </c>
      <c r="C8" s="166" t="s">
        <v>79</v>
      </c>
      <c r="D8" s="167" t="s">
        <v>80</v>
      </c>
      <c r="E8" s="168">
        <v>41</v>
      </c>
      <c r="F8" s="168">
        <v>0</v>
      </c>
      <c r="G8" s="169">
        <f t="shared" ref="G8:G23" si="0">E8*F8</f>
        <v>0</v>
      </c>
      <c r="O8" s="163">
        <v>2</v>
      </c>
      <c r="AA8" s="141">
        <v>3</v>
      </c>
      <c r="AB8" s="141">
        <v>1</v>
      </c>
      <c r="AC8" s="141">
        <v>34108802</v>
      </c>
      <c r="AZ8" s="141">
        <v>1</v>
      </c>
      <c r="BA8" s="141">
        <f t="shared" ref="BA8:BA23" si="1">IF(AZ8=1,G8,0)</f>
        <v>0</v>
      </c>
      <c r="BB8" s="141">
        <f t="shared" ref="BB8:BB23" si="2">IF(AZ8=2,G8,0)</f>
        <v>0</v>
      </c>
      <c r="BC8" s="141">
        <f t="shared" ref="BC8:BC23" si="3">IF(AZ8=3,G8,0)</f>
        <v>0</v>
      </c>
      <c r="BD8" s="141">
        <f t="shared" ref="BD8:BD23" si="4">IF(AZ8=4,G8,0)</f>
        <v>0</v>
      </c>
      <c r="BE8" s="141">
        <f t="shared" ref="BE8:BE23" si="5">IF(AZ8=5,G8,0)</f>
        <v>0</v>
      </c>
      <c r="CA8" s="170">
        <v>3</v>
      </c>
      <c r="CB8" s="170">
        <v>1</v>
      </c>
      <c r="CZ8" s="141">
        <v>4.99999999999945E-5</v>
      </c>
    </row>
    <row r="9" spans="1:104">
      <c r="A9" s="164">
        <v>2</v>
      </c>
      <c r="B9" s="165" t="s">
        <v>143</v>
      </c>
      <c r="C9" s="166" t="s">
        <v>81</v>
      </c>
      <c r="D9" s="167" t="s">
        <v>72</v>
      </c>
      <c r="E9" s="168">
        <v>41</v>
      </c>
      <c r="F9" s="168">
        <v>0</v>
      </c>
      <c r="G9" s="169">
        <f t="shared" si="0"/>
        <v>0</v>
      </c>
      <c r="O9" s="163">
        <v>2</v>
      </c>
      <c r="AA9" s="141">
        <v>3</v>
      </c>
      <c r="AB9" s="141">
        <v>1</v>
      </c>
      <c r="AC9" s="141">
        <v>34108821</v>
      </c>
      <c r="AZ9" s="141">
        <v>1</v>
      </c>
      <c r="BA9" s="141">
        <f t="shared" si="1"/>
        <v>0</v>
      </c>
      <c r="BB9" s="141">
        <f t="shared" si="2"/>
        <v>0</v>
      </c>
      <c r="BC9" s="141">
        <f t="shared" si="3"/>
        <v>0</v>
      </c>
      <c r="BD9" s="141">
        <f t="shared" si="4"/>
        <v>0</v>
      </c>
      <c r="BE9" s="141">
        <f t="shared" si="5"/>
        <v>0</v>
      </c>
      <c r="CA9" s="170">
        <v>3</v>
      </c>
      <c r="CB9" s="170">
        <v>1</v>
      </c>
      <c r="CZ9" s="141">
        <v>1.2999999999996299E-4</v>
      </c>
    </row>
    <row r="10" spans="1:104">
      <c r="A10" s="164">
        <v>3</v>
      </c>
      <c r="B10" s="165" t="s">
        <v>144</v>
      </c>
      <c r="C10" s="166" t="s">
        <v>82</v>
      </c>
      <c r="D10" s="167" t="s">
        <v>83</v>
      </c>
      <c r="E10" s="168">
        <v>164</v>
      </c>
      <c r="F10" s="168">
        <v>0</v>
      </c>
      <c r="G10" s="169">
        <f t="shared" si="0"/>
        <v>0</v>
      </c>
      <c r="O10" s="163">
        <v>2</v>
      </c>
      <c r="AA10" s="141">
        <v>3</v>
      </c>
      <c r="AB10" s="141">
        <v>1</v>
      </c>
      <c r="AC10" s="141">
        <v>34109513</v>
      </c>
      <c r="AZ10" s="141">
        <v>1</v>
      </c>
      <c r="BA10" s="141">
        <f t="shared" si="1"/>
        <v>0</v>
      </c>
      <c r="BB10" s="141">
        <f t="shared" si="2"/>
        <v>0</v>
      </c>
      <c r="BC10" s="141">
        <f t="shared" si="3"/>
        <v>0</v>
      </c>
      <c r="BD10" s="141">
        <f t="shared" si="4"/>
        <v>0</v>
      </c>
      <c r="BE10" s="141">
        <f t="shared" si="5"/>
        <v>0</v>
      </c>
      <c r="CA10" s="170">
        <v>3</v>
      </c>
      <c r="CB10" s="170">
        <v>1</v>
      </c>
      <c r="CZ10" s="141">
        <v>7.9999999999968998E-5</v>
      </c>
    </row>
    <row r="11" spans="1:104">
      <c r="A11" s="164">
        <v>4</v>
      </c>
      <c r="B11" s="165" t="s">
        <v>145</v>
      </c>
      <c r="C11" s="166" t="s">
        <v>84</v>
      </c>
      <c r="D11" s="167" t="s">
        <v>80</v>
      </c>
      <c r="E11" s="168">
        <v>3</v>
      </c>
      <c r="F11" s="168">
        <v>0</v>
      </c>
      <c r="G11" s="169">
        <f t="shared" si="0"/>
        <v>0</v>
      </c>
      <c r="O11" s="163">
        <v>2</v>
      </c>
      <c r="AA11" s="141">
        <v>3</v>
      </c>
      <c r="AB11" s="141">
        <v>1</v>
      </c>
      <c r="AC11" s="141">
        <v>34109515</v>
      </c>
      <c r="AZ11" s="141">
        <v>1</v>
      </c>
      <c r="BA11" s="141">
        <f t="shared" si="1"/>
        <v>0</v>
      </c>
      <c r="BB11" s="141">
        <f t="shared" si="2"/>
        <v>0</v>
      </c>
      <c r="BC11" s="141">
        <f t="shared" si="3"/>
        <v>0</v>
      </c>
      <c r="BD11" s="141">
        <f t="shared" si="4"/>
        <v>0</v>
      </c>
      <c r="BE11" s="141">
        <f t="shared" si="5"/>
        <v>0</v>
      </c>
      <c r="CA11" s="170">
        <v>3</v>
      </c>
      <c r="CB11" s="170">
        <v>1</v>
      </c>
      <c r="CZ11" s="141">
        <v>9.0000000000034497E-5</v>
      </c>
    </row>
    <row r="12" spans="1:104">
      <c r="A12" s="164">
        <v>5</v>
      </c>
      <c r="B12" s="165" t="s">
        <v>146</v>
      </c>
      <c r="C12" s="166" t="s">
        <v>85</v>
      </c>
      <c r="D12" s="167" t="s">
        <v>86</v>
      </c>
      <c r="E12" s="168">
        <v>7</v>
      </c>
      <c r="F12" s="168">
        <v>0</v>
      </c>
      <c r="G12" s="169">
        <f t="shared" si="0"/>
        <v>0</v>
      </c>
      <c r="O12" s="163">
        <v>2</v>
      </c>
      <c r="AA12" s="141">
        <v>3</v>
      </c>
      <c r="AB12" s="141">
        <v>1</v>
      </c>
      <c r="AC12" s="141">
        <v>34561664</v>
      </c>
      <c r="AZ12" s="141">
        <v>1</v>
      </c>
      <c r="BA12" s="141">
        <f t="shared" si="1"/>
        <v>0</v>
      </c>
      <c r="BB12" s="141">
        <f t="shared" si="2"/>
        <v>0</v>
      </c>
      <c r="BC12" s="141">
        <f t="shared" si="3"/>
        <v>0</v>
      </c>
      <c r="BD12" s="141">
        <f t="shared" si="4"/>
        <v>0</v>
      </c>
      <c r="BE12" s="141">
        <f t="shared" si="5"/>
        <v>0</v>
      </c>
      <c r="CA12" s="170">
        <v>3</v>
      </c>
      <c r="CB12" s="170">
        <v>1</v>
      </c>
      <c r="CZ12" s="141">
        <v>3.9999999999984499E-5</v>
      </c>
    </row>
    <row r="13" spans="1:104">
      <c r="A13" s="164">
        <v>6</v>
      </c>
      <c r="B13" s="165" t="s">
        <v>147</v>
      </c>
      <c r="C13" s="166" t="s">
        <v>87</v>
      </c>
      <c r="D13" s="167" t="s">
        <v>86</v>
      </c>
      <c r="E13" s="168">
        <v>26</v>
      </c>
      <c r="F13" s="168">
        <v>0</v>
      </c>
      <c r="G13" s="169">
        <f t="shared" si="0"/>
        <v>0</v>
      </c>
      <c r="O13" s="163">
        <v>2</v>
      </c>
      <c r="AA13" s="141">
        <v>3</v>
      </c>
      <c r="AB13" s="141">
        <v>1</v>
      </c>
      <c r="AC13" s="141">
        <v>34561700</v>
      </c>
      <c r="AZ13" s="141">
        <v>1</v>
      </c>
      <c r="BA13" s="141">
        <f t="shared" si="1"/>
        <v>0</v>
      </c>
      <c r="BB13" s="141">
        <f t="shared" si="2"/>
        <v>0</v>
      </c>
      <c r="BC13" s="141">
        <f t="shared" si="3"/>
        <v>0</v>
      </c>
      <c r="BD13" s="141">
        <f t="shared" si="4"/>
        <v>0</v>
      </c>
      <c r="BE13" s="141">
        <f t="shared" si="5"/>
        <v>0</v>
      </c>
      <c r="CA13" s="170">
        <v>3</v>
      </c>
      <c r="CB13" s="170">
        <v>1</v>
      </c>
      <c r="CZ13" s="141">
        <v>9.9999999999961197E-6</v>
      </c>
    </row>
    <row r="14" spans="1:104">
      <c r="A14" s="164">
        <v>7</v>
      </c>
      <c r="B14" s="165" t="s">
        <v>148</v>
      </c>
      <c r="C14" s="166" t="s">
        <v>88</v>
      </c>
      <c r="D14" s="167" t="s">
        <v>86</v>
      </c>
      <c r="E14" s="168">
        <v>8</v>
      </c>
      <c r="F14" s="168">
        <v>0</v>
      </c>
      <c r="G14" s="169">
        <f t="shared" si="0"/>
        <v>0</v>
      </c>
      <c r="O14" s="163">
        <v>2</v>
      </c>
      <c r="AA14" s="141">
        <v>3</v>
      </c>
      <c r="AB14" s="141">
        <v>1</v>
      </c>
      <c r="AC14" s="141">
        <v>34561734</v>
      </c>
      <c r="AZ14" s="141">
        <v>1</v>
      </c>
      <c r="BA14" s="141">
        <f t="shared" si="1"/>
        <v>0</v>
      </c>
      <c r="BB14" s="141">
        <f t="shared" si="2"/>
        <v>0</v>
      </c>
      <c r="BC14" s="141">
        <f t="shared" si="3"/>
        <v>0</v>
      </c>
      <c r="BD14" s="141">
        <f t="shared" si="4"/>
        <v>0</v>
      </c>
      <c r="BE14" s="141">
        <f t="shared" si="5"/>
        <v>0</v>
      </c>
      <c r="CA14" s="170">
        <v>3</v>
      </c>
      <c r="CB14" s="170">
        <v>1</v>
      </c>
      <c r="CZ14" s="141">
        <v>1.2999999999996299E-4</v>
      </c>
    </row>
    <row r="15" spans="1:104">
      <c r="A15" s="164">
        <v>8</v>
      </c>
      <c r="B15" s="165" t="s">
        <v>149</v>
      </c>
      <c r="C15" s="166" t="s">
        <v>89</v>
      </c>
      <c r="D15" s="167" t="s">
        <v>86</v>
      </c>
      <c r="E15" s="168">
        <v>31</v>
      </c>
      <c r="F15" s="168">
        <v>0</v>
      </c>
      <c r="G15" s="169">
        <f t="shared" si="0"/>
        <v>0</v>
      </c>
      <c r="O15" s="163">
        <v>2</v>
      </c>
      <c r="AA15" s="141">
        <v>3</v>
      </c>
      <c r="AB15" s="141">
        <v>1</v>
      </c>
      <c r="AC15" s="141">
        <v>34561744</v>
      </c>
      <c r="AZ15" s="141">
        <v>1</v>
      </c>
      <c r="BA15" s="141">
        <f t="shared" si="1"/>
        <v>0</v>
      </c>
      <c r="BB15" s="141">
        <f t="shared" si="2"/>
        <v>0</v>
      </c>
      <c r="BC15" s="141">
        <f t="shared" si="3"/>
        <v>0</v>
      </c>
      <c r="BD15" s="141">
        <f t="shared" si="4"/>
        <v>0</v>
      </c>
      <c r="BE15" s="141">
        <f t="shared" si="5"/>
        <v>0</v>
      </c>
      <c r="CA15" s="170">
        <v>3</v>
      </c>
      <c r="CB15" s="170">
        <v>1</v>
      </c>
      <c r="CZ15" s="141">
        <v>1.2999999999996299E-4</v>
      </c>
    </row>
    <row r="16" spans="1:104">
      <c r="A16" s="164">
        <v>9</v>
      </c>
      <c r="B16" s="165" t="s">
        <v>150</v>
      </c>
      <c r="C16" s="166" t="s">
        <v>90</v>
      </c>
      <c r="D16" s="167" t="s">
        <v>86</v>
      </c>
      <c r="E16" s="168">
        <v>2</v>
      </c>
      <c r="F16" s="168">
        <v>0</v>
      </c>
      <c r="G16" s="169">
        <f t="shared" si="0"/>
        <v>0</v>
      </c>
      <c r="O16" s="163">
        <v>2</v>
      </c>
      <c r="AA16" s="141">
        <v>3</v>
      </c>
      <c r="AB16" s="141">
        <v>1</v>
      </c>
      <c r="AC16" s="141">
        <v>34561800</v>
      </c>
      <c r="AZ16" s="141">
        <v>1</v>
      </c>
      <c r="BA16" s="141">
        <f t="shared" si="1"/>
        <v>0</v>
      </c>
      <c r="BB16" s="141">
        <f t="shared" si="2"/>
        <v>0</v>
      </c>
      <c r="BC16" s="141">
        <f t="shared" si="3"/>
        <v>0</v>
      </c>
      <c r="BD16" s="141">
        <f t="shared" si="4"/>
        <v>0</v>
      </c>
      <c r="BE16" s="141">
        <f t="shared" si="5"/>
        <v>0</v>
      </c>
      <c r="CA16" s="170">
        <v>3</v>
      </c>
      <c r="CB16" s="170">
        <v>1</v>
      </c>
      <c r="CZ16" s="141">
        <v>0</v>
      </c>
    </row>
    <row r="17" spans="1:104">
      <c r="A17" s="164">
        <v>10</v>
      </c>
      <c r="B17" s="165" t="s">
        <v>151</v>
      </c>
      <c r="C17" s="166" t="s">
        <v>91</v>
      </c>
      <c r="D17" s="167" t="s">
        <v>86</v>
      </c>
      <c r="E17" s="168">
        <v>8</v>
      </c>
      <c r="F17" s="168">
        <v>0</v>
      </c>
      <c r="G17" s="169">
        <f t="shared" si="0"/>
        <v>0</v>
      </c>
      <c r="O17" s="163">
        <v>2</v>
      </c>
      <c r="AA17" s="141">
        <v>3</v>
      </c>
      <c r="AB17" s="141">
        <v>1</v>
      </c>
      <c r="AC17" s="141">
        <v>34561802</v>
      </c>
      <c r="AZ17" s="141">
        <v>1</v>
      </c>
      <c r="BA17" s="141">
        <f t="shared" si="1"/>
        <v>0</v>
      </c>
      <c r="BB17" s="141">
        <f t="shared" si="2"/>
        <v>0</v>
      </c>
      <c r="BC17" s="141">
        <f t="shared" si="3"/>
        <v>0</v>
      </c>
      <c r="BD17" s="141">
        <f t="shared" si="4"/>
        <v>0</v>
      </c>
      <c r="BE17" s="141">
        <f t="shared" si="5"/>
        <v>0</v>
      </c>
      <c r="CA17" s="170">
        <v>3</v>
      </c>
      <c r="CB17" s="170">
        <v>1</v>
      </c>
      <c r="CZ17" s="141">
        <v>0</v>
      </c>
    </row>
    <row r="18" spans="1:104">
      <c r="A18" s="164">
        <v>11</v>
      </c>
      <c r="B18" s="165" t="s">
        <v>152</v>
      </c>
      <c r="C18" s="166" t="s">
        <v>92</v>
      </c>
      <c r="D18" s="167" t="s">
        <v>86</v>
      </c>
      <c r="E18" s="168">
        <v>41</v>
      </c>
      <c r="F18" s="168">
        <v>0</v>
      </c>
      <c r="G18" s="169">
        <f t="shared" si="0"/>
        <v>0</v>
      </c>
      <c r="O18" s="163">
        <v>2</v>
      </c>
      <c r="AA18" s="141">
        <v>3</v>
      </c>
      <c r="AB18" s="141">
        <v>1</v>
      </c>
      <c r="AC18" s="141">
        <v>34561818</v>
      </c>
      <c r="AZ18" s="141">
        <v>1</v>
      </c>
      <c r="BA18" s="141">
        <f t="shared" si="1"/>
        <v>0</v>
      </c>
      <c r="BB18" s="141">
        <f t="shared" si="2"/>
        <v>0</v>
      </c>
      <c r="BC18" s="141">
        <f t="shared" si="3"/>
        <v>0</v>
      </c>
      <c r="BD18" s="141">
        <f t="shared" si="4"/>
        <v>0</v>
      </c>
      <c r="BE18" s="141">
        <f t="shared" si="5"/>
        <v>0</v>
      </c>
      <c r="CA18" s="170">
        <v>3</v>
      </c>
      <c r="CB18" s="170">
        <v>1</v>
      </c>
      <c r="CZ18" s="141">
        <v>0</v>
      </c>
    </row>
    <row r="19" spans="1:104">
      <c r="A19" s="164">
        <v>12</v>
      </c>
      <c r="B19" s="165" t="s">
        <v>153</v>
      </c>
      <c r="C19" s="166" t="s">
        <v>93</v>
      </c>
      <c r="D19" s="167" t="s">
        <v>86</v>
      </c>
      <c r="E19" s="168">
        <v>82</v>
      </c>
      <c r="F19" s="168">
        <v>0</v>
      </c>
      <c r="G19" s="169">
        <f t="shared" si="0"/>
        <v>0</v>
      </c>
      <c r="O19" s="163">
        <v>2</v>
      </c>
      <c r="AA19" s="141">
        <v>3</v>
      </c>
      <c r="AB19" s="141">
        <v>1</v>
      </c>
      <c r="AC19" s="141">
        <v>34561820</v>
      </c>
      <c r="AZ19" s="141">
        <v>1</v>
      </c>
      <c r="BA19" s="141">
        <f t="shared" si="1"/>
        <v>0</v>
      </c>
      <c r="BB19" s="141">
        <f t="shared" si="2"/>
        <v>0</v>
      </c>
      <c r="BC19" s="141">
        <f t="shared" si="3"/>
        <v>0</v>
      </c>
      <c r="BD19" s="141">
        <f t="shared" si="4"/>
        <v>0</v>
      </c>
      <c r="BE19" s="141">
        <f t="shared" si="5"/>
        <v>0</v>
      </c>
      <c r="CA19" s="170">
        <v>3</v>
      </c>
      <c r="CB19" s="170">
        <v>1</v>
      </c>
      <c r="CZ19" s="141">
        <v>9.9999999999961197E-6</v>
      </c>
    </row>
    <row r="20" spans="1:104">
      <c r="A20" s="164">
        <v>13</v>
      </c>
      <c r="B20" s="165" t="s">
        <v>154</v>
      </c>
      <c r="C20" s="166" t="s">
        <v>94</v>
      </c>
      <c r="D20" s="167" t="s">
        <v>83</v>
      </c>
      <c r="E20" s="168">
        <v>246</v>
      </c>
      <c r="F20" s="168">
        <v>0</v>
      </c>
      <c r="G20" s="169">
        <f t="shared" si="0"/>
        <v>0</v>
      </c>
      <c r="O20" s="163">
        <v>2</v>
      </c>
      <c r="AA20" s="141">
        <v>3</v>
      </c>
      <c r="AB20" s="141">
        <v>1</v>
      </c>
      <c r="AC20" s="141">
        <v>34561830</v>
      </c>
      <c r="AZ20" s="141">
        <v>1</v>
      </c>
      <c r="BA20" s="141">
        <f t="shared" si="1"/>
        <v>0</v>
      </c>
      <c r="BB20" s="141">
        <f t="shared" si="2"/>
        <v>0</v>
      </c>
      <c r="BC20" s="141">
        <f t="shared" si="3"/>
        <v>0</v>
      </c>
      <c r="BD20" s="141">
        <f t="shared" si="4"/>
        <v>0</v>
      </c>
      <c r="BE20" s="141">
        <f t="shared" si="5"/>
        <v>0</v>
      </c>
      <c r="CA20" s="170">
        <v>3</v>
      </c>
      <c r="CB20" s="170">
        <v>1</v>
      </c>
      <c r="CZ20" s="141">
        <v>0</v>
      </c>
    </row>
    <row r="21" spans="1:104">
      <c r="A21" s="164">
        <v>14</v>
      </c>
      <c r="B21" s="165" t="s">
        <v>155</v>
      </c>
      <c r="C21" s="166" t="s">
        <v>95</v>
      </c>
      <c r="D21" s="167" t="s">
        <v>96</v>
      </c>
      <c r="E21" s="168">
        <v>1</v>
      </c>
      <c r="F21" s="168">
        <v>0</v>
      </c>
      <c r="G21" s="169">
        <f t="shared" si="0"/>
        <v>0</v>
      </c>
      <c r="O21" s="163">
        <v>2</v>
      </c>
      <c r="AA21" s="141">
        <v>3</v>
      </c>
      <c r="AB21" s="141">
        <v>1</v>
      </c>
      <c r="AC21" s="141">
        <v>34561940</v>
      </c>
      <c r="AZ21" s="141">
        <v>1</v>
      </c>
      <c r="BA21" s="141">
        <f t="shared" si="1"/>
        <v>0</v>
      </c>
      <c r="BB21" s="141">
        <f t="shared" si="2"/>
        <v>0</v>
      </c>
      <c r="BC21" s="141">
        <f t="shared" si="3"/>
        <v>0</v>
      </c>
      <c r="BD21" s="141">
        <f t="shared" si="4"/>
        <v>0</v>
      </c>
      <c r="BE21" s="141">
        <f t="shared" si="5"/>
        <v>0</v>
      </c>
      <c r="CA21" s="170">
        <v>3</v>
      </c>
      <c r="CB21" s="170">
        <v>1</v>
      </c>
      <c r="CZ21" s="141">
        <v>9.9999999999961197E-6</v>
      </c>
    </row>
    <row r="22" spans="1:104">
      <c r="A22" s="164">
        <v>15</v>
      </c>
      <c r="B22" s="165" t="s">
        <v>156</v>
      </c>
      <c r="C22" s="166" t="s">
        <v>180</v>
      </c>
      <c r="D22" s="167" t="s">
        <v>86</v>
      </c>
      <c r="E22" s="168">
        <v>86</v>
      </c>
      <c r="F22" s="168">
        <v>0</v>
      </c>
      <c r="G22" s="169">
        <f t="shared" si="0"/>
        <v>0</v>
      </c>
      <c r="O22" s="163">
        <v>2</v>
      </c>
      <c r="AA22" s="141">
        <v>3</v>
      </c>
      <c r="AB22" s="141">
        <v>1</v>
      </c>
      <c r="AC22" s="141">
        <v>35822560</v>
      </c>
      <c r="AZ22" s="141">
        <v>1</v>
      </c>
      <c r="BA22" s="141">
        <f t="shared" si="1"/>
        <v>0</v>
      </c>
      <c r="BB22" s="141">
        <f t="shared" si="2"/>
        <v>0</v>
      </c>
      <c r="BC22" s="141">
        <f t="shared" si="3"/>
        <v>0</v>
      </c>
      <c r="BD22" s="141">
        <f t="shared" si="4"/>
        <v>0</v>
      </c>
      <c r="BE22" s="141">
        <f t="shared" si="5"/>
        <v>0</v>
      </c>
      <c r="CA22" s="170">
        <v>3</v>
      </c>
      <c r="CB22" s="170">
        <v>1</v>
      </c>
      <c r="CZ22" s="141">
        <v>0</v>
      </c>
    </row>
    <row r="23" spans="1:104">
      <c r="A23" s="164">
        <v>16</v>
      </c>
      <c r="B23" s="165" t="s">
        <v>157</v>
      </c>
      <c r="C23" s="166" t="s">
        <v>181</v>
      </c>
      <c r="D23" s="167" t="s">
        <v>86</v>
      </c>
      <c r="E23" s="168">
        <v>136</v>
      </c>
      <c r="F23" s="168">
        <v>0</v>
      </c>
      <c r="G23" s="169">
        <f t="shared" si="0"/>
        <v>0</v>
      </c>
      <c r="O23" s="163">
        <v>2</v>
      </c>
      <c r="AA23" s="141">
        <v>3</v>
      </c>
      <c r="AB23" s="141">
        <v>1</v>
      </c>
      <c r="AC23" s="141">
        <v>35822561</v>
      </c>
      <c r="AZ23" s="141">
        <v>1</v>
      </c>
      <c r="BA23" s="141">
        <f t="shared" si="1"/>
        <v>0</v>
      </c>
      <c r="BB23" s="141">
        <f t="shared" si="2"/>
        <v>0</v>
      </c>
      <c r="BC23" s="141">
        <f t="shared" si="3"/>
        <v>0</v>
      </c>
      <c r="BD23" s="141">
        <f t="shared" si="4"/>
        <v>0</v>
      </c>
      <c r="BE23" s="141">
        <f t="shared" si="5"/>
        <v>0</v>
      </c>
      <c r="CA23" s="170">
        <v>3</v>
      </c>
      <c r="CB23" s="170">
        <v>1</v>
      </c>
      <c r="CZ23" s="141">
        <v>0</v>
      </c>
    </row>
    <row r="24" spans="1:104">
      <c r="A24" s="171"/>
      <c r="B24" s="172" t="s">
        <v>73</v>
      </c>
      <c r="C24" s="173" t="str">
        <f>CONCATENATE(B7," ",C7)</f>
        <v>F13 Material</v>
      </c>
      <c r="D24" s="174"/>
      <c r="E24" s="175"/>
      <c r="F24" s="176"/>
      <c r="G24" s="177">
        <f>SUM(G7:G23)</f>
        <v>0</v>
      </c>
      <c r="O24" s="163">
        <v>4</v>
      </c>
      <c r="BA24" s="178">
        <f>SUM(BA7:BA23)</f>
        <v>0</v>
      </c>
      <c r="BB24" s="178">
        <f>SUM(BB7:BB23)</f>
        <v>0</v>
      </c>
      <c r="BC24" s="178">
        <f>SUM(BC7:BC23)</f>
        <v>0</v>
      </c>
      <c r="BD24" s="178">
        <f>SUM(BD7:BD23)</f>
        <v>0</v>
      </c>
      <c r="BE24" s="178">
        <f>SUM(BE7:BE23)</f>
        <v>0</v>
      </c>
    </row>
    <row r="25" spans="1:104">
      <c r="A25" s="156" t="s">
        <v>70</v>
      </c>
      <c r="B25" s="157" t="s">
        <v>97</v>
      </c>
      <c r="C25" s="158" t="s">
        <v>98</v>
      </c>
      <c r="D25" s="159"/>
      <c r="E25" s="160"/>
      <c r="F25" s="160"/>
      <c r="G25" s="161"/>
      <c r="H25" s="162"/>
      <c r="I25" s="162"/>
      <c r="O25" s="163">
        <v>1</v>
      </c>
    </row>
    <row r="26" spans="1:104">
      <c r="A26" s="164">
        <v>17</v>
      </c>
      <c r="B26" s="165" t="s">
        <v>158</v>
      </c>
      <c r="C26" s="166" t="s">
        <v>99</v>
      </c>
      <c r="D26" s="167" t="s">
        <v>86</v>
      </c>
      <c r="E26" s="168">
        <v>8</v>
      </c>
      <c r="F26" s="168">
        <v>0</v>
      </c>
      <c r="G26" s="169">
        <f>E26*F26</f>
        <v>0</v>
      </c>
      <c r="O26" s="163">
        <v>2</v>
      </c>
      <c r="AA26" s="141">
        <v>1</v>
      </c>
      <c r="AB26" s="141">
        <v>9</v>
      </c>
      <c r="AC26" s="141">
        <v>9</v>
      </c>
      <c r="AZ26" s="141">
        <v>1</v>
      </c>
      <c r="BA26" s="141">
        <f>IF(AZ26=1,G26,0)</f>
        <v>0</v>
      </c>
      <c r="BB26" s="141">
        <f>IF(AZ26=2,G26,0)</f>
        <v>0</v>
      </c>
      <c r="BC26" s="141">
        <f>IF(AZ26=3,G26,0)</f>
        <v>0</v>
      </c>
      <c r="BD26" s="141">
        <f>IF(AZ26=4,G26,0)</f>
        <v>0</v>
      </c>
      <c r="BE26" s="141">
        <f>IF(AZ26=5,G26,0)</f>
        <v>0</v>
      </c>
      <c r="CA26" s="170">
        <v>1</v>
      </c>
      <c r="CB26" s="170">
        <v>9</v>
      </c>
      <c r="CZ26" s="141">
        <v>0</v>
      </c>
    </row>
    <row r="27" spans="1:104">
      <c r="A27" s="164">
        <v>18</v>
      </c>
      <c r="B27" s="165" t="s">
        <v>159</v>
      </c>
      <c r="C27" s="166" t="s">
        <v>100</v>
      </c>
      <c r="D27" s="167" t="s">
        <v>86</v>
      </c>
      <c r="E27" s="168">
        <v>31</v>
      </c>
      <c r="F27" s="168">
        <v>0</v>
      </c>
      <c r="G27" s="169">
        <f>E27*F27</f>
        <v>0</v>
      </c>
      <c r="O27" s="163">
        <v>2</v>
      </c>
      <c r="AA27" s="141">
        <v>1</v>
      </c>
      <c r="AB27" s="141">
        <v>1</v>
      </c>
      <c r="AC27" s="141">
        <v>1</v>
      </c>
      <c r="AZ27" s="141">
        <v>1</v>
      </c>
      <c r="BA27" s="141">
        <f>IF(AZ27=1,G27,0)</f>
        <v>0</v>
      </c>
      <c r="BB27" s="141">
        <f>IF(AZ27=2,G27,0)</f>
        <v>0</v>
      </c>
      <c r="BC27" s="141">
        <f>IF(AZ27=3,G27,0)</f>
        <v>0</v>
      </c>
      <c r="BD27" s="141">
        <f>IF(AZ27=4,G27,0)</f>
        <v>0</v>
      </c>
      <c r="BE27" s="141">
        <f>IF(AZ27=5,G27,0)</f>
        <v>0</v>
      </c>
      <c r="CA27" s="170">
        <v>1</v>
      </c>
      <c r="CB27" s="170">
        <v>1</v>
      </c>
      <c r="CZ27" s="141">
        <v>0.109000000000037</v>
      </c>
    </row>
    <row r="28" spans="1:104">
      <c r="A28" s="164">
        <v>19</v>
      </c>
      <c r="B28" s="165" t="s">
        <v>160</v>
      </c>
      <c r="C28" s="166" t="s">
        <v>101</v>
      </c>
      <c r="D28" s="167" t="s">
        <v>102</v>
      </c>
      <c r="E28" s="168">
        <v>54.5</v>
      </c>
      <c r="F28" s="168">
        <v>0</v>
      </c>
      <c r="G28" s="169">
        <f>E28*F28</f>
        <v>0</v>
      </c>
      <c r="O28" s="163">
        <v>2</v>
      </c>
      <c r="AA28" s="141">
        <v>1</v>
      </c>
      <c r="AB28" s="141">
        <v>1</v>
      </c>
      <c r="AC28" s="141">
        <v>1</v>
      </c>
      <c r="AZ28" s="141">
        <v>1</v>
      </c>
      <c r="BA28" s="141">
        <f>IF(AZ28=1,G28,0)</f>
        <v>0</v>
      </c>
      <c r="BB28" s="141">
        <f>IF(AZ28=2,G28,0)</f>
        <v>0</v>
      </c>
      <c r="BC28" s="141">
        <f>IF(AZ28=3,G28,0)</f>
        <v>0</v>
      </c>
      <c r="BD28" s="141">
        <f>IF(AZ28=4,G28,0)</f>
        <v>0</v>
      </c>
      <c r="BE28" s="141">
        <f>IF(AZ28=5,G28,0)</f>
        <v>0</v>
      </c>
      <c r="CA28" s="170">
        <v>1</v>
      </c>
      <c r="CB28" s="170">
        <v>1</v>
      </c>
      <c r="CZ28" s="141">
        <v>2.8729999999995899</v>
      </c>
    </row>
    <row r="29" spans="1:104" ht="22.5">
      <c r="A29" s="164">
        <v>20</v>
      </c>
      <c r="B29" s="165" t="s">
        <v>161</v>
      </c>
      <c r="C29" s="166" t="s">
        <v>103</v>
      </c>
      <c r="D29" s="167" t="s">
        <v>104</v>
      </c>
      <c r="E29" s="168">
        <v>120</v>
      </c>
      <c r="F29" s="168">
        <v>0</v>
      </c>
      <c r="G29" s="169">
        <f>E29*F29</f>
        <v>0</v>
      </c>
      <c r="O29" s="163">
        <v>2</v>
      </c>
      <c r="AA29" s="141">
        <v>1</v>
      </c>
      <c r="AB29" s="141">
        <v>1</v>
      </c>
      <c r="AC29" s="141">
        <v>1</v>
      </c>
      <c r="AZ29" s="141">
        <v>1</v>
      </c>
      <c r="BA29" s="141">
        <f>IF(AZ29=1,G29,0)</f>
        <v>0</v>
      </c>
      <c r="BB29" s="141">
        <f>IF(AZ29=2,G29,0)</f>
        <v>0</v>
      </c>
      <c r="BC29" s="141">
        <f>IF(AZ29=3,G29,0)</f>
        <v>0</v>
      </c>
      <c r="BD29" s="141">
        <f>IF(AZ29=4,G29,0)</f>
        <v>0</v>
      </c>
      <c r="BE29" s="141">
        <f>IF(AZ29=5,G29,0)</f>
        <v>0</v>
      </c>
      <c r="CA29" s="170">
        <v>1</v>
      </c>
      <c r="CB29" s="170">
        <v>1</v>
      </c>
      <c r="CZ29" s="141">
        <v>0.103730000000041</v>
      </c>
    </row>
    <row r="30" spans="1:104" ht="22.5">
      <c r="A30" s="164">
        <v>21</v>
      </c>
      <c r="B30" s="165" t="s">
        <v>162</v>
      </c>
      <c r="C30" s="166" t="s">
        <v>105</v>
      </c>
      <c r="D30" s="167" t="s">
        <v>96</v>
      </c>
      <c r="E30" s="168">
        <v>1</v>
      </c>
      <c r="F30" s="168">
        <v>0</v>
      </c>
      <c r="G30" s="169">
        <f>E30*F30</f>
        <v>0</v>
      </c>
      <c r="O30" s="163">
        <v>2</v>
      </c>
      <c r="AA30" s="141">
        <v>1</v>
      </c>
      <c r="AB30" s="141">
        <v>1</v>
      </c>
      <c r="AC30" s="141">
        <v>1</v>
      </c>
      <c r="AZ30" s="141">
        <v>1</v>
      </c>
      <c r="BA30" s="141">
        <f>IF(AZ30=1,G30,0)</f>
        <v>0</v>
      </c>
      <c r="BB30" s="141">
        <f>IF(AZ30=2,G30,0)</f>
        <v>0</v>
      </c>
      <c r="BC30" s="141">
        <f>IF(AZ30=3,G30,0)</f>
        <v>0</v>
      </c>
      <c r="BD30" s="141">
        <f>IF(AZ30=4,G30,0)</f>
        <v>0</v>
      </c>
      <c r="BE30" s="141">
        <f>IF(AZ30=5,G30,0)</f>
        <v>0</v>
      </c>
      <c r="CA30" s="170">
        <v>1</v>
      </c>
      <c r="CB30" s="170">
        <v>1</v>
      </c>
      <c r="CZ30" s="141">
        <v>0.103730000000041</v>
      </c>
    </row>
    <row r="31" spans="1:104">
      <c r="A31" s="171"/>
      <c r="B31" s="172" t="s">
        <v>73</v>
      </c>
      <c r="C31" s="173" t="str">
        <f>CONCATENATE(B25," ",C25)</f>
        <v>F28 Demontáž</v>
      </c>
      <c r="D31" s="174"/>
      <c r="E31" s="175"/>
      <c r="F31" s="176"/>
      <c r="G31" s="177">
        <f>SUM(G25:G30)</f>
        <v>0</v>
      </c>
      <c r="O31" s="163">
        <v>4</v>
      </c>
      <c r="BA31" s="178">
        <f>SUM(BA25:BA30)</f>
        <v>0</v>
      </c>
      <c r="BB31" s="178">
        <f>SUM(BB25:BB30)</f>
        <v>0</v>
      </c>
      <c r="BC31" s="178">
        <f>SUM(BC25:BC30)</f>
        <v>0</v>
      </c>
      <c r="BD31" s="178">
        <f>SUM(BD25:BD30)</f>
        <v>0</v>
      </c>
      <c r="BE31" s="178">
        <f>SUM(BE25:BE30)</f>
        <v>0</v>
      </c>
    </row>
    <row r="32" spans="1:104">
      <c r="A32" s="156" t="s">
        <v>70</v>
      </c>
      <c r="B32" s="157" t="s">
        <v>106</v>
      </c>
      <c r="C32" s="158" t="s">
        <v>107</v>
      </c>
      <c r="D32" s="159"/>
      <c r="E32" s="160"/>
      <c r="F32" s="160"/>
      <c r="G32" s="161"/>
      <c r="H32" s="162"/>
      <c r="I32" s="162"/>
      <c r="O32" s="163">
        <v>1</v>
      </c>
    </row>
    <row r="33" spans="1:104">
      <c r="A33" s="164">
        <v>22</v>
      </c>
      <c r="B33" s="165" t="s">
        <v>163</v>
      </c>
      <c r="C33" s="166" t="s">
        <v>108</v>
      </c>
      <c r="D33" s="167" t="s">
        <v>86</v>
      </c>
      <c r="E33" s="168">
        <v>1</v>
      </c>
      <c r="F33" s="168">
        <v>0</v>
      </c>
      <c r="G33" s="169">
        <f>E33*F33</f>
        <v>0</v>
      </c>
      <c r="O33" s="163">
        <v>2</v>
      </c>
      <c r="AA33" s="141">
        <v>1</v>
      </c>
      <c r="AB33" s="141">
        <v>9</v>
      </c>
      <c r="AC33" s="141">
        <v>9</v>
      </c>
      <c r="AZ33" s="141">
        <v>1</v>
      </c>
      <c r="BA33" s="141">
        <f>IF(AZ33=1,G33,0)</f>
        <v>0</v>
      </c>
      <c r="BB33" s="141">
        <f>IF(AZ33=2,G33,0)</f>
        <v>0</v>
      </c>
      <c r="BC33" s="141">
        <f>IF(AZ33=3,G33,0)</f>
        <v>0</v>
      </c>
      <c r="BD33" s="141">
        <f>IF(AZ33=4,G33,0)</f>
        <v>0</v>
      </c>
      <c r="BE33" s="141">
        <f>IF(AZ33=5,G33,0)</f>
        <v>0</v>
      </c>
      <c r="CA33" s="170">
        <v>1</v>
      </c>
      <c r="CB33" s="170">
        <v>9</v>
      </c>
      <c r="CZ33" s="141">
        <v>0</v>
      </c>
    </row>
    <row r="34" spans="1:104">
      <c r="A34" s="171"/>
      <c r="B34" s="172" t="s">
        <v>73</v>
      </c>
      <c r="C34" s="173" t="str">
        <f>CONCATENATE(B32," ",C32)</f>
        <v>F31 Revize</v>
      </c>
      <c r="D34" s="174"/>
      <c r="E34" s="175"/>
      <c r="F34" s="176"/>
      <c r="G34" s="177">
        <f>SUM(G32:G33)</f>
        <v>0</v>
      </c>
      <c r="O34" s="163">
        <v>4</v>
      </c>
      <c r="BA34" s="178">
        <f>SUM(BA32:BA33)</f>
        <v>0</v>
      </c>
      <c r="BB34" s="178">
        <f>SUM(BB32:BB33)</f>
        <v>0</v>
      </c>
      <c r="BC34" s="178">
        <f>SUM(BC32:BC33)</f>
        <v>0</v>
      </c>
      <c r="BD34" s="178">
        <f>SUM(BD32:BD33)</f>
        <v>0</v>
      </c>
      <c r="BE34" s="178">
        <f>SUM(BE32:BE33)</f>
        <v>0</v>
      </c>
    </row>
    <row r="35" spans="1:104">
      <c r="A35" s="156" t="s">
        <v>70</v>
      </c>
      <c r="B35" s="157" t="s">
        <v>109</v>
      </c>
      <c r="C35" s="158" t="s">
        <v>110</v>
      </c>
      <c r="D35" s="159"/>
      <c r="E35" s="160"/>
      <c r="F35" s="160"/>
      <c r="G35" s="161"/>
      <c r="H35" s="162"/>
      <c r="I35" s="162"/>
      <c r="O35" s="163">
        <v>1</v>
      </c>
    </row>
    <row r="36" spans="1:104" ht="22.5">
      <c r="A36" s="164">
        <v>23</v>
      </c>
      <c r="B36" s="165" t="s">
        <v>164</v>
      </c>
      <c r="C36" s="166" t="s">
        <v>111</v>
      </c>
      <c r="D36" s="167" t="s">
        <v>112</v>
      </c>
      <c r="E36" s="168">
        <v>123</v>
      </c>
      <c r="F36" s="168">
        <v>0</v>
      </c>
      <c r="G36" s="169">
        <f>E36*F36</f>
        <v>0</v>
      </c>
      <c r="O36" s="163">
        <v>2</v>
      </c>
      <c r="AA36" s="141">
        <v>3</v>
      </c>
      <c r="AB36" s="141">
        <v>1</v>
      </c>
      <c r="AC36" s="141">
        <v>34111745</v>
      </c>
      <c r="AZ36" s="141">
        <v>1</v>
      </c>
      <c r="BA36" s="141">
        <f>IF(AZ36=1,G36,0)</f>
        <v>0</v>
      </c>
      <c r="BB36" s="141">
        <f>IF(AZ36=2,G36,0)</f>
        <v>0</v>
      </c>
      <c r="BC36" s="141">
        <f>IF(AZ36=3,G36,0)</f>
        <v>0</v>
      </c>
      <c r="BD36" s="141">
        <f>IF(AZ36=4,G36,0)</f>
        <v>0</v>
      </c>
      <c r="BE36" s="141">
        <f>IF(AZ36=5,G36,0)</f>
        <v>0</v>
      </c>
      <c r="CA36" s="170">
        <v>3</v>
      </c>
      <c r="CB36" s="170">
        <v>1</v>
      </c>
      <c r="CZ36" s="141">
        <v>1.0799999999999701E-3</v>
      </c>
    </row>
    <row r="37" spans="1:104">
      <c r="A37" s="171"/>
      <c r="B37" s="172" t="s">
        <v>73</v>
      </c>
      <c r="C37" s="173" t="str">
        <f>CONCATENATE(B35," ",C35)</f>
        <v>R52 Doprava</v>
      </c>
      <c r="D37" s="174"/>
      <c r="E37" s="175"/>
      <c r="F37" s="176"/>
      <c r="G37" s="177">
        <f>SUM(G35:G36)</f>
        <v>0</v>
      </c>
      <c r="O37" s="163">
        <v>4</v>
      </c>
      <c r="BA37" s="178">
        <f>SUM(BA35:BA36)</f>
        <v>0</v>
      </c>
      <c r="BB37" s="178">
        <f>SUM(BB35:BB36)</f>
        <v>0</v>
      </c>
      <c r="BC37" s="178">
        <f>SUM(BC35:BC36)</f>
        <v>0</v>
      </c>
      <c r="BD37" s="178">
        <f>SUM(BD35:BD36)</f>
        <v>0</v>
      </c>
      <c r="BE37" s="178">
        <f>SUM(BE35:BE36)</f>
        <v>0</v>
      </c>
    </row>
    <row r="38" spans="1:104">
      <c r="A38" s="156" t="s">
        <v>70</v>
      </c>
      <c r="B38" s="157" t="s">
        <v>113</v>
      </c>
      <c r="C38" s="158" t="s">
        <v>114</v>
      </c>
      <c r="D38" s="159"/>
      <c r="E38" s="160"/>
      <c r="F38" s="160"/>
      <c r="G38" s="161"/>
      <c r="H38" s="162"/>
      <c r="I38" s="162"/>
      <c r="O38" s="163">
        <v>1</v>
      </c>
    </row>
    <row r="39" spans="1:104">
      <c r="A39" s="164">
        <v>24</v>
      </c>
      <c r="B39" s="165" t="s">
        <v>165</v>
      </c>
      <c r="C39" s="166" t="s">
        <v>115</v>
      </c>
      <c r="D39" s="167" t="s">
        <v>86</v>
      </c>
      <c r="E39" s="168">
        <v>82</v>
      </c>
      <c r="F39" s="168">
        <v>0</v>
      </c>
      <c r="G39" s="169">
        <f t="shared" ref="G39:G48" si="6">E39*F39</f>
        <v>0</v>
      </c>
      <c r="O39" s="163">
        <v>2</v>
      </c>
      <c r="AA39" s="141">
        <v>1</v>
      </c>
      <c r="AB39" s="141">
        <v>9</v>
      </c>
      <c r="AC39" s="141">
        <v>9</v>
      </c>
      <c r="AZ39" s="141">
        <v>4</v>
      </c>
      <c r="BA39" s="141">
        <f t="shared" ref="BA39:BA48" si="7">IF(AZ39=1,G39,0)</f>
        <v>0</v>
      </c>
      <c r="BB39" s="141">
        <f t="shared" ref="BB39:BB48" si="8">IF(AZ39=2,G39,0)</f>
        <v>0</v>
      </c>
      <c r="BC39" s="141">
        <f t="shared" ref="BC39:BC48" si="9">IF(AZ39=3,G39,0)</f>
        <v>0</v>
      </c>
      <c r="BD39" s="141">
        <f t="shared" ref="BD39:BD48" si="10">IF(AZ39=4,G39,0)</f>
        <v>0</v>
      </c>
      <c r="BE39" s="141">
        <f t="shared" ref="BE39:BE48" si="11">IF(AZ39=5,G39,0)</f>
        <v>0</v>
      </c>
      <c r="CA39" s="170">
        <v>1</v>
      </c>
      <c r="CB39" s="170">
        <v>9</v>
      </c>
      <c r="CZ39" s="141">
        <v>0</v>
      </c>
    </row>
    <row r="40" spans="1:104">
      <c r="A40" s="164">
        <v>25</v>
      </c>
      <c r="B40" s="165" t="s">
        <v>166</v>
      </c>
      <c r="C40" s="166" t="s">
        <v>116</v>
      </c>
      <c r="D40" s="167" t="s">
        <v>86</v>
      </c>
      <c r="E40" s="168">
        <v>328</v>
      </c>
      <c r="F40" s="168">
        <v>0</v>
      </c>
      <c r="G40" s="169">
        <f t="shared" si="6"/>
        <v>0</v>
      </c>
      <c r="O40" s="163">
        <v>2</v>
      </c>
      <c r="AA40" s="141">
        <v>1</v>
      </c>
      <c r="AB40" s="141">
        <v>9</v>
      </c>
      <c r="AC40" s="141">
        <v>9</v>
      </c>
      <c r="AZ40" s="141">
        <v>4</v>
      </c>
      <c r="BA40" s="141">
        <f t="shared" si="7"/>
        <v>0</v>
      </c>
      <c r="BB40" s="141">
        <f t="shared" si="8"/>
        <v>0</v>
      </c>
      <c r="BC40" s="141">
        <f t="shared" si="9"/>
        <v>0</v>
      </c>
      <c r="BD40" s="141">
        <f t="shared" si="10"/>
        <v>0</v>
      </c>
      <c r="BE40" s="141">
        <f t="shared" si="11"/>
        <v>0</v>
      </c>
      <c r="CA40" s="170">
        <v>1</v>
      </c>
      <c r="CB40" s="170">
        <v>9</v>
      </c>
      <c r="CZ40" s="141">
        <v>0</v>
      </c>
    </row>
    <row r="41" spans="1:104" ht="22.5">
      <c r="A41" s="164">
        <v>26</v>
      </c>
      <c r="B41" s="165" t="s">
        <v>167</v>
      </c>
      <c r="C41" s="166" t="s">
        <v>117</v>
      </c>
      <c r="D41" s="167" t="s">
        <v>86</v>
      </c>
      <c r="E41" s="168">
        <v>222</v>
      </c>
      <c r="F41" s="168">
        <v>0</v>
      </c>
      <c r="G41" s="169">
        <f t="shared" si="6"/>
        <v>0</v>
      </c>
      <c r="O41" s="163">
        <v>2</v>
      </c>
      <c r="AA41" s="141">
        <v>1</v>
      </c>
      <c r="AB41" s="141">
        <v>9</v>
      </c>
      <c r="AC41" s="141">
        <v>9</v>
      </c>
      <c r="AZ41" s="141">
        <v>4</v>
      </c>
      <c r="BA41" s="141">
        <f t="shared" si="7"/>
        <v>0</v>
      </c>
      <c r="BB41" s="141">
        <f t="shared" si="8"/>
        <v>0</v>
      </c>
      <c r="BC41" s="141">
        <f t="shared" si="9"/>
        <v>0</v>
      </c>
      <c r="BD41" s="141">
        <f t="shared" si="10"/>
        <v>0</v>
      </c>
      <c r="BE41" s="141">
        <f t="shared" si="11"/>
        <v>0</v>
      </c>
      <c r="CA41" s="170">
        <v>1</v>
      </c>
      <c r="CB41" s="170">
        <v>9</v>
      </c>
      <c r="CZ41" s="141">
        <v>0</v>
      </c>
    </row>
    <row r="42" spans="1:104">
      <c r="A42" s="164">
        <v>27</v>
      </c>
      <c r="B42" s="165" t="s">
        <v>168</v>
      </c>
      <c r="C42" s="166" t="s">
        <v>118</v>
      </c>
      <c r="D42" s="167" t="s">
        <v>86</v>
      </c>
      <c r="E42" s="168">
        <v>8</v>
      </c>
      <c r="F42" s="168">
        <v>0</v>
      </c>
      <c r="G42" s="169">
        <f t="shared" si="6"/>
        <v>0</v>
      </c>
      <c r="O42" s="163">
        <v>2</v>
      </c>
      <c r="AA42" s="141">
        <v>1</v>
      </c>
      <c r="AB42" s="141">
        <v>9</v>
      </c>
      <c r="AC42" s="141">
        <v>9</v>
      </c>
      <c r="AZ42" s="141">
        <v>4</v>
      </c>
      <c r="BA42" s="141">
        <f t="shared" si="7"/>
        <v>0</v>
      </c>
      <c r="BB42" s="141">
        <f t="shared" si="8"/>
        <v>0</v>
      </c>
      <c r="BC42" s="141">
        <f t="shared" si="9"/>
        <v>0</v>
      </c>
      <c r="BD42" s="141">
        <f t="shared" si="10"/>
        <v>0</v>
      </c>
      <c r="BE42" s="141">
        <f t="shared" si="11"/>
        <v>0</v>
      </c>
      <c r="CA42" s="170">
        <v>1</v>
      </c>
      <c r="CB42" s="170">
        <v>9</v>
      </c>
      <c r="CZ42" s="141">
        <v>0</v>
      </c>
    </row>
    <row r="43" spans="1:104">
      <c r="A43" s="164">
        <v>28</v>
      </c>
      <c r="B43" s="165" t="s">
        <v>169</v>
      </c>
      <c r="C43" s="166" t="s">
        <v>119</v>
      </c>
      <c r="D43" s="167" t="s">
        <v>86</v>
      </c>
      <c r="E43" s="168">
        <v>33</v>
      </c>
      <c r="F43" s="168">
        <v>0</v>
      </c>
      <c r="G43" s="169">
        <f t="shared" si="6"/>
        <v>0</v>
      </c>
      <c r="O43" s="163">
        <v>2</v>
      </c>
      <c r="AA43" s="141">
        <v>1</v>
      </c>
      <c r="AB43" s="141">
        <v>9</v>
      </c>
      <c r="AC43" s="141">
        <v>9</v>
      </c>
      <c r="AZ43" s="141">
        <v>4</v>
      </c>
      <c r="BA43" s="141">
        <f t="shared" si="7"/>
        <v>0</v>
      </c>
      <c r="BB43" s="141">
        <f t="shared" si="8"/>
        <v>0</v>
      </c>
      <c r="BC43" s="141">
        <f t="shared" si="9"/>
        <v>0</v>
      </c>
      <c r="BD43" s="141">
        <f t="shared" si="10"/>
        <v>0</v>
      </c>
      <c r="BE43" s="141">
        <f t="shared" si="11"/>
        <v>0</v>
      </c>
      <c r="CA43" s="170">
        <v>1</v>
      </c>
      <c r="CB43" s="170">
        <v>9</v>
      </c>
      <c r="CZ43" s="141">
        <v>0</v>
      </c>
    </row>
    <row r="44" spans="1:104">
      <c r="A44" s="164">
        <v>29</v>
      </c>
      <c r="B44" s="165" t="s">
        <v>170</v>
      </c>
      <c r="C44" s="166" t="s">
        <v>120</v>
      </c>
      <c r="D44" s="167" t="s">
        <v>86</v>
      </c>
      <c r="E44" s="168">
        <v>39</v>
      </c>
      <c r="F44" s="168">
        <v>0</v>
      </c>
      <c r="G44" s="169">
        <f t="shared" si="6"/>
        <v>0</v>
      </c>
      <c r="O44" s="163">
        <v>2</v>
      </c>
      <c r="AA44" s="141">
        <v>1</v>
      </c>
      <c r="AB44" s="141">
        <v>9</v>
      </c>
      <c r="AC44" s="141">
        <v>9</v>
      </c>
      <c r="AZ44" s="141">
        <v>4</v>
      </c>
      <c r="BA44" s="141">
        <f t="shared" si="7"/>
        <v>0</v>
      </c>
      <c r="BB44" s="141">
        <f t="shared" si="8"/>
        <v>0</v>
      </c>
      <c r="BC44" s="141">
        <f t="shared" si="9"/>
        <v>0</v>
      </c>
      <c r="BD44" s="141">
        <f t="shared" si="10"/>
        <v>0</v>
      </c>
      <c r="BE44" s="141">
        <f t="shared" si="11"/>
        <v>0</v>
      </c>
      <c r="CA44" s="170">
        <v>1</v>
      </c>
      <c r="CB44" s="170">
        <v>9</v>
      </c>
      <c r="CZ44" s="141">
        <v>0</v>
      </c>
    </row>
    <row r="45" spans="1:104">
      <c r="A45" s="164">
        <v>30</v>
      </c>
      <c r="B45" s="165" t="s">
        <v>171</v>
      </c>
      <c r="C45" s="166" t="s">
        <v>121</v>
      </c>
      <c r="D45" s="167" t="s">
        <v>86</v>
      </c>
      <c r="E45" s="168">
        <v>2</v>
      </c>
      <c r="F45" s="168">
        <v>0</v>
      </c>
      <c r="G45" s="169">
        <f t="shared" si="6"/>
        <v>0</v>
      </c>
      <c r="O45" s="163">
        <v>2</v>
      </c>
      <c r="AA45" s="141">
        <v>1</v>
      </c>
      <c r="AB45" s="141">
        <v>9</v>
      </c>
      <c r="AC45" s="141">
        <v>9</v>
      </c>
      <c r="AZ45" s="141">
        <v>4</v>
      </c>
      <c r="BA45" s="141">
        <f t="shared" si="7"/>
        <v>0</v>
      </c>
      <c r="BB45" s="141">
        <f t="shared" si="8"/>
        <v>0</v>
      </c>
      <c r="BC45" s="141">
        <f t="shared" si="9"/>
        <v>0</v>
      </c>
      <c r="BD45" s="141">
        <f t="shared" si="10"/>
        <v>0</v>
      </c>
      <c r="BE45" s="141">
        <f t="shared" si="11"/>
        <v>0</v>
      </c>
      <c r="CA45" s="170">
        <v>1</v>
      </c>
      <c r="CB45" s="170">
        <v>9</v>
      </c>
      <c r="CZ45" s="141">
        <v>0</v>
      </c>
    </row>
    <row r="46" spans="1:104">
      <c r="A46" s="164">
        <v>31</v>
      </c>
      <c r="B46" s="165" t="s">
        <v>172</v>
      </c>
      <c r="C46" s="166" t="s">
        <v>122</v>
      </c>
      <c r="D46" s="167" t="s">
        <v>86</v>
      </c>
      <c r="E46" s="168">
        <v>41</v>
      </c>
      <c r="F46" s="168">
        <v>0</v>
      </c>
      <c r="G46" s="169">
        <f t="shared" si="6"/>
        <v>0</v>
      </c>
      <c r="O46" s="163">
        <v>2</v>
      </c>
      <c r="AA46" s="141">
        <v>1</v>
      </c>
      <c r="AB46" s="141">
        <v>9</v>
      </c>
      <c r="AC46" s="141">
        <v>9</v>
      </c>
      <c r="AZ46" s="141">
        <v>4</v>
      </c>
      <c r="BA46" s="141">
        <f t="shared" si="7"/>
        <v>0</v>
      </c>
      <c r="BB46" s="141">
        <f t="shared" si="8"/>
        <v>0</v>
      </c>
      <c r="BC46" s="141">
        <f t="shared" si="9"/>
        <v>0</v>
      </c>
      <c r="BD46" s="141">
        <f t="shared" si="10"/>
        <v>0</v>
      </c>
      <c r="BE46" s="141">
        <f t="shared" si="11"/>
        <v>0</v>
      </c>
      <c r="CA46" s="170">
        <v>1</v>
      </c>
      <c r="CB46" s="170">
        <v>9</v>
      </c>
      <c r="CZ46" s="141">
        <v>0</v>
      </c>
    </row>
    <row r="47" spans="1:104">
      <c r="A47" s="164">
        <v>32</v>
      </c>
      <c r="B47" s="165" t="s">
        <v>173</v>
      </c>
      <c r="C47" s="166" t="s">
        <v>123</v>
      </c>
      <c r="D47" s="167" t="s">
        <v>83</v>
      </c>
      <c r="E47" s="168">
        <v>61.5</v>
      </c>
      <c r="F47" s="168">
        <v>0</v>
      </c>
      <c r="G47" s="169">
        <f t="shared" si="6"/>
        <v>0</v>
      </c>
      <c r="O47" s="163">
        <v>2</v>
      </c>
      <c r="AA47" s="141">
        <v>1</v>
      </c>
      <c r="AB47" s="141">
        <v>9</v>
      </c>
      <c r="AC47" s="141">
        <v>9</v>
      </c>
      <c r="AZ47" s="141">
        <v>4</v>
      </c>
      <c r="BA47" s="141">
        <f t="shared" si="7"/>
        <v>0</v>
      </c>
      <c r="BB47" s="141">
        <f t="shared" si="8"/>
        <v>0</v>
      </c>
      <c r="BC47" s="141">
        <f t="shared" si="9"/>
        <v>0</v>
      </c>
      <c r="BD47" s="141">
        <f t="shared" si="10"/>
        <v>0</v>
      </c>
      <c r="BE47" s="141">
        <f t="shared" si="11"/>
        <v>0</v>
      </c>
      <c r="CA47" s="170">
        <v>1</v>
      </c>
      <c r="CB47" s="170">
        <v>9</v>
      </c>
      <c r="CZ47" s="141">
        <v>0</v>
      </c>
    </row>
    <row r="48" spans="1:104" ht="22.5">
      <c r="A48" s="164">
        <v>33</v>
      </c>
      <c r="B48" s="165" t="s">
        <v>174</v>
      </c>
      <c r="C48" s="166" t="s">
        <v>124</v>
      </c>
      <c r="D48" s="167" t="s">
        <v>83</v>
      </c>
      <c r="E48" s="168">
        <v>246</v>
      </c>
      <c r="F48" s="168">
        <v>0</v>
      </c>
      <c r="G48" s="169">
        <f t="shared" si="6"/>
        <v>0</v>
      </c>
      <c r="O48" s="163">
        <v>2</v>
      </c>
      <c r="AA48" s="141">
        <v>1</v>
      </c>
      <c r="AB48" s="141">
        <v>9</v>
      </c>
      <c r="AC48" s="141">
        <v>9</v>
      </c>
      <c r="AZ48" s="141">
        <v>4</v>
      </c>
      <c r="BA48" s="141">
        <f t="shared" si="7"/>
        <v>0</v>
      </c>
      <c r="BB48" s="141">
        <f t="shared" si="8"/>
        <v>0</v>
      </c>
      <c r="BC48" s="141">
        <f t="shared" si="9"/>
        <v>0</v>
      </c>
      <c r="BD48" s="141">
        <f t="shared" si="10"/>
        <v>0</v>
      </c>
      <c r="BE48" s="141">
        <f t="shared" si="11"/>
        <v>0</v>
      </c>
      <c r="CA48" s="170">
        <v>1</v>
      </c>
      <c r="CB48" s="170">
        <v>9</v>
      </c>
      <c r="CZ48" s="141">
        <v>0</v>
      </c>
    </row>
    <row r="49" spans="1:104">
      <c r="A49" s="171"/>
      <c r="B49" s="172" t="s">
        <v>73</v>
      </c>
      <c r="C49" s="173" t="str">
        <f>CONCATENATE(B38," ",C38)</f>
        <v>M21 Elektromontáže</v>
      </c>
      <c r="D49" s="174"/>
      <c r="E49" s="175"/>
      <c r="F49" s="176"/>
      <c r="G49" s="177">
        <f>SUM(G38:G48)</f>
        <v>0</v>
      </c>
      <c r="O49" s="163">
        <v>4</v>
      </c>
      <c r="BA49" s="178">
        <f>SUM(BA38:BA48)</f>
        <v>0</v>
      </c>
      <c r="BB49" s="178">
        <f>SUM(BB38:BB48)</f>
        <v>0</v>
      </c>
      <c r="BC49" s="178">
        <f>SUM(BC38:BC48)</f>
        <v>0</v>
      </c>
      <c r="BD49" s="178">
        <f>SUM(BD38:BD48)</f>
        <v>0</v>
      </c>
      <c r="BE49" s="178">
        <f>SUM(BE38:BE48)</f>
        <v>0</v>
      </c>
    </row>
    <row r="50" spans="1:104">
      <c r="A50" s="156" t="s">
        <v>70</v>
      </c>
      <c r="B50" s="157" t="s">
        <v>125</v>
      </c>
      <c r="C50" s="158" t="s">
        <v>126</v>
      </c>
      <c r="D50" s="159"/>
      <c r="E50" s="160"/>
      <c r="F50" s="160"/>
      <c r="G50" s="161"/>
      <c r="H50" s="162"/>
      <c r="I50" s="162"/>
      <c r="O50" s="163">
        <v>1</v>
      </c>
    </row>
    <row r="51" spans="1:104">
      <c r="A51" s="164">
        <v>34</v>
      </c>
      <c r="B51" s="165" t="s">
        <v>175</v>
      </c>
      <c r="C51" s="166" t="s">
        <v>127</v>
      </c>
      <c r="D51" s="167" t="s">
        <v>86</v>
      </c>
      <c r="E51" s="168">
        <v>41</v>
      </c>
      <c r="F51" s="168">
        <v>0</v>
      </c>
      <c r="G51" s="169">
        <f>E51*F51</f>
        <v>0</v>
      </c>
      <c r="O51" s="163">
        <v>2</v>
      </c>
      <c r="AA51" s="141">
        <v>1</v>
      </c>
      <c r="AB51" s="141">
        <v>9</v>
      </c>
      <c r="AC51" s="141">
        <v>9</v>
      </c>
      <c r="AZ51" s="141">
        <v>4</v>
      </c>
      <c r="BA51" s="141">
        <f>IF(AZ51=1,G51,0)</f>
        <v>0</v>
      </c>
      <c r="BB51" s="141">
        <f>IF(AZ51=2,G51,0)</f>
        <v>0</v>
      </c>
      <c r="BC51" s="141">
        <f>IF(AZ51=3,G51,0)</f>
        <v>0</v>
      </c>
      <c r="BD51" s="141">
        <f>IF(AZ51=4,G51,0)</f>
        <v>0</v>
      </c>
      <c r="BE51" s="141">
        <f>IF(AZ51=5,G51,0)</f>
        <v>0</v>
      </c>
      <c r="CA51" s="170">
        <v>1</v>
      </c>
      <c r="CB51" s="170">
        <v>9</v>
      </c>
      <c r="CZ51" s="141">
        <v>0</v>
      </c>
    </row>
    <row r="52" spans="1:104" ht="22.5">
      <c r="A52" s="164">
        <v>35</v>
      </c>
      <c r="B52" s="165" t="s">
        <v>176</v>
      </c>
      <c r="C52" s="166" t="s">
        <v>128</v>
      </c>
      <c r="D52" s="167" t="s">
        <v>86</v>
      </c>
      <c r="E52" s="168">
        <v>8</v>
      </c>
      <c r="F52" s="168">
        <v>0</v>
      </c>
      <c r="G52" s="169">
        <f>E52*F52</f>
        <v>0</v>
      </c>
      <c r="O52" s="163">
        <v>2</v>
      </c>
      <c r="AA52" s="141">
        <v>1</v>
      </c>
      <c r="AB52" s="141">
        <v>9</v>
      </c>
      <c r="AC52" s="141">
        <v>9</v>
      </c>
      <c r="AZ52" s="141">
        <v>4</v>
      </c>
      <c r="BA52" s="141">
        <f>IF(AZ52=1,G52,0)</f>
        <v>0</v>
      </c>
      <c r="BB52" s="141">
        <f>IF(AZ52=2,G52,0)</f>
        <v>0</v>
      </c>
      <c r="BC52" s="141">
        <f>IF(AZ52=3,G52,0)</f>
        <v>0</v>
      </c>
      <c r="BD52" s="141">
        <f>IF(AZ52=4,G52,0)</f>
        <v>0</v>
      </c>
      <c r="BE52" s="141">
        <f>IF(AZ52=5,G52,0)</f>
        <v>0</v>
      </c>
      <c r="CA52" s="170">
        <v>1</v>
      </c>
      <c r="CB52" s="170">
        <v>9</v>
      </c>
      <c r="CZ52" s="141">
        <v>0</v>
      </c>
    </row>
    <row r="53" spans="1:104" ht="22.5">
      <c r="A53" s="164">
        <v>36</v>
      </c>
      <c r="B53" s="165" t="s">
        <v>177</v>
      </c>
      <c r="C53" s="166" t="s">
        <v>129</v>
      </c>
      <c r="D53" s="167" t="s">
        <v>86</v>
      </c>
      <c r="E53" s="168">
        <v>33</v>
      </c>
      <c r="F53" s="168">
        <v>0</v>
      </c>
      <c r="G53" s="169">
        <f>E53*F53</f>
        <v>0</v>
      </c>
      <c r="O53" s="163">
        <v>2</v>
      </c>
      <c r="AA53" s="141">
        <v>1</v>
      </c>
      <c r="AB53" s="141">
        <v>9</v>
      </c>
      <c r="AC53" s="141">
        <v>9</v>
      </c>
      <c r="AZ53" s="141">
        <v>4</v>
      </c>
      <c r="BA53" s="141">
        <f>IF(AZ53=1,G53,0)</f>
        <v>0</v>
      </c>
      <c r="BB53" s="141">
        <f>IF(AZ53=2,G53,0)</f>
        <v>0</v>
      </c>
      <c r="BC53" s="141">
        <f>IF(AZ53=3,G53,0)</f>
        <v>0</v>
      </c>
      <c r="BD53" s="141">
        <f>IF(AZ53=4,G53,0)</f>
        <v>0</v>
      </c>
      <c r="BE53" s="141">
        <f>IF(AZ53=5,G53,0)</f>
        <v>0</v>
      </c>
      <c r="CA53" s="170">
        <v>1</v>
      </c>
      <c r="CB53" s="170">
        <v>9</v>
      </c>
      <c r="CZ53" s="141">
        <v>0</v>
      </c>
    </row>
    <row r="54" spans="1:104">
      <c r="A54" s="164">
        <v>37</v>
      </c>
      <c r="B54" s="165" t="s">
        <v>178</v>
      </c>
      <c r="C54" s="166" t="s">
        <v>130</v>
      </c>
      <c r="D54" s="167" t="s">
        <v>102</v>
      </c>
      <c r="E54" s="168">
        <v>35</v>
      </c>
      <c r="F54" s="168">
        <v>0</v>
      </c>
      <c r="G54" s="169">
        <f>E54*F54</f>
        <v>0</v>
      </c>
      <c r="O54" s="163">
        <v>2</v>
      </c>
      <c r="AA54" s="141">
        <v>1</v>
      </c>
      <c r="AB54" s="141">
        <v>9</v>
      </c>
      <c r="AC54" s="141">
        <v>9</v>
      </c>
      <c r="AZ54" s="141">
        <v>4</v>
      </c>
      <c r="BA54" s="141">
        <f>IF(AZ54=1,G54,0)</f>
        <v>0</v>
      </c>
      <c r="BB54" s="141">
        <f>IF(AZ54=2,G54,0)</f>
        <v>0</v>
      </c>
      <c r="BC54" s="141">
        <f>IF(AZ54=3,G54,0)</f>
        <v>0</v>
      </c>
      <c r="BD54" s="141">
        <f>IF(AZ54=4,G54,0)</f>
        <v>0</v>
      </c>
      <c r="BE54" s="141">
        <f>IF(AZ54=5,G54,0)</f>
        <v>0</v>
      </c>
      <c r="CA54" s="170">
        <v>1</v>
      </c>
      <c r="CB54" s="170">
        <v>9</v>
      </c>
      <c r="CZ54" s="141">
        <v>0</v>
      </c>
    </row>
    <row r="55" spans="1:104">
      <c r="A55" s="164">
        <v>38</v>
      </c>
      <c r="B55" s="165" t="s">
        <v>179</v>
      </c>
      <c r="C55" s="166" t="s">
        <v>131</v>
      </c>
      <c r="D55" s="167" t="s">
        <v>132</v>
      </c>
      <c r="E55" s="168">
        <v>82</v>
      </c>
      <c r="F55" s="168">
        <v>0</v>
      </c>
      <c r="G55" s="169">
        <f>E55*F55</f>
        <v>0</v>
      </c>
      <c r="O55" s="163">
        <v>2</v>
      </c>
      <c r="AA55" s="141">
        <v>1</v>
      </c>
      <c r="AB55" s="141">
        <v>9</v>
      </c>
      <c r="AC55" s="141">
        <v>9</v>
      </c>
      <c r="AZ55" s="141">
        <v>4</v>
      </c>
      <c r="BA55" s="141">
        <f>IF(AZ55=1,G55,0)</f>
        <v>0</v>
      </c>
      <c r="BB55" s="141">
        <f>IF(AZ55=2,G55,0)</f>
        <v>0</v>
      </c>
      <c r="BC55" s="141">
        <f>IF(AZ55=3,G55,0)</f>
        <v>0</v>
      </c>
      <c r="BD55" s="141">
        <f>IF(AZ55=4,G55,0)</f>
        <v>0</v>
      </c>
      <c r="BE55" s="141">
        <f>IF(AZ55=5,G55,0)</f>
        <v>0</v>
      </c>
      <c r="CA55" s="170">
        <v>1</v>
      </c>
      <c r="CB55" s="170">
        <v>9</v>
      </c>
      <c r="CZ55" s="141">
        <v>0</v>
      </c>
    </row>
    <row r="56" spans="1:104">
      <c r="A56" s="171"/>
      <c r="B56" s="172" t="s">
        <v>73</v>
      </c>
      <c r="C56" s="173" t="str">
        <f>CONCATENATE(B50," ",C50)</f>
        <v>M46 Zemní práce při montáži</v>
      </c>
      <c r="D56" s="174"/>
      <c r="E56" s="175"/>
      <c r="F56" s="176"/>
      <c r="G56" s="177">
        <f>SUM(G50:G55)</f>
        <v>0</v>
      </c>
      <c r="O56" s="163">
        <v>4</v>
      </c>
      <c r="BA56" s="178">
        <f>SUM(BA50:BA55)</f>
        <v>0</v>
      </c>
      <c r="BB56" s="178">
        <f>SUM(BB50:BB55)</f>
        <v>0</v>
      </c>
      <c r="BC56" s="178">
        <f>SUM(BC50:BC55)</f>
        <v>0</v>
      </c>
      <c r="BD56" s="178">
        <f>SUM(BD50:BD55)</f>
        <v>0</v>
      </c>
      <c r="BE56" s="178">
        <f>SUM(BE50:BE55)</f>
        <v>0</v>
      </c>
    </row>
    <row r="57" spans="1:104">
      <c r="E57" s="141"/>
    </row>
    <row r="58" spans="1:104">
      <c r="E58" s="141"/>
    </row>
    <row r="59" spans="1:104">
      <c r="E59" s="141"/>
    </row>
    <row r="60" spans="1:104">
      <c r="E60" s="141"/>
    </row>
    <row r="61" spans="1:104">
      <c r="E61" s="141"/>
    </row>
    <row r="62" spans="1:104">
      <c r="E62" s="141"/>
    </row>
    <row r="63" spans="1:104">
      <c r="E63" s="141"/>
    </row>
    <row r="64" spans="1:104">
      <c r="E64" s="141"/>
    </row>
    <row r="65" spans="1:7">
      <c r="E65" s="141"/>
    </row>
    <row r="66" spans="1:7">
      <c r="E66" s="141"/>
    </row>
    <row r="67" spans="1:7">
      <c r="E67" s="141"/>
    </row>
    <row r="68" spans="1:7">
      <c r="E68" s="141"/>
    </row>
    <row r="69" spans="1:7">
      <c r="E69" s="141"/>
    </row>
    <row r="70" spans="1:7">
      <c r="E70" s="141"/>
    </row>
    <row r="71" spans="1:7">
      <c r="E71" s="141"/>
    </row>
    <row r="72" spans="1:7">
      <c r="E72" s="141"/>
    </row>
    <row r="73" spans="1:7">
      <c r="E73" s="141"/>
    </row>
    <row r="74" spans="1:7">
      <c r="E74" s="141"/>
    </row>
    <row r="75" spans="1:7">
      <c r="E75" s="141"/>
    </row>
    <row r="76" spans="1:7">
      <c r="E76" s="141"/>
    </row>
    <row r="77" spans="1:7">
      <c r="E77" s="141"/>
    </row>
    <row r="78" spans="1:7">
      <c r="E78" s="141"/>
    </row>
    <row r="79" spans="1:7">
      <c r="E79" s="141"/>
    </row>
    <row r="80" spans="1:7">
      <c r="A80" s="179"/>
      <c r="B80" s="179"/>
      <c r="C80" s="179"/>
      <c r="D80" s="179"/>
      <c r="E80" s="179"/>
      <c r="F80" s="179"/>
      <c r="G80" s="179"/>
    </row>
    <row r="81" spans="1:7">
      <c r="A81" s="179"/>
      <c r="B81" s="179"/>
      <c r="C81" s="179"/>
      <c r="D81" s="179"/>
      <c r="E81" s="179"/>
      <c r="F81" s="179"/>
      <c r="G81" s="179"/>
    </row>
    <row r="82" spans="1:7">
      <c r="A82" s="179"/>
      <c r="B82" s="179"/>
      <c r="C82" s="179"/>
      <c r="D82" s="179"/>
      <c r="E82" s="179"/>
      <c r="F82" s="179"/>
      <c r="G82" s="179"/>
    </row>
    <row r="83" spans="1:7">
      <c r="A83" s="179"/>
      <c r="B83" s="179"/>
      <c r="C83" s="179"/>
      <c r="D83" s="179"/>
      <c r="E83" s="179"/>
      <c r="F83" s="179"/>
      <c r="G83" s="179"/>
    </row>
    <row r="84" spans="1:7">
      <c r="E84" s="141"/>
    </row>
    <row r="85" spans="1:7">
      <c r="E85" s="141"/>
    </row>
    <row r="86" spans="1:7">
      <c r="E86" s="141"/>
    </row>
    <row r="87" spans="1:7">
      <c r="E87" s="141"/>
    </row>
    <row r="88" spans="1:7">
      <c r="E88" s="141"/>
    </row>
    <row r="89" spans="1:7">
      <c r="E89" s="141"/>
    </row>
    <row r="90" spans="1:7">
      <c r="E90" s="141"/>
    </row>
    <row r="91" spans="1:7">
      <c r="E91" s="141"/>
    </row>
    <row r="92" spans="1:7">
      <c r="E92" s="141"/>
    </row>
    <row r="93" spans="1:7">
      <c r="E93" s="141"/>
    </row>
    <row r="94" spans="1:7">
      <c r="E94" s="141"/>
    </row>
    <row r="95" spans="1:7">
      <c r="E95" s="141"/>
    </row>
    <row r="96" spans="1:7">
      <c r="E96" s="141"/>
    </row>
    <row r="97" spans="5:5">
      <c r="E97" s="141"/>
    </row>
    <row r="98" spans="5:5">
      <c r="E98" s="141"/>
    </row>
    <row r="99" spans="5:5">
      <c r="E99" s="141"/>
    </row>
    <row r="100" spans="5:5">
      <c r="E100" s="141"/>
    </row>
    <row r="101" spans="5:5">
      <c r="E101" s="141"/>
    </row>
    <row r="102" spans="5:5">
      <c r="E102" s="141"/>
    </row>
    <row r="103" spans="5:5">
      <c r="E103" s="141"/>
    </row>
    <row r="104" spans="5:5">
      <c r="E104" s="141"/>
    </row>
    <row r="105" spans="5:5">
      <c r="E105" s="141"/>
    </row>
    <row r="106" spans="5:5">
      <c r="E106" s="141"/>
    </row>
    <row r="107" spans="5:5">
      <c r="E107" s="141"/>
    </row>
    <row r="108" spans="5:5">
      <c r="E108" s="141"/>
    </row>
    <row r="109" spans="5:5">
      <c r="E109" s="141"/>
    </row>
    <row r="110" spans="5:5">
      <c r="E110" s="141"/>
    </row>
    <row r="111" spans="5:5">
      <c r="E111" s="141"/>
    </row>
    <row r="112" spans="5:5">
      <c r="E112" s="141"/>
    </row>
    <row r="113" spans="1:7">
      <c r="E113" s="141"/>
    </row>
    <row r="114" spans="1:7">
      <c r="E114" s="141"/>
    </row>
    <row r="115" spans="1:7">
      <c r="A115" s="180"/>
      <c r="B115" s="180"/>
    </row>
    <row r="116" spans="1:7">
      <c r="A116" s="179"/>
      <c r="B116" s="179"/>
      <c r="C116" s="182"/>
      <c r="D116" s="182"/>
      <c r="E116" s="183"/>
      <c r="F116" s="182"/>
      <c r="G116" s="184"/>
    </row>
    <row r="117" spans="1:7">
      <c r="A117" s="185"/>
      <c r="B117" s="185"/>
      <c r="C117" s="179"/>
      <c r="D117" s="179"/>
      <c r="E117" s="186"/>
      <c r="F117" s="179"/>
      <c r="G117" s="179"/>
    </row>
    <row r="118" spans="1:7">
      <c r="A118" s="179"/>
      <c r="B118" s="179"/>
      <c r="C118" s="179"/>
      <c r="D118" s="179"/>
      <c r="E118" s="186"/>
      <c r="F118" s="179"/>
      <c r="G118" s="179"/>
    </row>
    <row r="119" spans="1:7">
      <c r="A119" s="179"/>
      <c r="B119" s="179"/>
      <c r="C119" s="179"/>
      <c r="D119" s="179"/>
      <c r="E119" s="186"/>
      <c r="F119" s="179"/>
      <c r="G119" s="179"/>
    </row>
    <row r="120" spans="1:7">
      <c r="A120" s="179"/>
      <c r="B120" s="179"/>
      <c r="C120" s="179"/>
      <c r="D120" s="179"/>
      <c r="E120" s="186"/>
      <c r="F120" s="179"/>
      <c r="G120" s="179"/>
    </row>
    <row r="121" spans="1:7">
      <c r="A121" s="179"/>
      <c r="B121" s="179"/>
      <c r="C121" s="179"/>
      <c r="D121" s="179"/>
      <c r="E121" s="186"/>
      <c r="F121" s="179"/>
      <c r="G121" s="179"/>
    </row>
    <row r="122" spans="1:7">
      <c r="A122" s="179"/>
      <c r="B122" s="179"/>
      <c r="C122" s="179"/>
      <c r="D122" s="179"/>
      <c r="E122" s="186"/>
      <c r="F122" s="179"/>
      <c r="G122" s="179"/>
    </row>
    <row r="123" spans="1:7">
      <c r="A123" s="179"/>
      <c r="B123" s="179"/>
      <c r="C123" s="179"/>
      <c r="D123" s="179"/>
      <c r="E123" s="186"/>
      <c r="F123" s="179"/>
      <c r="G123" s="179"/>
    </row>
    <row r="124" spans="1:7">
      <c r="A124" s="179"/>
      <c r="B124" s="179"/>
      <c r="C124" s="179"/>
      <c r="D124" s="179"/>
      <c r="E124" s="186"/>
      <c r="F124" s="179"/>
      <c r="G124" s="179"/>
    </row>
    <row r="125" spans="1:7">
      <c r="A125" s="179"/>
      <c r="B125" s="179"/>
      <c r="C125" s="179"/>
      <c r="D125" s="179"/>
      <c r="E125" s="186"/>
      <c r="F125" s="179"/>
      <c r="G125" s="179"/>
    </row>
    <row r="126" spans="1:7">
      <c r="A126" s="179"/>
      <c r="B126" s="179"/>
      <c r="C126" s="179"/>
      <c r="D126" s="179"/>
      <c r="E126" s="186"/>
      <c r="F126" s="179"/>
      <c r="G126" s="179"/>
    </row>
    <row r="127" spans="1:7">
      <c r="A127" s="179"/>
      <c r="B127" s="179"/>
      <c r="C127" s="179"/>
      <c r="D127" s="179"/>
      <c r="E127" s="186"/>
      <c r="F127" s="179"/>
      <c r="G127" s="179"/>
    </row>
    <row r="128" spans="1:7">
      <c r="A128" s="179"/>
      <c r="B128" s="179"/>
      <c r="C128" s="179"/>
      <c r="D128" s="179"/>
      <c r="E128" s="186"/>
      <c r="F128" s="179"/>
      <c r="G128" s="179"/>
    </row>
    <row r="129" spans="1:7">
      <c r="A129" s="179"/>
      <c r="B129" s="179"/>
      <c r="C129" s="179"/>
      <c r="D129" s="179"/>
      <c r="E129" s="186"/>
      <c r="F129" s="179"/>
      <c r="G129" s="179"/>
    </row>
  </sheetData>
  <mergeCells count="4">
    <mergeCell ref="A1:G1"/>
    <mergeCell ref="A3:B3"/>
    <mergeCell ref="A4:B4"/>
    <mergeCell ref="E4:G4"/>
  </mergeCells>
  <printOptions gridLinesSet="0"/>
  <pageMargins left="0.59055118110236227" right="0.39370078740157483" top="0.59055118110236227" bottom="0.98425196850393704" header="0.19685039370078741" footer="0.51181102362204722"/>
  <pageSetup paperSize="9" orientation="portrait" horizontalDpi="300" r:id="rId1"/>
  <headerFooter alignWithMargins="0">
    <oddFooter>&amp;L&amp;9Zpracováno programem &amp;"Arial CE,Tučné"BUILDpower,  © RTS, a.s.&amp;R&amp;"Arial,Obyčejné"Strana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37</vt:i4>
      </vt:variant>
    </vt:vector>
  </HeadingPairs>
  <TitlesOfParts>
    <vt:vector size="40" baseType="lpstr">
      <vt:lpstr>Krycí list</vt:lpstr>
      <vt:lpstr>Rekapitulace</vt:lpstr>
      <vt:lpstr>Položky</vt:lpstr>
      <vt:lpstr>cisloobjektu</vt:lpstr>
      <vt:lpstr>cislostavby</vt:lpstr>
      <vt:lpstr>Datum</vt:lpstr>
      <vt:lpstr>Dil</vt:lpstr>
      <vt:lpstr>Dodavka</vt:lpstr>
      <vt:lpstr>HSV</vt:lpstr>
      <vt:lpstr>HZS</vt:lpstr>
      <vt:lpstr>JKSO</vt:lpstr>
      <vt:lpstr>MJ</vt:lpstr>
      <vt:lpstr>Mont</vt:lpstr>
      <vt:lpstr>NazevDilu</vt:lpstr>
      <vt:lpstr>nazevobjektu</vt:lpstr>
      <vt:lpstr>nazevstavby</vt:lpstr>
      <vt:lpstr>Položky!Názvy_tisku</vt:lpstr>
      <vt:lpstr>Rekapitulace!Názvy_tisku</vt:lpstr>
      <vt:lpstr>Objednatel</vt:lpstr>
      <vt:lpstr>'Krycí list'!Oblast_tisku</vt:lpstr>
      <vt:lpstr>Položky!Oblast_tisku</vt:lpstr>
      <vt:lpstr>Rekapitulace!Oblast_tisku</vt:lpstr>
      <vt:lpstr>PocetMJ</vt:lpstr>
      <vt:lpstr>Poznamka</vt:lpstr>
      <vt:lpstr>Projektant</vt:lpstr>
      <vt:lpstr>PSV</vt:lpstr>
      <vt:lpstr>SazbaDPH1</vt:lpstr>
      <vt:lpstr>SazbaDPH2</vt:lpstr>
      <vt:lpstr>SloupecCC</vt:lpstr>
      <vt:lpstr>SloupecCisloPol</vt:lpstr>
      <vt:lpstr>SloupecJC</vt:lpstr>
      <vt:lpstr>SloupecMJ</vt:lpstr>
      <vt:lpstr>SloupecMnozstvi</vt:lpstr>
      <vt:lpstr>SloupecNazPol</vt:lpstr>
      <vt:lpstr>SloupecPC</vt:lpstr>
      <vt:lpstr>VRN</vt:lpstr>
      <vt:lpstr>Zakazka</vt:lpstr>
      <vt:lpstr>Zaklad22</vt:lpstr>
      <vt:lpstr>Zaklad5</vt:lpstr>
      <vt:lpstr>Zhotovitel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Šaňo</dc:creator>
  <cp:lastModifiedBy>Pocitac</cp:lastModifiedBy>
  <dcterms:created xsi:type="dcterms:W3CDTF">2013-06-04T12:23:11Z</dcterms:created>
  <dcterms:modified xsi:type="dcterms:W3CDTF">2013-06-06T09:04:49Z</dcterms:modified>
</cp:coreProperties>
</file>