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Celkový Krycí list OÚ" sheetId="7" r:id="rId1"/>
    <sheet name="Zateplení" sheetId="6" r:id="rId2"/>
    <sheet name="Zdroj" sheetId="4" r:id="rId3"/>
  </sheets>
  <externalReferences>
    <externalReference r:id="rId4"/>
  </externalReferences>
  <definedNames>
    <definedName name="_c" localSheetId="0">'Celkový Krycí list OÚ'!$G$7</definedName>
    <definedName name="_c">#REF!</definedName>
    <definedName name="ahoj">#REF!</definedName>
    <definedName name="_xlnm.Database">#REF!</definedName>
    <definedName name="_xlnm.Print_Area" localSheetId="1">Zateplení!$A$1:$G$90</definedName>
    <definedName name="wrn.1." hidden="1">{#N/A,#N/A,FALSE,"List1";#N/A,#N/A,FALSE,"List2";#N/A,#N/A,FALSE,"List3";#N/A,#N/A,FALSE,"List4";#N/A,#N/A,FALSE,"List5"}</definedName>
  </definedNames>
  <calcPr calcId="145621"/>
</workbook>
</file>

<file path=xl/calcChain.xml><?xml version="1.0" encoding="utf-8"?>
<calcChain xmlns="http://schemas.openxmlformats.org/spreadsheetml/2006/main">
  <c r="G90" i="6" l="1"/>
  <c r="E11" i="4" l="1"/>
  <c r="E12" i="4" s="1"/>
  <c r="F12" i="4" s="1"/>
  <c r="E10" i="4"/>
  <c r="F10" i="4" s="1"/>
  <c r="F11" i="4" l="1"/>
  <c r="B5" i="4"/>
  <c r="G92" i="6"/>
  <c r="G91" i="6"/>
  <c r="G89" i="6"/>
  <c r="E90" i="6"/>
  <c r="G88" i="6"/>
  <c r="G87" i="6" s="1"/>
  <c r="G86" i="6"/>
  <c r="G85" i="6"/>
  <c r="G84" i="6"/>
  <c r="G83" i="6"/>
  <c r="G76" i="6" s="1"/>
  <c r="E83" i="6"/>
  <c r="G82" i="6"/>
  <c r="G81" i="6"/>
  <c r="G80" i="6"/>
  <c r="G79" i="6"/>
  <c r="G78" i="6"/>
  <c r="G77" i="6"/>
  <c r="G75" i="6"/>
  <c r="E74" i="6"/>
  <c r="G74" i="6" s="1"/>
  <c r="G70" i="6" s="1"/>
  <c r="G73" i="6"/>
  <c r="G72" i="6"/>
  <c r="G71" i="6"/>
  <c r="G69" i="6"/>
  <c r="E69" i="6"/>
  <c r="G68" i="6"/>
  <c r="G67" i="6"/>
  <c r="E66" i="6"/>
  <c r="G66" i="6" s="1"/>
  <c r="G65" i="6"/>
  <c r="G64" i="6"/>
  <c r="E64" i="6"/>
  <c r="G63" i="6"/>
  <c r="G62" i="6"/>
  <c r="E62" i="6"/>
  <c r="G61" i="6"/>
  <c r="E61" i="6"/>
  <c r="G60" i="6"/>
  <c r="G58" i="6"/>
  <c r="G57" i="6"/>
  <c r="E57" i="6"/>
  <c r="E56" i="6"/>
  <c r="G56" i="6" s="1"/>
  <c r="E55" i="6"/>
  <c r="G55" i="6" s="1"/>
  <c r="G54" i="6" s="1"/>
  <c r="G53" i="6"/>
  <c r="G52" i="6"/>
  <c r="E51" i="6"/>
  <c r="G51" i="6" s="1"/>
  <c r="G50" i="6"/>
  <c r="E50" i="6"/>
  <c r="G49" i="6"/>
  <c r="G48" i="6"/>
  <c r="G47" i="6"/>
  <c r="G46" i="6" s="1"/>
  <c r="E45" i="6"/>
  <c r="G45" i="6" s="1"/>
  <c r="E44" i="6"/>
  <c r="G44" i="6" s="1"/>
  <c r="G42" i="6" s="1"/>
  <c r="G43" i="6"/>
  <c r="E43" i="6"/>
  <c r="G41" i="6"/>
  <c r="E40" i="6"/>
  <c r="G40" i="6" s="1"/>
  <c r="G25" i="6" s="1"/>
  <c r="G39" i="6"/>
  <c r="G38" i="6"/>
  <c r="E38" i="6"/>
  <c r="G37" i="6"/>
  <c r="G36" i="6"/>
  <c r="G35" i="6"/>
  <c r="G34" i="6"/>
  <c r="G33" i="6"/>
  <c r="G32" i="6"/>
  <c r="G31" i="6"/>
  <c r="G30" i="6"/>
  <c r="G29" i="6"/>
  <c r="G28" i="6"/>
  <c r="G27" i="6"/>
  <c r="G26" i="6"/>
  <c r="E26" i="6"/>
  <c r="G24" i="6"/>
  <c r="G23" i="6"/>
  <c r="G22" i="6" s="1"/>
  <c r="E21" i="6"/>
  <c r="G21" i="6" s="1"/>
  <c r="G20" i="6" s="1"/>
  <c r="E19" i="6"/>
  <c r="G19" i="6" s="1"/>
  <c r="G18" i="6" s="1"/>
  <c r="E15" i="6"/>
  <c r="G15" i="6" s="1"/>
  <c r="G14" i="6" s="1"/>
  <c r="A15" i="6"/>
  <c r="A17" i="6" s="1"/>
  <c r="A19" i="6" s="1"/>
  <c r="A21" i="6" s="1"/>
  <c r="A23" i="6" s="1"/>
  <c r="A24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7" i="6" s="1"/>
  <c r="A48" i="6" s="1"/>
  <c r="A49" i="6" s="1"/>
  <c r="A50" i="6" s="1"/>
  <c r="A51" i="6" s="1"/>
  <c r="A52" i="6" s="1"/>
  <c r="A53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1" i="6" s="1"/>
  <c r="A72" i="6" s="1"/>
  <c r="A73" i="6" s="1"/>
  <c r="A74" i="6" s="1"/>
  <c r="A75" i="6" s="1"/>
  <c r="A77" i="6" s="1"/>
  <c r="A78" i="6" s="1"/>
  <c r="A79" i="6" s="1"/>
  <c r="A80" i="6" s="1"/>
  <c r="A81" i="6" s="1"/>
  <c r="A82" i="6" s="1"/>
  <c r="A83" i="6" s="1"/>
  <c r="A85" i="6" s="1"/>
  <c r="A86" i="6" s="1"/>
  <c r="A88" i="6" s="1"/>
  <c r="A90" i="6" s="1"/>
  <c r="A91" i="6" s="1"/>
  <c r="A92" i="6" s="1"/>
  <c r="E13" i="6"/>
  <c r="G13" i="6" s="1"/>
  <c r="G12" i="6" s="1"/>
  <c r="B6" i="4" l="1"/>
  <c r="B7" i="4" s="1"/>
  <c r="G59" i="6"/>
  <c r="G11" i="6" s="1"/>
  <c r="G94" i="6" s="1"/>
  <c r="E17" i="6"/>
  <c r="G17" i="6" s="1"/>
  <c r="G16" i="6" s="1"/>
  <c r="F31" i="7" l="1"/>
  <c r="C4" i="7" l="1"/>
  <c r="D6" i="6" l="1"/>
  <c r="C18" i="7" s="1"/>
  <c r="G15" i="7" s="1"/>
  <c r="G16" i="7" l="1"/>
  <c r="G22" i="7" s="1"/>
  <c r="C21" i="7"/>
  <c r="D7" i="6"/>
  <c r="D8" i="6"/>
  <c r="C22" i="7" l="1"/>
  <c r="F32" i="7" s="1"/>
  <c r="F33" i="7" s="1"/>
  <c r="F34" i="7" s="1"/>
</calcChain>
</file>

<file path=xl/sharedStrings.xml><?xml version="1.0" encoding="utf-8"?>
<sst xmlns="http://schemas.openxmlformats.org/spreadsheetml/2006/main" count="341" uniqueCount="217">
  <si>
    <t>KRYCÍ LIST ROZPOČTU</t>
  </si>
  <si>
    <t>Objekt :</t>
  </si>
  <si>
    <t>Název objektu :</t>
  </si>
  <si>
    <t>JKSO :</t>
  </si>
  <si>
    <t>SO 1</t>
  </si>
  <si>
    <t>Stavba :</t>
  </si>
  <si>
    <t>Název stavby :</t>
  </si>
  <si>
    <t>SKP :</t>
  </si>
  <si>
    <t>Ing. Kateřina Krámková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</si>
  <si>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</si>
  <si>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</si>
  <si>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</si>
  <si>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</si>
  <si>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</si>
  <si>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</si>
  <si>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</si>
  <si>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</si>
  <si>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</si>
  <si>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</si>
  <si>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</si>
  <si>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Kompletační činnost zhotovitele</t>
  </si>
  <si>
    <t>Základní</t>
  </si>
  <si>
    <t>Montáž celkem</t>
  </si>
  <si>
    <t>Zařízení staveniště</t>
  </si>
  <si>
    <t xml:space="preserve">Rozpočtové </t>
  </si>
  <si>
    <t>Rozpočtová rezerva 5%</t>
  </si>
  <si>
    <t>Náklady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</si>
  <si>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</si>
  <si>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</si>
  <si>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</si>
  <si>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</si>
  <si>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</si>
  <si>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</si>
  <si>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</si>
  <si>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</si>
  <si>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</si>
  <si>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</si>
  <si>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</si>
  <si>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</si>
  <si>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</si>
  <si>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</si>
  <si>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</si>
  <si>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</si>
  <si>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</si>
  <si>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</si>
  <si>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Č</t>
  </si>
  <si>
    <t>Kód</t>
  </si>
  <si>
    <t>Zkrácený popis</t>
  </si>
  <si>
    <t>M.j.</t>
  </si>
  <si>
    <t>Množství</t>
  </si>
  <si>
    <t>Jednotková cena</t>
  </si>
  <si>
    <t>Náklady celkem (Kč)</t>
  </si>
  <si>
    <t xml:space="preserve"> </t>
  </si>
  <si>
    <t>13</t>
  </si>
  <si>
    <t>Přípravné a přidružené práce</t>
  </si>
  <si>
    <r>
      <t>m</t>
    </r>
    <r>
      <rPr>
        <vertAlign val="superscript"/>
        <sz val="10"/>
        <rFont val="Arial"/>
        <family val="2"/>
        <charset val="238"/>
      </rPr>
      <t>2</t>
    </r>
  </si>
  <si>
    <t>17</t>
  </si>
  <si>
    <t>Hloubené vykopávky</t>
  </si>
  <si>
    <r>
      <t>m</t>
    </r>
    <r>
      <rPr>
        <vertAlign val="superscript"/>
        <sz val="10"/>
        <rFont val="Arial"/>
        <family val="2"/>
        <charset val="238"/>
      </rPr>
      <t>3</t>
    </r>
  </si>
  <si>
    <t>21</t>
  </si>
  <si>
    <t>Konstrukce ze zemin</t>
  </si>
  <si>
    <t>211561111R00</t>
  </si>
  <si>
    <t>34</t>
  </si>
  <si>
    <t>Povrchové úpravy terénu</t>
  </si>
  <si>
    <t>349231811R00</t>
  </si>
  <si>
    <t>Drobné terénní úpravy (zarovnání terénu s okap. chodníčkem)</t>
  </si>
  <si>
    <t>59</t>
  </si>
  <si>
    <t>Podkladní vrstvy komunikací a zpevněných ploch</t>
  </si>
  <si>
    <t>596811111RT5</t>
  </si>
  <si>
    <t>Podklad ze štěrkodrti po zhutnění tloušťky 5 cm</t>
  </si>
  <si>
    <t>612409991R00</t>
  </si>
  <si>
    <t>Úprava povrchů vnitřní</t>
  </si>
  <si>
    <t>612425931R00</t>
  </si>
  <si>
    <t>m</t>
  </si>
  <si>
    <t>62</t>
  </si>
  <si>
    <t>Úprava povrchů vnější</t>
  </si>
  <si>
    <t>216904112R00</t>
  </si>
  <si>
    <t>Zakrývání výplní vnějších otvorů z lešení</t>
  </si>
  <si>
    <t>979011111R00</t>
  </si>
  <si>
    <t>622315563R00</t>
  </si>
  <si>
    <t>622421491R00</t>
  </si>
  <si>
    <t>Aplikace ETICS pro parapet, XPS tl. 30 mm</t>
  </si>
  <si>
    <t>764454802R00</t>
  </si>
  <si>
    <t>Lišta podparapetní plast+tkanina</t>
  </si>
  <si>
    <t>764</t>
  </si>
  <si>
    <t>Lišta okenní APU s tkaninou - dodávka + montáž</t>
  </si>
  <si>
    <t>Vyrovnání a úprava povrchu původní fasády - předpoklad 100 % z celkové plochy (příprava dle ČSN 732901)</t>
  </si>
  <si>
    <t>63150823</t>
  </si>
  <si>
    <t>Lešení a stavební výtahy</t>
  </si>
  <si>
    <t>Montáž lešení leh.řad.s podlahami,š.1,5 m, H 10 m</t>
  </si>
  <si>
    <t>63150828</t>
  </si>
  <si>
    <t>Demontáž lešení leh.řad.s podlahami,š.1,5 m,H 10 m</t>
  </si>
  <si>
    <t>Příplatek za každý měsíc použití lešení za první a každý další započatý měsíc (předpokládaná doba využití lešení se odhaduje na 3 měsíce)</t>
  </si>
  <si>
    <t>75</t>
  </si>
  <si>
    <t>Bourání konstrukcí</t>
  </si>
  <si>
    <t>755R08VD</t>
  </si>
  <si>
    <t>755R01VD</t>
  </si>
  <si>
    <t>Izolace proti vodě, vlhkosti a plynům</t>
  </si>
  <si>
    <t>Penetrace soklu a suterénních stěn</t>
  </si>
  <si>
    <t>755VD</t>
  </si>
  <si>
    <t>764554492R00</t>
  </si>
  <si>
    <t>Lišta přítlačná pro ukotvení hydroizolace - dodávka + ukotvení</t>
  </si>
  <si>
    <t>Izolace tepelné</t>
  </si>
  <si>
    <t>Fólie standart parozábrana</t>
  </si>
  <si>
    <t>Přítlačná lišta</t>
  </si>
  <si>
    <t xml:space="preserve">Ochranná difúzní folie </t>
  </si>
  <si>
    <t>OSB desky tl. 24 mm</t>
  </si>
  <si>
    <t>62836200</t>
  </si>
  <si>
    <t>Konstrukce klempířské</t>
  </si>
  <si>
    <t>62852264</t>
  </si>
  <si>
    <t>713121121R00</t>
  </si>
  <si>
    <t>622422511R00</t>
  </si>
  <si>
    <t>712</t>
  </si>
  <si>
    <t>kus</t>
  </si>
  <si>
    <t>755R02VD</t>
  </si>
  <si>
    <t>Elektromontáže</t>
  </si>
  <si>
    <t>Hromosvod dle stáv. norem a předpisů vč. revizní zprávy a kotvení na fasádě</t>
  </si>
  <si>
    <t>Demontáž a opětovná montáž osvětlení na fasádě</t>
  </si>
  <si>
    <t>Dokončovací práce</t>
  </si>
  <si>
    <t>Uvedení dotčených pozemků do původního stavu, úklid po provedení prací</t>
  </si>
  <si>
    <t>60725010</t>
  </si>
  <si>
    <t>Ostatní materiál</t>
  </si>
  <si>
    <t>762526130R00</t>
  </si>
  <si>
    <t>Dlažba z dlaždic betonových do písku, tl. 50 mm (dodávka + pokládka)</t>
  </si>
  <si>
    <t>28375804</t>
  </si>
  <si>
    <t>Celkem:</t>
  </si>
  <si>
    <t>Poznámky:</t>
  </si>
  <si>
    <t>-</t>
  </si>
  <si>
    <t>U položek, u kterých není rozdělení na materiál, dodávku a montáž, uvedená cena je součtem těchto částí.</t>
  </si>
  <si>
    <t>Skládky, přesuny a příplatky jsou součástí uvedené položkové ceny</t>
  </si>
  <si>
    <t>kpl</t>
  </si>
  <si>
    <t>Cena celkem</t>
  </si>
  <si>
    <t>Cena/jedn.</t>
  </si>
  <si>
    <t>MJ</t>
  </si>
  <si>
    <t>Název</t>
  </si>
  <si>
    <t>Položka</t>
  </si>
  <si>
    <t>DVZ</t>
  </si>
  <si>
    <t>Stupeň PD:</t>
  </si>
  <si>
    <t>Cena celkem s DPH</t>
  </si>
  <si>
    <t>Datum:</t>
  </si>
  <si>
    <t>DPH 20 %</t>
  </si>
  <si>
    <t>Ing. Luboš Knor</t>
  </si>
  <si>
    <t>Zodpovědný projektant</t>
  </si>
  <si>
    <t>Cena celkem bez DPH</t>
  </si>
  <si>
    <t>Lukáš Diviš</t>
  </si>
  <si>
    <t xml:space="preserve">Vypracoval: </t>
  </si>
  <si>
    <t>Energy Benefit Centre a.s., Thákurova 531/4, 160 00 Praha 6</t>
  </si>
  <si>
    <t>Zpracovatel</t>
  </si>
  <si>
    <t>Investor:</t>
  </si>
  <si>
    <t>Investiční akce:</t>
  </si>
  <si>
    <t>Výkaz výměr</t>
  </si>
  <si>
    <t>;</t>
  </si>
  <si>
    <t>Projektant:</t>
  </si>
  <si>
    <t>Zpracovatel:</t>
  </si>
  <si>
    <t>MŠ Údlice</t>
  </si>
  <si>
    <t>Snížení energetické náročnosti objektu mateřské školy v obci Údlice</t>
  </si>
  <si>
    <t>Obec Údlice</t>
  </si>
  <si>
    <t>SO01 MŠ Údlice</t>
  </si>
  <si>
    <r>
      <t>Odstranění podkladu pl.do 200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bet.prostý do tl.10 cm - zpevněné plochy</t>
    </r>
  </si>
  <si>
    <t>171201201RT2</t>
  </si>
  <si>
    <r>
      <t>Hloubení rýh šířky do 120 cm v hor.2 do 100 m</t>
    </r>
    <r>
      <rPr>
        <vertAlign val="superscript"/>
        <sz val="10"/>
        <rFont val="Arial"/>
        <family val="2"/>
        <charset val="238"/>
      </rPr>
      <t xml:space="preserve">3 </t>
    </r>
  </si>
  <si>
    <t>Zásyp jam, rýh, šachet  původní zeminou se zhutněním dle ČSN</t>
  </si>
  <si>
    <t>Zednické začištění omítek kolem oken a dveří po vybourání otvorů + malba š. 200 mm</t>
  </si>
  <si>
    <t>Úprava stavebního otvoru pro okno W14 (z oválného okna na obdélníkové)</t>
  </si>
  <si>
    <t>Lišta zakládací Al pro tepelnou izolaci tl. 140 mm + montáž</t>
  </si>
  <si>
    <t>Certifikovaný ETICS pro zateplení soklu XPS (λ=0,034 W/m.K) tl. 120 mm, s povrchovou úpravou z marmolitu</t>
  </si>
  <si>
    <t>Certifikovaný ETICS pro zateplení suterénních stěn XPS (λ=0,034 W/m.K) tl. 120 mm, bez PÚ</t>
  </si>
  <si>
    <t>Aplikace ETICS EPS 70 F (λ=0,039 W/m.K) tl. 140 mm, vč. silikonové omítky o zrnitosti 1,5mm, vč. profilů atd.</t>
  </si>
  <si>
    <t>Aplikace ETICS EPS 70 F (λ=0,039 W/m.K) tl. 140 mm, povrchová úprava stěrka s výztužnou tkaninou, vč. profilů atd.</t>
  </si>
  <si>
    <r>
      <t>Aplikace ETICS XPS (λ</t>
    </r>
    <r>
      <rPr>
        <vertAlign val="subscript"/>
        <sz val="10"/>
        <rFont val="Arial"/>
        <family val="2"/>
        <charset val="238"/>
      </rPr>
      <t>max.</t>
    </r>
    <r>
      <rPr>
        <sz val="10"/>
        <rFont val="Arial"/>
        <family val="2"/>
        <charset val="238"/>
      </rPr>
      <t>=0,039 W/m.K) tl. 140 mm, vč. silikonové omítky o zrnitosti 1,5mm, vč. profilů atd. (oblast markýz)</t>
    </r>
  </si>
  <si>
    <t>Silikonové omítky o zrnitosti 1,5mm, vč. profilů atd.</t>
  </si>
  <si>
    <t xml:space="preserve">Soklová omítka marmolit </t>
  </si>
  <si>
    <r>
      <t>Přisekání kamenných nebo jiných ploch nad 2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+ vyrovnání a úprava povrchu původního kamenného soklu (kamnná přizdívka tl. 15 cm) - předpoklad 100 % z celkové plochy (příprava dle ČSN 732901)</t>
    </r>
  </si>
  <si>
    <r>
      <t>Přisekání kamenných nebo jiných ploch nad 2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+ vyrovnání a úprava povrchu suterénních stěn - předpoklad 100 % z celkové plochy (příprava dle ČSN 732901)</t>
    </r>
  </si>
  <si>
    <t>Nové podbití přesahu střechy včetně montáže a dodávky materiálu</t>
  </si>
  <si>
    <t>Vyvěsení a vybourání dřevěných rámů oken dvojitých</t>
  </si>
  <si>
    <t>Vyvěsení a vybourání kovových rámů oken jednoduchých</t>
  </si>
  <si>
    <t>Vyvěsení a vybourání dřevěných dveřních zárubní a balkónových dveří</t>
  </si>
  <si>
    <t>Demontáž podbití přesahu střechy z hoblovaných prkne</t>
  </si>
  <si>
    <t>Odsekání říms předsazených 5 cm</t>
  </si>
  <si>
    <t xml:space="preserve">Odříznutí markýzi </t>
  </si>
  <si>
    <t>Odříznutí a přesazení soch (o tloušťku zateplovacího systému) nad hlavním vstupem</t>
  </si>
  <si>
    <r>
      <t>2 x asfaltový pás se skleněnou vložkou tl. 2 x 4 mm (1 vrstva = 85,12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</si>
  <si>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Geotextílie 500g/m</t>
    </r>
    <r>
      <rPr>
        <vertAlign val="superscript"/>
        <sz val="10"/>
        <rFont val="Arial"/>
        <family val="2"/>
        <charset val="238"/>
      </rPr>
      <t>2</t>
    </r>
  </si>
  <si>
    <t xml:space="preserve">Izolace tepelná podlahy půdy, volně kladená do dřevěného roštu </t>
  </si>
  <si>
    <t>Deska z minerální plsti (λ=0,039 W/m.K) tl. 60 mm (1. vrstva)</t>
  </si>
  <si>
    <t>Deska z minerální plsti (λ=0,039 W/m.K) tl. 140 mm (2. vrstva)</t>
  </si>
  <si>
    <t>Deska z minerální plsti (λ=0,039 W/m.K) tl. 140 mm příložky</t>
  </si>
  <si>
    <t>Dodání a osazení dřevěných latí průřezu 60 x 60 mm (1. vrstva)</t>
  </si>
  <si>
    <t>Dodání a osazení dřevěných latí průřezu 140 x 60 mm (2. vrstva)</t>
  </si>
  <si>
    <t>Demontáž oplechování parapetů</t>
  </si>
  <si>
    <t>Demontáž oplechování markýz nad vstupy</t>
  </si>
  <si>
    <t>Oplechování parapetů z poplast. plechu, r.š. od 260 mm</t>
  </si>
  <si>
    <t>Oplechování markýzi nad vstpem z poplast. plechu, r.š. od 260 mm</t>
  </si>
  <si>
    <t>Renovace a repase (nátěr) původních střešních žlabů a svodů včetně demontáže a montáže</t>
  </si>
  <si>
    <t>Výplně otvorů</t>
  </si>
  <si>
    <t>Montáž oken plastových</t>
  </si>
  <si>
    <t>Montáž dveří plastových</t>
  </si>
  <si>
    <r>
      <t>Okno plastové, U</t>
    </r>
    <r>
      <rPr>
        <vertAlign val="subscript"/>
        <sz val="10"/>
        <rFont val="Arial"/>
        <family val="2"/>
        <charset val="238"/>
      </rPr>
      <t>w</t>
    </r>
    <r>
      <rPr>
        <sz val="10"/>
        <rFont val="Arial"/>
        <family val="2"/>
        <charset val="238"/>
      </rPr>
      <t xml:space="preserve"> = 1,2 W/m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.K, viz. výpis výplní otvorů</t>
    </r>
  </si>
  <si>
    <r>
      <t>Dveře plastové, U</t>
    </r>
    <r>
      <rPr>
        <vertAlign val="sub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= 1,7 W/m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.K, viz. výpis výplní otvorů</t>
    </r>
  </si>
  <si>
    <t>Síťka proti hmyzu včetně montáže (okna 3xW01 kuchyně, 1xW01 herna, 2xW11 herna, 1x W04, W05, W15 suterén)</t>
  </si>
  <si>
    <t>Parapet interiér PVC š. do 300 mm včetně ukotvení a lišt pro usazení parapetu</t>
  </si>
  <si>
    <t>Krytka boční plastová pro vnější parapet</t>
  </si>
  <si>
    <t>Demontáž tabule + opětovná montáž po provedení ETICS</t>
  </si>
  <si>
    <t>Demontáž a montáž ochranných okenních mříží včetně jejich renovace</t>
  </si>
  <si>
    <t>Snížení energetické náročnosti objektu mateřské školy o obci Údlice</t>
  </si>
  <si>
    <t>Výkaz výměr - Výměna zdroje tepla MŠ Údlice</t>
  </si>
  <si>
    <t>Snížení tepelné náročnosti objektu MŠ v obci Údlice</t>
  </si>
  <si>
    <t>Obec Údlice, Náměstí 12, 431 41 Údlice</t>
  </si>
  <si>
    <t>Energy Benefit Centre, Thákurova 531/4, 160 00 Praha 6</t>
  </si>
  <si>
    <t>Stavební objekt 01 + 02 + 03</t>
  </si>
  <si>
    <t>OS 01</t>
  </si>
  <si>
    <t>Plynové tepelné čerpadlo vzduch/voda</t>
  </si>
  <si>
    <t>OS 02</t>
  </si>
  <si>
    <t>Otopná soustava</t>
  </si>
  <si>
    <t>OS 03</t>
  </si>
  <si>
    <t>Rozpočtová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</si>
</sst>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164" formatCode="dd/mm/yy"/>
    <numFmt numFmtId="165" formatCode="#,##0.00\ &quot;Kč&quot;"/>
    <numFmt numFmtId="166" formatCode="_-* #,##0.00\ [$Kč-405]_-;\-* #,##0.00\ [$Kč-405]_-;_-* &quot;-&quot;??\ [$Kč-405]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56">
      <alignment horizontal="center" vertical="center"/>
      <protection locked="0"/>
    </xf>
  </cellStyleXfs>
  <cellXfs count="247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6" fillId="2" borderId="5" xfId="0" applyNumberFormat="1" applyFont="1" applyFill="1" applyBorder="1"/>
    <xf numFmtId="49" fontId="0" fillId="2" borderId="6" xfId="0" applyNumberForma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0" xfId="0" applyBorder="1"/>
    <xf numFmtId="0" fontId="0" fillId="0" borderId="19" xfId="0" applyBorder="1"/>
    <xf numFmtId="0" fontId="0" fillId="0" borderId="13" xfId="0" applyBorder="1"/>
    <xf numFmtId="0" fontId="4" fillId="0" borderId="22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9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9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1" xfId="0" applyBorder="1"/>
    <xf numFmtId="3" fontId="0" fillId="0" borderId="29" xfId="0" applyNumberFormat="1" applyFill="1" applyBorder="1"/>
    <xf numFmtId="0" fontId="7" fillId="0" borderId="30" xfId="0" applyFont="1" applyFill="1" applyBorder="1"/>
    <xf numFmtId="3" fontId="0" fillId="0" borderId="31" xfId="0" applyNumberFormat="1" applyBorder="1"/>
    <xf numFmtId="0" fontId="0" fillId="0" borderId="32" xfId="0" applyBorder="1"/>
    <xf numFmtId="4" fontId="0" fillId="0" borderId="29" xfId="0" applyNumberFormat="1" applyBorder="1"/>
    <xf numFmtId="3" fontId="0" fillId="0" borderId="14" xfId="0" applyNumberFormat="1" applyBorder="1"/>
    <xf numFmtId="0" fontId="0" fillId="0" borderId="15" xfId="0" applyBorder="1"/>
    <xf numFmtId="3" fontId="0" fillId="0" borderId="29" xfId="0" applyNumberFormat="1" applyBorder="1"/>
    <xf numFmtId="0" fontId="0" fillId="0" borderId="33" xfId="0" applyBorder="1"/>
    <xf numFmtId="0" fontId="0" fillId="0" borderId="30" xfId="0" applyBorder="1"/>
    <xf numFmtId="0" fontId="7" fillId="0" borderId="16" xfId="0" applyFont="1" applyBorder="1"/>
    <xf numFmtId="4" fontId="0" fillId="0" borderId="34" xfId="0" applyNumberFormat="1" applyBorder="1"/>
    <xf numFmtId="0" fontId="0" fillId="0" borderId="35" xfId="0" applyBorder="1"/>
    <xf numFmtId="3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10" fillId="0" borderId="35" xfId="0" applyFont="1" applyFill="1" applyBorder="1"/>
    <xf numFmtId="0" fontId="10" fillId="0" borderId="36" xfId="0" applyFont="1" applyFill="1" applyBorder="1"/>
    <xf numFmtId="0" fontId="10" fillId="0" borderId="39" xfId="0" applyFont="1" applyFill="1" applyBorder="1"/>
    <xf numFmtId="165" fontId="10" fillId="0" borderId="36" xfId="0" applyNumberFormat="1" applyFont="1" applyFill="1" applyBorder="1"/>
    <xf numFmtId="0" fontId="10" fillId="0" borderId="40" xfId="0" applyFont="1" applyFill="1" applyBorder="1"/>
    <xf numFmtId="0" fontId="0" fillId="0" borderId="0" xfId="0" applyAlignment="1"/>
    <xf numFmtId="0" fontId="0" fillId="0" borderId="0" xfId="0" applyAlignment="1">
      <alignment vertical="justify"/>
    </xf>
    <xf numFmtId="1" fontId="12" fillId="0" borderId="41" xfId="0" applyNumberFormat="1" applyFont="1" applyFill="1" applyBorder="1" applyAlignment="1" applyProtection="1">
      <alignment horizontal="left" vertical="center"/>
    </xf>
    <xf numFmtId="49" fontId="12" fillId="0" borderId="41" xfId="0" applyNumberFormat="1" applyFont="1" applyFill="1" applyBorder="1" applyAlignment="1" applyProtection="1">
      <alignment horizontal="left" vertical="center"/>
    </xf>
    <xf numFmtId="49" fontId="12" fillId="0" borderId="41" xfId="0" applyNumberFormat="1" applyFont="1" applyFill="1" applyBorder="1" applyAlignment="1" applyProtection="1">
      <alignment horizontal="left" vertical="center" wrapText="1"/>
    </xf>
    <xf numFmtId="49" fontId="12" fillId="0" borderId="41" xfId="0" applyNumberFormat="1" applyFont="1" applyFill="1" applyBorder="1" applyAlignment="1" applyProtection="1">
      <alignment horizontal="center" vertical="center"/>
    </xf>
    <xf numFmtId="49" fontId="13" fillId="0" borderId="41" xfId="0" applyNumberFormat="1" applyFont="1" applyFill="1" applyBorder="1" applyAlignment="1" applyProtection="1">
      <alignment horizontal="center" vertical="center"/>
    </xf>
    <xf numFmtId="49" fontId="12" fillId="0" borderId="42" xfId="0" applyNumberFormat="1" applyFont="1" applyFill="1" applyBorder="1" applyAlignment="1" applyProtection="1">
      <alignment horizontal="center" vertical="center"/>
    </xf>
    <xf numFmtId="0" fontId="5" fillId="0" borderId="19" xfId="0" applyNumberFormat="1" applyFont="1" applyFill="1" applyBorder="1" applyAlignment="1" applyProtection="1">
      <alignment vertical="center"/>
    </xf>
    <xf numFmtId="1" fontId="12" fillId="3" borderId="43" xfId="0" applyNumberFormat="1" applyFont="1" applyFill="1" applyBorder="1" applyAlignment="1" applyProtection="1">
      <alignment horizontal="left" vertical="center"/>
    </xf>
    <xf numFmtId="49" fontId="12" fillId="3" borderId="43" xfId="0" applyNumberFormat="1" applyFont="1" applyFill="1" applyBorder="1" applyAlignment="1" applyProtection="1">
      <alignment horizontal="left" vertical="center"/>
    </xf>
    <xf numFmtId="49" fontId="12" fillId="3" borderId="43" xfId="0" applyNumberFormat="1" applyFont="1" applyFill="1" applyBorder="1" applyAlignment="1" applyProtection="1">
      <alignment horizontal="left" vertical="center" wrapText="1"/>
    </xf>
    <xf numFmtId="49" fontId="12" fillId="3" borderId="43" xfId="0" applyNumberFormat="1" applyFont="1" applyFill="1" applyBorder="1" applyAlignment="1" applyProtection="1">
      <alignment horizontal="center" vertical="center"/>
    </xf>
    <xf numFmtId="49" fontId="12" fillId="3" borderId="43" xfId="0" applyNumberFormat="1" applyFont="1" applyFill="1" applyBorder="1" applyAlignment="1" applyProtection="1">
      <alignment horizontal="right" vertical="center"/>
    </xf>
    <xf numFmtId="4" fontId="12" fillId="3" borderId="43" xfId="0" applyNumberFormat="1" applyFont="1" applyFill="1" applyBorder="1" applyAlignment="1" applyProtection="1">
      <alignment horizontal="right" vertical="center"/>
    </xf>
    <xf numFmtId="49" fontId="5" fillId="0" borderId="45" xfId="0" applyNumberFormat="1" applyFont="1" applyFill="1" applyBorder="1" applyAlignment="1" applyProtection="1">
      <alignment horizontal="left" vertical="center" wrapText="1"/>
    </xf>
    <xf numFmtId="49" fontId="3" fillId="0" borderId="45" xfId="0" applyNumberFormat="1" applyFont="1" applyFill="1" applyBorder="1" applyAlignment="1" applyProtection="1">
      <alignment horizontal="center" vertical="center"/>
    </xf>
    <xf numFmtId="4" fontId="3" fillId="0" borderId="45" xfId="0" applyNumberFormat="1" applyFont="1" applyFill="1" applyBorder="1" applyAlignment="1" applyProtection="1">
      <alignment horizontal="right" vertical="center"/>
    </xf>
    <xf numFmtId="49" fontId="13" fillId="3" borderId="45" xfId="0" applyNumberFormat="1" applyFont="1" applyFill="1" applyBorder="1" applyAlignment="1" applyProtection="1">
      <alignment horizontal="left" vertical="center" wrapText="1"/>
    </xf>
    <xf numFmtId="49" fontId="13" fillId="3" borderId="45" xfId="0" applyNumberFormat="1" applyFont="1" applyFill="1" applyBorder="1" applyAlignment="1" applyProtection="1">
      <alignment horizontal="center" vertical="center"/>
    </xf>
    <xf numFmtId="49" fontId="13" fillId="3" borderId="45" xfId="0" applyNumberFormat="1" applyFont="1" applyFill="1" applyBorder="1" applyAlignment="1" applyProtection="1">
      <alignment horizontal="right" vertical="center"/>
    </xf>
    <xf numFmtId="4" fontId="13" fillId="3" borderId="46" xfId="0" applyNumberFormat="1" applyFont="1" applyFill="1" applyBorder="1" applyAlignment="1" applyProtection="1">
      <alignment horizontal="right" vertical="center"/>
    </xf>
    <xf numFmtId="49" fontId="3" fillId="0" borderId="45" xfId="0" applyNumberFormat="1" applyFont="1" applyFill="1" applyBorder="1" applyAlignment="1" applyProtection="1">
      <alignment horizontal="left" vertical="center" wrapText="1"/>
    </xf>
    <xf numFmtId="4" fontId="3" fillId="0" borderId="46" xfId="0" applyNumberFormat="1" applyFont="1" applyFill="1" applyBorder="1" applyAlignment="1" applyProtection="1">
      <alignment horizontal="right" vertical="center"/>
    </xf>
    <xf numFmtId="49" fontId="13" fillId="3" borderId="45" xfId="0" applyNumberFormat="1" applyFont="1" applyFill="1" applyBorder="1" applyAlignment="1" applyProtection="1">
      <alignment horizontal="left" vertical="center"/>
    </xf>
    <xf numFmtId="4" fontId="13" fillId="3" borderId="45" xfId="0" applyNumberFormat="1" applyFont="1" applyFill="1" applyBorder="1" applyAlignment="1" applyProtection="1">
      <alignment horizontal="right" vertical="center"/>
    </xf>
    <xf numFmtId="49" fontId="5" fillId="4" borderId="45" xfId="0" applyNumberFormat="1" applyFont="1" applyFill="1" applyBorder="1" applyAlignment="1" applyProtection="1">
      <alignment horizontal="left" vertical="center"/>
    </xf>
    <xf numFmtId="49" fontId="3" fillId="4" borderId="45" xfId="0" applyNumberFormat="1" applyFont="1" applyFill="1" applyBorder="1" applyAlignment="1" applyProtection="1">
      <alignment horizontal="left" vertical="center" wrapText="1"/>
    </xf>
    <xf numFmtId="49" fontId="3" fillId="4" borderId="45" xfId="0" applyNumberFormat="1" applyFont="1" applyFill="1" applyBorder="1" applyAlignment="1" applyProtection="1">
      <alignment horizontal="center" vertical="center"/>
    </xf>
    <xf numFmtId="4" fontId="3" fillId="4" borderId="45" xfId="0" applyNumberFormat="1" applyFont="1" applyFill="1" applyBorder="1" applyAlignment="1" applyProtection="1">
      <alignment horizontal="right" vertical="center"/>
    </xf>
    <xf numFmtId="4" fontId="3" fillId="4" borderId="46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Alignment="1">
      <alignment vertical="center"/>
    </xf>
    <xf numFmtId="49" fontId="3" fillId="0" borderId="45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" fontId="3" fillId="0" borderId="44" xfId="0" applyNumberFormat="1" applyFont="1" applyFill="1" applyBorder="1" applyAlignment="1" applyProtection="1">
      <alignment horizontal="left" vertical="center"/>
    </xf>
    <xf numFmtId="0" fontId="3" fillId="5" borderId="0" xfId="0" applyFont="1" applyFill="1" applyAlignment="1">
      <alignment vertical="center"/>
    </xf>
    <xf numFmtId="49" fontId="3" fillId="0" borderId="47" xfId="0" applyNumberFormat="1" applyFont="1" applyFill="1" applyBorder="1" applyAlignment="1" applyProtection="1">
      <alignment horizontal="left" vertical="center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center" vertical="center"/>
    </xf>
    <xf numFmtId="4" fontId="3" fillId="0" borderId="47" xfId="0" applyNumberFormat="1" applyFont="1" applyFill="1" applyBorder="1" applyAlignment="1" applyProtection="1">
      <alignment horizontal="right" vertical="center"/>
    </xf>
    <xf numFmtId="4" fontId="3" fillId="0" borderId="48" xfId="0" applyNumberFormat="1" applyFont="1" applyFill="1" applyBorder="1" applyAlignment="1" applyProtection="1">
      <alignment horizontal="right" vertical="center"/>
    </xf>
    <xf numFmtId="1" fontId="3" fillId="0" borderId="49" xfId="0" applyNumberFormat="1" applyFont="1" applyBorder="1" applyAlignment="1">
      <alignment horizontal="left" vertical="center"/>
    </xf>
    <xf numFmtId="49" fontId="3" fillId="0" borderId="51" xfId="0" applyNumberFormat="1" applyFont="1" applyFill="1" applyBorder="1" applyAlignment="1" applyProtection="1">
      <alignment horizontal="left" vertical="center" wrapText="1"/>
    </xf>
    <xf numFmtId="49" fontId="3" fillId="0" borderId="51" xfId="0" applyNumberFormat="1" applyFont="1" applyFill="1" applyBorder="1" applyAlignment="1" applyProtection="1">
      <alignment horizontal="center" vertical="center"/>
    </xf>
    <xf numFmtId="4" fontId="3" fillId="0" borderId="51" xfId="0" applyNumberFormat="1" applyFont="1" applyFill="1" applyBorder="1" applyAlignment="1" applyProtection="1">
      <alignment horizontal="right" vertical="center"/>
    </xf>
    <xf numFmtId="4" fontId="3" fillId="0" borderId="52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13" fillId="0" borderId="0" xfId="0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1" fontId="12" fillId="0" borderId="0" xfId="0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1" fontId="12" fillId="0" borderId="0" xfId="0" applyNumberFormat="1" applyFont="1" applyFill="1" applyBorder="1" applyAlignment="1" applyProtection="1">
      <alignment vertical="center"/>
    </xf>
    <xf numFmtId="0" fontId="1" fillId="0" borderId="0" xfId="1"/>
    <xf numFmtId="0" fontId="17" fillId="0" borderId="0" xfId="1" applyFont="1"/>
    <xf numFmtId="0" fontId="1" fillId="0" borderId="0" xfId="1" applyAlignment="1">
      <alignment horizontal="center"/>
    </xf>
    <xf numFmtId="1" fontId="12" fillId="3" borderId="3" xfId="0" applyNumberFormat="1" applyFont="1" applyFill="1" applyBorder="1" applyAlignment="1" applyProtection="1">
      <alignment horizontal="left" vertical="center"/>
    </xf>
    <xf numFmtId="49" fontId="12" fillId="3" borderId="3" xfId="0" applyNumberFormat="1" applyFont="1" applyFill="1" applyBorder="1" applyAlignment="1" applyProtection="1">
      <alignment horizontal="left" vertical="center"/>
    </xf>
    <xf numFmtId="49" fontId="12" fillId="3" borderId="3" xfId="0" applyNumberFormat="1" applyFont="1" applyFill="1" applyBorder="1" applyAlignment="1" applyProtection="1">
      <alignment horizontal="left" vertical="center" wrapText="1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3" fillId="3" borderId="3" xfId="0" applyNumberFormat="1" applyFont="1" applyFill="1" applyBorder="1" applyAlignment="1" applyProtection="1">
      <alignment horizontal="right" vertical="center"/>
    </xf>
    <xf numFmtId="49" fontId="12" fillId="3" borderId="3" xfId="0" applyNumberFormat="1" applyFont="1" applyFill="1" applyBorder="1" applyAlignment="1" applyProtection="1">
      <alignment horizontal="right" vertical="center"/>
    </xf>
    <xf numFmtId="4" fontId="12" fillId="3" borderId="3" xfId="0" applyNumberFormat="1" applyFont="1" applyFill="1" applyBorder="1" applyAlignment="1" applyProtection="1">
      <alignment horizontal="right" vertical="center"/>
    </xf>
    <xf numFmtId="1" fontId="13" fillId="3" borderId="44" xfId="0" applyNumberFormat="1" applyFont="1" applyFill="1" applyBorder="1" applyAlignment="1" applyProtection="1">
      <alignment horizontal="left" vertical="center"/>
    </xf>
    <xf numFmtId="1" fontId="3" fillId="4" borderId="44" xfId="0" applyNumberFormat="1" applyFont="1" applyFill="1" applyBorder="1" applyAlignment="1" applyProtection="1">
      <alignment horizontal="left" vertical="center"/>
    </xf>
    <xf numFmtId="49" fontId="3" fillId="4" borderId="45" xfId="0" applyNumberFormat="1" applyFont="1" applyFill="1" applyBorder="1" applyAlignment="1" applyProtection="1">
      <alignment horizontal="left" vertical="center"/>
    </xf>
    <xf numFmtId="1" fontId="28" fillId="0" borderId="44" xfId="0" applyNumberFormat="1" applyFont="1" applyFill="1" applyBorder="1" applyAlignment="1" applyProtection="1">
      <alignment horizontal="left" vertical="center"/>
    </xf>
    <xf numFmtId="49" fontId="28" fillId="0" borderId="45" xfId="0" applyNumberFormat="1" applyFont="1" applyFill="1" applyBorder="1" applyAlignment="1" applyProtection="1">
      <alignment horizontal="left" vertical="center"/>
    </xf>
    <xf numFmtId="49" fontId="28" fillId="0" borderId="45" xfId="0" applyNumberFormat="1" applyFont="1" applyFill="1" applyBorder="1" applyAlignment="1" applyProtection="1">
      <alignment horizontal="left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" fontId="28" fillId="0" borderId="45" xfId="0" applyNumberFormat="1" applyFont="1" applyFill="1" applyBorder="1" applyAlignment="1" applyProtection="1">
      <alignment horizontal="right" vertical="center"/>
    </xf>
    <xf numFmtId="4" fontId="28" fillId="0" borderId="46" xfId="0" applyNumberFormat="1" applyFont="1" applyFill="1" applyBorder="1" applyAlignment="1" applyProtection="1">
      <alignment horizontal="right" vertical="center"/>
    </xf>
    <xf numFmtId="49" fontId="13" fillId="6" borderId="45" xfId="0" applyNumberFormat="1" applyFont="1" applyFill="1" applyBorder="1" applyAlignment="1" applyProtection="1">
      <alignment horizontal="left" vertical="center"/>
    </xf>
    <xf numFmtId="49" fontId="13" fillId="0" borderId="45" xfId="0" applyNumberFormat="1" applyFont="1" applyFill="1" applyBorder="1" applyAlignment="1" applyProtection="1">
      <alignment horizontal="left" vertical="center"/>
    </xf>
    <xf numFmtId="49" fontId="3" fillId="0" borderId="45" xfId="0" applyNumberFormat="1" applyFont="1" applyFill="1" applyBorder="1" applyAlignment="1" applyProtection="1">
      <alignment horizontal="left" vertical="top" wrapText="1"/>
    </xf>
    <xf numFmtId="1" fontId="3" fillId="0" borderId="50" xfId="0" applyNumberFormat="1" applyFont="1" applyFill="1" applyBorder="1" applyAlignment="1" applyProtection="1">
      <alignment horizontal="left" vertical="center"/>
    </xf>
    <xf numFmtId="49" fontId="3" fillId="0" borderId="51" xfId="0" applyNumberFormat="1" applyFont="1" applyFill="1" applyBorder="1" applyAlignment="1" applyProtection="1">
      <alignment horizontal="left" vertical="center"/>
    </xf>
    <xf numFmtId="0" fontId="9" fillId="7" borderId="41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49" fontId="0" fillId="7" borderId="0" xfId="0" applyNumberFormat="1" applyFill="1" applyBorder="1" applyAlignment="1">
      <alignment horizontal="left"/>
    </xf>
    <xf numFmtId="0" fontId="0" fillId="7" borderId="0" xfId="0" applyFill="1" applyBorder="1" applyAlignment="1">
      <alignment horizontal="right"/>
    </xf>
    <xf numFmtId="0" fontId="0" fillId="7" borderId="13" xfId="0" applyFill="1" applyBorder="1" applyAlignment="1">
      <alignment horizontal="right"/>
    </xf>
    <xf numFmtId="0" fontId="9" fillId="7" borderId="41" xfId="0" applyFont="1" applyFill="1" applyBorder="1" applyAlignment="1">
      <alignment horizontal="left" vertical="center" wrapText="1"/>
    </xf>
    <xf numFmtId="0" fontId="21" fillId="7" borderId="0" xfId="0" applyFont="1" applyFill="1" applyBorder="1" applyAlignment="1">
      <alignment horizontal="right"/>
    </xf>
    <xf numFmtId="0" fontId="9" fillId="7" borderId="41" xfId="0" applyFont="1" applyFill="1" applyBorder="1" applyAlignment="1">
      <alignment horizontal="center" vertical="center" wrapText="1" shrinkToFit="1"/>
    </xf>
    <xf numFmtId="0" fontId="9" fillId="7" borderId="26" xfId="0" applyFont="1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center" vertical="center" wrapText="1" shrinkToFit="1"/>
    </xf>
    <xf numFmtId="5" fontId="4" fillId="8" borderId="25" xfId="0" applyNumberFormat="1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 shrinkToFit="1"/>
    </xf>
    <xf numFmtId="5" fontId="19" fillId="8" borderId="25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right"/>
    </xf>
    <xf numFmtId="49" fontId="9" fillId="0" borderId="26" xfId="0" applyNumberFormat="1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49" fontId="0" fillId="0" borderId="60" xfId="0" applyNumberFormat="1" applyBorder="1" applyAlignment="1">
      <alignment horizontal="left"/>
    </xf>
    <xf numFmtId="49" fontId="0" fillId="0" borderId="59" xfId="0" applyNumberFormat="1" applyBorder="1" applyAlignment="1">
      <alignment horizontal="left"/>
    </xf>
    <xf numFmtId="0" fontId="0" fillId="0" borderId="59" xfId="0" applyBorder="1" applyAlignment="1">
      <alignment horizontal="right"/>
    </xf>
    <xf numFmtId="5" fontId="0" fillId="0" borderId="59" xfId="0" applyNumberFormat="1" applyBorder="1" applyAlignment="1">
      <alignment horizontal="right"/>
    </xf>
    <xf numFmtId="165" fontId="0" fillId="0" borderId="55" xfId="0" applyNumberFormat="1" applyBorder="1" applyAlignment="1">
      <alignment horizontal="right"/>
    </xf>
    <xf numFmtId="49" fontId="0" fillId="0" borderId="57" xfId="0" applyNumberFormat="1" applyBorder="1" applyAlignment="1">
      <alignment horizontal="left"/>
    </xf>
    <xf numFmtId="49" fontId="0" fillId="0" borderId="56" xfId="0" applyNumberFormat="1" applyBorder="1" applyAlignment="1">
      <alignment horizontal="left"/>
    </xf>
    <xf numFmtId="0" fontId="0" fillId="0" borderId="56" xfId="0" applyBorder="1" applyAlignment="1">
      <alignment horizontal="right"/>
    </xf>
    <xf numFmtId="5" fontId="0" fillId="0" borderId="56" xfId="0" applyNumberFormat="1" applyBorder="1" applyAlignment="1">
      <alignment horizontal="right"/>
    </xf>
    <xf numFmtId="0" fontId="1" fillId="0" borderId="0" xfId="1" applyNumberFormat="1" applyBorder="1" applyAlignment="1">
      <alignment horizontal="left"/>
    </xf>
    <xf numFmtId="49" fontId="1" fillId="0" borderId="0" xfId="1" applyNumberFormat="1" applyFill="1" applyBorder="1" applyAlignment="1">
      <alignment horizontal="left" vertical="top" wrapText="1"/>
    </xf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left"/>
    </xf>
    <xf numFmtId="165" fontId="1" fillId="0" borderId="0" xfId="1" applyNumberFormat="1" applyBorder="1" applyAlignment="1">
      <alignment horizontal="right"/>
    </xf>
    <xf numFmtId="165" fontId="1" fillId="0" borderId="0" xfId="1" applyNumberFormat="1" applyFill="1" applyBorder="1" applyAlignment="1">
      <alignment horizontal="right"/>
    </xf>
    <xf numFmtId="0" fontId="1" fillId="0" borderId="0" xfId="1" applyBorder="1"/>
    <xf numFmtId="0" fontId="1" fillId="0" borderId="0" xfId="1" applyNumberFormat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49" fontId="1" fillId="0" borderId="0" xfId="1" applyNumberFormat="1" applyFill="1" applyBorder="1" applyAlignment="1">
      <alignment horizontal="left"/>
    </xf>
    <xf numFmtId="0" fontId="1" fillId="0" borderId="0" xfId="1" applyFill="1" applyBorder="1"/>
    <xf numFmtId="49" fontId="2" fillId="0" borderId="0" xfId="1" applyNumberFormat="1" applyFont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top" wrapText="1"/>
    </xf>
    <xf numFmtId="49" fontId="2" fillId="0" borderId="0" xfId="1" applyNumberFormat="1" applyFont="1" applyFill="1" applyBorder="1" applyAlignment="1">
      <alignment horizontal="left" vertical="top" wrapText="1"/>
    </xf>
    <xf numFmtId="49" fontId="1" fillId="0" borderId="0" xfId="1" applyNumberFormat="1" applyFont="1" applyFill="1" applyBorder="1" applyAlignment="1">
      <alignment horizontal="left" vertical="top" wrapText="1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left" wrapText="1"/>
    </xf>
    <xf numFmtId="49" fontId="1" fillId="0" borderId="0" xfId="1" applyNumberFormat="1" applyFill="1" applyBorder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165" fontId="0" fillId="0" borderId="56" xfId="0" applyNumberForma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27" fillId="0" borderId="20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7" xfId="0" applyBorder="1" applyAlignment="1"/>
    <xf numFmtId="166" fontId="26" fillId="11" borderId="56" xfId="0" applyNumberFormat="1" applyFont="1" applyFill="1" applyBorder="1" applyAlignment="1">
      <alignment vertical="center"/>
    </xf>
    <xf numFmtId="166" fontId="26" fillId="11" borderId="55" xfId="0" applyNumberFormat="1" applyFont="1" applyFill="1" applyBorder="1" applyAlignment="1">
      <alignment vertical="center"/>
    </xf>
    <xf numFmtId="166" fontId="26" fillId="11" borderId="53" xfId="0" applyNumberFormat="1" applyFont="1" applyFill="1" applyBorder="1" applyAlignment="1">
      <alignment vertical="center"/>
    </xf>
    <xf numFmtId="166" fontId="26" fillId="11" borderId="34" xfId="0" applyNumberFormat="1" applyFont="1" applyFill="1" applyBorder="1" applyAlignment="1">
      <alignment vertical="center"/>
    </xf>
    <xf numFmtId="0" fontId="22" fillId="9" borderId="62" xfId="1" applyFont="1" applyFill="1" applyBorder="1" applyAlignment="1">
      <alignment horizontal="center" vertical="center" wrapText="1"/>
    </xf>
    <xf numFmtId="0" fontId="22" fillId="9" borderId="61" xfId="1" applyFont="1" applyFill="1" applyBorder="1" applyAlignment="1">
      <alignment horizontal="center" vertical="center" wrapText="1"/>
    </xf>
    <xf numFmtId="1" fontId="5" fillId="10" borderId="16" xfId="0" applyNumberFormat="1" applyFont="1" applyFill="1" applyBorder="1" applyAlignment="1">
      <alignment horizontal="left" vertical="center"/>
    </xf>
    <xf numFmtId="1" fontId="5" fillId="10" borderId="14" xfId="0" applyNumberFormat="1" applyFont="1" applyFill="1" applyBorder="1" applyAlignment="1">
      <alignment horizontal="left" vertical="center"/>
    </xf>
    <xf numFmtId="1" fontId="5" fillId="10" borderId="15" xfId="0" applyNumberFormat="1" applyFont="1" applyFill="1" applyBorder="1" applyAlignment="1">
      <alignment horizontal="left" vertical="center"/>
    </xf>
    <xf numFmtId="0" fontId="5" fillId="10" borderId="17" xfId="0" applyFont="1" applyFill="1" applyBorder="1" applyAlignment="1">
      <alignment horizontal="left" vertical="center"/>
    </xf>
    <xf numFmtId="0" fontId="5" fillId="10" borderId="14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left" vertical="center"/>
    </xf>
    <xf numFmtId="1" fontId="26" fillId="10" borderId="60" xfId="0" applyNumberFormat="1" applyFont="1" applyFill="1" applyBorder="1" applyAlignment="1">
      <alignment horizontal="left" vertical="center"/>
    </xf>
    <xf numFmtId="1" fontId="26" fillId="10" borderId="59" xfId="0" applyNumberFormat="1" applyFont="1" applyFill="1" applyBorder="1" applyAlignment="1">
      <alignment horizontal="left" vertical="center"/>
    </xf>
    <xf numFmtId="0" fontId="26" fillId="10" borderId="59" xfId="0" applyFont="1" applyFill="1" applyBorder="1" applyAlignment="1">
      <alignment horizontal="left" vertical="center" wrapText="1"/>
    </xf>
    <xf numFmtId="0" fontId="26" fillId="10" borderId="58" xfId="0" applyFont="1" applyFill="1" applyBorder="1" applyAlignment="1">
      <alignment horizontal="left" vertical="center" wrapText="1"/>
    </xf>
    <xf numFmtId="0" fontId="5" fillId="10" borderId="56" xfId="0" applyFont="1" applyFill="1" applyBorder="1" applyAlignment="1">
      <alignment horizontal="left" vertical="center"/>
    </xf>
    <xf numFmtId="0" fontId="5" fillId="10" borderId="55" xfId="0" applyFont="1" applyFill="1" applyBorder="1" applyAlignment="1">
      <alignment horizontal="left" vertical="center"/>
    </xf>
    <xf numFmtId="1" fontId="5" fillId="10" borderId="57" xfId="0" applyNumberFormat="1" applyFont="1" applyFill="1" applyBorder="1" applyAlignment="1">
      <alignment horizontal="left" vertical="center"/>
    </xf>
    <xf numFmtId="1" fontId="5" fillId="10" borderId="56" xfId="0" applyNumberFormat="1" applyFont="1" applyFill="1" applyBorder="1" applyAlignment="1">
      <alignment horizontal="left" vertical="center"/>
    </xf>
    <xf numFmtId="1" fontId="26" fillId="11" borderId="57" xfId="0" applyNumberFormat="1" applyFont="1" applyFill="1" applyBorder="1" applyAlignment="1">
      <alignment horizontal="left" vertical="center"/>
    </xf>
    <xf numFmtId="1" fontId="26" fillId="11" borderId="56" xfId="0" applyNumberFormat="1" applyFont="1" applyFill="1" applyBorder="1" applyAlignment="1">
      <alignment horizontal="left" vertical="center"/>
    </xf>
    <xf numFmtId="1" fontId="26" fillId="11" borderId="54" xfId="0" applyNumberFormat="1" applyFont="1" applyFill="1" applyBorder="1" applyAlignment="1">
      <alignment horizontal="left" vertical="center"/>
    </xf>
    <xf numFmtId="1" fontId="26" fillId="11" borderId="53" xfId="0" applyNumberFormat="1" applyFont="1" applyFill="1" applyBorder="1" applyAlignment="1">
      <alignment horizontal="left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49" fontId="1" fillId="0" borderId="0" xfId="1" applyNumberFormat="1" applyBorder="1" applyAlignment="1">
      <alignment horizontal="left" wrapText="1"/>
    </xf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14" fontId="9" fillId="7" borderId="25" xfId="0" applyNumberFormat="1" applyFont="1" applyFill="1" applyBorder="1" applyAlignment="1">
      <alignment horizontal="center" vertical="center"/>
    </xf>
    <xf numFmtId="14" fontId="9" fillId="7" borderId="27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výkaz výměr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ak&#225;zky/&#218;dlice_M&#352;_110148/Odevzdan&#225;%20dokumentace/2012-08-14/F.1.4a/VV_&#218;T_&#218;dl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PTČ"/>
      <sheetName val="OS"/>
      <sheetName val="List1"/>
    </sheetNames>
    <sheetDataSet>
      <sheetData sheetId="0"/>
      <sheetData sheetId="1">
        <row r="5">
          <cell r="B5">
            <v>0</v>
          </cell>
        </row>
      </sheetData>
      <sheetData sheetId="2">
        <row r="5">
          <cell r="B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C9" sqref="C9"/>
    </sheetView>
  </sheetViews>
  <sheetFormatPr defaultColWidth="11.42578125" defaultRowHeight="12.75" x14ac:dyDescent="0.2"/>
  <cols>
    <col min="1" max="1" width="11.42578125" style="3"/>
    <col min="2" max="2" width="15" style="3" customWidth="1"/>
    <col min="3" max="3" width="14" style="3" customWidth="1"/>
    <col min="4" max="4" width="14.42578125" style="3" customWidth="1"/>
    <col min="5" max="5" width="8.5703125" style="3" customWidth="1"/>
    <col min="6" max="6" width="18.42578125" style="3" bestFit="1" customWidth="1"/>
    <col min="7" max="16384" width="11.42578125" style="3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3.5" thickBot="1" x14ac:dyDescent="0.25">
      <c r="A2"/>
      <c r="B2"/>
      <c r="C2"/>
      <c r="D2"/>
      <c r="E2"/>
      <c r="F2"/>
      <c r="G2"/>
    </row>
    <row r="3" spans="1:7" x14ac:dyDescent="0.2">
      <c r="A3" s="4" t="s">
        <v>1</v>
      </c>
      <c r="B3" s="5"/>
      <c r="C3" s="6" t="s">
        <v>2</v>
      </c>
      <c r="D3" s="6"/>
      <c r="E3" s="6"/>
      <c r="F3" s="6" t="s">
        <v>3</v>
      </c>
      <c r="G3" s="7"/>
    </row>
    <row r="4" spans="1:7" ht="15" x14ac:dyDescent="0.2">
      <c r="A4" s="8" t="s">
        <v>4</v>
      </c>
      <c r="B4" s="9"/>
      <c r="C4" s="10" t="str">
        <f>A6</f>
        <v>MŠ Údlice</v>
      </c>
      <c r="D4" s="11"/>
      <c r="E4" s="11"/>
      <c r="F4" s="11"/>
      <c r="G4" s="12"/>
    </row>
    <row r="5" spans="1:7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7" ht="15" x14ac:dyDescent="0.2">
      <c r="A6" s="8" t="s">
        <v>154</v>
      </c>
      <c r="B6" s="9"/>
      <c r="C6" s="207" t="s">
        <v>155</v>
      </c>
      <c r="D6" s="208"/>
      <c r="E6" s="208"/>
      <c r="F6" s="208"/>
      <c r="G6" s="209"/>
    </row>
    <row r="7" spans="1:7" x14ac:dyDescent="0.2">
      <c r="A7" s="13"/>
      <c r="B7" s="15"/>
      <c r="C7" s="201"/>
      <c r="D7" s="202"/>
      <c r="E7" s="18" t="s">
        <v>9</v>
      </c>
      <c r="F7" s="19"/>
      <c r="G7" s="20"/>
    </row>
    <row r="8" spans="1:7" x14ac:dyDescent="0.2">
      <c r="A8" s="13" t="s">
        <v>10</v>
      </c>
      <c r="B8" s="15"/>
      <c r="C8" s="201" t="s">
        <v>156</v>
      </c>
      <c r="D8" s="202"/>
      <c r="E8" s="16" t="s">
        <v>11</v>
      </c>
      <c r="F8" s="15"/>
      <c r="G8" s="21"/>
    </row>
    <row r="9" spans="1:7" x14ac:dyDescent="0.2">
      <c r="A9" s="22" t="s">
        <v>12</v>
      </c>
      <c r="B9" s="23"/>
      <c r="C9" s="23">
        <v>4</v>
      </c>
      <c r="D9" s="23"/>
      <c r="E9" s="24" t="s">
        <v>13</v>
      </c>
      <c r="F9" s="23"/>
      <c r="G9" s="25"/>
    </row>
    <row r="10" spans="1:7" x14ac:dyDescent="0.2">
      <c r="A10" s="26" t="s">
        <v>14</v>
      </c>
      <c r="B10" s="27"/>
      <c r="C10" s="27"/>
      <c r="D10" s="27"/>
      <c r="E10" s="28" t="s">
        <v>15</v>
      </c>
      <c r="F10" s="27"/>
      <c r="G10" s="29"/>
    </row>
    <row r="11" spans="1:7" x14ac:dyDescent="0.2">
      <c r="A11" s="26"/>
      <c r="B11" s="27"/>
      <c r="C11" s="27"/>
      <c r="D11" s="27"/>
      <c r="E11" s="203"/>
      <c r="F11" s="204"/>
      <c r="G11" s="205"/>
    </row>
    <row r="12" spans="1:7" ht="18.75" thickBot="1" x14ac:dyDescent="0.25">
      <c r="A12" s="30" t="s">
        <v>16</v>
      </c>
      <c r="B12" s="31"/>
      <c r="C12" s="31"/>
      <c r="D12" s="31"/>
      <c r="E12" s="32"/>
      <c r="F12" s="32"/>
      <c r="G12" s="33"/>
    </row>
    <row r="13" spans="1:7" ht="13.5" thickBot="1" x14ac:dyDescent="0.25">
      <c r="A13" s="34" t="s">
        <v>17</v>
      </c>
      <c r="B13" s="35"/>
      <c r="C13" s="36"/>
      <c r="D13" s="37" t="s">
        <v>18</v>
      </c>
      <c r="E13" s="38"/>
      <c r="F13" s="38"/>
      <c r="G13" s="36"/>
    </row>
    <row r="14" spans="1:7" x14ac:dyDescent="0.2">
      <c r="A14" s="39"/>
      <c r="B14" s="40" t="s">
        <v>19</v>
      </c>
      <c r="C14" s="41"/>
      <c r="D14" s="42" t="s">
        <v>20</v>
      </c>
      <c r="E14" s="43"/>
      <c r="F14" s="44"/>
      <c r="G14" s="45">
        <v>0</v>
      </c>
    </row>
    <row r="15" spans="1:7" x14ac:dyDescent="0.2">
      <c r="A15" s="39" t="s">
        <v>21</v>
      </c>
      <c r="B15" s="40" t="s">
        <v>22</v>
      </c>
      <c r="C15" s="41"/>
      <c r="D15" s="42" t="s">
        <v>23</v>
      </c>
      <c r="E15" s="46"/>
      <c r="F15" s="47"/>
      <c r="G15" s="45" t="e">
        <f>0.025*C18</f>
        <v>#REF!</v>
      </c>
    </row>
    <row r="16" spans="1:7" x14ac:dyDescent="0.2">
      <c r="A16" s="39" t="s">
        <v>24</v>
      </c>
      <c r="B16" s="40"/>
      <c r="C16" s="48"/>
      <c r="D16" s="22" t="s">
        <v>25</v>
      </c>
      <c r="E16" s="46"/>
      <c r="F16" s="47"/>
      <c r="G16" s="45" t="e">
        <f>ROUND((C18+G14+G15)*(5/100),2)</f>
        <v>#REF!</v>
      </c>
    </row>
    <row r="17" spans="1:9" x14ac:dyDescent="0.2">
      <c r="A17" s="49" t="s">
        <v>26</v>
      </c>
      <c r="B17" s="40"/>
      <c r="C17" s="48"/>
      <c r="D17" s="22"/>
      <c r="E17" s="46"/>
      <c r="F17" s="47"/>
      <c r="G17" s="48"/>
    </row>
    <row r="18" spans="1:9" x14ac:dyDescent="0.2">
      <c r="A18" s="50" t="s">
        <v>27</v>
      </c>
      <c r="B18" s="40"/>
      <c r="C18" s="45" t="e">
        <f>Zateplení!D6+Zdroj!B5+#REF!</f>
        <v>#REF!</v>
      </c>
      <c r="D18" s="51"/>
      <c r="E18" s="46"/>
      <c r="F18" s="47"/>
      <c r="G18" s="48"/>
    </row>
    <row r="19" spans="1:9" x14ac:dyDescent="0.2">
      <c r="A19" s="50"/>
      <c r="B19" s="40"/>
      <c r="C19" s="48"/>
      <c r="D19" s="22"/>
      <c r="E19" s="46"/>
      <c r="F19" s="47"/>
      <c r="G19" s="48"/>
    </row>
    <row r="20" spans="1:9" x14ac:dyDescent="0.2">
      <c r="A20" s="50" t="s">
        <v>28</v>
      </c>
      <c r="B20" s="40"/>
      <c r="C20" s="45">
        <v>0</v>
      </c>
      <c r="D20" s="22"/>
      <c r="E20" s="46"/>
      <c r="F20" s="47"/>
      <c r="G20" s="48"/>
    </row>
    <row r="21" spans="1:9" x14ac:dyDescent="0.2">
      <c r="A21" s="26" t="s">
        <v>29</v>
      </c>
      <c r="B21" s="27"/>
      <c r="C21" s="45" t="e">
        <f>C18+C20</f>
        <v>#REF!</v>
      </c>
      <c r="D21" s="22" t="s">
        <v>30</v>
      </c>
      <c r="E21" s="46"/>
      <c r="F21" s="47"/>
      <c r="G21" s="45">
        <v>0</v>
      </c>
    </row>
    <row r="22" spans="1:9" ht="13.5" thickBot="1" x14ac:dyDescent="0.25">
      <c r="A22" s="22" t="s">
        <v>31</v>
      </c>
      <c r="B22" s="23"/>
      <c r="C22" s="52" t="e">
        <f>C18+C20+G22</f>
        <v>#REF!</v>
      </c>
      <c r="D22" s="53" t="s">
        <v>32</v>
      </c>
      <c r="E22" s="54"/>
      <c r="F22" s="55"/>
      <c r="G22" s="45" t="e">
        <f>G21+G15+G14+G16</f>
        <v>#REF!</v>
      </c>
    </row>
    <row r="23" spans="1:9" x14ac:dyDescent="0.2">
      <c r="A23" s="4" t="s">
        <v>33</v>
      </c>
      <c r="B23" s="6"/>
      <c r="C23" s="56" t="s">
        <v>34</v>
      </c>
      <c r="D23" s="6"/>
      <c r="E23" s="56" t="s">
        <v>35</v>
      </c>
      <c r="F23" s="6"/>
      <c r="G23" s="7"/>
    </row>
    <row r="24" spans="1:9" x14ac:dyDescent="0.2">
      <c r="A24" s="13"/>
      <c r="B24" s="15"/>
      <c r="C24" s="16" t="s">
        <v>36</v>
      </c>
      <c r="D24" s="15"/>
      <c r="E24" s="16" t="s">
        <v>36</v>
      </c>
      <c r="F24" s="15"/>
      <c r="G24" s="17"/>
    </row>
    <row r="25" spans="1:9" x14ac:dyDescent="0.2">
      <c r="A25" s="26" t="s">
        <v>37</v>
      </c>
      <c r="B25" s="57"/>
      <c r="C25" s="28" t="s">
        <v>37</v>
      </c>
      <c r="D25" s="27"/>
      <c r="E25" s="28" t="s">
        <v>37</v>
      </c>
      <c r="F25" s="27"/>
      <c r="G25" s="29"/>
    </row>
    <row r="26" spans="1:9" x14ac:dyDescent="0.2">
      <c r="A26" s="26"/>
      <c r="B26" s="58"/>
      <c r="C26" s="28" t="s">
        <v>38</v>
      </c>
      <c r="D26" s="27"/>
      <c r="E26" s="28" t="s">
        <v>39</v>
      </c>
      <c r="F26" s="27"/>
      <c r="G26" s="29"/>
    </row>
    <row r="27" spans="1:9" x14ac:dyDescent="0.2">
      <c r="A27" s="26"/>
      <c r="B27" s="27"/>
      <c r="C27" s="28"/>
      <c r="D27" s="27"/>
      <c r="E27" s="28"/>
      <c r="F27" s="27"/>
      <c r="G27" s="29"/>
    </row>
    <row r="28" spans="1:9" x14ac:dyDescent="0.2">
      <c r="A28" s="26"/>
      <c r="B28" s="27"/>
      <c r="C28" s="28"/>
      <c r="D28" s="27"/>
      <c r="E28" s="28"/>
      <c r="F28" s="27"/>
      <c r="G28" s="29"/>
    </row>
    <row r="29" spans="1:9" x14ac:dyDescent="0.2">
      <c r="A29" s="13" t="s">
        <v>40</v>
      </c>
      <c r="B29" s="15"/>
      <c r="C29" s="59">
        <v>0</v>
      </c>
      <c r="D29" s="15" t="s">
        <v>41</v>
      </c>
      <c r="E29" s="16"/>
      <c r="F29" s="60">
        <v>0</v>
      </c>
      <c r="G29" s="17"/>
    </row>
    <row r="30" spans="1:9" x14ac:dyDescent="0.2">
      <c r="A30" s="13" t="s">
        <v>40</v>
      </c>
      <c r="B30" s="15"/>
      <c r="C30" s="59">
        <v>10</v>
      </c>
      <c r="D30" s="15" t="s">
        <v>41</v>
      </c>
      <c r="E30" s="16"/>
      <c r="F30" s="60">
        <v>0</v>
      </c>
      <c r="G30" s="17"/>
    </row>
    <row r="31" spans="1:9" x14ac:dyDescent="0.2">
      <c r="A31" s="13" t="s">
        <v>42</v>
      </c>
      <c r="B31" s="15"/>
      <c r="C31" s="59">
        <v>10</v>
      </c>
      <c r="D31" s="15" t="s">
        <v>41</v>
      </c>
      <c r="E31" s="16"/>
      <c r="F31" s="61">
        <f>ROUND(PRODUCT(F30,C31/100),1)</f>
        <v>0</v>
      </c>
      <c r="G31" s="25"/>
      <c r="I31" s="3" t="s">
        <v>151</v>
      </c>
    </row>
    <row r="32" spans="1:9" x14ac:dyDescent="0.2">
      <c r="A32" s="13" t="s">
        <v>40</v>
      </c>
      <c r="B32" s="15"/>
      <c r="C32" s="59">
        <v>20</v>
      </c>
      <c r="D32" s="15" t="s">
        <v>41</v>
      </c>
      <c r="E32" s="16"/>
      <c r="F32" s="60" t="e">
        <f>C22</f>
        <v>#REF!</v>
      </c>
      <c r="G32" s="17"/>
    </row>
    <row r="33" spans="1:7" x14ac:dyDescent="0.2">
      <c r="A33" s="13" t="s">
        <v>42</v>
      </c>
      <c r="B33" s="15"/>
      <c r="C33" s="59">
        <v>20</v>
      </c>
      <c r="D33" s="15" t="s">
        <v>41</v>
      </c>
      <c r="E33" s="16"/>
      <c r="F33" s="61" t="e">
        <f>F32*0.2</f>
        <v>#REF!</v>
      </c>
      <c r="G33" s="25"/>
    </row>
    <row r="34" spans="1:7" ht="16.5" thickBot="1" x14ac:dyDescent="0.3">
      <c r="A34" s="62" t="s">
        <v>43</v>
      </c>
      <c r="B34" s="63"/>
      <c r="C34" s="63"/>
      <c r="D34" s="63"/>
      <c r="E34" s="64"/>
      <c r="F34" s="65" t="e">
        <f>F32+F33</f>
        <v>#REF!</v>
      </c>
      <c r="G34" s="66"/>
    </row>
    <row r="35" spans="1:7" x14ac:dyDescent="0.2">
      <c r="A35"/>
      <c r="B35"/>
      <c r="C35"/>
      <c r="D35"/>
      <c r="E35"/>
      <c r="F35"/>
      <c r="G35"/>
    </row>
    <row r="36" spans="1:7" x14ac:dyDescent="0.2">
      <c r="A36" s="67" t="s">
        <v>44</v>
      </c>
      <c r="B36" s="67"/>
      <c r="C36" s="67"/>
      <c r="D36" s="67"/>
      <c r="E36" s="67"/>
      <c r="F36" s="67"/>
      <c r="G36" s="67"/>
    </row>
    <row r="37" spans="1:7" x14ac:dyDescent="0.2">
      <c r="A37" s="67"/>
      <c r="B37" s="206"/>
      <c r="C37" s="206"/>
      <c r="D37" s="206"/>
      <c r="E37" s="206"/>
      <c r="F37" s="206"/>
      <c r="G37" s="206"/>
    </row>
    <row r="38" spans="1:7" x14ac:dyDescent="0.2">
      <c r="A38" s="68"/>
      <c r="B38" s="206"/>
      <c r="C38" s="206"/>
      <c r="D38" s="206"/>
      <c r="E38" s="206"/>
      <c r="F38" s="206"/>
      <c r="G38" s="206"/>
    </row>
    <row r="39" spans="1:7" x14ac:dyDescent="0.2">
      <c r="A39" s="68"/>
      <c r="B39" s="206"/>
      <c r="C39" s="206"/>
      <c r="D39" s="206"/>
      <c r="E39" s="206"/>
      <c r="F39" s="206"/>
      <c r="G39" s="206"/>
    </row>
    <row r="40" spans="1:7" x14ac:dyDescent="0.2">
      <c r="A40" s="68"/>
      <c r="B40" s="206"/>
      <c r="C40" s="206"/>
      <c r="D40" s="206"/>
      <c r="E40" s="206"/>
      <c r="F40" s="206"/>
      <c r="G40" s="206"/>
    </row>
    <row r="41" spans="1:7" x14ac:dyDescent="0.2">
      <c r="A41" s="68"/>
      <c r="B41" s="206"/>
      <c r="C41" s="206"/>
      <c r="D41" s="206"/>
      <c r="E41" s="206"/>
      <c r="F41" s="206"/>
      <c r="G41" s="206"/>
    </row>
    <row r="42" spans="1:7" x14ac:dyDescent="0.2">
      <c r="A42" s="68"/>
      <c r="B42" s="206"/>
      <c r="C42" s="206"/>
      <c r="D42" s="206"/>
      <c r="E42" s="206"/>
      <c r="F42" s="206"/>
      <c r="G42" s="206"/>
    </row>
    <row r="43" spans="1:7" x14ac:dyDescent="0.2">
      <c r="A43" s="68"/>
      <c r="B43" s="206"/>
      <c r="C43" s="206"/>
      <c r="D43" s="206"/>
      <c r="E43" s="206"/>
      <c r="F43" s="206"/>
      <c r="G43" s="206"/>
    </row>
    <row r="44" spans="1:7" x14ac:dyDescent="0.2">
      <c r="A44" s="68"/>
      <c r="B44" s="206"/>
      <c r="C44" s="206"/>
      <c r="D44" s="206"/>
      <c r="E44" s="206"/>
      <c r="F44" s="206"/>
      <c r="G44" s="206"/>
    </row>
    <row r="45" spans="1:7" x14ac:dyDescent="0.2">
      <c r="A45" s="68"/>
      <c r="B45" s="206"/>
      <c r="C45" s="206"/>
      <c r="D45" s="206"/>
      <c r="E45" s="206"/>
      <c r="F45" s="206"/>
      <c r="G45" s="206"/>
    </row>
  </sheetData>
  <mergeCells count="5">
    <mergeCell ref="C7:D7"/>
    <mergeCell ref="C8:D8"/>
    <mergeCell ref="E11:G11"/>
    <mergeCell ref="B37:G45"/>
    <mergeCell ref="C6:G6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view="pageBreakPreview" zoomScale="90" zoomScaleNormal="100" zoomScaleSheetLayoutView="90" workbookViewId="0">
      <selection activeCell="G90" sqref="G90"/>
    </sheetView>
  </sheetViews>
  <sheetFormatPr defaultColWidth="11.42578125" defaultRowHeight="12.75" x14ac:dyDescent="0.2"/>
  <cols>
    <col min="1" max="1" width="4" style="120" bestFit="1" customWidth="1"/>
    <col min="2" max="2" width="0.7109375" style="3" hidden="1" customWidth="1"/>
    <col min="3" max="3" width="55.85546875" style="121" customWidth="1"/>
    <col min="4" max="4" width="6" style="122" bestFit="1" customWidth="1"/>
    <col min="5" max="5" width="12.85546875" style="126" customWidth="1"/>
    <col min="6" max="6" width="16.7109375" style="3" customWidth="1"/>
    <col min="7" max="7" width="20.7109375" style="3" customWidth="1"/>
    <col min="8" max="16384" width="11.42578125" style="3"/>
  </cols>
  <sheetData>
    <row r="1" spans="1:8" ht="18.75" customHeight="1" thickBot="1" x14ac:dyDescent="0.25">
      <c r="A1" s="214" t="s">
        <v>150</v>
      </c>
      <c r="B1" s="215"/>
      <c r="C1" s="215"/>
      <c r="D1" s="215"/>
      <c r="E1" s="215"/>
      <c r="F1" s="215"/>
      <c r="G1" s="215"/>
    </row>
    <row r="2" spans="1:8" ht="27.75" customHeight="1" x14ac:dyDescent="0.2">
      <c r="A2" s="222" t="s">
        <v>149</v>
      </c>
      <c r="B2" s="223"/>
      <c r="C2" s="223"/>
      <c r="D2" s="224" t="s">
        <v>205</v>
      </c>
      <c r="E2" s="224"/>
      <c r="F2" s="224"/>
      <c r="G2" s="225"/>
    </row>
    <row r="3" spans="1:8" x14ac:dyDescent="0.2">
      <c r="A3" s="228" t="s">
        <v>148</v>
      </c>
      <c r="B3" s="229"/>
      <c r="C3" s="229"/>
      <c r="D3" s="226" t="s">
        <v>156</v>
      </c>
      <c r="E3" s="226"/>
      <c r="F3" s="226"/>
      <c r="G3" s="227"/>
    </row>
    <row r="4" spans="1:8" x14ac:dyDescent="0.2">
      <c r="A4" s="228" t="s">
        <v>153</v>
      </c>
      <c r="B4" s="229"/>
      <c r="C4" s="229"/>
      <c r="D4" s="219" t="s">
        <v>146</v>
      </c>
      <c r="E4" s="220"/>
      <c r="F4" s="220"/>
      <c r="G4" s="221"/>
    </row>
    <row r="5" spans="1:8" x14ac:dyDescent="0.2">
      <c r="A5" s="216" t="s">
        <v>152</v>
      </c>
      <c r="B5" s="217"/>
      <c r="C5" s="218"/>
      <c r="D5" s="219" t="s">
        <v>8</v>
      </c>
      <c r="E5" s="220"/>
      <c r="F5" s="220"/>
      <c r="G5" s="221"/>
    </row>
    <row r="6" spans="1:8" ht="15" x14ac:dyDescent="0.2">
      <c r="A6" s="230" t="s">
        <v>143</v>
      </c>
      <c r="B6" s="231"/>
      <c r="C6" s="231"/>
      <c r="D6" s="210">
        <f>+G11+G13+G15+G17+G19+G21+G23+G36+G40+G43+G49+G60+G72+G75+G78+G80</f>
        <v>0</v>
      </c>
      <c r="E6" s="210"/>
      <c r="F6" s="210"/>
      <c r="G6" s="211"/>
    </row>
    <row r="7" spans="1:8" ht="15" x14ac:dyDescent="0.2">
      <c r="A7" s="230" t="s">
        <v>140</v>
      </c>
      <c r="B7" s="231"/>
      <c r="C7" s="231"/>
      <c r="D7" s="210">
        <f>D6*0.2</f>
        <v>0</v>
      </c>
      <c r="E7" s="210"/>
      <c r="F7" s="210"/>
      <c r="G7" s="211"/>
    </row>
    <row r="8" spans="1:8" ht="15.75" thickBot="1" x14ac:dyDescent="0.25">
      <c r="A8" s="232" t="s">
        <v>138</v>
      </c>
      <c r="B8" s="233"/>
      <c r="C8" s="233"/>
      <c r="D8" s="212">
        <f>D6*1.2</f>
        <v>0</v>
      </c>
      <c r="E8" s="212"/>
      <c r="F8" s="212"/>
      <c r="G8" s="213"/>
    </row>
    <row r="9" spans="1:8" ht="13.5" thickBot="1" x14ac:dyDescent="0.25"/>
    <row r="10" spans="1:8" ht="13.5" thickBot="1" x14ac:dyDescent="0.25">
      <c r="A10" s="69" t="s">
        <v>45</v>
      </c>
      <c r="B10" s="70" t="s">
        <v>46</v>
      </c>
      <c r="C10" s="71" t="s">
        <v>47</v>
      </c>
      <c r="D10" s="72" t="s">
        <v>48</v>
      </c>
      <c r="E10" s="73" t="s">
        <v>49</v>
      </c>
      <c r="F10" s="74" t="s">
        <v>50</v>
      </c>
      <c r="G10" s="74" t="s">
        <v>51</v>
      </c>
      <c r="H10" s="75"/>
    </row>
    <row r="11" spans="1:8" x14ac:dyDescent="0.2">
      <c r="A11" s="131"/>
      <c r="B11" s="132"/>
      <c r="C11" s="133" t="s">
        <v>157</v>
      </c>
      <c r="D11" s="134"/>
      <c r="E11" s="135" t="s">
        <v>52</v>
      </c>
      <c r="F11" s="136"/>
      <c r="G11" s="137">
        <f>+G12+G14+G16+G18+G20+G22+G25+G42+G46+G54+G59+G70+G76+G84+G87+G89</f>
        <v>0</v>
      </c>
    </row>
    <row r="12" spans="1:8" x14ac:dyDescent="0.2">
      <c r="A12" s="76" t="s">
        <v>52</v>
      </c>
      <c r="B12" s="77" t="s">
        <v>53</v>
      </c>
      <c r="C12" s="78" t="s">
        <v>54</v>
      </c>
      <c r="D12" s="79" t="s">
        <v>52</v>
      </c>
      <c r="E12" s="80" t="s">
        <v>52</v>
      </c>
      <c r="F12" s="80" t="s">
        <v>52</v>
      </c>
      <c r="G12" s="81">
        <f>SUM(G13:G13)</f>
        <v>0</v>
      </c>
    </row>
    <row r="13" spans="1:8" ht="27" x14ac:dyDescent="0.2">
      <c r="A13" s="103">
        <v>1</v>
      </c>
      <c r="B13" s="99"/>
      <c r="C13" s="89" t="s">
        <v>158</v>
      </c>
      <c r="D13" s="83" t="s">
        <v>55</v>
      </c>
      <c r="E13" s="84">
        <f>68.46*0.5</f>
        <v>34.229999999999997</v>
      </c>
      <c r="F13" s="84"/>
      <c r="G13" s="90">
        <f>E13*F13</f>
        <v>0</v>
      </c>
    </row>
    <row r="14" spans="1:8" x14ac:dyDescent="0.2">
      <c r="A14" s="138"/>
      <c r="B14" s="91" t="s">
        <v>56</v>
      </c>
      <c r="C14" s="85" t="s">
        <v>57</v>
      </c>
      <c r="D14" s="86" t="s">
        <v>52</v>
      </c>
      <c r="E14" s="87" t="s">
        <v>52</v>
      </c>
      <c r="F14" s="87"/>
      <c r="G14" s="88">
        <f>SUM(G15)</f>
        <v>0</v>
      </c>
    </row>
    <row r="15" spans="1:8" ht="14.25" x14ac:dyDescent="0.2">
      <c r="A15" s="103">
        <f>1+A13</f>
        <v>2</v>
      </c>
      <c r="B15" s="99" t="s">
        <v>159</v>
      </c>
      <c r="C15" s="89" t="s">
        <v>160</v>
      </c>
      <c r="D15" s="83" t="s">
        <v>58</v>
      </c>
      <c r="E15" s="84">
        <f>2.41*(10.1+14+14.74)</f>
        <v>93.604400000000012</v>
      </c>
      <c r="F15" s="84"/>
      <c r="G15" s="90">
        <f>E15*F15</f>
        <v>0</v>
      </c>
    </row>
    <row r="16" spans="1:8" x14ac:dyDescent="0.2">
      <c r="A16" s="138"/>
      <c r="B16" s="91" t="s">
        <v>59</v>
      </c>
      <c r="C16" s="85" t="s">
        <v>60</v>
      </c>
      <c r="D16" s="86" t="s">
        <v>52</v>
      </c>
      <c r="E16" s="87" t="s">
        <v>52</v>
      </c>
      <c r="F16" s="87"/>
      <c r="G16" s="88">
        <f>SUM(G17:G17)</f>
        <v>0</v>
      </c>
    </row>
    <row r="17" spans="1:7" ht="14.25" x14ac:dyDescent="0.2">
      <c r="A17" s="103">
        <f>1+A15</f>
        <v>3</v>
      </c>
      <c r="B17" s="99" t="s">
        <v>61</v>
      </c>
      <c r="C17" s="89" t="s">
        <v>161</v>
      </c>
      <c r="D17" s="83" t="s">
        <v>58</v>
      </c>
      <c r="E17" s="84">
        <f>+E15-E21</f>
        <v>88.325860160000019</v>
      </c>
      <c r="F17" s="84"/>
      <c r="G17" s="90">
        <f>E17*F17</f>
        <v>0</v>
      </c>
    </row>
    <row r="18" spans="1:7" x14ac:dyDescent="0.2">
      <c r="A18" s="138"/>
      <c r="B18" s="91" t="s">
        <v>62</v>
      </c>
      <c r="C18" s="85" t="s">
        <v>63</v>
      </c>
      <c r="D18" s="86" t="s">
        <v>52</v>
      </c>
      <c r="E18" s="87" t="s">
        <v>52</v>
      </c>
      <c r="F18" s="87"/>
      <c r="G18" s="88">
        <f>SUM(G19)</f>
        <v>0</v>
      </c>
    </row>
    <row r="19" spans="1:7" ht="14.25" x14ac:dyDescent="0.2">
      <c r="A19" s="103">
        <f>1+A17</f>
        <v>4</v>
      </c>
      <c r="B19" s="99" t="s">
        <v>64</v>
      </c>
      <c r="C19" s="89" t="s">
        <v>65</v>
      </c>
      <c r="D19" s="83" t="s">
        <v>55</v>
      </c>
      <c r="E19" s="84">
        <f>68.46*1.2</f>
        <v>82.151999999999987</v>
      </c>
      <c r="F19" s="84"/>
      <c r="G19" s="90">
        <f>E19*F19</f>
        <v>0</v>
      </c>
    </row>
    <row r="20" spans="1:7" x14ac:dyDescent="0.2">
      <c r="A20" s="138"/>
      <c r="B20" s="91" t="s">
        <v>66</v>
      </c>
      <c r="C20" s="85" t="s">
        <v>67</v>
      </c>
      <c r="D20" s="91" t="s">
        <v>52</v>
      </c>
      <c r="E20" s="87" t="s">
        <v>52</v>
      </c>
      <c r="F20" s="87"/>
      <c r="G20" s="88">
        <f>SUM(G21)</f>
        <v>0</v>
      </c>
    </row>
    <row r="21" spans="1:7" ht="14.25" x14ac:dyDescent="0.2">
      <c r="A21" s="103">
        <f>1+A19</f>
        <v>5</v>
      </c>
      <c r="B21" s="99" t="s">
        <v>68</v>
      </c>
      <c r="C21" s="89" t="s">
        <v>69</v>
      </c>
      <c r="D21" s="83" t="s">
        <v>55</v>
      </c>
      <c r="E21" s="84">
        <f>68.46*0.077104</f>
        <v>5.2785398399999996</v>
      </c>
      <c r="F21" s="84"/>
      <c r="G21" s="90">
        <f>E21*F21</f>
        <v>0</v>
      </c>
    </row>
    <row r="22" spans="1:7" x14ac:dyDescent="0.2">
      <c r="A22" s="138"/>
      <c r="B22" s="99" t="s">
        <v>70</v>
      </c>
      <c r="C22" s="85" t="s">
        <v>71</v>
      </c>
      <c r="D22" s="86" t="s">
        <v>52</v>
      </c>
      <c r="E22" s="87" t="s">
        <v>52</v>
      </c>
      <c r="F22" s="87"/>
      <c r="G22" s="88">
        <f>SUM(G23:G24)</f>
        <v>0</v>
      </c>
    </row>
    <row r="23" spans="1:7" ht="25.5" x14ac:dyDescent="0.2">
      <c r="A23" s="103">
        <f>1+A21</f>
        <v>6</v>
      </c>
      <c r="B23" s="99" t="s">
        <v>72</v>
      </c>
      <c r="C23" s="89" t="s">
        <v>162</v>
      </c>
      <c r="D23" s="83" t="s">
        <v>73</v>
      </c>
      <c r="E23" s="84">
        <v>336.11200000000002</v>
      </c>
      <c r="F23" s="84"/>
      <c r="G23" s="90">
        <f>E23*F23</f>
        <v>0</v>
      </c>
    </row>
    <row r="24" spans="1:7" ht="25.5" x14ac:dyDescent="0.2">
      <c r="A24" s="103">
        <f>1+A23</f>
        <v>7</v>
      </c>
      <c r="B24" s="99"/>
      <c r="C24" s="89" t="s">
        <v>163</v>
      </c>
      <c r="D24" s="83" t="s">
        <v>113</v>
      </c>
      <c r="E24" s="84">
        <v>1</v>
      </c>
      <c r="F24" s="84"/>
      <c r="G24" s="90">
        <f>E24*F24</f>
        <v>0</v>
      </c>
    </row>
    <row r="25" spans="1:7" x14ac:dyDescent="0.2">
      <c r="A25" s="138"/>
      <c r="B25" s="91" t="s">
        <v>74</v>
      </c>
      <c r="C25" s="85" t="s">
        <v>75</v>
      </c>
      <c r="D25" s="86" t="s">
        <v>52</v>
      </c>
      <c r="E25" s="92" t="s">
        <v>52</v>
      </c>
      <c r="F25" s="87"/>
      <c r="G25" s="88">
        <f>SUM(G26:G41)</f>
        <v>0</v>
      </c>
    </row>
    <row r="26" spans="1:7" ht="14.25" x14ac:dyDescent="0.2">
      <c r="A26" s="103">
        <f>1+A24</f>
        <v>8</v>
      </c>
      <c r="B26" s="99" t="s">
        <v>76</v>
      </c>
      <c r="C26" s="89" t="s">
        <v>77</v>
      </c>
      <c r="D26" s="83" t="s">
        <v>55</v>
      </c>
      <c r="E26" s="84">
        <f>147.56+2.1</f>
        <v>149.66</v>
      </c>
      <c r="F26" s="84"/>
      <c r="G26" s="90">
        <f t="shared" ref="G26:G41" si="0">E26*F26</f>
        <v>0</v>
      </c>
    </row>
    <row r="27" spans="1:7" s="98" customFormat="1" x14ac:dyDescent="0.2">
      <c r="A27" s="103">
        <f>1+A26</f>
        <v>9</v>
      </c>
      <c r="B27" s="99" t="s">
        <v>78</v>
      </c>
      <c r="C27" s="89" t="s">
        <v>164</v>
      </c>
      <c r="D27" s="83" t="s">
        <v>73</v>
      </c>
      <c r="E27" s="84">
        <v>68.459999999999994</v>
      </c>
      <c r="F27" s="84"/>
      <c r="G27" s="90">
        <f t="shared" si="0"/>
        <v>0</v>
      </c>
    </row>
    <row r="28" spans="1:7" s="98" customFormat="1" ht="25.5" x14ac:dyDescent="0.2">
      <c r="A28" s="139">
        <f t="shared" ref="A28:A41" si="1">1+A27</f>
        <v>10</v>
      </c>
      <c r="B28" s="140"/>
      <c r="C28" s="94" t="s">
        <v>165</v>
      </c>
      <c r="D28" s="95" t="s">
        <v>55</v>
      </c>
      <c r="E28" s="96">
        <v>9.09</v>
      </c>
      <c r="F28" s="96"/>
      <c r="G28" s="97">
        <f t="shared" si="0"/>
        <v>0</v>
      </c>
    </row>
    <row r="29" spans="1:7" s="98" customFormat="1" ht="25.5" x14ac:dyDescent="0.2">
      <c r="A29" s="139">
        <f t="shared" si="1"/>
        <v>11</v>
      </c>
      <c r="B29" s="93" t="s">
        <v>79</v>
      </c>
      <c r="C29" s="94" t="s">
        <v>166</v>
      </c>
      <c r="D29" s="95" t="s">
        <v>55</v>
      </c>
      <c r="E29" s="96">
        <v>68.28</v>
      </c>
      <c r="F29" s="96"/>
      <c r="G29" s="97">
        <f t="shared" si="0"/>
        <v>0</v>
      </c>
    </row>
    <row r="30" spans="1:7" s="98" customFormat="1" ht="25.5" x14ac:dyDescent="0.2">
      <c r="A30" s="139">
        <f t="shared" si="1"/>
        <v>12</v>
      </c>
      <c r="B30" s="140"/>
      <c r="C30" s="94" t="s">
        <v>167</v>
      </c>
      <c r="D30" s="95" t="s">
        <v>55</v>
      </c>
      <c r="E30" s="96">
        <v>516.14</v>
      </c>
      <c r="F30" s="96"/>
      <c r="G30" s="97">
        <f t="shared" si="0"/>
        <v>0</v>
      </c>
    </row>
    <row r="31" spans="1:7" s="98" customFormat="1" ht="25.5" x14ac:dyDescent="0.2">
      <c r="A31" s="139">
        <f t="shared" si="1"/>
        <v>13</v>
      </c>
      <c r="B31" s="140"/>
      <c r="C31" s="94" t="s">
        <v>168</v>
      </c>
      <c r="D31" s="95" t="s">
        <v>55</v>
      </c>
      <c r="E31" s="96">
        <v>50.68</v>
      </c>
      <c r="F31" s="96"/>
      <c r="G31" s="97">
        <f t="shared" si="0"/>
        <v>0</v>
      </c>
    </row>
    <row r="32" spans="1:7" s="98" customFormat="1" ht="41.25" x14ac:dyDescent="0.2">
      <c r="A32" s="139">
        <f t="shared" si="1"/>
        <v>14</v>
      </c>
      <c r="B32" s="140"/>
      <c r="C32" s="94" t="s">
        <v>169</v>
      </c>
      <c r="D32" s="95" t="s">
        <v>55</v>
      </c>
      <c r="E32" s="96">
        <v>1.74</v>
      </c>
      <c r="F32" s="96"/>
      <c r="G32" s="97">
        <f t="shared" si="0"/>
        <v>0</v>
      </c>
    </row>
    <row r="33" spans="1:9" ht="14.25" x14ac:dyDescent="0.2">
      <c r="A33" s="139">
        <f t="shared" si="1"/>
        <v>15</v>
      </c>
      <c r="B33" s="140" t="s">
        <v>80</v>
      </c>
      <c r="C33" s="94" t="s">
        <v>81</v>
      </c>
      <c r="D33" s="95" t="s">
        <v>55</v>
      </c>
      <c r="E33" s="96">
        <v>10.44</v>
      </c>
      <c r="F33" s="96"/>
      <c r="G33" s="97">
        <f t="shared" si="0"/>
        <v>0</v>
      </c>
    </row>
    <row r="34" spans="1:9" ht="14.25" x14ac:dyDescent="0.2">
      <c r="A34" s="103">
        <f t="shared" si="1"/>
        <v>16</v>
      </c>
      <c r="B34" s="99"/>
      <c r="C34" s="89" t="s">
        <v>170</v>
      </c>
      <c r="D34" s="83" t="s">
        <v>55</v>
      </c>
      <c r="E34" s="84">
        <v>10.39</v>
      </c>
      <c r="F34" s="84"/>
      <c r="G34" s="90">
        <f t="shared" si="0"/>
        <v>0</v>
      </c>
    </row>
    <row r="35" spans="1:9" ht="14.25" x14ac:dyDescent="0.2">
      <c r="A35" s="103">
        <f t="shared" si="1"/>
        <v>17</v>
      </c>
      <c r="B35" s="99"/>
      <c r="C35" s="89" t="s">
        <v>171</v>
      </c>
      <c r="D35" s="83" t="s">
        <v>55</v>
      </c>
      <c r="E35" s="84">
        <v>7.75</v>
      </c>
      <c r="F35" s="84"/>
      <c r="G35" s="90">
        <f t="shared" si="0"/>
        <v>0</v>
      </c>
    </row>
    <row r="36" spans="1:9" x14ac:dyDescent="0.2">
      <c r="A36" s="103">
        <f t="shared" si="1"/>
        <v>18</v>
      </c>
      <c r="B36" s="99" t="s">
        <v>82</v>
      </c>
      <c r="C36" s="89" t="s">
        <v>83</v>
      </c>
      <c r="D36" s="83" t="s">
        <v>73</v>
      </c>
      <c r="E36" s="84">
        <v>69.58</v>
      </c>
      <c r="F36" s="84"/>
      <c r="G36" s="90">
        <f t="shared" si="0"/>
        <v>0</v>
      </c>
    </row>
    <row r="37" spans="1:9" x14ac:dyDescent="0.2">
      <c r="A37" s="103">
        <f t="shared" si="1"/>
        <v>19</v>
      </c>
      <c r="B37" s="91" t="s">
        <v>84</v>
      </c>
      <c r="C37" s="89" t="s">
        <v>85</v>
      </c>
      <c r="D37" s="83" t="s">
        <v>73</v>
      </c>
      <c r="E37" s="84">
        <v>266.55</v>
      </c>
      <c r="F37" s="84"/>
      <c r="G37" s="90">
        <f t="shared" si="0"/>
        <v>0</v>
      </c>
    </row>
    <row r="38" spans="1:9" ht="25.5" x14ac:dyDescent="0.2">
      <c r="A38" s="103">
        <f t="shared" si="1"/>
        <v>20</v>
      </c>
      <c r="B38" s="99"/>
      <c r="C38" s="89" t="s">
        <v>86</v>
      </c>
      <c r="D38" s="83" t="s">
        <v>55</v>
      </c>
      <c r="E38" s="84">
        <f>+E30+E28+E32+E34+E35-E39</f>
        <v>454.85200000000003</v>
      </c>
      <c r="F38" s="84"/>
      <c r="G38" s="90">
        <f t="shared" si="0"/>
        <v>0</v>
      </c>
    </row>
    <row r="39" spans="1:9" ht="52.5" x14ac:dyDescent="0.2">
      <c r="A39" s="103">
        <f t="shared" si="1"/>
        <v>21</v>
      </c>
      <c r="B39" s="99"/>
      <c r="C39" s="89" t="s">
        <v>172</v>
      </c>
      <c r="D39" s="83" t="s">
        <v>55</v>
      </c>
      <c r="E39" s="84">
        <v>90.257999999999996</v>
      </c>
      <c r="F39" s="84"/>
      <c r="G39" s="90">
        <f t="shared" si="0"/>
        <v>0</v>
      </c>
    </row>
    <row r="40" spans="1:9" ht="39.75" x14ac:dyDescent="0.2">
      <c r="A40" s="103">
        <f t="shared" si="1"/>
        <v>22</v>
      </c>
      <c r="B40" s="99"/>
      <c r="C40" s="89" t="s">
        <v>173</v>
      </c>
      <c r="D40" s="83" t="s">
        <v>55</v>
      </c>
      <c r="E40" s="84">
        <f>+E29</f>
        <v>68.28</v>
      </c>
      <c r="F40" s="84"/>
      <c r="G40" s="90">
        <f t="shared" si="0"/>
        <v>0</v>
      </c>
    </row>
    <row r="41" spans="1:9" ht="25.5" x14ac:dyDescent="0.2">
      <c r="A41" s="103">
        <f t="shared" si="1"/>
        <v>23</v>
      </c>
      <c r="B41" s="99"/>
      <c r="C41" s="89" t="s">
        <v>174</v>
      </c>
      <c r="D41" s="83" t="s">
        <v>55</v>
      </c>
      <c r="E41" s="84">
        <v>15.58</v>
      </c>
      <c r="F41" s="84"/>
      <c r="G41" s="90">
        <f t="shared" si="0"/>
        <v>0</v>
      </c>
    </row>
    <row r="42" spans="1:9" x14ac:dyDescent="0.2">
      <c r="A42" s="138"/>
      <c r="B42" s="99" t="s">
        <v>87</v>
      </c>
      <c r="C42" s="85" t="s">
        <v>88</v>
      </c>
      <c r="D42" s="86" t="s">
        <v>52</v>
      </c>
      <c r="E42" s="92" t="s">
        <v>52</v>
      </c>
      <c r="F42" s="87"/>
      <c r="G42" s="88">
        <f>SUM(G43:G45)</f>
        <v>0</v>
      </c>
    </row>
    <row r="43" spans="1:9" ht="14.25" x14ac:dyDescent="0.2">
      <c r="A43" s="103">
        <f>1+A41</f>
        <v>24</v>
      </c>
      <c r="B43" s="99" t="s">
        <v>87</v>
      </c>
      <c r="C43" s="89" t="s">
        <v>89</v>
      </c>
      <c r="D43" s="83" t="s">
        <v>55</v>
      </c>
      <c r="E43" s="84">
        <f>81.58*10</f>
        <v>815.8</v>
      </c>
      <c r="F43" s="84"/>
      <c r="G43" s="90">
        <f>E43*F43</f>
        <v>0</v>
      </c>
    </row>
    <row r="44" spans="1:9" ht="14.25" x14ac:dyDescent="0.2">
      <c r="A44" s="103">
        <f>1+A43</f>
        <v>25</v>
      </c>
      <c r="B44" s="99" t="s">
        <v>90</v>
      </c>
      <c r="C44" s="89" t="s">
        <v>91</v>
      </c>
      <c r="D44" s="83" t="s">
        <v>55</v>
      </c>
      <c r="E44" s="84">
        <f>+E43</f>
        <v>815.8</v>
      </c>
      <c r="F44" s="84"/>
      <c r="G44" s="90">
        <f>E44*F44</f>
        <v>0</v>
      </c>
    </row>
    <row r="45" spans="1:9" ht="38.25" x14ac:dyDescent="0.2">
      <c r="A45" s="103">
        <f>1+A44</f>
        <v>26</v>
      </c>
      <c r="B45" s="99" t="s">
        <v>78</v>
      </c>
      <c r="C45" s="89" t="s">
        <v>92</v>
      </c>
      <c r="D45" s="83" t="s">
        <v>55</v>
      </c>
      <c r="E45" s="84">
        <f>+E43*3</f>
        <v>2447.3999999999996</v>
      </c>
      <c r="F45" s="84"/>
      <c r="G45" s="90">
        <f>E45*F45</f>
        <v>0</v>
      </c>
    </row>
    <row r="46" spans="1:9" x14ac:dyDescent="0.2">
      <c r="A46" s="138"/>
      <c r="B46" s="91" t="s">
        <v>93</v>
      </c>
      <c r="C46" s="85" t="s">
        <v>94</v>
      </c>
      <c r="D46" s="86" t="s">
        <v>52</v>
      </c>
      <c r="E46" s="87" t="s">
        <v>52</v>
      </c>
      <c r="F46" s="87"/>
      <c r="G46" s="88">
        <f>SUM(G47:G53)</f>
        <v>0</v>
      </c>
    </row>
    <row r="47" spans="1:9" ht="14.25" x14ac:dyDescent="0.2">
      <c r="A47" s="103">
        <f>1+A45</f>
        <v>27</v>
      </c>
      <c r="B47" s="99" t="s">
        <v>95</v>
      </c>
      <c r="C47" s="89" t="s">
        <v>175</v>
      </c>
      <c r="D47" s="83" t="s">
        <v>55</v>
      </c>
      <c r="E47" s="84">
        <v>122.36</v>
      </c>
      <c r="F47" s="84"/>
      <c r="G47" s="90">
        <f>E47*F47</f>
        <v>0</v>
      </c>
      <c r="I47" s="100"/>
    </row>
    <row r="48" spans="1:9" ht="14.25" x14ac:dyDescent="0.2">
      <c r="A48" s="103">
        <f>1+A47</f>
        <v>28</v>
      </c>
      <c r="B48" s="99"/>
      <c r="C48" s="89" t="s">
        <v>176</v>
      </c>
      <c r="D48" s="83" t="s">
        <v>55</v>
      </c>
      <c r="E48" s="84">
        <v>2.44</v>
      </c>
      <c r="F48" s="84"/>
      <c r="G48" s="90">
        <f>E48*F48</f>
        <v>0</v>
      </c>
    </row>
    <row r="49" spans="1:8" ht="25.5" x14ac:dyDescent="0.2">
      <c r="A49" s="103">
        <f>1+A48</f>
        <v>29</v>
      </c>
      <c r="B49" s="99" t="s">
        <v>96</v>
      </c>
      <c r="C49" s="89" t="s">
        <v>177</v>
      </c>
      <c r="D49" s="83" t="s">
        <v>55</v>
      </c>
      <c r="E49" s="84">
        <v>3.1</v>
      </c>
      <c r="F49" s="84"/>
      <c r="G49" s="90">
        <f>E49*F49</f>
        <v>0</v>
      </c>
    </row>
    <row r="50" spans="1:8" ht="14.25" x14ac:dyDescent="0.2">
      <c r="A50" s="103">
        <f t="shared" ref="A50:A53" si="2">1+A49</f>
        <v>30</v>
      </c>
      <c r="B50" s="99"/>
      <c r="C50" s="89" t="s">
        <v>178</v>
      </c>
      <c r="D50" s="83" t="s">
        <v>55</v>
      </c>
      <c r="E50" s="84">
        <f>+E41</f>
        <v>15.58</v>
      </c>
      <c r="F50" s="84"/>
      <c r="G50" s="90">
        <f>E50*F50</f>
        <v>0</v>
      </c>
    </row>
    <row r="51" spans="1:8" s="101" customFormat="1" x14ac:dyDescent="0.2">
      <c r="A51" s="103">
        <f t="shared" si="2"/>
        <v>31</v>
      </c>
      <c r="B51" s="99"/>
      <c r="C51" s="89" t="s">
        <v>179</v>
      </c>
      <c r="D51" s="83" t="s">
        <v>73</v>
      </c>
      <c r="E51" s="84">
        <f>98.495+4.3</f>
        <v>102.795</v>
      </c>
      <c r="F51" s="84"/>
      <c r="G51" s="90">
        <f t="shared" ref="G51:G52" si="3">E51*F51</f>
        <v>0</v>
      </c>
    </row>
    <row r="52" spans="1:8" s="100" customFormat="1" ht="14.25" x14ac:dyDescent="0.2">
      <c r="A52" s="103">
        <f t="shared" si="2"/>
        <v>32</v>
      </c>
      <c r="B52" s="99"/>
      <c r="C52" s="82" t="s">
        <v>180</v>
      </c>
      <c r="D52" s="83" t="s">
        <v>55</v>
      </c>
      <c r="E52" s="84">
        <v>1.5</v>
      </c>
      <c r="F52" s="84"/>
      <c r="G52" s="90">
        <f t="shared" si="3"/>
        <v>0</v>
      </c>
    </row>
    <row r="53" spans="1:8" s="100" customFormat="1" ht="25.5" x14ac:dyDescent="0.2">
      <c r="A53" s="103">
        <f t="shared" si="2"/>
        <v>33</v>
      </c>
      <c r="B53" s="99" t="s">
        <v>96</v>
      </c>
      <c r="C53" s="89" t="s">
        <v>181</v>
      </c>
      <c r="D53" s="83" t="s">
        <v>113</v>
      </c>
      <c r="E53" s="84">
        <v>1</v>
      </c>
      <c r="F53" s="84"/>
      <c r="G53" s="90">
        <f>E53*F53</f>
        <v>0</v>
      </c>
    </row>
    <row r="54" spans="1:8" s="101" customFormat="1" x14ac:dyDescent="0.2">
      <c r="A54" s="138"/>
      <c r="B54" s="91" t="s">
        <v>93</v>
      </c>
      <c r="C54" s="85" t="s">
        <v>97</v>
      </c>
      <c r="D54" s="86" t="s">
        <v>52</v>
      </c>
      <c r="E54" s="92" t="s">
        <v>52</v>
      </c>
      <c r="F54" s="87"/>
      <c r="G54" s="88">
        <f>SUM(G55:G58)</f>
        <v>0</v>
      </c>
    </row>
    <row r="55" spans="1:8" s="100" customFormat="1" ht="14.25" x14ac:dyDescent="0.2">
      <c r="A55" s="103">
        <f>1+A53</f>
        <v>34</v>
      </c>
      <c r="B55" s="99"/>
      <c r="C55" s="89" t="s">
        <v>98</v>
      </c>
      <c r="D55" s="83" t="s">
        <v>55</v>
      </c>
      <c r="E55" s="84">
        <f>+E28+E29+E35</f>
        <v>85.12</v>
      </c>
      <c r="F55" s="84"/>
      <c r="G55" s="90">
        <f>+E55*F55</f>
        <v>0</v>
      </c>
    </row>
    <row r="56" spans="1:8" s="100" customFormat="1" ht="27" x14ac:dyDescent="0.2">
      <c r="A56" s="103">
        <f>1+A55</f>
        <v>35</v>
      </c>
      <c r="B56" s="99" t="s">
        <v>99</v>
      </c>
      <c r="C56" s="89" t="s">
        <v>182</v>
      </c>
      <c r="D56" s="83" t="s">
        <v>55</v>
      </c>
      <c r="E56" s="84">
        <f>(+E28+E29++E35)*2</f>
        <v>170.24</v>
      </c>
      <c r="F56" s="84"/>
      <c r="G56" s="90">
        <f>+E56*F56</f>
        <v>0</v>
      </c>
    </row>
    <row r="57" spans="1:8" ht="14.25" x14ac:dyDescent="0.2">
      <c r="A57" s="103">
        <f>1+A56</f>
        <v>36</v>
      </c>
      <c r="B57" s="99"/>
      <c r="C57" s="89" t="s">
        <v>183</v>
      </c>
      <c r="D57" s="83" t="s">
        <v>55</v>
      </c>
      <c r="E57" s="84">
        <f>+E29+2.4*39</f>
        <v>161.88</v>
      </c>
      <c r="F57" s="84"/>
      <c r="G57" s="90">
        <f>+E57*F57</f>
        <v>0</v>
      </c>
    </row>
    <row r="58" spans="1:8" x14ac:dyDescent="0.2">
      <c r="A58" s="103">
        <f>1+A57</f>
        <v>37</v>
      </c>
      <c r="B58" s="99" t="s">
        <v>100</v>
      </c>
      <c r="C58" s="89" t="s">
        <v>101</v>
      </c>
      <c r="D58" s="83" t="s">
        <v>73</v>
      </c>
      <c r="E58" s="84">
        <v>39</v>
      </c>
      <c r="F58" s="84"/>
      <c r="G58" s="90">
        <f>+E58*F58</f>
        <v>0</v>
      </c>
    </row>
    <row r="59" spans="1:8" x14ac:dyDescent="0.2">
      <c r="A59" s="138"/>
      <c r="B59" s="91" t="s">
        <v>93</v>
      </c>
      <c r="C59" s="85" t="s">
        <v>102</v>
      </c>
      <c r="D59" s="86" t="s">
        <v>52</v>
      </c>
      <c r="E59" s="92" t="s">
        <v>52</v>
      </c>
      <c r="F59" s="87"/>
      <c r="G59" s="88">
        <f>SUM(G60:G69)</f>
        <v>0</v>
      </c>
    </row>
    <row r="60" spans="1:8" ht="14.25" x14ac:dyDescent="0.2">
      <c r="A60" s="103">
        <f>1+A58</f>
        <v>38</v>
      </c>
      <c r="B60" s="99"/>
      <c r="C60" s="89" t="s">
        <v>184</v>
      </c>
      <c r="D60" s="83" t="s">
        <v>55</v>
      </c>
      <c r="E60" s="84">
        <v>240.36</v>
      </c>
      <c r="F60" s="84"/>
      <c r="G60" s="90">
        <f t="shared" ref="G60:G67" si="4">E60*F60</f>
        <v>0</v>
      </c>
    </row>
    <row r="61" spans="1:8" ht="14.25" x14ac:dyDescent="0.2">
      <c r="A61" s="139">
        <f>1+A60</f>
        <v>39</v>
      </c>
      <c r="B61" s="140"/>
      <c r="C61" s="94" t="s">
        <v>185</v>
      </c>
      <c r="D61" s="95" t="s">
        <v>55</v>
      </c>
      <c r="E61" s="96">
        <f>+E60</f>
        <v>240.36</v>
      </c>
      <c r="F61" s="96"/>
      <c r="G61" s="97">
        <f t="shared" si="4"/>
        <v>0</v>
      </c>
    </row>
    <row r="62" spans="1:8" s="102" customFormat="1" ht="14.25" x14ac:dyDescent="0.2">
      <c r="A62" s="103">
        <f t="shared" ref="A62:A69" si="5">1+A61</f>
        <v>40</v>
      </c>
      <c r="B62" s="99"/>
      <c r="C62" s="89" t="s">
        <v>186</v>
      </c>
      <c r="D62" s="83" t="s">
        <v>55</v>
      </c>
      <c r="E62" s="84">
        <f>+E60</f>
        <v>240.36</v>
      </c>
      <c r="F62" s="84"/>
      <c r="G62" s="90">
        <f t="shared" si="4"/>
        <v>0</v>
      </c>
    </row>
    <row r="63" spans="1:8" s="100" customFormat="1" ht="14.25" x14ac:dyDescent="0.2">
      <c r="A63" s="139">
        <f t="shared" si="5"/>
        <v>41</v>
      </c>
      <c r="B63" s="140"/>
      <c r="C63" s="94" t="s">
        <v>187</v>
      </c>
      <c r="D63" s="95" t="s">
        <v>55</v>
      </c>
      <c r="E63" s="96">
        <v>40.75</v>
      </c>
      <c r="F63" s="96"/>
      <c r="G63" s="97">
        <f t="shared" si="4"/>
        <v>0</v>
      </c>
      <c r="H63" s="104"/>
    </row>
    <row r="64" spans="1:8" s="100" customFormat="1" ht="14.25" x14ac:dyDescent="0.2">
      <c r="A64" s="103">
        <f t="shared" si="5"/>
        <v>42</v>
      </c>
      <c r="B64" s="99"/>
      <c r="C64" s="89" t="s">
        <v>103</v>
      </c>
      <c r="D64" s="83" t="s">
        <v>55</v>
      </c>
      <c r="E64" s="84">
        <f>+E60</f>
        <v>240.36</v>
      </c>
      <c r="F64" s="84"/>
      <c r="G64" s="90">
        <f t="shared" si="4"/>
        <v>0</v>
      </c>
      <c r="H64" s="104"/>
    </row>
    <row r="65" spans="1:8" s="100" customFormat="1" x14ac:dyDescent="0.2">
      <c r="A65" s="103">
        <f t="shared" si="5"/>
        <v>43</v>
      </c>
      <c r="B65" s="99"/>
      <c r="C65" s="89" t="s">
        <v>104</v>
      </c>
      <c r="D65" s="83" t="s">
        <v>73</v>
      </c>
      <c r="E65" s="84">
        <v>74.48</v>
      </c>
      <c r="F65" s="84"/>
      <c r="G65" s="90">
        <f t="shared" si="4"/>
        <v>0</v>
      </c>
      <c r="H65" s="104"/>
    </row>
    <row r="66" spans="1:8" s="100" customFormat="1" ht="14.25" x14ac:dyDescent="0.2">
      <c r="A66" s="103">
        <f t="shared" si="5"/>
        <v>44</v>
      </c>
      <c r="B66" s="99"/>
      <c r="C66" s="89" t="s">
        <v>105</v>
      </c>
      <c r="D66" s="83" t="s">
        <v>55</v>
      </c>
      <c r="E66" s="84">
        <f>+E60</f>
        <v>240.36</v>
      </c>
      <c r="F66" s="84"/>
      <c r="G66" s="90">
        <f t="shared" si="4"/>
        <v>0</v>
      </c>
    </row>
    <row r="67" spans="1:8" s="100" customFormat="1" x14ac:dyDescent="0.2">
      <c r="A67" s="103">
        <f t="shared" si="5"/>
        <v>45</v>
      </c>
      <c r="B67" s="99"/>
      <c r="C67" s="89" t="s">
        <v>188</v>
      </c>
      <c r="D67" s="83" t="s">
        <v>73</v>
      </c>
      <c r="E67" s="84">
        <v>403.1</v>
      </c>
      <c r="F67" s="84"/>
      <c r="G67" s="90">
        <f t="shared" si="4"/>
        <v>0</v>
      </c>
    </row>
    <row r="68" spans="1:8" s="100" customFormat="1" x14ac:dyDescent="0.2">
      <c r="A68" s="103">
        <f t="shared" si="5"/>
        <v>46</v>
      </c>
      <c r="B68" s="99"/>
      <c r="C68" s="89" t="s">
        <v>189</v>
      </c>
      <c r="D68" s="83" t="s">
        <v>73</v>
      </c>
      <c r="E68" s="84">
        <v>266.94</v>
      </c>
      <c r="F68" s="84"/>
      <c r="G68" s="90">
        <f>E68*F68</f>
        <v>0</v>
      </c>
      <c r="H68" s="104"/>
    </row>
    <row r="69" spans="1:8" s="104" customFormat="1" ht="14.25" x14ac:dyDescent="0.2">
      <c r="A69" s="103">
        <f t="shared" si="5"/>
        <v>47</v>
      </c>
      <c r="B69" s="99"/>
      <c r="C69" s="89" t="s">
        <v>106</v>
      </c>
      <c r="D69" s="83" t="s">
        <v>55</v>
      </c>
      <c r="E69" s="84">
        <f>+E60</f>
        <v>240.36</v>
      </c>
      <c r="F69" s="84"/>
      <c r="G69" s="90">
        <f>E69*F69</f>
        <v>0</v>
      </c>
    </row>
    <row r="70" spans="1:8" s="104" customFormat="1" x14ac:dyDescent="0.2">
      <c r="A70" s="138"/>
      <c r="B70" s="99" t="s">
        <v>107</v>
      </c>
      <c r="C70" s="85" t="s">
        <v>108</v>
      </c>
      <c r="D70" s="86" t="s">
        <v>52</v>
      </c>
      <c r="E70" s="92" t="s">
        <v>52</v>
      </c>
      <c r="F70" s="87"/>
      <c r="G70" s="88">
        <f>SUM(G71:G75)</f>
        <v>0</v>
      </c>
    </row>
    <row r="71" spans="1:8" x14ac:dyDescent="0.2">
      <c r="A71" s="141">
        <f>1+A69</f>
        <v>48</v>
      </c>
      <c r="B71" s="142" t="s">
        <v>109</v>
      </c>
      <c r="C71" s="143" t="s">
        <v>190</v>
      </c>
      <c r="D71" s="144" t="s">
        <v>73</v>
      </c>
      <c r="E71" s="145">
        <v>63.15</v>
      </c>
      <c r="F71" s="145"/>
      <c r="G71" s="146">
        <f t="shared" ref="G71:G75" si="6">E71*F71</f>
        <v>0</v>
      </c>
    </row>
    <row r="72" spans="1:8" x14ac:dyDescent="0.2">
      <c r="A72" s="141">
        <f>1+A71</f>
        <v>49</v>
      </c>
      <c r="B72" s="142" t="s">
        <v>109</v>
      </c>
      <c r="C72" s="143" t="s">
        <v>191</v>
      </c>
      <c r="D72" s="144" t="s">
        <v>73</v>
      </c>
      <c r="E72" s="145">
        <v>2.7</v>
      </c>
      <c r="F72" s="145"/>
      <c r="G72" s="146">
        <f t="shared" si="6"/>
        <v>0</v>
      </c>
    </row>
    <row r="73" spans="1:8" x14ac:dyDescent="0.2">
      <c r="A73" s="141">
        <f t="shared" ref="A73:A75" si="7">1+A72</f>
        <v>50</v>
      </c>
      <c r="B73" s="142" t="s">
        <v>78</v>
      </c>
      <c r="C73" s="143" t="s">
        <v>192</v>
      </c>
      <c r="D73" s="144" t="s">
        <v>73</v>
      </c>
      <c r="E73" s="145">
        <v>69.58</v>
      </c>
      <c r="F73" s="145"/>
      <c r="G73" s="146">
        <f t="shared" si="6"/>
        <v>0</v>
      </c>
    </row>
    <row r="74" spans="1:8" ht="25.5" x14ac:dyDescent="0.2">
      <c r="A74" s="141">
        <f t="shared" si="7"/>
        <v>51</v>
      </c>
      <c r="B74" s="142" t="s">
        <v>78</v>
      </c>
      <c r="C74" s="143" t="s">
        <v>193</v>
      </c>
      <c r="D74" s="144" t="s">
        <v>73</v>
      </c>
      <c r="E74" s="145">
        <f>+E72</f>
        <v>2.7</v>
      </c>
      <c r="F74" s="145"/>
      <c r="G74" s="146">
        <f t="shared" si="6"/>
        <v>0</v>
      </c>
    </row>
    <row r="75" spans="1:8" s="98" customFormat="1" ht="25.5" x14ac:dyDescent="0.2">
      <c r="A75" s="141">
        <f t="shared" si="7"/>
        <v>52</v>
      </c>
      <c r="B75" s="99" t="s">
        <v>110</v>
      </c>
      <c r="C75" s="89" t="s">
        <v>194</v>
      </c>
      <c r="D75" s="83" t="s">
        <v>73</v>
      </c>
      <c r="E75" s="84">
        <v>109.6</v>
      </c>
      <c r="F75" s="84"/>
      <c r="G75" s="90">
        <f t="shared" si="6"/>
        <v>0</v>
      </c>
    </row>
    <row r="76" spans="1:8" x14ac:dyDescent="0.2">
      <c r="A76" s="138"/>
      <c r="B76" s="99" t="s">
        <v>111</v>
      </c>
      <c r="C76" s="85" t="s">
        <v>195</v>
      </c>
      <c r="D76" s="87" t="s">
        <v>52</v>
      </c>
      <c r="E76" s="92" t="s">
        <v>52</v>
      </c>
      <c r="F76" s="87"/>
      <c r="G76" s="88">
        <f>SUM(G77:G83)</f>
        <v>0</v>
      </c>
    </row>
    <row r="77" spans="1:8" x14ac:dyDescent="0.2">
      <c r="A77" s="103">
        <f>1+A75</f>
        <v>53</v>
      </c>
      <c r="B77" s="91" t="s">
        <v>112</v>
      </c>
      <c r="C77" s="89" t="s">
        <v>196</v>
      </c>
      <c r="D77" s="83" t="s">
        <v>113</v>
      </c>
      <c r="E77" s="84">
        <v>47</v>
      </c>
      <c r="F77" s="84"/>
      <c r="G77" s="90">
        <f t="shared" ref="G77:G83" si="8">E77*F77</f>
        <v>0</v>
      </c>
    </row>
    <row r="78" spans="1:8" x14ac:dyDescent="0.2">
      <c r="A78" s="103">
        <f>1+A77</f>
        <v>54</v>
      </c>
      <c r="B78" s="91"/>
      <c r="C78" s="89" t="s">
        <v>197</v>
      </c>
      <c r="D78" s="83" t="s">
        <v>113</v>
      </c>
      <c r="E78" s="84">
        <v>1</v>
      </c>
      <c r="F78" s="84"/>
      <c r="G78" s="90">
        <f t="shared" si="8"/>
        <v>0</v>
      </c>
    </row>
    <row r="79" spans="1:8" ht="15.75" x14ac:dyDescent="0.2">
      <c r="A79" s="139">
        <f t="shared" ref="A79:A83" si="9">1+A78</f>
        <v>55</v>
      </c>
      <c r="B79" s="147"/>
      <c r="C79" s="94" t="s">
        <v>198</v>
      </c>
      <c r="D79" s="95" t="s">
        <v>55</v>
      </c>
      <c r="E79" s="96">
        <v>144.46</v>
      </c>
      <c r="F79" s="96"/>
      <c r="G79" s="97">
        <f t="shared" si="8"/>
        <v>0</v>
      </c>
    </row>
    <row r="80" spans="1:8" ht="15.75" x14ac:dyDescent="0.2">
      <c r="A80" s="139">
        <f>1+A79</f>
        <v>56</v>
      </c>
      <c r="B80" s="147"/>
      <c r="C80" s="94" t="s">
        <v>199</v>
      </c>
      <c r="D80" s="95" t="s">
        <v>55</v>
      </c>
      <c r="E80" s="96">
        <v>3.1</v>
      </c>
      <c r="F80" s="96"/>
      <c r="G80" s="97">
        <f t="shared" si="8"/>
        <v>0</v>
      </c>
    </row>
    <row r="81" spans="1:7" ht="25.5" x14ac:dyDescent="0.2">
      <c r="A81" s="103">
        <f t="shared" ref="A81:A82" si="10">1+A80</f>
        <v>57</v>
      </c>
      <c r="B81" s="148"/>
      <c r="C81" s="89" t="s">
        <v>200</v>
      </c>
      <c r="D81" s="83" t="s">
        <v>55</v>
      </c>
      <c r="E81" s="84">
        <v>25.82</v>
      </c>
      <c r="F81" s="84"/>
      <c r="G81" s="90">
        <f t="shared" si="8"/>
        <v>0</v>
      </c>
    </row>
    <row r="82" spans="1:7" ht="25.5" x14ac:dyDescent="0.2">
      <c r="A82" s="103">
        <f t="shared" si="10"/>
        <v>58</v>
      </c>
      <c r="B82" s="91"/>
      <c r="C82" s="149" t="s">
        <v>201</v>
      </c>
      <c r="D82" s="83" t="s">
        <v>73</v>
      </c>
      <c r="E82" s="84">
        <v>69.58</v>
      </c>
      <c r="F82" s="84"/>
      <c r="G82" s="90">
        <f t="shared" si="8"/>
        <v>0</v>
      </c>
    </row>
    <row r="83" spans="1:7" x14ac:dyDescent="0.2">
      <c r="A83" s="103">
        <f t="shared" si="9"/>
        <v>59</v>
      </c>
      <c r="B83" s="91"/>
      <c r="C83" s="89" t="s">
        <v>202</v>
      </c>
      <c r="D83" s="83" t="s">
        <v>113</v>
      </c>
      <c r="E83" s="84">
        <f>+E77*2</f>
        <v>94</v>
      </c>
      <c r="F83" s="84"/>
      <c r="G83" s="90">
        <f t="shared" si="8"/>
        <v>0</v>
      </c>
    </row>
    <row r="84" spans="1:7" x14ac:dyDescent="0.2">
      <c r="A84" s="138"/>
      <c r="B84" s="99" t="s">
        <v>114</v>
      </c>
      <c r="C84" s="85" t="s">
        <v>115</v>
      </c>
      <c r="D84" s="86" t="s">
        <v>52</v>
      </c>
      <c r="E84" s="92" t="s">
        <v>52</v>
      </c>
      <c r="F84" s="87"/>
      <c r="G84" s="88">
        <f>SUM(G85:G86)</f>
        <v>0</v>
      </c>
    </row>
    <row r="85" spans="1:7" ht="25.5" x14ac:dyDescent="0.2">
      <c r="A85" s="103">
        <f>1+A83</f>
        <v>60</v>
      </c>
      <c r="B85" s="105"/>
      <c r="C85" s="106" t="s">
        <v>116</v>
      </c>
      <c r="D85" s="107" t="s">
        <v>113</v>
      </c>
      <c r="E85" s="108">
        <v>1</v>
      </c>
      <c r="F85" s="108"/>
      <c r="G85" s="109">
        <f>E85*F85</f>
        <v>0</v>
      </c>
    </row>
    <row r="86" spans="1:7" x14ac:dyDescent="0.2">
      <c r="A86" s="103">
        <f>1+A85</f>
        <v>61</v>
      </c>
      <c r="B86" s="105"/>
      <c r="C86" s="106" t="s">
        <v>117</v>
      </c>
      <c r="D86" s="107" t="s">
        <v>113</v>
      </c>
      <c r="E86" s="108">
        <v>1</v>
      </c>
      <c r="F86" s="108"/>
      <c r="G86" s="109">
        <f>E86*F86</f>
        <v>0</v>
      </c>
    </row>
    <row r="87" spans="1:7" x14ac:dyDescent="0.2">
      <c r="A87" s="138"/>
      <c r="B87" s="99" t="s">
        <v>114</v>
      </c>
      <c r="C87" s="85" t="s">
        <v>118</v>
      </c>
      <c r="D87" s="86" t="s">
        <v>52</v>
      </c>
      <c r="E87" s="92" t="s">
        <v>52</v>
      </c>
      <c r="F87" s="87"/>
      <c r="G87" s="88">
        <f>SUM(G88:G88)</f>
        <v>0</v>
      </c>
    </row>
    <row r="88" spans="1:7" ht="25.5" x14ac:dyDescent="0.2">
      <c r="A88" s="110">
        <f>1+A86</f>
        <v>62</v>
      </c>
      <c r="B88" s="105"/>
      <c r="C88" s="106" t="s">
        <v>119</v>
      </c>
      <c r="D88" s="107" t="s">
        <v>113</v>
      </c>
      <c r="E88" s="108">
        <v>1</v>
      </c>
      <c r="F88" s="108"/>
      <c r="G88" s="90">
        <f>E88*F88</f>
        <v>0</v>
      </c>
    </row>
    <row r="89" spans="1:7" x14ac:dyDescent="0.2">
      <c r="A89" s="138"/>
      <c r="B89" s="99" t="s">
        <v>120</v>
      </c>
      <c r="C89" s="85" t="s">
        <v>121</v>
      </c>
      <c r="D89" s="86" t="s">
        <v>52</v>
      </c>
      <c r="E89" s="87" t="s">
        <v>52</v>
      </c>
      <c r="F89" s="87"/>
      <c r="G89" s="88">
        <f>SUM(G90:G92)</f>
        <v>0</v>
      </c>
    </row>
    <row r="90" spans="1:7" ht="25.5" x14ac:dyDescent="0.2">
      <c r="A90" s="103">
        <f>1+A88</f>
        <v>63</v>
      </c>
      <c r="B90" s="99" t="s">
        <v>122</v>
      </c>
      <c r="C90" s="89" t="s">
        <v>123</v>
      </c>
      <c r="D90" s="83" t="s">
        <v>55</v>
      </c>
      <c r="E90" s="84">
        <f>68.46*0.5</f>
        <v>34.229999999999997</v>
      </c>
      <c r="F90" s="84"/>
      <c r="G90" s="90">
        <f>E90*F90</f>
        <v>0</v>
      </c>
    </row>
    <row r="91" spans="1:7" x14ac:dyDescent="0.2">
      <c r="A91" s="103">
        <f>1+A90</f>
        <v>64</v>
      </c>
      <c r="B91" s="99" t="s">
        <v>124</v>
      </c>
      <c r="C91" s="89" t="s">
        <v>203</v>
      </c>
      <c r="D91" s="83" t="s">
        <v>113</v>
      </c>
      <c r="E91" s="84">
        <v>3</v>
      </c>
      <c r="F91" s="84"/>
      <c r="G91" s="90">
        <f>E91*F91</f>
        <v>0</v>
      </c>
    </row>
    <row r="92" spans="1:7" ht="25.5" x14ac:dyDescent="0.2">
      <c r="A92" s="150">
        <f>1+A91</f>
        <v>65</v>
      </c>
      <c r="B92" s="151"/>
      <c r="C92" s="111" t="s">
        <v>204</v>
      </c>
      <c r="D92" s="112" t="s">
        <v>113</v>
      </c>
      <c r="E92" s="113">
        <v>6</v>
      </c>
      <c r="F92" s="113"/>
      <c r="G92" s="114">
        <f>E92*F92</f>
        <v>0</v>
      </c>
    </row>
    <row r="93" spans="1:7" x14ac:dyDescent="0.2">
      <c r="A93" s="115"/>
      <c r="B93" s="116"/>
      <c r="C93" s="117"/>
      <c r="D93" s="118"/>
      <c r="E93" s="119"/>
      <c r="F93" s="119"/>
      <c r="G93" s="119"/>
    </row>
    <row r="94" spans="1:7" x14ac:dyDescent="0.2">
      <c r="E94" s="123" t="s">
        <v>125</v>
      </c>
      <c r="G94" s="124">
        <f>+G11</f>
        <v>0</v>
      </c>
    </row>
    <row r="96" spans="1:7" x14ac:dyDescent="0.2">
      <c r="A96" s="125" t="s">
        <v>126</v>
      </c>
      <c r="B96" s="116"/>
      <c r="C96" s="117"/>
    </row>
    <row r="97" spans="1:5" x14ac:dyDescent="0.2">
      <c r="A97" s="127" t="s">
        <v>127</v>
      </c>
      <c r="B97" s="127"/>
      <c r="C97" s="127" t="s">
        <v>128</v>
      </c>
    </row>
    <row r="98" spans="1:5" x14ac:dyDescent="0.2">
      <c r="A98" s="127" t="s">
        <v>127</v>
      </c>
      <c r="B98" s="127"/>
      <c r="C98" s="127" t="s">
        <v>129</v>
      </c>
      <c r="D98" s="3"/>
      <c r="E98" s="3"/>
    </row>
  </sheetData>
  <mergeCells count="15">
    <mergeCell ref="D6:G6"/>
    <mergeCell ref="D7:G7"/>
    <mergeCell ref="D8:G8"/>
    <mergeCell ref="A1:G1"/>
    <mergeCell ref="A5:C5"/>
    <mergeCell ref="D5:G5"/>
    <mergeCell ref="A2:C2"/>
    <mergeCell ref="D2:G2"/>
    <mergeCell ref="D3:G3"/>
    <mergeCell ref="D4:G4"/>
    <mergeCell ref="A3:C3"/>
    <mergeCell ref="A4:C4"/>
    <mergeCell ref="A6:C6"/>
    <mergeCell ref="A7:C7"/>
    <mergeCell ref="A8:C8"/>
  </mergeCells>
  <pageMargins left="0.7" right="0.7" top="0.78740157499999996" bottom="0.78740157499999996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B21" sqref="B21"/>
    </sheetView>
  </sheetViews>
  <sheetFormatPr defaultRowHeight="15" x14ac:dyDescent="0.25"/>
  <cols>
    <col min="1" max="1" width="21.42578125" style="128" customWidth="1"/>
    <col min="2" max="2" width="62.5703125" style="128" customWidth="1"/>
    <col min="3" max="3" width="9.140625" style="130" customWidth="1"/>
    <col min="4" max="4" width="10.5703125" style="128" customWidth="1"/>
    <col min="5" max="5" width="12.7109375" style="128" customWidth="1"/>
    <col min="6" max="6" width="15.42578125" style="128" customWidth="1"/>
    <col min="7" max="16384" width="9.140625" style="128"/>
  </cols>
  <sheetData>
    <row r="1" spans="1:6" ht="18.75" thickBot="1" x14ac:dyDescent="0.3">
      <c r="A1" s="242" t="s">
        <v>206</v>
      </c>
      <c r="B1" s="243"/>
      <c r="C1" s="243"/>
      <c r="D1" s="243"/>
      <c r="E1" s="243"/>
      <c r="F1" s="244"/>
    </row>
    <row r="2" spans="1:6" ht="17.25" customHeight="1" thickBot="1" x14ac:dyDescent="0.3">
      <c r="A2" s="152" t="s">
        <v>149</v>
      </c>
      <c r="B2" s="153" t="s">
        <v>207</v>
      </c>
      <c r="C2" s="154"/>
      <c r="D2" s="155"/>
      <c r="E2" s="156"/>
      <c r="F2" s="157"/>
    </row>
    <row r="3" spans="1:6" ht="15.75" thickBot="1" x14ac:dyDescent="0.3">
      <c r="A3" s="152" t="s">
        <v>148</v>
      </c>
      <c r="B3" s="158" t="s">
        <v>208</v>
      </c>
      <c r="C3" s="154"/>
      <c r="D3" s="155"/>
      <c r="E3" s="159"/>
      <c r="F3" s="157"/>
    </row>
    <row r="4" spans="1:6" ht="16.5" customHeight="1" thickBot="1" x14ac:dyDescent="0.3">
      <c r="A4" s="160" t="s">
        <v>147</v>
      </c>
      <c r="B4" s="161" t="s">
        <v>209</v>
      </c>
      <c r="C4" s="234" t="s">
        <v>145</v>
      </c>
      <c r="D4" s="235"/>
      <c r="E4" s="234" t="s">
        <v>144</v>
      </c>
      <c r="F4" s="235"/>
    </row>
    <row r="5" spans="1:6" ht="26.25" customHeight="1" thickBot="1" x14ac:dyDescent="0.3">
      <c r="A5" s="162" t="s">
        <v>143</v>
      </c>
      <c r="B5" s="163">
        <f>SUM(E10:E12)</f>
        <v>0</v>
      </c>
      <c r="C5" s="240" t="s">
        <v>142</v>
      </c>
      <c r="D5" s="241"/>
      <c r="E5" s="234" t="s">
        <v>141</v>
      </c>
      <c r="F5" s="235"/>
    </row>
    <row r="6" spans="1:6" ht="20.25" customHeight="1" thickBot="1" x14ac:dyDescent="0.3">
      <c r="A6" s="164" t="s">
        <v>140</v>
      </c>
      <c r="B6" s="165">
        <f>B5*0.2</f>
        <v>0</v>
      </c>
      <c r="C6" s="234" t="s">
        <v>139</v>
      </c>
      <c r="D6" s="235"/>
      <c r="E6" s="245">
        <v>41121</v>
      </c>
      <c r="F6" s="246"/>
    </row>
    <row r="7" spans="1:6" ht="18" customHeight="1" thickBot="1" x14ac:dyDescent="0.3">
      <c r="A7" s="162" t="s">
        <v>138</v>
      </c>
      <c r="B7" s="163">
        <f>B5+B6</f>
        <v>0</v>
      </c>
      <c r="C7" s="234" t="s">
        <v>137</v>
      </c>
      <c r="D7" s="235"/>
      <c r="E7" s="234" t="s">
        <v>136</v>
      </c>
      <c r="F7" s="235"/>
    </row>
    <row r="8" spans="1:6" ht="15.75" thickBot="1" x14ac:dyDescent="0.3">
      <c r="A8" s="34" t="s">
        <v>135</v>
      </c>
      <c r="B8" s="166" t="s">
        <v>134</v>
      </c>
      <c r="C8" s="167" t="s">
        <v>49</v>
      </c>
      <c r="D8" s="168" t="s">
        <v>133</v>
      </c>
      <c r="E8" s="167" t="s">
        <v>132</v>
      </c>
      <c r="F8" s="169" t="s">
        <v>131</v>
      </c>
    </row>
    <row r="9" spans="1:6" s="129" customFormat="1" ht="21.75" thickBot="1" x14ac:dyDescent="0.4">
      <c r="A9" s="237" t="s">
        <v>210</v>
      </c>
      <c r="B9" s="238"/>
      <c r="C9" s="238"/>
      <c r="D9" s="238"/>
      <c r="E9" s="238"/>
      <c r="F9" s="239"/>
    </row>
    <row r="10" spans="1:6" x14ac:dyDescent="0.25">
      <c r="A10" s="170" t="s">
        <v>211</v>
      </c>
      <c r="B10" s="171" t="s">
        <v>212</v>
      </c>
      <c r="C10" s="172">
        <v>1</v>
      </c>
      <c r="D10" s="171" t="s">
        <v>130</v>
      </c>
      <c r="E10" s="173">
        <f>[1]PTČ!B5</f>
        <v>0</v>
      </c>
      <c r="F10" s="174">
        <f>C10*E10</f>
        <v>0</v>
      </c>
    </row>
    <row r="11" spans="1:6" x14ac:dyDescent="0.25">
      <c r="A11" s="175" t="s">
        <v>213</v>
      </c>
      <c r="B11" s="176" t="s">
        <v>214</v>
      </c>
      <c r="C11" s="177">
        <v>1</v>
      </c>
      <c r="D11" s="176" t="s">
        <v>130</v>
      </c>
      <c r="E11" s="178">
        <f>[1]OS!B5</f>
        <v>0</v>
      </c>
      <c r="F11" s="174">
        <f>C11*E11</f>
        <v>0</v>
      </c>
    </row>
    <row r="12" spans="1:6" x14ac:dyDescent="0.25">
      <c r="A12" s="176" t="s">
        <v>215</v>
      </c>
      <c r="B12" s="176" t="s">
        <v>216</v>
      </c>
      <c r="C12" s="177">
        <v>1</v>
      </c>
      <c r="D12" s="176" t="s">
        <v>130</v>
      </c>
      <c r="E12" s="178">
        <f>(E11+E10)*0.05</f>
        <v>0</v>
      </c>
      <c r="F12" s="200">
        <f>C12*E12</f>
        <v>0</v>
      </c>
    </row>
    <row r="13" spans="1:6" s="185" customFormat="1" x14ac:dyDescent="0.25">
      <c r="A13" s="179"/>
      <c r="B13" s="180"/>
      <c r="C13" s="181"/>
      <c r="D13" s="182"/>
      <c r="E13" s="183"/>
      <c r="F13" s="184"/>
    </row>
    <row r="14" spans="1:6" s="189" customFormat="1" x14ac:dyDescent="0.25">
      <c r="A14" s="186"/>
      <c r="B14" s="180"/>
      <c r="C14" s="187"/>
      <c r="D14" s="188"/>
      <c r="E14" s="183"/>
      <c r="F14" s="184"/>
    </row>
    <row r="15" spans="1:6" s="189" customFormat="1" x14ac:dyDescent="0.25">
      <c r="A15" s="186"/>
      <c r="B15" s="180"/>
      <c r="C15" s="187"/>
      <c r="D15" s="188"/>
      <c r="E15" s="183"/>
      <c r="F15" s="184"/>
    </row>
    <row r="16" spans="1:6" s="189" customFormat="1" x14ac:dyDescent="0.25">
      <c r="A16" s="186"/>
      <c r="B16" s="180"/>
      <c r="C16" s="187"/>
      <c r="D16" s="188"/>
      <c r="E16" s="183"/>
      <c r="F16" s="184"/>
    </row>
    <row r="17" spans="1:6" s="189" customFormat="1" x14ac:dyDescent="0.25">
      <c r="A17" s="186"/>
      <c r="B17" s="180"/>
      <c r="C17" s="187"/>
      <c r="D17" s="188"/>
      <c r="E17" s="183"/>
      <c r="F17" s="184"/>
    </row>
    <row r="18" spans="1:6" s="189" customFormat="1" x14ac:dyDescent="0.25">
      <c r="A18" s="186"/>
      <c r="B18" s="180"/>
      <c r="C18" s="187"/>
      <c r="D18" s="188"/>
      <c r="E18" s="183"/>
      <c r="F18" s="184"/>
    </row>
    <row r="19" spans="1:6" s="189" customFormat="1" x14ac:dyDescent="0.25">
      <c r="A19" s="179"/>
      <c r="B19" s="180"/>
      <c r="C19" s="187"/>
      <c r="D19" s="188"/>
      <c r="E19" s="183"/>
      <c r="F19" s="184"/>
    </row>
    <row r="20" spans="1:6" s="189" customFormat="1" x14ac:dyDescent="0.25">
      <c r="A20" s="186"/>
      <c r="B20" s="180"/>
      <c r="C20" s="187"/>
      <c r="D20" s="188"/>
      <c r="E20" s="183"/>
      <c r="F20" s="184"/>
    </row>
    <row r="21" spans="1:6" s="189" customFormat="1" x14ac:dyDescent="0.25">
      <c r="A21" s="186"/>
      <c r="B21" s="180"/>
      <c r="C21" s="187"/>
      <c r="D21" s="188"/>
      <c r="E21" s="183"/>
      <c r="F21" s="184"/>
    </row>
    <row r="22" spans="1:6" s="189" customFormat="1" x14ac:dyDescent="0.25">
      <c r="A22" s="186"/>
      <c r="B22" s="180"/>
      <c r="C22" s="187"/>
      <c r="D22" s="188"/>
      <c r="E22" s="183"/>
      <c r="F22" s="184"/>
    </row>
    <row r="23" spans="1:6" s="189" customFormat="1" x14ac:dyDescent="0.25">
      <c r="A23" s="179"/>
      <c r="B23" s="180"/>
      <c r="C23" s="187"/>
      <c r="D23" s="188"/>
      <c r="E23" s="183"/>
      <c r="F23" s="184"/>
    </row>
    <row r="24" spans="1:6" s="189" customFormat="1" x14ac:dyDescent="0.25">
      <c r="A24" s="179"/>
      <c r="B24" s="180"/>
      <c r="C24" s="187"/>
      <c r="D24" s="188"/>
      <c r="E24" s="183"/>
      <c r="F24" s="184"/>
    </row>
    <row r="25" spans="1:6" s="189" customFormat="1" x14ac:dyDescent="0.25">
      <c r="A25" s="179"/>
      <c r="B25" s="180"/>
      <c r="C25" s="187"/>
      <c r="D25" s="188"/>
      <c r="E25" s="183"/>
      <c r="F25" s="184"/>
    </row>
    <row r="26" spans="1:6" s="185" customFormat="1" x14ac:dyDescent="0.25">
      <c r="A26" s="179"/>
      <c r="B26" s="190"/>
      <c r="C26" s="181"/>
      <c r="D26" s="182"/>
      <c r="E26" s="183"/>
      <c r="F26" s="184"/>
    </row>
    <row r="27" spans="1:6" s="189" customFormat="1" x14ac:dyDescent="0.25">
      <c r="A27" s="186"/>
      <c r="B27" s="180"/>
      <c r="C27" s="187"/>
      <c r="D27" s="188"/>
      <c r="E27" s="183"/>
      <c r="F27" s="184"/>
    </row>
    <row r="28" spans="1:6" s="189" customFormat="1" x14ac:dyDescent="0.25">
      <c r="A28" s="186"/>
      <c r="B28" s="180"/>
      <c r="C28" s="187"/>
      <c r="D28" s="188"/>
      <c r="E28" s="183"/>
      <c r="F28" s="184"/>
    </row>
    <row r="29" spans="1:6" s="185" customFormat="1" x14ac:dyDescent="0.25">
      <c r="A29" s="179"/>
      <c r="B29" s="190"/>
      <c r="C29" s="181"/>
      <c r="D29" s="182"/>
      <c r="E29" s="183"/>
      <c r="F29" s="184"/>
    </row>
    <row r="30" spans="1:6" s="185" customFormat="1" x14ac:dyDescent="0.25">
      <c r="A30" s="179"/>
      <c r="B30" s="191"/>
      <c r="C30" s="181"/>
      <c r="D30" s="182"/>
      <c r="E30" s="183"/>
      <c r="F30" s="184"/>
    </row>
    <row r="31" spans="1:6" s="185" customFormat="1" x14ac:dyDescent="0.25">
      <c r="A31" s="179"/>
      <c r="B31" s="180"/>
      <c r="C31" s="187"/>
      <c r="D31" s="188"/>
      <c r="E31" s="184"/>
      <c r="F31" s="184"/>
    </row>
    <row r="32" spans="1:6" s="185" customFormat="1" ht="15" customHeight="1" x14ac:dyDescent="0.25">
      <c r="A32" s="179"/>
      <c r="B32" s="180"/>
      <c r="C32" s="187"/>
      <c r="D32" s="188"/>
      <c r="E32" s="184"/>
      <c r="F32" s="184"/>
    </row>
    <row r="33" spans="1:6" s="185" customFormat="1" ht="15" customHeight="1" x14ac:dyDescent="0.25">
      <c r="A33" s="179"/>
      <c r="B33" s="180"/>
      <c r="C33" s="187"/>
      <c r="D33" s="188"/>
      <c r="E33" s="184"/>
      <c r="F33" s="184"/>
    </row>
    <row r="34" spans="1:6" s="185" customFormat="1" x14ac:dyDescent="0.25">
      <c r="A34" s="179"/>
      <c r="B34" s="180"/>
      <c r="C34" s="187"/>
      <c r="D34" s="188"/>
      <c r="E34" s="184"/>
      <c r="F34" s="184"/>
    </row>
    <row r="35" spans="1:6" s="189" customFormat="1" x14ac:dyDescent="0.25">
      <c r="A35" s="179"/>
      <c r="B35" s="180"/>
      <c r="C35" s="187"/>
      <c r="D35" s="188"/>
      <c r="E35" s="184"/>
      <c r="F35" s="184"/>
    </row>
    <row r="36" spans="1:6" s="185" customFormat="1" x14ac:dyDescent="0.25">
      <c r="A36" s="179"/>
      <c r="B36" s="180"/>
      <c r="C36" s="187"/>
      <c r="D36" s="188"/>
      <c r="E36" s="184"/>
      <c r="F36" s="184"/>
    </row>
    <row r="37" spans="1:6" s="185" customFormat="1" x14ac:dyDescent="0.25">
      <c r="A37" s="179"/>
      <c r="B37" s="180"/>
      <c r="C37" s="187"/>
      <c r="D37" s="188"/>
      <c r="E37" s="184"/>
      <c r="F37" s="184"/>
    </row>
    <row r="38" spans="1:6" s="185" customFormat="1" x14ac:dyDescent="0.25">
      <c r="A38" s="179"/>
      <c r="B38" s="180"/>
      <c r="C38" s="187"/>
      <c r="D38" s="188"/>
      <c r="E38" s="184"/>
      <c r="F38" s="184"/>
    </row>
    <row r="39" spans="1:6" s="185" customFormat="1" x14ac:dyDescent="0.25">
      <c r="A39" s="179"/>
      <c r="B39" s="180"/>
      <c r="C39" s="187"/>
      <c r="D39" s="188"/>
      <c r="E39" s="184"/>
      <c r="F39" s="184"/>
    </row>
    <row r="40" spans="1:6" s="185" customFormat="1" x14ac:dyDescent="0.25">
      <c r="A40" s="179"/>
      <c r="B40" s="180"/>
      <c r="C40" s="187"/>
      <c r="D40" s="188"/>
      <c r="E40" s="184"/>
      <c r="F40" s="184"/>
    </row>
    <row r="41" spans="1:6" s="185" customFormat="1" x14ac:dyDescent="0.25">
      <c r="A41" s="179"/>
      <c r="B41" s="180"/>
      <c r="C41" s="187"/>
      <c r="D41" s="188"/>
      <c r="E41" s="184"/>
      <c r="F41" s="184"/>
    </row>
    <row r="42" spans="1:6" s="185" customFormat="1" x14ac:dyDescent="0.25">
      <c r="A42" s="179"/>
      <c r="B42" s="180"/>
      <c r="C42" s="187"/>
      <c r="D42" s="188"/>
      <c r="E42" s="184"/>
      <c r="F42" s="184"/>
    </row>
    <row r="43" spans="1:6" s="185" customFormat="1" x14ac:dyDescent="0.25">
      <c r="A43" s="179"/>
      <c r="B43" s="180"/>
      <c r="C43" s="187"/>
      <c r="D43" s="188"/>
      <c r="E43" s="184"/>
      <c r="F43" s="184"/>
    </row>
    <row r="44" spans="1:6" s="185" customFormat="1" x14ac:dyDescent="0.25">
      <c r="A44" s="186"/>
      <c r="B44" s="192"/>
      <c r="C44" s="187"/>
      <c r="D44" s="188"/>
      <c r="E44" s="184"/>
      <c r="F44" s="184"/>
    </row>
    <row r="45" spans="1:6" s="185" customFormat="1" x14ac:dyDescent="0.25">
      <c r="A45" s="186"/>
      <c r="B45" s="193"/>
      <c r="C45" s="187"/>
      <c r="D45" s="188"/>
      <c r="E45" s="184"/>
      <c r="F45" s="184"/>
    </row>
    <row r="46" spans="1:6" s="189" customFormat="1" x14ac:dyDescent="0.25">
      <c r="A46" s="186"/>
      <c r="B46" s="180"/>
      <c r="C46" s="187"/>
      <c r="D46" s="188"/>
      <c r="E46" s="184"/>
      <c r="F46" s="184"/>
    </row>
    <row r="47" spans="1:6" s="185" customFormat="1" x14ac:dyDescent="0.25">
      <c r="A47" s="186"/>
      <c r="B47" s="192"/>
      <c r="C47" s="187"/>
      <c r="D47" s="188"/>
      <c r="E47" s="184"/>
      <c r="F47" s="184"/>
    </row>
    <row r="48" spans="1:6" s="185" customFormat="1" x14ac:dyDescent="0.25">
      <c r="A48" s="186"/>
      <c r="B48" s="180"/>
      <c r="C48" s="187"/>
      <c r="D48" s="188"/>
      <c r="E48" s="184"/>
      <c r="F48" s="184"/>
    </row>
    <row r="49" spans="1:6" s="185" customFormat="1" x14ac:dyDescent="0.25">
      <c r="A49" s="186"/>
      <c r="B49" s="192"/>
      <c r="C49" s="187"/>
      <c r="D49" s="188"/>
      <c r="E49" s="184"/>
      <c r="F49" s="184"/>
    </row>
    <row r="50" spans="1:6" s="185" customFormat="1" x14ac:dyDescent="0.25">
      <c r="A50" s="186"/>
      <c r="B50" s="180"/>
      <c r="C50" s="187"/>
      <c r="D50" s="188"/>
      <c r="E50" s="184"/>
      <c r="F50" s="184"/>
    </row>
    <row r="51" spans="1:6" s="185" customFormat="1" x14ac:dyDescent="0.25">
      <c r="A51" s="186"/>
      <c r="B51" s="180"/>
      <c r="C51" s="187"/>
      <c r="D51" s="188"/>
      <c r="E51" s="184"/>
      <c r="F51" s="184"/>
    </row>
    <row r="52" spans="1:6" s="185" customFormat="1" x14ac:dyDescent="0.25">
      <c r="A52" s="186"/>
      <c r="B52" s="191"/>
      <c r="C52" s="187"/>
      <c r="D52" s="188"/>
      <c r="E52" s="184"/>
      <c r="F52" s="184"/>
    </row>
    <row r="53" spans="1:6" s="189" customFormat="1" x14ac:dyDescent="0.25">
      <c r="A53" s="186"/>
      <c r="B53" s="188"/>
      <c r="C53" s="187"/>
      <c r="D53" s="188"/>
      <c r="E53" s="184"/>
      <c r="F53" s="184"/>
    </row>
    <row r="54" spans="1:6" s="185" customFormat="1" x14ac:dyDescent="0.25">
      <c r="A54" s="186"/>
      <c r="B54" s="194"/>
      <c r="C54" s="195"/>
      <c r="D54" s="188"/>
      <c r="E54" s="184"/>
      <c r="F54" s="184"/>
    </row>
    <row r="55" spans="1:6" s="185" customFormat="1" x14ac:dyDescent="0.25">
      <c r="A55" s="186"/>
      <c r="B55" s="194"/>
      <c r="C55" s="195"/>
      <c r="D55" s="188"/>
      <c r="E55" s="184"/>
      <c r="F55" s="184"/>
    </row>
    <row r="56" spans="1:6" s="185" customFormat="1" x14ac:dyDescent="0.25">
      <c r="A56" s="186"/>
      <c r="B56" s="196"/>
      <c r="C56" s="195"/>
      <c r="D56" s="188"/>
      <c r="E56" s="184"/>
      <c r="F56" s="184"/>
    </row>
    <row r="57" spans="1:6" s="185" customFormat="1" x14ac:dyDescent="0.25">
      <c r="A57" s="186"/>
      <c r="B57" s="180"/>
      <c r="C57" s="195"/>
      <c r="D57" s="188"/>
      <c r="E57" s="184"/>
      <c r="F57" s="184"/>
    </row>
    <row r="58" spans="1:6" s="185" customFormat="1" x14ac:dyDescent="0.25">
      <c r="A58" s="186"/>
      <c r="B58" s="197"/>
      <c r="C58" s="195"/>
      <c r="D58" s="188"/>
      <c r="E58" s="184"/>
      <c r="F58" s="184"/>
    </row>
    <row r="59" spans="1:6" s="185" customFormat="1" x14ac:dyDescent="0.25">
      <c r="A59" s="186"/>
      <c r="B59" s="197"/>
      <c r="C59" s="195"/>
      <c r="D59" s="188"/>
      <c r="E59" s="184"/>
      <c r="F59" s="184"/>
    </row>
    <row r="60" spans="1:6" s="185" customFormat="1" x14ac:dyDescent="0.25">
      <c r="A60" s="186"/>
      <c r="B60" s="197"/>
      <c r="C60" s="195"/>
      <c r="D60" s="188"/>
      <c r="E60" s="184"/>
      <c r="F60" s="184"/>
    </row>
    <row r="61" spans="1:6" s="185" customFormat="1" x14ac:dyDescent="0.25">
      <c r="A61" s="186"/>
      <c r="B61" s="197"/>
      <c r="C61" s="195"/>
      <c r="D61" s="188"/>
      <c r="E61" s="184"/>
      <c r="F61" s="184"/>
    </row>
    <row r="62" spans="1:6" s="185" customFormat="1" x14ac:dyDescent="0.25">
      <c r="A62" s="186"/>
      <c r="B62" s="194"/>
      <c r="C62" s="195"/>
      <c r="D62" s="188"/>
      <c r="E62" s="184"/>
      <c r="F62" s="184"/>
    </row>
    <row r="63" spans="1:6" s="185" customFormat="1" x14ac:dyDescent="0.25">
      <c r="A63" s="186"/>
      <c r="B63" s="194"/>
      <c r="C63" s="195"/>
      <c r="D63" s="188"/>
      <c r="E63" s="184"/>
      <c r="F63" s="184"/>
    </row>
    <row r="64" spans="1:6" s="185" customFormat="1" x14ac:dyDescent="0.25">
      <c r="A64" s="179"/>
      <c r="B64" s="196"/>
      <c r="C64" s="195"/>
      <c r="D64" s="188"/>
      <c r="E64" s="184"/>
      <c r="F64" s="184"/>
    </row>
    <row r="65" spans="1:6" s="189" customFormat="1" x14ac:dyDescent="0.25">
      <c r="A65" s="186"/>
      <c r="B65" s="180"/>
      <c r="C65" s="187"/>
      <c r="D65" s="188"/>
      <c r="E65" s="184"/>
      <c r="F65" s="184"/>
    </row>
    <row r="66" spans="1:6" s="189" customFormat="1" x14ac:dyDescent="0.25">
      <c r="A66" s="186"/>
      <c r="B66" s="180"/>
      <c r="C66" s="187"/>
      <c r="D66" s="188"/>
      <c r="E66" s="184"/>
      <c r="F66" s="184"/>
    </row>
    <row r="67" spans="1:6" s="189" customFormat="1" x14ac:dyDescent="0.25">
      <c r="A67" s="186"/>
      <c r="B67" s="180"/>
      <c r="C67" s="187"/>
      <c r="D67" s="188"/>
      <c r="E67" s="184"/>
      <c r="F67" s="184"/>
    </row>
    <row r="68" spans="1:6" s="189" customFormat="1" x14ac:dyDescent="0.25">
      <c r="A68" s="186"/>
      <c r="B68" s="180"/>
      <c r="C68" s="187"/>
      <c r="D68" s="188"/>
      <c r="E68" s="184"/>
      <c r="F68" s="184"/>
    </row>
    <row r="69" spans="1:6" s="189" customFormat="1" x14ac:dyDescent="0.25">
      <c r="A69" s="186"/>
      <c r="B69" s="180"/>
      <c r="C69" s="187"/>
      <c r="D69" s="188"/>
      <c r="E69" s="184"/>
      <c r="F69" s="184"/>
    </row>
    <row r="70" spans="1:6" s="189" customFormat="1" x14ac:dyDescent="0.25">
      <c r="A70" s="186"/>
      <c r="B70" s="180"/>
      <c r="C70" s="187"/>
      <c r="D70" s="188"/>
      <c r="E70" s="184"/>
      <c r="F70" s="184"/>
    </row>
    <row r="71" spans="1:6" s="185" customFormat="1" x14ac:dyDescent="0.25">
      <c r="A71" s="179"/>
      <c r="B71" s="180"/>
      <c r="C71" s="187"/>
      <c r="D71" s="188"/>
      <c r="E71" s="184"/>
      <c r="F71" s="184"/>
    </row>
    <row r="72" spans="1:6" s="185" customFormat="1" x14ac:dyDescent="0.25">
      <c r="A72" s="179"/>
      <c r="B72" s="180"/>
      <c r="C72" s="187"/>
      <c r="D72" s="188"/>
      <c r="E72" s="184"/>
      <c r="F72" s="184"/>
    </row>
    <row r="73" spans="1:6" s="185" customFormat="1" x14ac:dyDescent="0.25">
      <c r="A73" s="179"/>
      <c r="B73" s="180"/>
      <c r="C73" s="187"/>
      <c r="D73" s="188"/>
      <c r="E73" s="184"/>
      <c r="F73" s="184"/>
    </row>
    <row r="74" spans="1:6" s="185" customFormat="1" x14ac:dyDescent="0.25">
      <c r="A74" s="186"/>
      <c r="B74" s="196"/>
      <c r="C74" s="195"/>
      <c r="D74" s="188"/>
      <c r="E74" s="184"/>
      <c r="F74" s="184"/>
    </row>
    <row r="75" spans="1:6" s="189" customFormat="1" x14ac:dyDescent="0.25">
      <c r="A75" s="186"/>
      <c r="B75" s="198"/>
      <c r="C75" s="187"/>
      <c r="D75" s="188"/>
      <c r="E75" s="184"/>
      <c r="F75" s="184"/>
    </row>
    <row r="76" spans="1:6" s="189" customFormat="1" x14ac:dyDescent="0.25">
      <c r="A76" s="186"/>
      <c r="B76" s="198"/>
      <c r="C76" s="195"/>
      <c r="D76" s="188"/>
      <c r="E76" s="184"/>
      <c r="F76" s="184"/>
    </row>
    <row r="77" spans="1:6" s="189" customFormat="1" x14ac:dyDescent="0.25">
      <c r="A77" s="186"/>
      <c r="B77" s="198"/>
      <c r="C77" s="187"/>
      <c r="D77" s="188"/>
      <c r="E77" s="184"/>
      <c r="F77" s="184"/>
    </row>
    <row r="78" spans="1:6" s="189" customFormat="1" x14ac:dyDescent="0.25">
      <c r="A78" s="186"/>
      <c r="B78" s="198"/>
      <c r="C78" s="187"/>
      <c r="D78" s="188"/>
      <c r="E78" s="184"/>
      <c r="F78" s="184"/>
    </row>
    <row r="79" spans="1:6" s="189" customFormat="1" x14ac:dyDescent="0.25">
      <c r="A79" s="186"/>
      <c r="B79" s="198"/>
      <c r="C79" s="195"/>
      <c r="D79" s="188"/>
      <c r="E79" s="184"/>
      <c r="F79" s="184"/>
    </row>
    <row r="80" spans="1:6" s="189" customFormat="1" x14ac:dyDescent="0.25">
      <c r="A80" s="186"/>
      <c r="B80" s="198"/>
      <c r="C80" s="195"/>
      <c r="D80" s="188"/>
      <c r="E80" s="184"/>
      <c r="F80" s="184"/>
    </row>
    <row r="81" spans="1:6" s="189" customFormat="1" x14ac:dyDescent="0.25">
      <c r="A81" s="186"/>
      <c r="B81" s="198"/>
      <c r="C81" s="195"/>
      <c r="D81" s="188"/>
      <c r="E81" s="184"/>
      <c r="F81" s="184"/>
    </row>
    <row r="82" spans="1:6" s="189" customFormat="1" x14ac:dyDescent="0.25">
      <c r="A82" s="186"/>
      <c r="B82" s="198"/>
      <c r="C82" s="187"/>
      <c r="D82" s="188"/>
      <c r="E82" s="184"/>
      <c r="F82" s="184"/>
    </row>
    <row r="83" spans="1:6" s="189" customFormat="1" x14ac:dyDescent="0.25">
      <c r="A83" s="186"/>
      <c r="B83" s="198"/>
      <c r="C83" s="187"/>
      <c r="D83" s="188"/>
      <c r="E83" s="184"/>
      <c r="F83" s="184"/>
    </row>
    <row r="84" spans="1:6" s="189" customFormat="1" x14ac:dyDescent="0.25">
      <c r="A84" s="186"/>
      <c r="B84" s="198"/>
      <c r="C84" s="195"/>
      <c r="D84" s="188"/>
      <c r="E84" s="184"/>
      <c r="F84" s="184"/>
    </row>
    <row r="85" spans="1:6" s="189" customFormat="1" x14ac:dyDescent="0.25">
      <c r="A85" s="186"/>
      <c r="B85" s="198"/>
      <c r="C85" s="195"/>
      <c r="D85" s="188"/>
      <c r="E85" s="184"/>
      <c r="F85" s="184"/>
    </row>
    <row r="86" spans="1:6" s="189" customFormat="1" x14ac:dyDescent="0.25">
      <c r="A86" s="186"/>
      <c r="B86" s="198"/>
      <c r="C86" s="195"/>
      <c r="D86" s="188"/>
      <c r="E86" s="184"/>
      <c r="F86" s="184"/>
    </row>
    <row r="87" spans="1:6" s="189" customFormat="1" x14ac:dyDescent="0.25">
      <c r="A87" s="186"/>
      <c r="B87" s="197"/>
      <c r="C87" s="187"/>
      <c r="D87" s="188"/>
      <c r="E87" s="184"/>
      <c r="F87" s="184"/>
    </row>
    <row r="88" spans="1:6" s="189" customFormat="1" x14ac:dyDescent="0.25">
      <c r="A88" s="186"/>
      <c r="B88" s="199"/>
      <c r="C88" s="187"/>
      <c r="D88" s="188"/>
      <c r="E88" s="184"/>
      <c r="F88" s="184"/>
    </row>
    <row r="89" spans="1:6" s="189" customFormat="1" x14ac:dyDescent="0.25">
      <c r="A89" s="186"/>
      <c r="B89" s="198"/>
      <c r="C89" s="187"/>
      <c r="D89" s="188"/>
      <c r="E89" s="184"/>
      <c r="F89" s="184"/>
    </row>
    <row r="90" spans="1:6" s="185" customFormat="1" ht="6" customHeight="1" x14ac:dyDescent="0.25">
      <c r="A90" s="236"/>
      <c r="B90" s="236"/>
      <c r="C90" s="236"/>
      <c r="D90" s="236"/>
      <c r="E90" s="236"/>
      <c r="F90" s="236"/>
    </row>
    <row r="91" spans="1:6" s="185" customFormat="1" ht="15" customHeight="1" x14ac:dyDescent="0.25">
      <c r="A91" s="236"/>
      <c r="B91" s="236"/>
      <c r="C91" s="236"/>
      <c r="D91" s="236"/>
      <c r="E91" s="236"/>
      <c r="F91" s="236"/>
    </row>
  </sheetData>
  <mergeCells count="11">
    <mergeCell ref="A1:F1"/>
    <mergeCell ref="C4:D4"/>
    <mergeCell ref="E4:F4"/>
    <mergeCell ref="C6:D6"/>
    <mergeCell ref="E6:F6"/>
    <mergeCell ref="E7:F7"/>
    <mergeCell ref="A90:F91"/>
    <mergeCell ref="A9:F9"/>
    <mergeCell ref="C5:D5"/>
    <mergeCell ref="E5:F5"/>
    <mergeCell ref="C7:D7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Stránka &amp;P z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Celkový Krycí list OÚ</vt:lpstr>
      <vt:lpstr>Zateplení</vt:lpstr>
      <vt:lpstr>Zdroj</vt:lpstr>
      <vt:lpstr>'Celkový Krycí list OÚ'!_c</vt:lpstr>
      <vt:lpstr>Zateplení!Oblast_tisku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Cveček  - Energy Benefit Centre a.s.</dc:creator>
  <cp:lastModifiedBy>Tereza Majerníčková</cp:lastModifiedBy>
  <cp:lastPrinted>2012-08-20T14:23:42Z</cp:lastPrinted>
  <dcterms:created xsi:type="dcterms:W3CDTF">2012-07-11T15:28:28Z</dcterms:created>
  <dcterms:modified xsi:type="dcterms:W3CDTF">2012-08-20T14:23:47Z</dcterms:modified>
</cp:coreProperties>
</file>