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25" yWindow="495" windowWidth="16785" windowHeight="11880" tabRatio="825"/>
  </bookViews>
  <sheets>
    <sheet name="Výkaz výměr" sheetId="9" r:id="rId1"/>
    <sheet name="Krycí list OÚ (2)" sheetId="10" r:id="rId2"/>
  </sheets>
  <definedNames>
    <definedName name="_c" localSheetId="1">'Krycí list OÚ (2)'!$G$7</definedName>
    <definedName name="_c">#REF!</definedName>
    <definedName name="_xlnm.Print_Area" localSheetId="0">'Výkaz výměr'!$A$1:$G$89</definedName>
  </definedNames>
  <calcPr calcId="145621"/>
</workbook>
</file>

<file path=xl/calcChain.xml><?xml version="1.0" encoding="utf-8"?>
<calcChain xmlns="http://schemas.openxmlformats.org/spreadsheetml/2006/main">
  <c r="G83" i="9" l="1"/>
  <c r="G82" i="9"/>
  <c r="G81" i="9"/>
  <c r="E81" i="9"/>
  <c r="G80" i="9"/>
  <c r="G79" i="9"/>
  <c r="G78" i="9"/>
  <c r="G77" i="9"/>
  <c r="G76" i="9"/>
  <c r="G75" i="9"/>
  <c r="E74" i="9"/>
  <c r="G74" i="9" s="1"/>
  <c r="G67" i="9" s="1"/>
  <c r="G73" i="9"/>
  <c r="G72" i="9"/>
  <c r="G71" i="9"/>
  <c r="G70" i="9"/>
  <c r="G69" i="9"/>
  <c r="G68" i="9"/>
  <c r="G66" i="9"/>
  <c r="E65" i="9"/>
  <c r="G65" i="9" s="1"/>
  <c r="G61" i="9" s="1"/>
  <c r="G64" i="9"/>
  <c r="G63" i="9"/>
  <c r="G62" i="9"/>
  <c r="E60" i="9"/>
  <c r="G60" i="9" s="1"/>
  <c r="G59" i="9"/>
  <c r="G58" i="9"/>
  <c r="G57" i="9"/>
  <c r="E57" i="9"/>
  <c r="G56" i="9"/>
  <c r="E55" i="9"/>
  <c r="G55" i="9" s="1"/>
  <c r="G54" i="9"/>
  <c r="G53" i="9"/>
  <c r="E53" i="9"/>
  <c r="E52" i="9"/>
  <c r="G52" i="9" s="1"/>
  <c r="G50" i="9" s="1"/>
  <c r="G51" i="9"/>
  <c r="G49" i="9"/>
  <c r="E48" i="9"/>
  <c r="G48" i="9" s="1"/>
  <c r="G47" i="9"/>
  <c r="E47" i="9"/>
  <c r="E46" i="9"/>
  <c r="G46" i="9" s="1"/>
  <c r="G45" i="9" s="1"/>
  <c r="G44" i="9"/>
  <c r="G43" i="9"/>
  <c r="E42" i="9"/>
  <c r="G42" i="9" s="1"/>
  <c r="G37" i="9" s="1"/>
  <c r="G41" i="9"/>
  <c r="E41" i="9"/>
  <c r="G40" i="9"/>
  <c r="G39" i="9"/>
  <c r="G38" i="9"/>
  <c r="E34" i="9"/>
  <c r="E35" i="9" s="1"/>
  <c r="G35" i="9" s="1"/>
  <c r="G32" i="9"/>
  <c r="E31" i="9"/>
  <c r="G31" i="9" s="1"/>
  <c r="G30" i="9"/>
  <c r="E29" i="9"/>
  <c r="G29" i="9" s="1"/>
  <c r="G28" i="9"/>
  <c r="G27" i="9"/>
  <c r="G26" i="9"/>
  <c r="G25" i="9"/>
  <c r="G24" i="9"/>
  <c r="G23" i="9"/>
  <c r="G22" i="9"/>
  <c r="G21" i="9"/>
  <c r="G20" i="9"/>
  <c r="G19" i="9"/>
  <c r="G18" i="9"/>
  <c r="E17" i="9"/>
  <c r="G17" i="9" s="1"/>
  <c r="G16" i="9" s="1"/>
  <c r="G15" i="9"/>
  <c r="G14" i="9"/>
  <c r="G13" i="9"/>
  <c r="E12" i="9"/>
  <c r="G12" i="9" s="1"/>
  <c r="G11" i="9" s="1"/>
  <c r="E10" i="9"/>
  <c r="G10" i="9" s="1"/>
  <c r="G9" i="9" s="1"/>
  <c r="E6" i="9"/>
  <c r="E8" i="9" s="1"/>
  <c r="G8" i="9" s="1"/>
  <c r="G7" i="9" s="1"/>
  <c r="A6" i="9"/>
  <c r="A8" i="9" s="1"/>
  <c r="A10" i="9" s="1"/>
  <c r="A12" i="9" s="1"/>
  <c r="A14" i="9" s="1"/>
  <c r="A15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4" i="9" s="1"/>
  <c r="A35" i="9" s="1"/>
  <c r="A36" i="9" s="1"/>
  <c r="A38" i="9" s="1"/>
  <c r="A39" i="9" s="1"/>
  <c r="A40" i="9" s="1"/>
  <c r="A41" i="9" s="1"/>
  <c r="A42" i="9" s="1"/>
  <c r="A43" i="9" s="1"/>
  <c r="A44" i="9" s="1"/>
  <c r="A46" i="9" s="1"/>
  <c r="A47" i="9" s="1"/>
  <c r="A48" i="9" s="1"/>
  <c r="A49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2" i="9" s="1"/>
  <c r="A63" i="9" s="1"/>
  <c r="A64" i="9" s="1"/>
  <c r="A65" i="9" s="1"/>
  <c r="A66" i="9" s="1"/>
  <c r="A68" i="9" s="1"/>
  <c r="A69" i="9" s="1"/>
  <c r="A70" i="9" s="1"/>
  <c r="A71" i="9" s="1"/>
  <c r="A72" i="9" s="1"/>
  <c r="A73" i="9" s="1"/>
  <c r="A74" i="9" s="1"/>
  <c r="A76" i="9" s="1"/>
  <c r="A77" i="9" s="1"/>
  <c r="A79" i="9" s="1"/>
  <c r="A81" i="9" s="1"/>
  <c r="A82" i="9" s="1"/>
  <c r="A83" i="9" s="1"/>
  <c r="E4" i="9"/>
  <c r="G4" i="9" s="1"/>
  <c r="G3" i="9" s="1"/>
  <c r="G6" i="9" l="1"/>
  <c r="G5" i="9" s="1"/>
  <c r="G2" i="9" s="1"/>
  <c r="G85" i="9" s="1"/>
  <c r="E36" i="9"/>
  <c r="G36" i="9" s="1"/>
  <c r="G34" i="9"/>
  <c r="G33" i="9" s="1"/>
  <c r="G8" i="10"/>
  <c r="C4" i="10"/>
  <c r="F31" i="10"/>
  <c r="C18" i="10" l="1"/>
  <c r="C21" i="10" l="1"/>
  <c r="G16" i="10"/>
  <c r="G22" i="10" s="1"/>
  <c r="C22" i="10" l="1"/>
  <c r="F32" i="10" s="1"/>
  <c r="F33" i="10" l="1"/>
  <c r="F34" i="10" s="1"/>
</calcChain>
</file>

<file path=xl/sharedStrings.xml><?xml version="1.0" encoding="utf-8"?>
<sst xmlns="http://schemas.openxmlformats.org/spreadsheetml/2006/main" count="298" uniqueCount="183">
  <si>
    <t xml:space="preserve"> </t>
  </si>
  <si>
    <t>Č</t>
  </si>
  <si>
    <t>62</t>
  </si>
  <si>
    <t>75</t>
  </si>
  <si>
    <t>Kód</t>
  </si>
  <si>
    <t>216904112R00</t>
  </si>
  <si>
    <t>622421491R00</t>
  </si>
  <si>
    <t>62836200</t>
  </si>
  <si>
    <t>62852264</t>
  </si>
  <si>
    <t>979011111R00</t>
  </si>
  <si>
    <t>713121121R00</t>
  </si>
  <si>
    <t>63150823</t>
  </si>
  <si>
    <t>63150828</t>
  </si>
  <si>
    <t>755R02VD</t>
  </si>
  <si>
    <t>764</t>
  </si>
  <si>
    <t>764454802R00</t>
  </si>
  <si>
    <t>Zkrácený popis</t>
  </si>
  <si>
    <t>Úprava povrchů vnější</t>
  </si>
  <si>
    <t>Zakrývání výplní vnějších otvorů z lešení</t>
  </si>
  <si>
    <t>Konstrukce klempířské</t>
  </si>
  <si>
    <t>Lešení a stavební výtahy</t>
  </si>
  <si>
    <t>M.j.</t>
  </si>
  <si>
    <t>m</t>
  </si>
  <si>
    <t>kus</t>
  </si>
  <si>
    <t>Množství</t>
  </si>
  <si>
    <t>Celkem:</t>
  </si>
  <si>
    <t>Náklady celkem (Kč)</t>
  </si>
  <si>
    <t>ZRN celkem</t>
  </si>
  <si>
    <t>Zařízení staveniště</t>
  </si>
  <si>
    <t>Elektromontáže</t>
  </si>
  <si>
    <t>Jednotková cena</t>
  </si>
  <si>
    <t>KRYCÍ LIST ROZPOČTU</t>
  </si>
  <si>
    <t>Objekt :</t>
  </si>
  <si>
    <t>Název objektu :</t>
  </si>
  <si>
    <t>JKSO :</t>
  </si>
  <si>
    <t>SO 1</t>
  </si>
  <si>
    <t>Stavba :</t>
  </si>
  <si>
    <t>Název stavby :</t>
  </si>
  <si>
    <t>SKP :</t>
  </si>
  <si>
    <t>Snížení energetické náročnosti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</si>
  <si>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</si>
  <si>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</si>
  <si>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</si>
  <si>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</si>
  <si>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</si>
  <si>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</si>
  <si>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</si>
  <si>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</si>
  <si>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</si>
  <si>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</si>
  <si>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</si>
  <si>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</si>
  <si>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Kompletační činnost zhotovitele</t>
  </si>
  <si>
    <t>Základní</t>
  </si>
  <si>
    <t>Montáž celkem</t>
  </si>
  <si>
    <t xml:space="preserve">Rozpočtové </t>
  </si>
  <si>
    <t>Náklady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</si>
  <si>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</si>
  <si>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</si>
  <si>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</si>
  <si>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</si>
  <si>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</si>
  <si>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</si>
  <si>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</si>
  <si>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</si>
  <si>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</si>
  <si>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</si>
  <si>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</si>
  <si>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</si>
  <si>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</si>
  <si>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</si>
  <si>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</si>
  <si>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</si>
  <si>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</si>
  <si>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Aplikace ETICS pro parapet, XPS tl. 30 mm</t>
  </si>
  <si>
    <t>Lišta okenní APU s tkaninou - dodávka + montáž</t>
  </si>
  <si>
    <t>Lišta podparapetní plast+tkanina</t>
  </si>
  <si>
    <t>Izolace tepelné</t>
  </si>
  <si>
    <t xml:space="preserve">Ochranná difúzní folie </t>
  </si>
  <si>
    <t>Přítlačná lišta</t>
  </si>
  <si>
    <t>Ing. Kateřina Krámková</t>
  </si>
  <si>
    <t>Montáž lešení leh.řad.s podlahami,š.1,5 m, H 10 m</t>
  </si>
  <si>
    <t>Demontáž lešení leh.řad.s podlahami,š.1,5 m,H 10 m</t>
  </si>
  <si>
    <t>Hromosvod dle stáv. norem a předpisů vč. revizní zprávy a kotvení na fasádě</t>
  </si>
  <si>
    <r>
      <t>m</t>
    </r>
    <r>
      <rPr>
        <vertAlign val="superscript"/>
        <sz val="10"/>
        <rFont val="Arial"/>
        <family val="2"/>
        <charset val="238"/>
      </rPr>
      <t>2</t>
    </r>
  </si>
  <si>
    <t>Fólie standart parozábrana</t>
  </si>
  <si>
    <t>17</t>
  </si>
  <si>
    <t>Hloubené vykopávky</t>
  </si>
  <si>
    <t>21</t>
  </si>
  <si>
    <t>Konstrukce ze zemin</t>
  </si>
  <si>
    <t>211561111R00</t>
  </si>
  <si>
    <t>34</t>
  </si>
  <si>
    <t>Povrchové úpravy terénu</t>
  </si>
  <si>
    <t>349231811R00</t>
  </si>
  <si>
    <t>Drobné terénní úpravy (zarovnání terénu s okap. chodníčkem)</t>
  </si>
  <si>
    <t>622315563R00</t>
  </si>
  <si>
    <t>60725010</t>
  </si>
  <si>
    <t>Ostatní materiál</t>
  </si>
  <si>
    <t>755VD</t>
  </si>
  <si>
    <t>764554492R00</t>
  </si>
  <si>
    <t>Lišta přítlačná pro ukotvení hydroizolace - dodávka + ukotvení</t>
  </si>
  <si>
    <r>
      <t>m</t>
    </r>
    <r>
      <rPr>
        <vertAlign val="superscript"/>
        <sz val="10"/>
        <rFont val="Arial"/>
        <family val="2"/>
        <charset val="238"/>
      </rPr>
      <t>3</t>
    </r>
  </si>
  <si>
    <t>28375804</t>
  </si>
  <si>
    <t>Bourání konstrukcí</t>
  </si>
  <si>
    <t>755R08VD</t>
  </si>
  <si>
    <t>755R01VD</t>
  </si>
  <si>
    <t>762526130R00</t>
  </si>
  <si>
    <t>Příplatek za každý měsíc použití lešení za první a každý další započatý měsíc (předpokládaná doba využití lešení se odhaduje na 3 měsíce)</t>
  </si>
  <si>
    <t>Dlažba z dlaždic betonových do písku, tl. 50 mm (dodávka + pokládka)</t>
  </si>
  <si>
    <t>13</t>
  </si>
  <si>
    <t>Přípravné a přidružené práce</t>
  </si>
  <si>
    <t>612409991R00</t>
  </si>
  <si>
    <t>Úprava povrchů vnitřní</t>
  </si>
  <si>
    <t>612425931R00</t>
  </si>
  <si>
    <t>622422511R00</t>
  </si>
  <si>
    <t>712</t>
  </si>
  <si>
    <t>59</t>
  </si>
  <si>
    <t>Podkladní vrstvy komunikací a zpevněných ploch</t>
  </si>
  <si>
    <t>596811111RT5</t>
  </si>
  <si>
    <t>Podklad ze štěrkodrti po zhutnění tloušťky 5 cm</t>
  </si>
  <si>
    <t>Izolace proti vodě, vlhkosti a plynům</t>
  </si>
  <si>
    <t>Penetrace soklu a suterénních stěn</t>
  </si>
  <si>
    <t>Poznámky:</t>
  </si>
  <si>
    <t>-</t>
  </si>
  <si>
    <t>U položek, u kterých není rozdělení na materiál, dodávku a montáž, uvedená cena je součtem těchto částí.</t>
  </si>
  <si>
    <t>Skládky, přesuny a příplatky jsou součástí uvedené položkové ceny</t>
  </si>
  <si>
    <t>Dokončovací práce</t>
  </si>
  <si>
    <t>Uvedení dotčených pozemků do původního stavu, úklid po provedení prací</t>
  </si>
  <si>
    <t>Demontáž a opětovná montáž osvětlení na fasádě</t>
  </si>
  <si>
    <t>Zednické začištění omítek kolem oken a dveří po vybourání otvorů + malba š. 200 mm</t>
  </si>
  <si>
    <t>Vyvěsení a vybourání dřevěných rámů oken dvojitých</t>
  </si>
  <si>
    <t>Vyvěsení a vybourání dřevěných dveřních zárubní a balkónových dveří</t>
  </si>
  <si>
    <t>Demontáž oplechování parapetů</t>
  </si>
  <si>
    <t>Výplně otvorů</t>
  </si>
  <si>
    <t>Montáž oken plastových</t>
  </si>
  <si>
    <t>Montáž dveří plastových</t>
  </si>
  <si>
    <t>Parapet interiér PVC š. do 300 mm včetně ukotvení a lišt pro usazení parapetu</t>
  </si>
  <si>
    <t>Krytka boční plastová pro vnější parapet</t>
  </si>
  <si>
    <r>
      <t>Okno plastové, U</t>
    </r>
    <r>
      <rPr>
        <vertAlign val="subscript"/>
        <sz val="10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= 1,2 W/m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.K, viz. výpis výplní otvorů</t>
    </r>
  </si>
  <si>
    <t>Demontáž tabule + opětovná montáž po provedení ETICS</t>
  </si>
  <si>
    <r>
      <t>Odstranění podkladu pl.do 200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bet.prostý do tl.10 cm - zpevněné plochy</t>
    </r>
  </si>
  <si>
    <t>MŠ Údlice</t>
  </si>
  <si>
    <t>Obec Údlice</t>
  </si>
  <si>
    <t>SO01 MŠ Údlice</t>
  </si>
  <si>
    <r>
      <t>Dveře plastové, U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= 1,7 W/m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.K, viz. výpis výplní otvorů</t>
    </r>
  </si>
  <si>
    <t>171201201RT2</t>
  </si>
  <si>
    <t>Vyrovnání a úprava povrchu původní fasády - předpoklad 100 % z celkové plochy (příprava dle ČSN 732901)</t>
  </si>
  <si>
    <t>Aplikace ETICS EPS 70 F (λ=0,039 W/m.K) tl. 140 mm, vč. silikonové omítky o zrnitosti 1,5mm, vč. profilů atd.</t>
  </si>
  <si>
    <t>Certifikovaný ETICS pro zateplení soklu XPS (λ=0,034 W/m.K) tl. 120 mm, s povrchovou úpravou z marmolitu</t>
  </si>
  <si>
    <t>Certifikovaný ETICS pro zateplení suterénních stěn XPS (λ=0,034 W/m.K) tl. 120 mm, bez PÚ</t>
  </si>
  <si>
    <t>Vyvěsení a vybourání kovových rámů oken jednoduchých</t>
  </si>
  <si>
    <t>Lišta zakládací Al pro tepelnou izolaci tl. 140 mm + montáž</t>
  </si>
  <si>
    <r>
      <t>Geotextílie 500g/m</t>
    </r>
    <r>
      <rPr>
        <vertAlign val="superscript"/>
        <sz val="10"/>
        <rFont val="Arial"/>
        <family val="2"/>
        <charset val="238"/>
      </rPr>
      <t>2</t>
    </r>
  </si>
  <si>
    <t xml:space="preserve">Izolace tepelná podlahy půdy, volně kladená do dřevěného roštu </t>
  </si>
  <si>
    <t>Deska z minerální plsti (λ=0,039 W/m.K) tl. 60 mm (1. vrstva)</t>
  </si>
  <si>
    <t>Deska z minerální plsti (λ=0,039 W/m.K) tl. 140 mm (2. vrstva)</t>
  </si>
  <si>
    <t>OSB desky tl. 24 mm</t>
  </si>
  <si>
    <t>Deska z minerální plsti (λ=0,039 W/m.K) tl. 140 mm příložky</t>
  </si>
  <si>
    <t>Dodání a osazení dřevěných latí průřezu 60 x 60 mm (1. vrstva)</t>
  </si>
  <si>
    <t>Dodání a osazení dřevěných latí průřezu 140 x 60 mm (2. vrstva)</t>
  </si>
  <si>
    <t>Odříznutí a přesazení soch (o tloušťku zateplovacího systému) nad hlavním vstupem</t>
  </si>
  <si>
    <t>Oplechování parapetů z poplast. plechu, r.š. od 260 mm</t>
  </si>
  <si>
    <t xml:space="preserve">Odříznutí markýzi </t>
  </si>
  <si>
    <t>Demontáž podbití přesahu střechy z hoblovaných prkne</t>
  </si>
  <si>
    <t>Nové podbití přesahu střechy včetně montáže a dodávky materiálu</t>
  </si>
  <si>
    <t>Silikonové omítky o zrnitosti 1,5mm, vč. profilů atd.</t>
  </si>
  <si>
    <t>Zásyp jam, rýh, šachet  původní zeminou se zhutněním dle ČSN</t>
  </si>
  <si>
    <r>
      <t>Hloubení rýh šířky do 120 cm v hor.2 do 100 m</t>
    </r>
    <r>
      <rPr>
        <vertAlign val="superscript"/>
        <sz val="10"/>
        <rFont val="Arial"/>
        <family val="2"/>
        <charset val="238"/>
      </rPr>
      <t xml:space="preserve">3 </t>
    </r>
  </si>
  <si>
    <t xml:space="preserve">Soklová omítka marmolit </t>
  </si>
  <si>
    <t>Úprava stavebního otvoru pro okno W14 (z oválného okna na obdélníkové)</t>
  </si>
  <si>
    <t>Odsekání říms předsazených 5 cm</t>
  </si>
  <si>
    <t>Demontáž oplechování markýz nad vstupy</t>
  </si>
  <si>
    <t>Oplechování markýzi nad vstpem z poplast. plechu, r.š. od 260 mm</t>
  </si>
  <si>
    <t>Aplikace ETICS EPS 70 F (λ=0,039 W/m.K) tl. 140 mm, povrchová úprava stěrka s výztužnou tkaninou, vč. profilů atd.</t>
  </si>
  <si>
    <r>
      <t>Aplikace ETICS XPS (λ</t>
    </r>
    <r>
      <rPr>
        <vertAlign val="subscript"/>
        <sz val="10"/>
        <rFont val="Arial"/>
        <family val="2"/>
        <charset val="238"/>
      </rPr>
      <t>max.</t>
    </r>
    <r>
      <rPr>
        <sz val="10"/>
        <rFont val="Arial"/>
        <family val="2"/>
        <charset val="238"/>
      </rPr>
      <t>=0,039 W/m.K) tl. 140 mm, vč. silikonové omítky o zrnitosti 1,5mm, vč. profilů atd. (oblast markýz)</t>
    </r>
  </si>
  <si>
    <r>
      <t>2 x asfaltový pás se skleněnou vložkou tl. 2 x 4 mm (1 vrstva = 85,12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</si>
  <si>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Rozpočtová rezerva 5%</t>
  </si>
  <si>
    <t>objektu mateřské školky v obci Údlice</t>
  </si>
  <si>
    <r>
      <t>Přisekání kamenných nebo jiných ploch nad 2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+ vyrovnání a úprava povrchu původního kamenného soklu (kamnná přizdívka tl. 15 cm) - předpoklad 100 % z celkové plochy (příprava dle ČSN 732901)</t>
    </r>
  </si>
  <si>
    <r>
      <t>Přisekání kamenných nebo jiných ploch nad 2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+ vyrovnání a úprava povrchu suterénních stěn - předpoklad 100 % z celkové plochy (příprava dle ČSN 732901)</t>
    </r>
  </si>
  <si>
    <t>Demontáž a montáž ochranných okenních mříží včetně jejich renovace</t>
  </si>
  <si>
    <t>Síťka proti hmyzu včetně montáže (okna 3xW01 kuchyně, 1xW01 herna, 2xW11 herna, 1x W04, W05, W15 suterén)</t>
  </si>
  <si>
    <t>Renovace a repase (nátěr) původních střešních žlabů a svodů včetně demontáže a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</si>
</sst>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\ &quot;Kč&quot;"/>
  </numFmts>
  <fonts count="17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9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9">
    <xf numFmtId="0" fontId="1" fillId="0" borderId="0" xfId="0" applyFont="1" applyAlignment="1">
      <alignment vertical="center"/>
    </xf>
    <xf numFmtId="49" fontId="2" fillId="2" borderId="1" xfId="0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6" xfId="0" applyBorder="1"/>
    <xf numFmtId="49" fontId="5" fillId="3" borderId="7" xfId="0" applyNumberFormat="1" applyFont="1" applyFill="1" applyBorder="1"/>
    <xf numFmtId="49" fontId="0" fillId="3" borderId="8" xfId="0" applyNumberFormat="1" applyFill="1" applyBorder="1"/>
    <xf numFmtId="49" fontId="0" fillId="3" borderId="0" xfId="0" applyNumberFormat="1" applyFill="1" applyBorder="1"/>
    <xf numFmtId="0" fontId="0" fillId="3" borderId="0" xfId="0" applyFill="1" applyBorder="1"/>
    <xf numFmtId="0" fontId="0" fillId="3" borderId="9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3" borderId="15" xfId="0" applyFill="1" applyBorder="1"/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3" fontId="0" fillId="0" borderId="14" xfId="0" applyNumberForma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7" xfId="0" applyBorder="1"/>
    <xf numFmtId="0" fontId="0" fillId="0" borderId="0" xfId="0" applyBorder="1"/>
    <xf numFmtId="0" fontId="0" fillId="0" borderId="3" xfId="0" applyBorder="1"/>
    <xf numFmtId="0" fontId="0" fillId="0" borderId="15" xfId="0" applyBorder="1"/>
    <xf numFmtId="0" fontId="4" fillId="0" borderId="20" xfId="0" applyFont="1" applyBorder="1" applyAlignment="1">
      <alignment horizontal="centerContinuous" vertical="center"/>
    </xf>
    <xf numFmtId="0" fontId="10" fillId="0" borderId="21" xfId="0" applyFont="1" applyBorder="1" applyAlignment="1">
      <alignment horizontal="centerContinuous" vertical="center"/>
    </xf>
    <xf numFmtId="0" fontId="0" fillId="0" borderId="21" xfId="0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9" fillId="0" borderId="23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centerContinuous"/>
    </xf>
    <xf numFmtId="0" fontId="9" fillId="0" borderId="24" xfId="0" applyFont="1" applyBorder="1" applyAlignment="1">
      <alignment horizontal="centerContinuous"/>
    </xf>
    <xf numFmtId="0" fontId="0" fillId="0" borderId="24" xfId="0" applyBorder="1" applyAlignment="1">
      <alignment horizontal="centerContinuous"/>
    </xf>
    <xf numFmtId="0" fontId="0" fillId="0" borderId="26" xfId="0" applyBorder="1"/>
    <xf numFmtId="0" fontId="0" fillId="0" borderId="27" xfId="0" applyBorder="1"/>
    <xf numFmtId="3" fontId="0" fillId="0" borderId="28" xfId="0" applyNumberFormat="1" applyBorder="1"/>
    <xf numFmtId="0" fontId="6" fillId="0" borderId="29" xfId="0" applyFont="1" applyFill="1" applyBorder="1"/>
    <xf numFmtId="3" fontId="0" fillId="0" borderId="30" xfId="0" applyNumberFormat="1" applyBorder="1"/>
    <xf numFmtId="0" fontId="0" fillId="0" borderId="31" xfId="0" applyBorder="1"/>
    <xf numFmtId="3" fontId="0" fillId="0" borderId="17" xfId="0" applyNumberFormat="1" applyBorder="1"/>
    <xf numFmtId="0" fontId="0" fillId="0" borderId="32" xfId="0" applyBorder="1"/>
    <xf numFmtId="0" fontId="0" fillId="0" borderId="33" xfId="0" applyBorder="1"/>
    <xf numFmtId="0" fontId="0" fillId="0" borderId="29" xfId="0" applyBorder="1"/>
    <xf numFmtId="0" fontId="6" fillId="0" borderId="16" xfId="0" applyFont="1" applyBorder="1"/>
    <xf numFmtId="0" fontId="0" fillId="0" borderId="35" xfId="0" applyBorder="1"/>
    <xf numFmtId="3" fontId="0" fillId="0" borderId="36" xfId="0" applyNumberFormat="1" applyBorder="1"/>
    <xf numFmtId="0" fontId="0" fillId="0" borderId="37" xfId="0" applyBorder="1"/>
    <xf numFmtId="0" fontId="0" fillId="0" borderId="38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0" fontId="10" fillId="0" borderId="35" xfId="0" applyFont="1" applyFill="1" applyBorder="1"/>
    <xf numFmtId="0" fontId="10" fillId="0" borderId="36" xfId="0" applyFont="1" applyFill="1" applyBorder="1"/>
    <xf numFmtId="0" fontId="10" fillId="0" borderId="39" xfId="0" applyFont="1" applyFill="1" applyBorder="1"/>
    <xf numFmtId="0" fontId="10" fillId="0" borderId="40" xfId="0" applyFont="1" applyFill="1" applyBorder="1"/>
    <xf numFmtId="0" fontId="0" fillId="0" borderId="0" xfId="0" applyAlignment="1"/>
    <xf numFmtId="0" fontId="0" fillId="0" borderId="0" xfId="0" applyAlignment="1">
      <alignment vertical="justify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3" fontId="0" fillId="0" borderId="28" xfId="0" applyNumberFormat="1" applyFill="1" applyBorder="1"/>
    <xf numFmtId="49" fontId="12" fillId="2" borderId="41" xfId="0" applyNumberFormat="1" applyFont="1" applyFill="1" applyBorder="1" applyAlignment="1" applyProtection="1">
      <alignment horizontal="left" vertical="center" wrapText="1"/>
    </xf>
    <xf numFmtId="49" fontId="12" fillId="2" borderId="41" xfId="0" applyNumberFormat="1" applyFont="1" applyFill="1" applyBorder="1" applyAlignment="1" applyProtection="1">
      <alignment horizontal="right" vertical="center"/>
    </xf>
    <xf numFmtId="4" fontId="12" fillId="2" borderId="42" xfId="0" applyNumberFormat="1" applyFont="1" applyFill="1" applyBorder="1" applyAlignment="1" applyProtection="1">
      <alignment horizontal="right" vertical="center"/>
    </xf>
    <xf numFmtId="49" fontId="3" fillId="0" borderId="41" xfId="0" applyNumberFormat="1" applyFont="1" applyFill="1" applyBorder="1" applyAlignment="1" applyProtection="1">
      <alignment horizontal="left" vertical="center" wrapText="1"/>
    </xf>
    <xf numFmtId="4" fontId="3" fillId="0" borderId="41" xfId="0" applyNumberFormat="1" applyFont="1" applyFill="1" applyBorder="1" applyAlignment="1" applyProtection="1">
      <alignment horizontal="right" vertical="center"/>
    </xf>
    <xf numFmtId="4" fontId="3" fillId="0" borderId="42" xfId="0" applyNumberFormat="1" applyFont="1" applyFill="1" applyBorder="1" applyAlignment="1" applyProtection="1">
      <alignment horizontal="right" vertical="center"/>
    </xf>
    <xf numFmtId="4" fontId="12" fillId="2" borderId="41" xfId="0" applyNumberFormat="1" applyFont="1" applyFill="1" applyBorder="1" applyAlignment="1" applyProtection="1">
      <alignment horizontal="right" vertical="center"/>
    </xf>
    <xf numFmtId="49" fontId="3" fillId="0" borderId="41" xfId="0" applyNumberFormat="1" applyFont="1" applyFill="1" applyBorder="1" applyAlignment="1" applyProtection="1">
      <alignment horizontal="left" vertical="center"/>
    </xf>
    <xf numFmtId="0" fontId="3" fillId="0" borderId="0" xfId="0" applyFont="1" applyAlignment="1">
      <alignment vertical="center"/>
    </xf>
    <xf numFmtId="49" fontId="3" fillId="0" borderId="41" xfId="0" applyNumberFormat="1" applyFont="1" applyFill="1" applyBorder="1" applyAlignment="1" applyProtection="1">
      <alignment horizontal="center" vertical="center"/>
    </xf>
    <xf numFmtId="49" fontId="12" fillId="2" borderId="41" xfId="0" applyNumberFormat="1" applyFont="1" applyFill="1" applyBorder="1" applyAlignment="1" applyProtection="1">
      <alignment horizontal="center" vertical="center"/>
    </xf>
    <xf numFmtId="49" fontId="3" fillId="0" borderId="45" xfId="0" applyNumberFormat="1" applyFont="1" applyFill="1" applyBorder="1" applyAlignment="1" applyProtection="1">
      <alignment horizontal="left" vertical="center"/>
    </xf>
    <xf numFmtId="49" fontId="3" fillId="0" borderId="45" xfId="0" applyNumberFormat="1" applyFont="1" applyFill="1" applyBorder="1" applyAlignment="1" applyProtection="1">
      <alignment horizontal="left" vertical="center" wrapText="1"/>
    </xf>
    <xf numFmtId="49" fontId="3" fillId="0" borderId="45" xfId="0" applyNumberFormat="1" applyFont="1" applyFill="1" applyBorder="1" applyAlignment="1" applyProtection="1">
      <alignment horizontal="center" vertical="center"/>
    </xf>
    <xf numFmtId="4" fontId="3" fillId="0" borderId="45" xfId="0" applyNumberFormat="1" applyFont="1" applyFill="1" applyBorder="1" applyAlignment="1" applyProtection="1">
      <alignment horizontal="right" vertical="center"/>
    </xf>
    <xf numFmtId="4" fontId="3" fillId="0" borderId="46" xfId="0" applyNumberFormat="1" applyFont="1" applyFill="1" applyBorder="1" applyAlignment="1" applyProtection="1">
      <alignment horizontal="right" vertical="center"/>
    </xf>
    <xf numFmtId="49" fontId="12" fillId="2" borderId="41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" fontId="3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Alignment="1">
      <alignment vertical="center"/>
    </xf>
    <xf numFmtId="49" fontId="12" fillId="0" borderId="2" xfId="0" applyNumberFormat="1" applyFont="1" applyFill="1" applyBorder="1" applyAlignment="1" applyProtection="1">
      <alignment horizontal="center" vertical="center"/>
    </xf>
    <xf numFmtId="49" fontId="12" fillId="2" borderId="1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 applyBorder="1" applyAlignment="1" applyProtection="1">
      <alignment horizontal="left" vertical="center"/>
    </xf>
    <xf numFmtId="49" fontId="2" fillId="2" borderId="47" xfId="0" applyNumberFormat="1" applyFont="1" applyFill="1" applyBorder="1" applyAlignment="1" applyProtection="1">
      <alignment horizontal="left" vertical="center"/>
    </xf>
    <xf numFmtId="49" fontId="2" fillId="2" borderId="47" xfId="0" applyNumberFormat="1" applyFont="1" applyFill="1" applyBorder="1" applyAlignment="1" applyProtection="1">
      <alignment horizontal="left" vertical="center" wrapText="1"/>
    </xf>
    <xf numFmtId="49" fontId="2" fillId="2" borderId="47" xfId="0" applyNumberFormat="1" applyFont="1" applyFill="1" applyBorder="1" applyAlignment="1" applyProtection="1">
      <alignment horizontal="right" vertical="center"/>
    </xf>
    <xf numFmtId="4" fontId="2" fillId="2" borderId="47" xfId="0" applyNumberFormat="1" applyFont="1" applyFill="1" applyBorder="1" applyAlignment="1" applyProtection="1">
      <alignment horizontal="right" vertical="center"/>
    </xf>
    <xf numFmtId="49" fontId="2" fillId="2" borderId="47" xfId="0" applyNumberFormat="1" applyFont="1" applyFill="1" applyBorder="1" applyAlignment="1" applyProtection="1">
      <alignment horizontal="center" vertical="center"/>
    </xf>
    <xf numFmtId="49" fontId="3" fillId="6" borderId="41" xfId="0" applyNumberFormat="1" applyFont="1" applyFill="1" applyBorder="1" applyAlignment="1" applyProtection="1">
      <alignment horizontal="left" vertical="center" wrapText="1"/>
    </xf>
    <xf numFmtId="49" fontId="3" fillId="6" borderId="41" xfId="0" applyNumberFormat="1" applyFont="1" applyFill="1" applyBorder="1" applyAlignment="1" applyProtection="1">
      <alignment horizontal="center" vertical="center"/>
    </xf>
    <xf numFmtId="4" fontId="3" fillId="6" borderId="41" xfId="0" applyNumberFormat="1" applyFont="1" applyFill="1" applyBorder="1" applyAlignment="1" applyProtection="1">
      <alignment horizontal="right" vertical="center"/>
    </xf>
    <xf numFmtId="4" fontId="3" fillId="6" borderId="42" xfId="0" applyNumberFormat="1" applyFont="1" applyFill="1" applyBorder="1" applyAlignment="1" applyProtection="1">
      <alignment horizontal="right" vertical="center"/>
    </xf>
    <xf numFmtId="49" fontId="1" fillId="6" borderId="41" xfId="0" applyNumberFormat="1" applyFont="1" applyFill="1" applyBorder="1" applyAlignment="1" applyProtection="1">
      <alignment horizontal="left" vertical="center"/>
    </xf>
    <xf numFmtId="0" fontId="1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1" fontId="2" fillId="2" borderId="47" xfId="0" applyNumberFormat="1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1" fontId="2" fillId="0" borderId="0" xfId="0" applyNumberFormat="1" applyFont="1" applyFill="1" applyBorder="1" applyAlignment="1" applyProtection="1">
      <alignment horizontal="left" vertical="center"/>
    </xf>
    <xf numFmtId="1" fontId="2" fillId="0" borderId="0" xfId="0" applyNumberFormat="1" applyFont="1" applyFill="1" applyBorder="1" applyAlignment="1" applyProtection="1">
      <alignment vertical="center"/>
    </xf>
    <xf numFmtId="1" fontId="3" fillId="0" borderId="44" xfId="0" applyNumberFormat="1" applyFont="1" applyFill="1" applyBorder="1" applyAlignment="1" applyProtection="1">
      <alignment horizontal="left" vertical="center"/>
    </xf>
    <xf numFmtId="0" fontId="3" fillId="5" borderId="0" xfId="0" applyFont="1" applyFill="1" applyAlignment="1">
      <alignment vertical="center"/>
    </xf>
    <xf numFmtId="1" fontId="3" fillId="0" borderId="49" xfId="0" applyNumberFormat="1" applyFont="1" applyBorder="1" applyAlignment="1">
      <alignment horizontal="left" vertical="center"/>
    </xf>
    <xf numFmtId="1" fontId="12" fillId="2" borderId="44" xfId="0" applyNumberFormat="1" applyFont="1" applyFill="1" applyBorder="1" applyAlignment="1" applyProtection="1">
      <alignment horizontal="left" vertical="center"/>
    </xf>
    <xf numFmtId="0" fontId="3" fillId="0" borderId="0" xfId="0" applyFont="1" applyFill="1" applyAlignment="1">
      <alignment vertical="center"/>
    </xf>
    <xf numFmtId="1" fontId="3" fillId="6" borderId="44" xfId="0" applyNumberFormat="1" applyFont="1" applyFill="1" applyBorder="1" applyAlignment="1" applyProtection="1">
      <alignment horizontal="left" vertical="center"/>
    </xf>
    <xf numFmtId="49" fontId="3" fillId="6" borderId="41" xfId="0" applyNumberFormat="1" applyFont="1" applyFill="1" applyBorder="1" applyAlignment="1" applyProtection="1">
      <alignment horizontal="left" vertical="center"/>
    </xf>
    <xf numFmtId="49" fontId="3" fillId="0" borderId="4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16" fillId="0" borderId="41" xfId="0" applyNumberFormat="1" applyFont="1" applyFill="1" applyBorder="1" applyAlignment="1" applyProtection="1">
      <alignment horizontal="left" vertical="center"/>
    </xf>
    <xf numFmtId="0" fontId="16" fillId="0" borderId="0" xfId="0" applyFont="1" applyAlignment="1">
      <alignment vertical="center"/>
    </xf>
    <xf numFmtId="1" fontId="16" fillId="0" borderId="44" xfId="0" applyNumberFormat="1" applyFont="1" applyFill="1" applyBorder="1" applyAlignment="1" applyProtection="1">
      <alignment horizontal="left" vertical="center"/>
    </xf>
    <xf numFmtId="49" fontId="16" fillId="0" borderId="41" xfId="0" applyNumberFormat="1" applyFont="1" applyFill="1" applyBorder="1" applyAlignment="1" applyProtection="1">
      <alignment horizontal="left" vertical="center" wrapText="1"/>
    </xf>
    <xf numFmtId="49" fontId="16" fillId="0" borderId="41" xfId="0" applyNumberFormat="1" applyFont="1" applyFill="1" applyBorder="1" applyAlignment="1" applyProtection="1">
      <alignment horizontal="center" vertical="center"/>
    </xf>
    <xf numFmtId="4" fontId="16" fillId="0" borderId="41" xfId="0" applyNumberFormat="1" applyFont="1" applyFill="1" applyBorder="1" applyAlignment="1" applyProtection="1">
      <alignment horizontal="right" vertical="center"/>
    </xf>
    <xf numFmtId="4" fontId="16" fillId="0" borderId="42" xfId="0" applyNumberFormat="1" applyFont="1" applyFill="1" applyBorder="1" applyAlignment="1" applyProtection="1">
      <alignment horizontal="right" vertical="center"/>
    </xf>
    <xf numFmtId="49" fontId="12" fillId="7" borderId="41" xfId="0" applyNumberFormat="1" applyFont="1" applyFill="1" applyBorder="1" applyAlignment="1" applyProtection="1">
      <alignment horizontal="left" vertical="center"/>
    </xf>
    <xf numFmtId="49" fontId="12" fillId="0" borderId="41" xfId="0" applyNumberFormat="1" applyFont="1" applyFill="1" applyBorder="1" applyAlignment="1" applyProtection="1">
      <alignment horizontal="left" vertical="center"/>
    </xf>
    <xf numFmtId="49" fontId="1" fillId="0" borderId="41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Fill="1" applyAlignment="1">
      <alignment vertical="center"/>
    </xf>
    <xf numFmtId="1" fontId="3" fillId="0" borderId="50" xfId="0" applyNumberFormat="1" applyFont="1" applyFill="1" applyBorder="1" applyAlignment="1" applyProtection="1">
      <alignment horizontal="left" vertical="center"/>
    </xf>
    <xf numFmtId="49" fontId="3" fillId="0" borderId="51" xfId="0" applyNumberFormat="1" applyFont="1" applyFill="1" applyBorder="1" applyAlignment="1" applyProtection="1">
      <alignment horizontal="left" vertical="center"/>
    </xf>
    <xf numFmtId="49" fontId="3" fillId="0" borderId="51" xfId="0" applyNumberFormat="1" applyFont="1" applyFill="1" applyBorder="1" applyAlignment="1" applyProtection="1">
      <alignment horizontal="left" vertical="center" wrapText="1"/>
    </xf>
    <xf numFmtId="49" fontId="3" fillId="0" borderId="51" xfId="0" applyNumberFormat="1" applyFont="1" applyFill="1" applyBorder="1" applyAlignment="1" applyProtection="1">
      <alignment horizontal="center" vertical="center"/>
    </xf>
    <xf numFmtId="4" fontId="3" fillId="0" borderId="51" xfId="0" applyNumberFormat="1" applyFont="1" applyFill="1" applyBorder="1" applyAlignment="1" applyProtection="1">
      <alignment horizontal="right" vertical="center"/>
    </xf>
    <xf numFmtId="4" fontId="3" fillId="0" borderId="52" xfId="0" applyNumberFormat="1" applyFont="1" applyFill="1" applyBorder="1" applyAlignment="1" applyProtection="1">
      <alignment horizontal="right" vertical="center"/>
    </xf>
    <xf numFmtId="4" fontId="0" fillId="0" borderId="28" xfId="0" applyNumberFormat="1" applyBorder="1"/>
    <xf numFmtId="4" fontId="0" fillId="0" borderId="34" xfId="0" applyNumberFormat="1" applyBorder="1"/>
    <xf numFmtId="165" fontId="0" fillId="0" borderId="17" xfId="0" applyNumberFormat="1" applyBorder="1"/>
    <xf numFmtId="165" fontId="0" fillId="0" borderId="0" xfId="0" applyNumberFormat="1" applyBorder="1"/>
    <xf numFmtId="165" fontId="10" fillId="0" borderId="36" xfId="0" applyNumberFormat="1" applyFont="1" applyFill="1" applyBorder="1"/>
    <xf numFmtId="0" fontId="7" fillId="4" borderId="0" xfId="1" applyFont="1" applyFill="1" applyBorder="1"/>
    <xf numFmtId="0" fontId="8" fillId="0" borderId="17" xfId="0" applyFont="1" applyBorder="1" applyAlignment="1">
      <alignment horizontal="left"/>
    </xf>
    <xf numFmtId="0" fontId="8" fillId="0" borderId="32" xfId="0" applyFont="1" applyBorder="1" applyAlignment="1">
      <alignment horizontal="left"/>
    </xf>
    <xf numFmtId="0" fontId="9" fillId="0" borderId="48" xfId="0" applyFont="1" applyBorder="1" applyAlignment="1">
      <alignment horizontal="left"/>
    </xf>
    <xf numFmtId="0" fontId="9" fillId="0" borderId="27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1" fontId="2" fillId="0" borderId="2" xfId="0" applyNumberFormat="1" applyFont="1" applyFill="1" applyBorder="1" applyAlignment="1" applyProtection="1">
      <alignment horizontal="left" vertical="center"/>
    </xf>
    <xf numFmtId="49" fontId="2" fillId="0" borderId="2" xfId="0" applyNumberFormat="1" applyFont="1" applyFill="1" applyBorder="1" applyAlignment="1" applyProtection="1">
      <alignment horizontal="lef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center" vertical="center"/>
    </xf>
    <xf numFmtId="49" fontId="2" fillId="0" borderId="4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vertical="center"/>
    </xf>
    <xf numFmtId="1" fontId="2" fillId="2" borderId="1" xfId="0" applyNumberFormat="1" applyFont="1" applyFill="1" applyBorder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4" fontId="2" fillId="2" borderId="1" xfId="0" applyNumberFormat="1" applyFont="1" applyFill="1" applyBorder="1" applyAlignment="1" applyProtection="1">
      <alignment horizontal="right" vertical="center"/>
    </xf>
    <xf numFmtId="1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Fill="1" applyBorder="1" applyAlignment="1" applyProtection="1">
      <alignment horizontal="right" vertic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90" zoomScaleNormal="100" zoomScaleSheetLayoutView="90" workbookViewId="0">
      <selection activeCell="K23" sqref="K23"/>
    </sheetView>
  </sheetViews>
  <sheetFormatPr defaultColWidth="11.42578125" defaultRowHeight="12.75" x14ac:dyDescent="0.2"/>
  <cols>
    <col min="1" max="1" width="4" style="155" bestFit="1" customWidth="1"/>
    <col min="2" max="2" width="0.7109375" hidden="1" customWidth="1"/>
    <col min="3" max="3" width="55.85546875" style="156" customWidth="1"/>
    <col min="4" max="4" width="6" style="157" bestFit="1" customWidth="1"/>
    <col min="5" max="5" width="12.85546875" style="87" customWidth="1"/>
    <col min="6" max="6" width="16.7109375" customWidth="1"/>
    <col min="7" max="7" width="20.7109375" customWidth="1"/>
  </cols>
  <sheetData>
    <row r="1" spans="1:8" ht="13.5" thickBot="1" x14ac:dyDescent="0.25">
      <c r="A1" s="146" t="s">
        <v>1</v>
      </c>
      <c r="B1" s="147" t="s">
        <v>4</v>
      </c>
      <c r="C1" s="148" t="s">
        <v>16</v>
      </c>
      <c r="D1" s="149" t="s">
        <v>21</v>
      </c>
      <c r="E1" s="88" t="s">
        <v>24</v>
      </c>
      <c r="F1" s="150" t="s">
        <v>30</v>
      </c>
      <c r="G1" s="150" t="s">
        <v>26</v>
      </c>
      <c r="H1" s="151"/>
    </row>
    <row r="2" spans="1:8" x14ac:dyDescent="0.2">
      <c r="A2" s="152"/>
      <c r="B2" s="153"/>
      <c r="C2" s="65" t="s">
        <v>143</v>
      </c>
      <c r="D2" s="116"/>
      <c r="E2" s="89" t="s">
        <v>0</v>
      </c>
      <c r="F2" s="1"/>
      <c r="G2" s="154">
        <f>+G3+G5+G7+G9+G11+G13+G16+G33+G37+G45+G50+G61+G67+G75+G78+G80</f>
        <v>0</v>
      </c>
    </row>
    <row r="3" spans="1:8" x14ac:dyDescent="0.2">
      <c r="A3" s="104" t="s">
        <v>0</v>
      </c>
      <c r="B3" s="92" t="s">
        <v>109</v>
      </c>
      <c r="C3" s="93" t="s">
        <v>110</v>
      </c>
      <c r="D3" s="96" t="s">
        <v>0</v>
      </c>
      <c r="E3" s="94" t="s">
        <v>0</v>
      </c>
      <c r="F3" s="94" t="s">
        <v>0</v>
      </c>
      <c r="G3" s="95">
        <f>SUM(G4:G4)</f>
        <v>0</v>
      </c>
    </row>
    <row r="4" spans="1:8" s="75" customFormat="1" ht="27" x14ac:dyDescent="0.2">
      <c r="A4" s="108">
        <v>1</v>
      </c>
      <c r="B4" s="74"/>
      <c r="C4" s="70" t="s">
        <v>140</v>
      </c>
      <c r="D4" s="76" t="s">
        <v>84</v>
      </c>
      <c r="E4" s="71">
        <f>68.46*0.5</f>
        <v>34.229999999999997</v>
      </c>
      <c r="F4" s="71"/>
      <c r="G4" s="72">
        <f>E4*F4</f>
        <v>0</v>
      </c>
    </row>
    <row r="5" spans="1:8" s="75" customFormat="1" x14ac:dyDescent="0.2">
      <c r="A5" s="111"/>
      <c r="B5" s="83" t="s">
        <v>86</v>
      </c>
      <c r="C5" s="67" t="s">
        <v>87</v>
      </c>
      <c r="D5" s="77" t="s">
        <v>0</v>
      </c>
      <c r="E5" s="68" t="s">
        <v>0</v>
      </c>
      <c r="F5" s="68"/>
      <c r="G5" s="69">
        <f>SUM(G6)</f>
        <v>0</v>
      </c>
    </row>
    <row r="6" spans="1:8" s="75" customFormat="1" ht="14.25" x14ac:dyDescent="0.2">
      <c r="A6" s="108">
        <f>1+A4</f>
        <v>2</v>
      </c>
      <c r="B6" s="74" t="s">
        <v>145</v>
      </c>
      <c r="C6" s="70" t="s">
        <v>167</v>
      </c>
      <c r="D6" s="76" t="s">
        <v>101</v>
      </c>
      <c r="E6" s="71">
        <f>2.41*(10.1+14+14.74)</f>
        <v>93.604400000000012</v>
      </c>
      <c r="F6" s="71"/>
      <c r="G6" s="72">
        <f>E6*F6</f>
        <v>0</v>
      </c>
    </row>
    <row r="7" spans="1:8" s="75" customFormat="1" x14ac:dyDescent="0.2">
      <c r="A7" s="111"/>
      <c r="B7" s="83" t="s">
        <v>88</v>
      </c>
      <c r="C7" s="67" t="s">
        <v>89</v>
      </c>
      <c r="D7" s="77" t="s">
        <v>0</v>
      </c>
      <c r="E7" s="68" t="s">
        <v>0</v>
      </c>
      <c r="F7" s="68"/>
      <c r="G7" s="69">
        <f>SUM(G8:G8)</f>
        <v>0</v>
      </c>
    </row>
    <row r="8" spans="1:8" s="75" customFormat="1" ht="14.25" x14ac:dyDescent="0.2">
      <c r="A8" s="108">
        <f>1+A6</f>
        <v>3</v>
      </c>
      <c r="B8" s="74" t="s">
        <v>90</v>
      </c>
      <c r="C8" s="70" t="s">
        <v>166</v>
      </c>
      <c r="D8" s="76" t="s">
        <v>101</v>
      </c>
      <c r="E8" s="71">
        <f>+E6-E12</f>
        <v>88.325860160000019</v>
      </c>
      <c r="F8" s="71"/>
      <c r="G8" s="72">
        <f>E8*F8</f>
        <v>0</v>
      </c>
    </row>
    <row r="9" spans="1:8" s="75" customFormat="1" x14ac:dyDescent="0.2">
      <c r="A9" s="111"/>
      <c r="B9" s="83" t="s">
        <v>91</v>
      </c>
      <c r="C9" s="67" t="s">
        <v>92</v>
      </c>
      <c r="D9" s="77" t="s">
        <v>0</v>
      </c>
      <c r="E9" s="68" t="s">
        <v>0</v>
      </c>
      <c r="F9" s="68"/>
      <c r="G9" s="69">
        <f>SUM(G10)</f>
        <v>0</v>
      </c>
    </row>
    <row r="10" spans="1:8" s="75" customFormat="1" ht="14.25" x14ac:dyDescent="0.2">
      <c r="A10" s="108">
        <f>1+A8</f>
        <v>4</v>
      </c>
      <c r="B10" s="74" t="s">
        <v>93</v>
      </c>
      <c r="C10" s="70" t="s">
        <v>94</v>
      </c>
      <c r="D10" s="76" t="s">
        <v>84</v>
      </c>
      <c r="E10" s="71">
        <f>68.46*1.2</f>
        <v>82.151999999999987</v>
      </c>
      <c r="F10" s="71"/>
      <c r="G10" s="72">
        <f>E10*F10</f>
        <v>0</v>
      </c>
    </row>
    <row r="11" spans="1:8" s="75" customFormat="1" x14ac:dyDescent="0.2">
      <c r="A11" s="111"/>
      <c r="B11" s="83" t="s">
        <v>116</v>
      </c>
      <c r="C11" s="67" t="s">
        <v>117</v>
      </c>
      <c r="D11" s="83" t="s">
        <v>0</v>
      </c>
      <c r="E11" s="68" t="s">
        <v>0</v>
      </c>
      <c r="F11" s="68"/>
      <c r="G11" s="69">
        <f>SUM(G12)</f>
        <v>0</v>
      </c>
    </row>
    <row r="12" spans="1:8" s="75" customFormat="1" ht="14.25" x14ac:dyDescent="0.2">
      <c r="A12" s="108">
        <f>1+A10</f>
        <v>5</v>
      </c>
      <c r="B12" s="74" t="s">
        <v>118</v>
      </c>
      <c r="C12" s="70" t="s">
        <v>119</v>
      </c>
      <c r="D12" s="76" t="s">
        <v>84</v>
      </c>
      <c r="E12" s="71">
        <f>68.46*0.077104</f>
        <v>5.2785398399999996</v>
      </c>
      <c r="F12" s="71"/>
      <c r="G12" s="72">
        <f>E12*F12</f>
        <v>0</v>
      </c>
    </row>
    <row r="13" spans="1:8" s="75" customFormat="1" x14ac:dyDescent="0.2">
      <c r="A13" s="111"/>
      <c r="B13" s="74" t="s">
        <v>111</v>
      </c>
      <c r="C13" s="67" t="s">
        <v>112</v>
      </c>
      <c r="D13" s="77" t="s">
        <v>0</v>
      </c>
      <c r="E13" s="68" t="s">
        <v>0</v>
      </c>
      <c r="F13" s="68"/>
      <c r="G13" s="69">
        <f>SUM(G14:G15)</f>
        <v>0</v>
      </c>
    </row>
    <row r="14" spans="1:8" s="75" customFormat="1" ht="25.5" x14ac:dyDescent="0.2">
      <c r="A14" s="108">
        <f>1+A12</f>
        <v>6</v>
      </c>
      <c r="B14" s="74" t="s">
        <v>113</v>
      </c>
      <c r="C14" s="70" t="s">
        <v>129</v>
      </c>
      <c r="D14" s="76" t="s">
        <v>22</v>
      </c>
      <c r="E14" s="71">
        <v>336.11200000000002</v>
      </c>
      <c r="F14" s="71"/>
      <c r="G14" s="72">
        <f>E14*F14</f>
        <v>0</v>
      </c>
    </row>
    <row r="15" spans="1:8" s="75" customFormat="1" ht="25.5" x14ac:dyDescent="0.2">
      <c r="A15" s="108">
        <f>1+A14</f>
        <v>7</v>
      </c>
      <c r="B15" s="74"/>
      <c r="C15" s="70" t="s">
        <v>169</v>
      </c>
      <c r="D15" s="76" t="s">
        <v>23</v>
      </c>
      <c r="E15" s="71">
        <v>1</v>
      </c>
      <c r="F15" s="71"/>
      <c r="G15" s="72">
        <f>E15*F15</f>
        <v>0</v>
      </c>
    </row>
    <row r="16" spans="1:8" s="75" customFormat="1" x14ac:dyDescent="0.2">
      <c r="A16" s="111"/>
      <c r="B16" s="83" t="s">
        <v>2</v>
      </c>
      <c r="C16" s="67" t="s">
        <v>17</v>
      </c>
      <c r="D16" s="77" t="s">
        <v>0</v>
      </c>
      <c r="E16" s="73" t="s">
        <v>0</v>
      </c>
      <c r="F16" s="68"/>
      <c r="G16" s="69">
        <f>SUM(G17:G32)</f>
        <v>0</v>
      </c>
    </row>
    <row r="17" spans="1:7" s="75" customFormat="1" ht="14.25" x14ac:dyDescent="0.2">
      <c r="A17" s="108">
        <f>1+A15</f>
        <v>8</v>
      </c>
      <c r="B17" s="74" t="s">
        <v>5</v>
      </c>
      <c r="C17" s="70" t="s">
        <v>18</v>
      </c>
      <c r="D17" s="76" t="s">
        <v>84</v>
      </c>
      <c r="E17" s="71">
        <f>147.56+2.1</f>
        <v>149.66</v>
      </c>
      <c r="F17" s="71"/>
      <c r="G17" s="72">
        <f t="shared" ref="G17:G32" si="0">E17*F17</f>
        <v>0</v>
      </c>
    </row>
    <row r="18" spans="1:7" s="75" customFormat="1" x14ac:dyDescent="0.2">
      <c r="A18" s="108">
        <f>1+A17</f>
        <v>9</v>
      </c>
      <c r="B18" s="74" t="s">
        <v>9</v>
      </c>
      <c r="C18" s="70" t="s">
        <v>151</v>
      </c>
      <c r="D18" s="76" t="s">
        <v>22</v>
      </c>
      <c r="E18" s="71">
        <v>68.459999999999994</v>
      </c>
      <c r="F18" s="71"/>
      <c r="G18" s="72">
        <f t="shared" si="0"/>
        <v>0</v>
      </c>
    </row>
    <row r="19" spans="1:7" s="103" customFormat="1" ht="25.5" x14ac:dyDescent="0.2">
      <c r="A19" s="113">
        <f t="shared" ref="A19:A32" si="1">1+A18</f>
        <v>10</v>
      </c>
      <c r="B19" s="114"/>
      <c r="C19" s="97" t="s">
        <v>148</v>
      </c>
      <c r="D19" s="98" t="s">
        <v>84</v>
      </c>
      <c r="E19" s="99">
        <v>9.09</v>
      </c>
      <c r="F19" s="99"/>
      <c r="G19" s="100">
        <f t="shared" si="0"/>
        <v>0</v>
      </c>
    </row>
    <row r="20" spans="1:7" s="102" customFormat="1" ht="25.5" x14ac:dyDescent="0.2">
      <c r="A20" s="113">
        <f t="shared" si="1"/>
        <v>11</v>
      </c>
      <c r="B20" s="101" t="s">
        <v>95</v>
      </c>
      <c r="C20" s="97" t="s">
        <v>149</v>
      </c>
      <c r="D20" s="98" t="s">
        <v>84</v>
      </c>
      <c r="E20" s="99">
        <v>68.28</v>
      </c>
      <c r="F20" s="99"/>
      <c r="G20" s="100">
        <f t="shared" si="0"/>
        <v>0</v>
      </c>
    </row>
    <row r="21" spans="1:7" s="103" customFormat="1" ht="25.5" x14ac:dyDescent="0.2">
      <c r="A21" s="113">
        <f t="shared" si="1"/>
        <v>12</v>
      </c>
      <c r="B21" s="114"/>
      <c r="C21" s="97" t="s">
        <v>147</v>
      </c>
      <c r="D21" s="98" t="s">
        <v>84</v>
      </c>
      <c r="E21" s="99">
        <v>516.14</v>
      </c>
      <c r="F21" s="99"/>
      <c r="G21" s="100">
        <f t="shared" si="0"/>
        <v>0</v>
      </c>
    </row>
    <row r="22" spans="1:7" s="103" customFormat="1" ht="25.5" x14ac:dyDescent="0.2">
      <c r="A22" s="113">
        <f t="shared" si="1"/>
        <v>13</v>
      </c>
      <c r="B22" s="114"/>
      <c r="C22" s="97" t="s">
        <v>173</v>
      </c>
      <c r="D22" s="98" t="s">
        <v>84</v>
      </c>
      <c r="E22" s="99">
        <v>50.68</v>
      </c>
      <c r="F22" s="99"/>
      <c r="G22" s="100">
        <f t="shared" si="0"/>
        <v>0</v>
      </c>
    </row>
    <row r="23" spans="1:7" s="103" customFormat="1" ht="41.25" x14ac:dyDescent="0.2">
      <c r="A23" s="113">
        <f t="shared" si="1"/>
        <v>14</v>
      </c>
      <c r="B23" s="114"/>
      <c r="C23" s="97" t="s">
        <v>174</v>
      </c>
      <c r="D23" s="98" t="s">
        <v>84</v>
      </c>
      <c r="E23" s="99">
        <v>1.74</v>
      </c>
      <c r="F23" s="99"/>
      <c r="G23" s="100">
        <f t="shared" si="0"/>
        <v>0</v>
      </c>
    </row>
    <row r="24" spans="1:7" s="103" customFormat="1" ht="14.25" x14ac:dyDescent="0.2">
      <c r="A24" s="113">
        <f t="shared" si="1"/>
        <v>15</v>
      </c>
      <c r="B24" s="114" t="s">
        <v>6</v>
      </c>
      <c r="C24" s="97" t="s">
        <v>74</v>
      </c>
      <c r="D24" s="98" t="s">
        <v>84</v>
      </c>
      <c r="E24" s="99">
        <v>10.44</v>
      </c>
      <c r="F24" s="99"/>
      <c r="G24" s="100">
        <f t="shared" si="0"/>
        <v>0</v>
      </c>
    </row>
    <row r="25" spans="1:7" s="112" customFormat="1" ht="14.25" x14ac:dyDescent="0.2">
      <c r="A25" s="108">
        <f t="shared" si="1"/>
        <v>16</v>
      </c>
      <c r="B25" s="74"/>
      <c r="C25" s="70" t="s">
        <v>165</v>
      </c>
      <c r="D25" s="76" t="s">
        <v>84</v>
      </c>
      <c r="E25" s="71">
        <v>10.39</v>
      </c>
      <c r="F25" s="71"/>
      <c r="G25" s="72">
        <f t="shared" si="0"/>
        <v>0</v>
      </c>
    </row>
    <row r="26" spans="1:7" s="112" customFormat="1" ht="14.25" x14ac:dyDescent="0.2">
      <c r="A26" s="108">
        <f t="shared" si="1"/>
        <v>17</v>
      </c>
      <c r="B26" s="74"/>
      <c r="C26" s="70" t="s">
        <v>168</v>
      </c>
      <c r="D26" s="76" t="s">
        <v>84</v>
      </c>
      <c r="E26" s="71">
        <v>7.75</v>
      </c>
      <c r="F26" s="71"/>
      <c r="G26" s="72">
        <f t="shared" si="0"/>
        <v>0</v>
      </c>
    </row>
    <row r="27" spans="1:7" s="75" customFormat="1" x14ac:dyDescent="0.2">
      <c r="A27" s="108">
        <f t="shared" si="1"/>
        <v>18</v>
      </c>
      <c r="B27" s="74" t="s">
        <v>15</v>
      </c>
      <c r="C27" s="70" t="s">
        <v>76</v>
      </c>
      <c r="D27" s="76" t="s">
        <v>22</v>
      </c>
      <c r="E27" s="71">
        <v>69.58</v>
      </c>
      <c r="F27" s="71"/>
      <c r="G27" s="72">
        <f t="shared" si="0"/>
        <v>0</v>
      </c>
    </row>
    <row r="28" spans="1:7" s="75" customFormat="1" x14ac:dyDescent="0.2">
      <c r="A28" s="108">
        <f t="shared" si="1"/>
        <v>19</v>
      </c>
      <c r="B28" s="83" t="s">
        <v>14</v>
      </c>
      <c r="C28" s="70" t="s">
        <v>75</v>
      </c>
      <c r="D28" s="76" t="s">
        <v>22</v>
      </c>
      <c r="E28" s="71">
        <v>266.55</v>
      </c>
      <c r="F28" s="71"/>
      <c r="G28" s="72">
        <f t="shared" si="0"/>
        <v>0</v>
      </c>
    </row>
    <row r="29" spans="1:7" s="75" customFormat="1" ht="25.5" x14ac:dyDescent="0.2">
      <c r="A29" s="108">
        <f t="shared" si="1"/>
        <v>20</v>
      </c>
      <c r="B29" s="74"/>
      <c r="C29" s="70" t="s">
        <v>146</v>
      </c>
      <c r="D29" s="76" t="s">
        <v>84</v>
      </c>
      <c r="E29" s="71">
        <f>+E21+E19+E23+E25+E26-E30</f>
        <v>454.85200000000003</v>
      </c>
      <c r="F29" s="71"/>
      <c r="G29" s="72">
        <f t="shared" si="0"/>
        <v>0</v>
      </c>
    </row>
    <row r="30" spans="1:7" s="75" customFormat="1" ht="52.5" x14ac:dyDescent="0.2">
      <c r="A30" s="108">
        <f t="shared" si="1"/>
        <v>21</v>
      </c>
      <c r="B30" s="74"/>
      <c r="C30" s="70" t="s">
        <v>178</v>
      </c>
      <c r="D30" s="76" t="s">
        <v>84</v>
      </c>
      <c r="E30" s="71">
        <v>90.257999999999996</v>
      </c>
      <c r="F30" s="71"/>
      <c r="G30" s="72">
        <f t="shared" si="0"/>
        <v>0</v>
      </c>
    </row>
    <row r="31" spans="1:7" s="75" customFormat="1" ht="39.75" x14ac:dyDescent="0.2">
      <c r="A31" s="108">
        <f t="shared" si="1"/>
        <v>22</v>
      </c>
      <c r="B31" s="74"/>
      <c r="C31" s="70" t="s">
        <v>179</v>
      </c>
      <c r="D31" s="76" t="s">
        <v>84</v>
      </c>
      <c r="E31" s="71">
        <f>+E20</f>
        <v>68.28</v>
      </c>
      <c r="F31" s="71"/>
      <c r="G31" s="72">
        <f t="shared" si="0"/>
        <v>0</v>
      </c>
    </row>
    <row r="32" spans="1:7" s="75" customFormat="1" ht="25.5" x14ac:dyDescent="0.2">
      <c r="A32" s="108">
        <f t="shared" si="1"/>
        <v>23</v>
      </c>
      <c r="B32" s="74"/>
      <c r="C32" s="70" t="s">
        <v>164</v>
      </c>
      <c r="D32" s="76" t="s">
        <v>84</v>
      </c>
      <c r="E32" s="71">
        <v>15.58</v>
      </c>
      <c r="F32" s="71"/>
      <c r="G32" s="72">
        <f t="shared" si="0"/>
        <v>0</v>
      </c>
    </row>
    <row r="33" spans="1:7" s="75" customFormat="1" x14ac:dyDescent="0.2">
      <c r="A33" s="111"/>
      <c r="B33" s="74" t="s">
        <v>11</v>
      </c>
      <c r="C33" s="67" t="s">
        <v>20</v>
      </c>
      <c r="D33" s="77" t="s">
        <v>0</v>
      </c>
      <c r="E33" s="73" t="s">
        <v>0</v>
      </c>
      <c r="F33" s="68"/>
      <c r="G33" s="69">
        <f>SUM(G34:G36)</f>
        <v>0</v>
      </c>
    </row>
    <row r="34" spans="1:7" s="75" customFormat="1" ht="14.25" x14ac:dyDescent="0.2">
      <c r="A34" s="108">
        <f>1+A32</f>
        <v>24</v>
      </c>
      <c r="B34" s="74" t="s">
        <v>11</v>
      </c>
      <c r="C34" s="70" t="s">
        <v>81</v>
      </c>
      <c r="D34" s="76" t="s">
        <v>84</v>
      </c>
      <c r="E34" s="71">
        <f>81.58*10</f>
        <v>815.8</v>
      </c>
      <c r="F34" s="71"/>
      <c r="G34" s="72">
        <f>E34*F34</f>
        <v>0</v>
      </c>
    </row>
    <row r="35" spans="1:7" s="75" customFormat="1" ht="14.25" x14ac:dyDescent="0.2">
      <c r="A35" s="108">
        <f>1+A34</f>
        <v>25</v>
      </c>
      <c r="B35" s="74" t="s">
        <v>12</v>
      </c>
      <c r="C35" s="70" t="s">
        <v>82</v>
      </c>
      <c r="D35" s="76" t="s">
        <v>84</v>
      </c>
      <c r="E35" s="71">
        <f>+E34</f>
        <v>815.8</v>
      </c>
      <c r="F35" s="71"/>
      <c r="G35" s="72">
        <f>E35*F35</f>
        <v>0</v>
      </c>
    </row>
    <row r="36" spans="1:7" s="75" customFormat="1" ht="38.25" x14ac:dyDescent="0.2">
      <c r="A36" s="108">
        <f>1+A35</f>
        <v>26</v>
      </c>
      <c r="B36" s="74" t="s">
        <v>9</v>
      </c>
      <c r="C36" s="70" t="s">
        <v>107</v>
      </c>
      <c r="D36" s="76" t="s">
        <v>84</v>
      </c>
      <c r="E36" s="71">
        <f>+E34*3</f>
        <v>2447.3999999999996</v>
      </c>
      <c r="F36" s="71"/>
      <c r="G36" s="72">
        <f>E36*F36</f>
        <v>0</v>
      </c>
    </row>
    <row r="37" spans="1:7" s="75" customFormat="1" x14ac:dyDescent="0.2">
      <c r="A37" s="111"/>
      <c r="B37" s="83" t="s">
        <v>3</v>
      </c>
      <c r="C37" s="67" t="s">
        <v>103</v>
      </c>
      <c r="D37" s="77" t="s">
        <v>0</v>
      </c>
      <c r="E37" s="68" t="s">
        <v>0</v>
      </c>
      <c r="F37" s="68"/>
      <c r="G37" s="69">
        <f>SUM(G38:G44)</f>
        <v>0</v>
      </c>
    </row>
    <row r="38" spans="1:7" s="75" customFormat="1" ht="14.25" x14ac:dyDescent="0.2">
      <c r="A38" s="108">
        <f>1+A36</f>
        <v>27</v>
      </c>
      <c r="B38" s="74" t="s">
        <v>104</v>
      </c>
      <c r="C38" s="70" t="s">
        <v>130</v>
      </c>
      <c r="D38" s="76" t="s">
        <v>84</v>
      </c>
      <c r="E38" s="71">
        <v>122.36</v>
      </c>
      <c r="F38" s="71"/>
      <c r="G38" s="72">
        <f>E38*F38</f>
        <v>0</v>
      </c>
    </row>
    <row r="39" spans="1:7" s="75" customFormat="1" ht="14.25" x14ac:dyDescent="0.2">
      <c r="A39" s="108">
        <f>1+A38</f>
        <v>28</v>
      </c>
      <c r="B39" s="74"/>
      <c r="C39" s="70" t="s">
        <v>150</v>
      </c>
      <c r="D39" s="76" t="s">
        <v>84</v>
      </c>
      <c r="E39" s="71">
        <v>2.44</v>
      </c>
      <c r="F39" s="71"/>
      <c r="G39" s="72">
        <f>E39*F39</f>
        <v>0</v>
      </c>
    </row>
    <row r="40" spans="1:7" s="75" customFormat="1" ht="25.5" x14ac:dyDescent="0.2">
      <c r="A40" s="108">
        <f>1+A39</f>
        <v>29</v>
      </c>
      <c r="B40" s="74" t="s">
        <v>105</v>
      </c>
      <c r="C40" s="70" t="s">
        <v>131</v>
      </c>
      <c r="D40" s="76" t="s">
        <v>84</v>
      </c>
      <c r="E40" s="71">
        <v>3.1</v>
      </c>
      <c r="F40" s="71"/>
      <c r="G40" s="72">
        <f>E40*F40</f>
        <v>0</v>
      </c>
    </row>
    <row r="41" spans="1:7" s="75" customFormat="1" ht="14.25" x14ac:dyDescent="0.2">
      <c r="A41" s="108">
        <f t="shared" ref="A41:A44" si="2">1+A40</f>
        <v>30</v>
      </c>
      <c r="B41" s="74"/>
      <c r="C41" s="70" t="s">
        <v>163</v>
      </c>
      <c r="D41" s="76" t="s">
        <v>84</v>
      </c>
      <c r="E41" s="71">
        <f>+E32</f>
        <v>15.58</v>
      </c>
      <c r="F41" s="71"/>
      <c r="G41" s="72">
        <f>E41*F41</f>
        <v>0</v>
      </c>
    </row>
    <row r="42" spans="1:7" s="75" customFormat="1" x14ac:dyDescent="0.2">
      <c r="A42" s="108">
        <f t="shared" si="2"/>
        <v>31</v>
      </c>
      <c r="B42" s="74"/>
      <c r="C42" s="70" t="s">
        <v>170</v>
      </c>
      <c r="D42" s="76" t="s">
        <v>22</v>
      </c>
      <c r="E42" s="71">
        <f>98.495+4.3</f>
        <v>102.795</v>
      </c>
      <c r="F42" s="71"/>
      <c r="G42" s="72">
        <f t="shared" ref="G42:G43" si="3">E42*F42</f>
        <v>0</v>
      </c>
    </row>
    <row r="43" spans="1:7" s="75" customFormat="1" ht="14.25" x14ac:dyDescent="0.2">
      <c r="A43" s="108">
        <f t="shared" si="2"/>
        <v>32</v>
      </c>
      <c r="B43" s="74"/>
      <c r="C43" s="126" t="s">
        <v>162</v>
      </c>
      <c r="D43" s="76" t="s">
        <v>84</v>
      </c>
      <c r="E43" s="71">
        <v>1.5</v>
      </c>
      <c r="F43" s="71"/>
      <c r="G43" s="72">
        <f t="shared" si="3"/>
        <v>0</v>
      </c>
    </row>
    <row r="44" spans="1:7" s="75" customFormat="1" ht="25.5" x14ac:dyDescent="0.2">
      <c r="A44" s="108">
        <f t="shared" si="2"/>
        <v>33</v>
      </c>
      <c r="B44" s="74" t="s">
        <v>105</v>
      </c>
      <c r="C44" s="70" t="s">
        <v>160</v>
      </c>
      <c r="D44" s="76" t="s">
        <v>23</v>
      </c>
      <c r="E44" s="71">
        <v>1</v>
      </c>
      <c r="F44" s="71"/>
      <c r="G44" s="72">
        <f>E44*F44</f>
        <v>0</v>
      </c>
    </row>
    <row r="45" spans="1:7" s="103" customFormat="1" x14ac:dyDescent="0.2">
      <c r="A45" s="111"/>
      <c r="B45" s="83" t="s">
        <v>3</v>
      </c>
      <c r="C45" s="67" t="s">
        <v>120</v>
      </c>
      <c r="D45" s="77" t="s">
        <v>0</v>
      </c>
      <c r="E45" s="73" t="s">
        <v>0</v>
      </c>
      <c r="F45" s="68"/>
      <c r="G45" s="69">
        <f>SUM(G46:G49)</f>
        <v>0</v>
      </c>
    </row>
    <row r="46" spans="1:7" s="75" customFormat="1" ht="14.25" x14ac:dyDescent="0.2">
      <c r="A46" s="108">
        <f>1+A44</f>
        <v>34</v>
      </c>
      <c r="B46" s="74"/>
      <c r="C46" s="70" t="s">
        <v>121</v>
      </c>
      <c r="D46" s="76" t="s">
        <v>84</v>
      </c>
      <c r="E46" s="71">
        <f>+E19+E20+E26</f>
        <v>85.12</v>
      </c>
      <c r="F46" s="71"/>
      <c r="G46" s="72">
        <f>+E46*F46</f>
        <v>0</v>
      </c>
    </row>
    <row r="47" spans="1:7" s="75" customFormat="1" ht="27" x14ac:dyDescent="0.2">
      <c r="A47" s="108">
        <f>1+A46</f>
        <v>35</v>
      </c>
      <c r="B47" s="74" t="s">
        <v>98</v>
      </c>
      <c r="C47" s="70" t="s">
        <v>175</v>
      </c>
      <c r="D47" s="76" t="s">
        <v>84</v>
      </c>
      <c r="E47" s="71">
        <f>(+E19+E20++E26)*2</f>
        <v>170.24</v>
      </c>
      <c r="F47" s="71"/>
      <c r="G47" s="72">
        <f>+E47*F47</f>
        <v>0</v>
      </c>
    </row>
    <row r="48" spans="1:7" s="75" customFormat="1" ht="14.25" x14ac:dyDescent="0.2">
      <c r="A48" s="108">
        <f>1+A47</f>
        <v>36</v>
      </c>
      <c r="B48" s="74"/>
      <c r="C48" s="70" t="s">
        <v>152</v>
      </c>
      <c r="D48" s="76" t="s">
        <v>84</v>
      </c>
      <c r="E48" s="71">
        <f>+E20+2.4*39</f>
        <v>161.88</v>
      </c>
      <c r="F48" s="71"/>
      <c r="G48" s="72">
        <f>+E48*F48</f>
        <v>0</v>
      </c>
    </row>
    <row r="49" spans="1:8" s="75" customFormat="1" x14ac:dyDescent="0.2">
      <c r="A49" s="108">
        <f>1+A48</f>
        <v>37</v>
      </c>
      <c r="B49" s="74" t="s">
        <v>99</v>
      </c>
      <c r="C49" s="70" t="s">
        <v>100</v>
      </c>
      <c r="D49" s="76" t="s">
        <v>22</v>
      </c>
      <c r="E49" s="71">
        <v>39</v>
      </c>
      <c r="F49" s="71"/>
      <c r="G49" s="72">
        <f>+E49*F49</f>
        <v>0</v>
      </c>
    </row>
    <row r="50" spans="1:8" s="75" customFormat="1" x14ac:dyDescent="0.2">
      <c r="A50" s="111"/>
      <c r="B50" s="83" t="s">
        <v>3</v>
      </c>
      <c r="C50" s="67" t="s">
        <v>77</v>
      </c>
      <c r="D50" s="77" t="s">
        <v>0</v>
      </c>
      <c r="E50" s="73" t="s">
        <v>0</v>
      </c>
      <c r="F50" s="68"/>
      <c r="G50" s="69">
        <f>SUM(G51:G60)</f>
        <v>0</v>
      </c>
    </row>
    <row r="51" spans="1:8" s="75" customFormat="1" ht="26.25" customHeight="1" x14ac:dyDescent="0.2">
      <c r="A51" s="108">
        <f>1+A49</f>
        <v>38</v>
      </c>
      <c r="B51" s="74"/>
      <c r="C51" s="70" t="s">
        <v>153</v>
      </c>
      <c r="D51" s="76" t="s">
        <v>84</v>
      </c>
      <c r="E51" s="71">
        <v>240.36</v>
      </c>
      <c r="F51" s="71"/>
      <c r="G51" s="72">
        <f t="shared" ref="G51:G58" si="4">E51*F51</f>
        <v>0</v>
      </c>
    </row>
    <row r="52" spans="1:8" s="75" customFormat="1" ht="14.25" x14ac:dyDescent="0.2">
      <c r="A52" s="113">
        <f>1+A51</f>
        <v>39</v>
      </c>
      <c r="B52" s="114"/>
      <c r="C52" s="97" t="s">
        <v>154</v>
      </c>
      <c r="D52" s="98" t="s">
        <v>84</v>
      </c>
      <c r="E52" s="99">
        <f>+E51</f>
        <v>240.36</v>
      </c>
      <c r="F52" s="99"/>
      <c r="G52" s="100">
        <f t="shared" si="4"/>
        <v>0</v>
      </c>
    </row>
    <row r="53" spans="1:8" s="75" customFormat="1" ht="14.25" x14ac:dyDescent="0.2">
      <c r="A53" s="108">
        <f t="shared" ref="A53:A60" si="5">1+A52</f>
        <v>40</v>
      </c>
      <c r="B53" s="74"/>
      <c r="C53" s="70" t="s">
        <v>155</v>
      </c>
      <c r="D53" s="76" t="s">
        <v>84</v>
      </c>
      <c r="E53" s="71">
        <f>+E51</f>
        <v>240.36</v>
      </c>
      <c r="F53" s="71"/>
      <c r="G53" s="72">
        <f t="shared" si="4"/>
        <v>0</v>
      </c>
    </row>
    <row r="54" spans="1:8" s="75" customFormat="1" ht="14.25" x14ac:dyDescent="0.2">
      <c r="A54" s="113">
        <f t="shared" si="5"/>
        <v>41</v>
      </c>
      <c r="B54" s="114"/>
      <c r="C54" s="97" t="s">
        <v>157</v>
      </c>
      <c r="D54" s="98" t="s">
        <v>84</v>
      </c>
      <c r="E54" s="99">
        <v>40.75</v>
      </c>
      <c r="F54" s="99"/>
      <c r="G54" s="100">
        <f t="shared" si="4"/>
        <v>0</v>
      </c>
    </row>
    <row r="55" spans="1:8" s="75" customFormat="1" ht="14.25" x14ac:dyDescent="0.2">
      <c r="A55" s="108">
        <f t="shared" si="5"/>
        <v>42</v>
      </c>
      <c r="B55" s="74"/>
      <c r="C55" s="70" t="s">
        <v>85</v>
      </c>
      <c r="D55" s="76" t="s">
        <v>84</v>
      </c>
      <c r="E55" s="71">
        <f>+E51</f>
        <v>240.36</v>
      </c>
      <c r="F55" s="71"/>
      <c r="G55" s="72">
        <f t="shared" si="4"/>
        <v>0</v>
      </c>
    </row>
    <row r="56" spans="1:8" s="112" customFormat="1" x14ac:dyDescent="0.2">
      <c r="A56" s="108">
        <f t="shared" si="5"/>
        <v>43</v>
      </c>
      <c r="B56" s="74"/>
      <c r="C56" s="70" t="s">
        <v>79</v>
      </c>
      <c r="D56" s="76" t="s">
        <v>22</v>
      </c>
      <c r="E56" s="71">
        <v>74.48</v>
      </c>
      <c r="F56" s="71"/>
      <c r="G56" s="72">
        <f t="shared" si="4"/>
        <v>0</v>
      </c>
    </row>
    <row r="57" spans="1:8" s="75" customFormat="1" ht="14.25" x14ac:dyDescent="0.2">
      <c r="A57" s="108">
        <f t="shared" si="5"/>
        <v>44</v>
      </c>
      <c r="B57" s="74"/>
      <c r="C57" s="70" t="s">
        <v>78</v>
      </c>
      <c r="D57" s="76" t="s">
        <v>84</v>
      </c>
      <c r="E57" s="71">
        <f>+E51</f>
        <v>240.36</v>
      </c>
      <c r="F57" s="71"/>
      <c r="G57" s="72">
        <f t="shared" si="4"/>
        <v>0</v>
      </c>
      <c r="H57" s="109"/>
    </row>
    <row r="58" spans="1:8" s="75" customFormat="1" x14ac:dyDescent="0.2">
      <c r="A58" s="108">
        <f t="shared" si="5"/>
        <v>45</v>
      </c>
      <c r="B58" s="74"/>
      <c r="C58" s="70" t="s">
        <v>158</v>
      </c>
      <c r="D58" s="76" t="s">
        <v>22</v>
      </c>
      <c r="E58" s="71">
        <v>403.1</v>
      </c>
      <c r="F58" s="71"/>
      <c r="G58" s="72">
        <f t="shared" si="4"/>
        <v>0</v>
      </c>
      <c r="H58" s="109"/>
    </row>
    <row r="59" spans="1:8" s="75" customFormat="1" x14ac:dyDescent="0.2">
      <c r="A59" s="108">
        <f t="shared" si="5"/>
        <v>46</v>
      </c>
      <c r="B59" s="74"/>
      <c r="C59" s="70" t="s">
        <v>159</v>
      </c>
      <c r="D59" s="76" t="s">
        <v>22</v>
      </c>
      <c r="E59" s="71">
        <v>266.94</v>
      </c>
      <c r="F59" s="71"/>
      <c r="G59" s="72">
        <f>E59*F59</f>
        <v>0</v>
      </c>
    </row>
    <row r="60" spans="1:8" s="75" customFormat="1" ht="14.25" x14ac:dyDescent="0.2">
      <c r="A60" s="108">
        <f t="shared" si="5"/>
        <v>47</v>
      </c>
      <c r="B60" s="74"/>
      <c r="C60" s="70" t="s">
        <v>156</v>
      </c>
      <c r="D60" s="76" t="s">
        <v>84</v>
      </c>
      <c r="E60" s="71">
        <f>+E51</f>
        <v>240.36</v>
      </c>
      <c r="F60" s="71"/>
      <c r="G60" s="72">
        <f>E60*F60</f>
        <v>0</v>
      </c>
      <c r="H60" s="109"/>
    </row>
    <row r="61" spans="1:8" s="75" customFormat="1" x14ac:dyDescent="0.2">
      <c r="A61" s="111"/>
      <c r="B61" s="74" t="s">
        <v>7</v>
      </c>
      <c r="C61" s="67" t="s">
        <v>19</v>
      </c>
      <c r="D61" s="77" t="s">
        <v>0</v>
      </c>
      <c r="E61" s="73" t="s">
        <v>0</v>
      </c>
      <c r="F61" s="68"/>
      <c r="G61" s="69">
        <f>SUM(G62:G66)</f>
        <v>0</v>
      </c>
    </row>
    <row r="62" spans="1:8" s="118" customFormat="1" x14ac:dyDescent="0.2">
      <c r="A62" s="119">
        <f>1+A60</f>
        <v>48</v>
      </c>
      <c r="B62" s="117" t="s">
        <v>8</v>
      </c>
      <c r="C62" s="120" t="s">
        <v>132</v>
      </c>
      <c r="D62" s="121" t="s">
        <v>22</v>
      </c>
      <c r="E62" s="122">
        <v>63.15</v>
      </c>
      <c r="F62" s="122"/>
      <c r="G62" s="123">
        <f t="shared" ref="G62:G66" si="6">E62*F62</f>
        <v>0</v>
      </c>
    </row>
    <row r="63" spans="1:8" s="118" customFormat="1" x14ac:dyDescent="0.2">
      <c r="A63" s="119">
        <f>1+A62</f>
        <v>49</v>
      </c>
      <c r="B63" s="117" t="s">
        <v>8</v>
      </c>
      <c r="C63" s="120" t="s">
        <v>171</v>
      </c>
      <c r="D63" s="121" t="s">
        <v>22</v>
      </c>
      <c r="E63" s="122">
        <v>2.7</v>
      </c>
      <c r="F63" s="122"/>
      <c r="G63" s="123">
        <f t="shared" si="6"/>
        <v>0</v>
      </c>
    </row>
    <row r="64" spans="1:8" s="118" customFormat="1" x14ac:dyDescent="0.2">
      <c r="A64" s="119">
        <f t="shared" ref="A64:A66" si="7">1+A63</f>
        <v>50</v>
      </c>
      <c r="B64" s="117" t="s">
        <v>9</v>
      </c>
      <c r="C64" s="120" t="s">
        <v>161</v>
      </c>
      <c r="D64" s="121" t="s">
        <v>22</v>
      </c>
      <c r="E64" s="122">
        <v>69.58</v>
      </c>
      <c r="F64" s="122"/>
      <c r="G64" s="123">
        <f t="shared" si="6"/>
        <v>0</v>
      </c>
    </row>
    <row r="65" spans="1:7" s="118" customFormat="1" ht="25.5" x14ac:dyDescent="0.2">
      <c r="A65" s="119">
        <f t="shared" si="7"/>
        <v>51</v>
      </c>
      <c r="B65" s="117" t="s">
        <v>9</v>
      </c>
      <c r="C65" s="120" t="s">
        <v>172</v>
      </c>
      <c r="D65" s="121" t="s">
        <v>22</v>
      </c>
      <c r="E65" s="122">
        <f>+E63</f>
        <v>2.7</v>
      </c>
      <c r="F65" s="122"/>
      <c r="G65" s="123">
        <f t="shared" si="6"/>
        <v>0</v>
      </c>
    </row>
    <row r="66" spans="1:7" s="75" customFormat="1" ht="25.5" x14ac:dyDescent="0.2">
      <c r="A66" s="119">
        <f t="shared" si="7"/>
        <v>52</v>
      </c>
      <c r="B66" s="74" t="s">
        <v>10</v>
      </c>
      <c r="C66" s="70" t="s">
        <v>182</v>
      </c>
      <c r="D66" s="76" t="s">
        <v>22</v>
      </c>
      <c r="E66" s="71">
        <v>109.6</v>
      </c>
      <c r="F66" s="71"/>
      <c r="G66" s="72">
        <f t="shared" si="6"/>
        <v>0</v>
      </c>
    </row>
    <row r="67" spans="1:7" s="75" customFormat="1" x14ac:dyDescent="0.2">
      <c r="A67" s="111"/>
      <c r="B67" s="74" t="s">
        <v>114</v>
      </c>
      <c r="C67" s="67" t="s">
        <v>133</v>
      </c>
      <c r="D67" s="68" t="s">
        <v>0</v>
      </c>
      <c r="E67" s="73" t="s">
        <v>0</v>
      </c>
      <c r="F67" s="68"/>
      <c r="G67" s="69">
        <f>SUM(G68:G74)</f>
        <v>0</v>
      </c>
    </row>
    <row r="68" spans="1:7" s="75" customFormat="1" x14ac:dyDescent="0.2">
      <c r="A68" s="108">
        <f>1+A66</f>
        <v>53</v>
      </c>
      <c r="B68" s="83" t="s">
        <v>115</v>
      </c>
      <c r="C68" s="70" t="s">
        <v>134</v>
      </c>
      <c r="D68" s="76" t="s">
        <v>23</v>
      </c>
      <c r="E68" s="71">
        <v>47</v>
      </c>
      <c r="F68" s="71"/>
      <c r="G68" s="72">
        <f t="shared" ref="G68:G74" si="8">E68*F68</f>
        <v>0</v>
      </c>
    </row>
    <row r="69" spans="1:7" s="75" customFormat="1" x14ac:dyDescent="0.2">
      <c r="A69" s="108">
        <f>1+A68</f>
        <v>54</v>
      </c>
      <c r="B69" s="83"/>
      <c r="C69" s="70" t="s">
        <v>135</v>
      </c>
      <c r="D69" s="76" t="s">
        <v>23</v>
      </c>
      <c r="E69" s="71">
        <v>1</v>
      </c>
      <c r="F69" s="71"/>
      <c r="G69" s="72">
        <f t="shared" si="8"/>
        <v>0</v>
      </c>
    </row>
    <row r="70" spans="1:7" s="75" customFormat="1" ht="15.75" x14ac:dyDescent="0.2">
      <c r="A70" s="113">
        <f t="shared" ref="A70:A74" si="9">1+A69</f>
        <v>55</v>
      </c>
      <c r="B70" s="124"/>
      <c r="C70" s="97" t="s">
        <v>138</v>
      </c>
      <c r="D70" s="98" t="s">
        <v>84</v>
      </c>
      <c r="E70" s="99">
        <v>144.46</v>
      </c>
      <c r="F70" s="99"/>
      <c r="G70" s="100">
        <f t="shared" si="8"/>
        <v>0</v>
      </c>
    </row>
    <row r="71" spans="1:7" s="75" customFormat="1" ht="15.75" x14ac:dyDescent="0.2">
      <c r="A71" s="113">
        <f>1+A70</f>
        <v>56</v>
      </c>
      <c r="B71" s="124"/>
      <c r="C71" s="97" t="s">
        <v>144</v>
      </c>
      <c r="D71" s="98" t="s">
        <v>84</v>
      </c>
      <c r="E71" s="99">
        <v>3.1</v>
      </c>
      <c r="F71" s="99"/>
      <c r="G71" s="100">
        <f t="shared" si="8"/>
        <v>0</v>
      </c>
    </row>
    <row r="72" spans="1:7" s="127" customFormat="1" ht="25.5" x14ac:dyDescent="0.2">
      <c r="A72" s="108">
        <f t="shared" ref="A72:A73" si="10">1+A71</f>
        <v>57</v>
      </c>
      <c r="B72" s="125"/>
      <c r="C72" s="70" t="s">
        <v>181</v>
      </c>
      <c r="D72" s="76" t="s">
        <v>84</v>
      </c>
      <c r="E72" s="71">
        <v>25.82</v>
      </c>
      <c r="F72" s="71"/>
      <c r="G72" s="72">
        <f t="shared" si="8"/>
        <v>0</v>
      </c>
    </row>
    <row r="73" spans="1:7" s="75" customFormat="1" ht="25.5" x14ac:dyDescent="0.2">
      <c r="A73" s="108">
        <f t="shared" si="10"/>
        <v>58</v>
      </c>
      <c r="B73" s="83"/>
      <c r="C73" s="115" t="s">
        <v>136</v>
      </c>
      <c r="D73" s="76" t="s">
        <v>22</v>
      </c>
      <c r="E73" s="71">
        <v>69.58</v>
      </c>
      <c r="F73" s="71"/>
      <c r="G73" s="72">
        <f t="shared" si="8"/>
        <v>0</v>
      </c>
    </row>
    <row r="74" spans="1:7" s="75" customFormat="1" x14ac:dyDescent="0.2">
      <c r="A74" s="108">
        <f t="shared" si="9"/>
        <v>59</v>
      </c>
      <c r="B74" s="83"/>
      <c r="C74" s="70" t="s">
        <v>137</v>
      </c>
      <c r="D74" s="76" t="s">
        <v>23</v>
      </c>
      <c r="E74" s="71">
        <f>+E68*2</f>
        <v>94</v>
      </c>
      <c r="F74" s="71"/>
      <c r="G74" s="72">
        <f t="shared" si="8"/>
        <v>0</v>
      </c>
    </row>
    <row r="75" spans="1:7" s="75" customFormat="1" x14ac:dyDescent="0.2">
      <c r="A75" s="111"/>
      <c r="B75" s="74" t="s">
        <v>13</v>
      </c>
      <c r="C75" s="67" t="s">
        <v>29</v>
      </c>
      <c r="D75" s="77" t="s">
        <v>0</v>
      </c>
      <c r="E75" s="73" t="s">
        <v>0</v>
      </c>
      <c r="F75" s="68"/>
      <c r="G75" s="69">
        <f>SUM(G76:G77)</f>
        <v>0</v>
      </c>
    </row>
    <row r="76" spans="1:7" s="75" customFormat="1" ht="25.5" x14ac:dyDescent="0.2">
      <c r="A76" s="108">
        <f>1+A74</f>
        <v>60</v>
      </c>
      <c r="B76" s="78"/>
      <c r="C76" s="79" t="s">
        <v>83</v>
      </c>
      <c r="D76" s="80" t="s">
        <v>23</v>
      </c>
      <c r="E76" s="81">
        <v>1</v>
      </c>
      <c r="F76" s="81"/>
      <c r="G76" s="82">
        <f>E76*F76</f>
        <v>0</v>
      </c>
    </row>
    <row r="77" spans="1:7" s="75" customFormat="1" x14ac:dyDescent="0.2">
      <c r="A77" s="108">
        <f>1+A76</f>
        <v>61</v>
      </c>
      <c r="B77" s="78"/>
      <c r="C77" s="79" t="s">
        <v>128</v>
      </c>
      <c r="D77" s="80" t="s">
        <v>23</v>
      </c>
      <c r="E77" s="81">
        <v>1</v>
      </c>
      <c r="F77" s="81"/>
      <c r="G77" s="82">
        <f>E77*F77</f>
        <v>0</v>
      </c>
    </row>
    <row r="78" spans="1:7" s="75" customFormat="1" x14ac:dyDescent="0.2">
      <c r="A78" s="111"/>
      <c r="B78" s="74" t="s">
        <v>13</v>
      </c>
      <c r="C78" s="67" t="s">
        <v>126</v>
      </c>
      <c r="D78" s="77" t="s">
        <v>0</v>
      </c>
      <c r="E78" s="73" t="s">
        <v>0</v>
      </c>
      <c r="F78" s="68"/>
      <c r="G78" s="69">
        <f>SUM(G79:G79)</f>
        <v>0</v>
      </c>
    </row>
    <row r="79" spans="1:7" s="75" customFormat="1" ht="25.5" x14ac:dyDescent="0.2">
      <c r="A79" s="110">
        <f>1+A77</f>
        <v>62</v>
      </c>
      <c r="B79" s="78"/>
      <c r="C79" s="79" t="s">
        <v>127</v>
      </c>
      <c r="D79" s="80" t="s">
        <v>23</v>
      </c>
      <c r="E79" s="81">
        <v>1</v>
      </c>
      <c r="F79" s="81"/>
      <c r="G79" s="72">
        <f>E79*F79</f>
        <v>0</v>
      </c>
    </row>
    <row r="80" spans="1:7" s="75" customFormat="1" x14ac:dyDescent="0.2">
      <c r="A80" s="111"/>
      <c r="B80" s="74" t="s">
        <v>96</v>
      </c>
      <c r="C80" s="67" t="s">
        <v>97</v>
      </c>
      <c r="D80" s="77" t="s">
        <v>0</v>
      </c>
      <c r="E80" s="68" t="s">
        <v>0</v>
      </c>
      <c r="F80" s="68"/>
      <c r="G80" s="69">
        <f>SUM(G81:G83)</f>
        <v>0</v>
      </c>
    </row>
    <row r="81" spans="1:7" s="75" customFormat="1" ht="25.5" x14ac:dyDescent="0.2">
      <c r="A81" s="108">
        <f>1+A79</f>
        <v>63</v>
      </c>
      <c r="B81" s="74" t="s">
        <v>106</v>
      </c>
      <c r="C81" s="70" t="s">
        <v>108</v>
      </c>
      <c r="D81" s="76" t="s">
        <v>84</v>
      </c>
      <c r="E81" s="71">
        <f>68.46*0.5</f>
        <v>34.229999999999997</v>
      </c>
      <c r="F81" s="71"/>
      <c r="G81" s="72">
        <f>E81*F81</f>
        <v>0</v>
      </c>
    </row>
    <row r="82" spans="1:7" s="75" customFormat="1" x14ac:dyDescent="0.2">
      <c r="A82" s="108">
        <f>1+A81</f>
        <v>64</v>
      </c>
      <c r="B82" s="74" t="s">
        <v>102</v>
      </c>
      <c r="C82" s="70" t="s">
        <v>139</v>
      </c>
      <c r="D82" s="76" t="s">
        <v>23</v>
      </c>
      <c r="E82" s="71">
        <v>3</v>
      </c>
      <c r="F82" s="71"/>
      <c r="G82" s="72">
        <f>E82*F82</f>
        <v>0</v>
      </c>
    </row>
    <row r="83" spans="1:7" s="75" customFormat="1" ht="25.5" x14ac:dyDescent="0.2">
      <c r="A83" s="128">
        <f>1+A82</f>
        <v>65</v>
      </c>
      <c r="B83" s="129"/>
      <c r="C83" s="130" t="s">
        <v>180</v>
      </c>
      <c r="D83" s="131" t="s">
        <v>23</v>
      </c>
      <c r="E83" s="132">
        <v>6</v>
      </c>
      <c r="F83" s="132"/>
      <c r="G83" s="133">
        <f>E83*F83</f>
        <v>0</v>
      </c>
    </row>
    <row r="84" spans="1:7" x14ac:dyDescent="0.2">
      <c r="A84" s="105"/>
      <c r="B84" s="86"/>
      <c r="C84" s="84"/>
      <c r="D84" s="90"/>
      <c r="E84" s="85"/>
      <c r="F84" s="85"/>
      <c r="G84" s="85"/>
    </row>
    <row r="85" spans="1:7" x14ac:dyDescent="0.2">
      <c r="E85" s="91" t="s">
        <v>25</v>
      </c>
      <c r="G85" s="158">
        <f>+G2</f>
        <v>0</v>
      </c>
    </row>
    <row r="87" spans="1:7" x14ac:dyDescent="0.2">
      <c r="A87" s="106" t="s">
        <v>122</v>
      </c>
      <c r="B87" s="86"/>
      <c r="C87" s="84"/>
    </row>
    <row r="88" spans="1:7" x14ac:dyDescent="0.2">
      <c r="A88" s="107" t="s">
        <v>123</v>
      </c>
      <c r="B88" s="107"/>
      <c r="C88" s="107" t="s">
        <v>124</v>
      </c>
    </row>
    <row r="89" spans="1:7" x14ac:dyDescent="0.2">
      <c r="A89" s="107" t="s">
        <v>123</v>
      </c>
      <c r="B89" s="107"/>
      <c r="C89" s="107" t="s">
        <v>125</v>
      </c>
      <c r="D89"/>
      <c r="E89"/>
    </row>
  </sheetData>
  <pageMargins left="0.7" right="0.7" top="0.78740157499999996" bottom="0.78740157499999996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view="pageBreakPreview" zoomScaleNormal="100" zoomScaleSheetLayoutView="100" workbookViewId="0">
      <selection activeCell="H45" sqref="H45"/>
    </sheetView>
  </sheetViews>
  <sheetFormatPr defaultColWidth="11.42578125" defaultRowHeight="12.75" x14ac:dyDescent="0.2"/>
  <cols>
    <col min="2" max="2" width="15" customWidth="1"/>
    <col min="3" max="3" width="14" customWidth="1"/>
    <col min="4" max="4" width="14.42578125" customWidth="1"/>
    <col min="5" max="5" width="8.5703125" customWidth="1"/>
    <col min="6" max="6" width="18.42578125" bestFit="1" customWidth="1"/>
  </cols>
  <sheetData>
    <row r="1" spans="1:7" ht="18" x14ac:dyDescent="0.25">
      <c r="A1" s="2" t="s">
        <v>31</v>
      </c>
      <c r="B1" s="3"/>
      <c r="C1" s="3"/>
      <c r="D1" s="3"/>
      <c r="E1" s="3"/>
      <c r="F1" s="3"/>
      <c r="G1" s="3"/>
    </row>
    <row r="2" spans="1:7" ht="13.5" thickBot="1" x14ac:dyDescent="0.25">
      <c r="A2" s="4"/>
      <c r="B2" s="4"/>
      <c r="C2" s="4"/>
      <c r="D2" s="4"/>
      <c r="E2" s="4"/>
      <c r="F2" s="4"/>
      <c r="G2" s="4"/>
    </row>
    <row r="3" spans="1:7" x14ac:dyDescent="0.2">
      <c r="A3" s="5" t="s">
        <v>32</v>
      </c>
      <c r="B3" s="6"/>
      <c r="C3" s="7" t="s">
        <v>33</v>
      </c>
      <c r="D3" s="7"/>
      <c r="E3" s="7"/>
      <c r="F3" s="7" t="s">
        <v>34</v>
      </c>
      <c r="G3" s="8"/>
    </row>
    <row r="4" spans="1:7" ht="15" x14ac:dyDescent="0.2">
      <c r="A4" s="9" t="s">
        <v>35</v>
      </c>
      <c r="B4" s="10"/>
      <c r="C4" s="11" t="str">
        <f>A6</f>
        <v>MŠ Údlice</v>
      </c>
      <c r="D4" s="12"/>
      <c r="E4" s="12"/>
      <c r="F4" s="12"/>
      <c r="G4" s="13"/>
    </row>
    <row r="5" spans="1:7" x14ac:dyDescent="0.2">
      <c r="A5" s="14" t="s">
        <v>36</v>
      </c>
      <c r="B5" s="15"/>
      <c r="C5" s="17" t="s">
        <v>37</v>
      </c>
      <c r="D5" s="16"/>
      <c r="E5" s="15"/>
      <c r="F5" s="17" t="s">
        <v>38</v>
      </c>
      <c r="G5" s="18"/>
    </row>
    <row r="6" spans="1:7" ht="15" x14ac:dyDescent="0.2">
      <c r="A6" s="9" t="s">
        <v>141</v>
      </c>
      <c r="B6" s="10"/>
      <c r="C6" s="139" t="s">
        <v>39</v>
      </c>
      <c r="D6" s="139"/>
      <c r="E6" s="139" t="s">
        <v>177</v>
      </c>
      <c r="F6" s="12"/>
      <c r="G6" s="19"/>
    </row>
    <row r="7" spans="1:7" x14ac:dyDescent="0.2">
      <c r="A7" s="14" t="s">
        <v>40</v>
      </c>
      <c r="B7" s="16"/>
      <c r="C7" s="140" t="s">
        <v>80</v>
      </c>
      <c r="D7" s="141"/>
      <c r="E7" s="20" t="s">
        <v>41</v>
      </c>
      <c r="F7" s="21"/>
      <c r="G7" s="22">
        <v>0</v>
      </c>
    </row>
    <row r="8" spans="1:7" x14ac:dyDescent="0.2">
      <c r="A8" s="14" t="s">
        <v>42</v>
      </c>
      <c r="B8" s="16"/>
      <c r="C8" s="140" t="s">
        <v>142</v>
      </c>
      <c r="D8" s="141"/>
      <c r="E8" s="17" t="s">
        <v>43</v>
      </c>
      <c r="F8" s="16"/>
      <c r="G8" s="23">
        <f>IF(_c=0,,ROUND((F30+F32)/_c,1))</f>
        <v>0</v>
      </c>
    </row>
    <row r="9" spans="1:7" x14ac:dyDescent="0.2">
      <c r="A9" s="24" t="s">
        <v>44</v>
      </c>
      <c r="B9" s="25"/>
      <c r="C9" s="25">
        <v>2</v>
      </c>
      <c r="D9" s="25"/>
      <c r="E9" s="26" t="s">
        <v>45</v>
      </c>
      <c r="F9" s="25"/>
      <c r="G9" s="27"/>
    </row>
    <row r="10" spans="1:7" x14ac:dyDescent="0.2">
      <c r="A10" s="28" t="s">
        <v>46</v>
      </c>
      <c r="B10" s="29"/>
      <c r="C10" s="29"/>
      <c r="D10" s="29"/>
      <c r="E10" s="30" t="s">
        <v>47</v>
      </c>
      <c r="F10" s="29"/>
      <c r="G10" s="31"/>
    </row>
    <row r="11" spans="1:7" x14ac:dyDescent="0.2">
      <c r="A11" s="28"/>
      <c r="B11" s="29"/>
      <c r="C11" s="29"/>
      <c r="D11" s="29"/>
      <c r="E11" s="142"/>
      <c r="F11" s="143"/>
      <c r="G11" s="144"/>
    </row>
    <row r="12" spans="1:7" ht="18.75" thickBot="1" x14ac:dyDescent="0.25">
      <c r="A12" s="32" t="s">
        <v>48</v>
      </c>
      <c r="B12" s="33"/>
      <c r="C12" s="33"/>
      <c r="D12" s="33"/>
      <c r="E12" s="34"/>
      <c r="F12" s="34"/>
      <c r="G12" s="35"/>
    </row>
    <row r="13" spans="1:7" ht="13.5" thickBot="1" x14ac:dyDescent="0.25">
      <c r="A13" s="36" t="s">
        <v>49</v>
      </c>
      <c r="B13" s="37"/>
      <c r="C13" s="38"/>
      <c r="D13" s="39" t="s">
        <v>50</v>
      </c>
      <c r="E13" s="40"/>
      <c r="F13" s="40"/>
      <c r="G13" s="38"/>
    </row>
    <row r="14" spans="1:7" x14ac:dyDescent="0.2">
      <c r="A14" s="41"/>
      <c r="B14" s="42" t="s">
        <v>51</v>
      </c>
      <c r="C14" s="66"/>
      <c r="D14" s="44" t="s">
        <v>52</v>
      </c>
      <c r="E14" s="45"/>
      <c r="F14" s="46"/>
      <c r="G14" s="134">
        <v>0</v>
      </c>
    </row>
    <row r="15" spans="1:7" x14ac:dyDescent="0.2">
      <c r="A15" s="41" t="s">
        <v>53</v>
      </c>
      <c r="B15" s="42" t="s">
        <v>54</v>
      </c>
      <c r="C15" s="66"/>
      <c r="D15" s="44" t="s">
        <v>28</v>
      </c>
      <c r="E15" s="47"/>
      <c r="F15" s="48"/>
      <c r="G15" s="134">
        <v>0</v>
      </c>
    </row>
    <row r="16" spans="1:7" x14ac:dyDescent="0.2">
      <c r="A16" s="41" t="s">
        <v>55</v>
      </c>
      <c r="B16" s="42"/>
      <c r="C16" s="43"/>
      <c r="D16" s="24" t="s">
        <v>176</v>
      </c>
      <c r="E16" s="47"/>
      <c r="F16" s="48"/>
      <c r="G16" s="134">
        <f>ROUND((C18+G14+G15)*(5/100),2)</f>
        <v>0</v>
      </c>
    </row>
    <row r="17" spans="1:7" x14ac:dyDescent="0.2">
      <c r="A17" s="49" t="s">
        <v>56</v>
      </c>
      <c r="B17" s="42"/>
      <c r="C17" s="43"/>
      <c r="D17" s="24"/>
      <c r="E17" s="47"/>
      <c r="F17" s="48"/>
      <c r="G17" s="43"/>
    </row>
    <row r="18" spans="1:7" x14ac:dyDescent="0.2">
      <c r="A18" s="50" t="s">
        <v>27</v>
      </c>
      <c r="B18" s="42"/>
      <c r="C18" s="134">
        <f>+'Výkaz výměr'!G2</f>
        <v>0</v>
      </c>
      <c r="D18" s="51"/>
      <c r="E18" s="47"/>
      <c r="F18" s="48"/>
      <c r="G18" s="43"/>
    </row>
    <row r="19" spans="1:7" x14ac:dyDescent="0.2">
      <c r="A19" s="50"/>
      <c r="B19" s="42"/>
      <c r="C19" s="43"/>
      <c r="D19" s="24"/>
      <c r="E19" s="47"/>
      <c r="F19" s="48"/>
      <c r="G19" s="43"/>
    </row>
    <row r="20" spans="1:7" x14ac:dyDescent="0.2">
      <c r="A20" s="50" t="s">
        <v>57</v>
      </c>
      <c r="B20" s="42"/>
      <c r="C20" s="134">
        <v>0</v>
      </c>
      <c r="D20" s="24"/>
      <c r="E20" s="47"/>
      <c r="F20" s="48"/>
      <c r="G20" s="43"/>
    </row>
    <row r="21" spans="1:7" x14ac:dyDescent="0.2">
      <c r="A21" s="28" t="s">
        <v>58</v>
      </c>
      <c r="B21" s="29"/>
      <c r="C21" s="134">
        <f>C18+C20</f>
        <v>0</v>
      </c>
      <c r="D21" s="24" t="s">
        <v>59</v>
      </c>
      <c r="E21" s="47"/>
      <c r="F21" s="48"/>
      <c r="G21" s="134">
        <v>0</v>
      </c>
    </row>
    <row r="22" spans="1:7" ht="13.5" thickBot="1" x14ac:dyDescent="0.25">
      <c r="A22" s="24" t="s">
        <v>60</v>
      </c>
      <c r="B22" s="25"/>
      <c r="C22" s="135">
        <f>+G22+C20+C21</f>
        <v>0</v>
      </c>
      <c r="D22" s="52" t="s">
        <v>61</v>
      </c>
      <c r="E22" s="53"/>
      <c r="F22" s="54"/>
      <c r="G22" s="134">
        <f>G21+G15+G14+G16</f>
        <v>0</v>
      </c>
    </row>
    <row r="23" spans="1:7" x14ac:dyDescent="0.2">
      <c r="A23" s="5" t="s">
        <v>62</v>
      </c>
      <c r="B23" s="7"/>
      <c r="C23" s="55" t="s">
        <v>63</v>
      </c>
      <c r="D23" s="7"/>
      <c r="E23" s="55" t="s">
        <v>64</v>
      </c>
      <c r="F23" s="7"/>
      <c r="G23" s="8"/>
    </row>
    <row r="24" spans="1:7" x14ac:dyDescent="0.2">
      <c r="A24" s="14"/>
      <c r="B24" s="16"/>
      <c r="C24" s="17" t="s">
        <v>65</v>
      </c>
      <c r="D24" s="16"/>
      <c r="E24" s="17" t="s">
        <v>65</v>
      </c>
      <c r="F24" s="16"/>
      <c r="G24" s="18"/>
    </row>
    <row r="25" spans="1:7" x14ac:dyDescent="0.2">
      <c r="A25" s="28" t="s">
        <v>66</v>
      </c>
      <c r="B25" s="56"/>
      <c r="C25" s="30" t="s">
        <v>66</v>
      </c>
      <c r="D25" s="29"/>
      <c r="E25" s="30" t="s">
        <v>66</v>
      </c>
      <c r="F25" s="29"/>
      <c r="G25" s="31"/>
    </row>
    <row r="26" spans="1:7" x14ac:dyDescent="0.2">
      <c r="A26" s="28"/>
      <c r="B26" s="57"/>
      <c r="C26" s="30" t="s">
        <v>67</v>
      </c>
      <c r="D26" s="29"/>
      <c r="E26" s="30" t="s">
        <v>68</v>
      </c>
      <c r="F26" s="29"/>
      <c r="G26" s="31"/>
    </row>
    <row r="27" spans="1:7" x14ac:dyDescent="0.2">
      <c r="A27" s="28"/>
      <c r="B27" s="29"/>
      <c r="C27" s="30"/>
      <c r="D27" s="29"/>
      <c r="E27" s="30"/>
      <c r="F27" s="29"/>
      <c r="G27" s="31"/>
    </row>
    <row r="28" spans="1:7" x14ac:dyDescent="0.2">
      <c r="A28" s="28"/>
      <c r="B28" s="29"/>
      <c r="C28" s="30"/>
      <c r="D28" s="29"/>
      <c r="E28" s="30"/>
      <c r="F28" s="29"/>
      <c r="G28" s="31"/>
    </row>
    <row r="29" spans="1:7" x14ac:dyDescent="0.2">
      <c r="A29" s="14" t="s">
        <v>69</v>
      </c>
      <c r="B29" s="16"/>
      <c r="C29" s="58">
        <v>0</v>
      </c>
      <c r="D29" s="16" t="s">
        <v>70</v>
      </c>
      <c r="E29" s="17"/>
      <c r="F29" s="136">
        <v>0</v>
      </c>
      <c r="G29" s="18"/>
    </row>
    <row r="30" spans="1:7" x14ac:dyDescent="0.2">
      <c r="A30" s="14" t="s">
        <v>69</v>
      </c>
      <c r="B30" s="16"/>
      <c r="C30" s="58">
        <v>10</v>
      </c>
      <c r="D30" s="16" t="s">
        <v>70</v>
      </c>
      <c r="E30" s="17"/>
      <c r="F30" s="136">
        <v>0</v>
      </c>
      <c r="G30" s="18"/>
    </row>
    <row r="31" spans="1:7" x14ac:dyDescent="0.2">
      <c r="A31" s="14" t="s">
        <v>71</v>
      </c>
      <c r="B31" s="16"/>
      <c r="C31" s="58">
        <v>10</v>
      </c>
      <c r="D31" s="16" t="s">
        <v>70</v>
      </c>
      <c r="E31" s="17"/>
      <c r="F31" s="137">
        <f>ROUND(PRODUCT(F30,C31/100),1)</f>
        <v>0</v>
      </c>
      <c r="G31" s="27"/>
    </row>
    <row r="32" spans="1:7" x14ac:dyDescent="0.2">
      <c r="A32" s="14" t="s">
        <v>69</v>
      </c>
      <c r="B32" s="16"/>
      <c r="C32" s="58">
        <v>20</v>
      </c>
      <c r="D32" s="16" t="s">
        <v>70</v>
      </c>
      <c r="E32" s="17"/>
      <c r="F32" s="136">
        <f>C22</f>
        <v>0</v>
      </c>
      <c r="G32" s="18"/>
    </row>
    <row r="33" spans="1:7" x14ac:dyDescent="0.2">
      <c r="A33" s="14" t="s">
        <v>71</v>
      </c>
      <c r="B33" s="16"/>
      <c r="C33" s="58">
        <v>20</v>
      </c>
      <c r="D33" s="16" t="s">
        <v>70</v>
      </c>
      <c r="E33" s="17"/>
      <c r="F33" s="137">
        <f>F32*0.2</f>
        <v>0</v>
      </c>
      <c r="G33" s="27"/>
    </row>
    <row r="34" spans="1:7" ht="16.5" thickBot="1" x14ac:dyDescent="0.3">
      <c r="A34" s="59" t="s">
        <v>72</v>
      </c>
      <c r="B34" s="60"/>
      <c r="C34" s="60"/>
      <c r="D34" s="60"/>
      <c r="E34" s="61"/>
      <c r="F34" s="138">
        <f>F32+F33</f>
        <v>0</v>
      </c>
      <c r="G34" s="62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63" t="s">
        <v>73</v>
      </c>
      <c r="B36" s="63"/>
      <c r="C36" s="63"/>
      <c r="D36" s="63"/>
      <c r="E36" s="63"/>
      <c r="F36" s="63"/>
      <c r="G36" s="63"/>
    </row>
    <row r="37" spans="1:7" x14ac:dyDescent="0.2">
      <c r="A37" s="63"/>
      <c r="B37" s="145"/>
      <c r="C37" s="145"/>
      <c r="D37" s="145"/>
      <c r="E37" s="145"/>
      <c r="F37" s="145"/>
      <c r="G37" s="145"/>
    </row>
    <row r="38" spans="1:7" x14ac:dyDescent="0.2">
      <c r="A38" s="64"/>
      <c r="B38" s="145"/>
      <c r="C38" s="145"/>
      <c r="D38" s="145"/>
      <c r="E38" s="145"/>
      <c r="F38" s="145"/>
      <c r="G38" s="145"/>
    </row>
    <row r="39" spans="1:7" x14ac:dyDescent="0.2">
      <c r="A39" s="64"/>
      <c r="B39" s="145"/>
      <c r="C39" s="145"/>
      <c r="D39" s="145"/>
      <c r="E39" s="145"/>
      <c r="F39" s="145"/>
      <c r="G39" s="145"/>
    </row>
    <row r="40" spans="1:7" x14ac:dyDescent="0.2">
      <c r="A40" s="64"/>
      <c r="B40" s="145"/>
      <c r="C40" s="145"/>
      <c r="D40" s="145"/>
      <c r="E40" s="145"/>
      <c r="F40" s="145"/>
      <c r="G40" s="145"/>
    </row>
    <row r="41" spans="1:7" x14ac:dyDescent="0.2">
      <c r="A41" s="64"/>
      <c r="B41" s="145"/>
      <c r="C41" s="145"/>
      <c r="D41" s="145"/>
      <c r="E41" s="145"/>
      <c r="F41" s="145"/>
      <c r="G41" s="145"/>
    </row>
    <row r="42" spans="1:7" x14ac:dyDescent="0.2">
      <c r="A42" s="64"/>
      <c r="B42" s="145"/>
      <c r="C42" s="145"/>
      <c r="D42" s="145"/>
      <c r="E42" s="145"/>
      <c r="F42" s="145"/>
      <c r="G42" s="145"/>
    </row>
    <row r="43" spans="1:7" x14ac:dyDescent="0.2">
      <c r="A43" s="64"/>
      <c r="B43" s="145"/>
      <c r="C43" s="145"/>
      <c r="D43" s="145"/>
      <c r="E43" s="145"/>
      <c r="F43" s="145"/>
      <c r="G43" s="145"/>
    </row>
    <row r="44" spans="1:7" x14ac:dyDescent="0.2">
      <c r="A44" s="64"/>
      <c r="B44" s="145"/>
      <c r="C44" s="145"/>
      <c r="D44" s="145"/>
      <c r="E44" s="145"/>
      <c r="F44" s="145"/>
      <c r="G44" s="145"/>
    </row>
    <row r="45" spans="1:7" x14ac:dyDescent="0.2">
      <c r="A45" s="64"/>
      <c r="B45" s="145"/>
      <c r="C45" s="145"/>
      <c r="D45" s="145"/>
      <c r="E45" s="145"/>
      <c r="F45" s="145"/>
      <c r="G45" s="145"/>
    </row>
  </sheetData>
  <mergeCells count="4">
    <mergeCell ref="C7:D7"/>
    <mergeCell ref="C8:D8"/>
    <mergeCell ref="E11:G11"/>
    <mergeCell ref="B37:G45"/>
  </mergeCells>
  <pageMargins left="0.7" right="0.7" top="0.78740157499999996" bottom="0.78740157499999996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Výkaz výměr</vt:lpstr>
      <vt:lpstr>Krycí list OÚ (2)</vt:lpstr>
      <vt:lpstr>'Krycí list OÚ (2)'!_c</vt:lpstr>
      <vt:lpstr>'Výkaz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Novák</dc:creator>
  <cp:lastModifiedBy>Kateřina Krámková</cp:lastModifiedBy>
  <cp:lastPrinted>2012-07-13T13:26:11Z</cp:lastPrinted>
  <dcterms:created xsi:type="dcterms:W3CDTF">2010-12-03T08:08:50Z</dcterms:created>
  <dcterms:modified xsi:type="dcterms:W3CDTF">2012-08-14T08:57:41Z</dcterms:modified>
</cp:coreProperties>
</file>