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<sst xmlns="http://schemas.openxmlformats.org/spreadsheetml/2006/main" count="275" uniqueCount="174">
  <si>
    <t>KRYCÍ LIST ROZPOČTU</t>
  </si>
  <si>
    <t>Název stavby</t>
  </si>
  <si>
    <t>Hrušovany - závlaha pro hřiště FK ČECHIE na ppč. 518-10 v k. ú. Hrušovany</t>
  </si>
  <si>
    <t>JKSO</t>
  </si>
  <si>
    <t>814 22</t>
  </si>
  <si>
    <t>Kód stavby</t>
  </si>
  <si>
    <t>HRUSOVANY_ZAVLAHA</t>
  </si>
  <si>
    <t>Název objektu</t>
  </si>
  <si>
    <t>Provozní soubor PS 01 - Akumulace a čerpací stanice</t>
  </si>
  <si>
    <t>EČO</t>
  </si>
  <si>
    <t>Kód objektu</t>
  </si>
  <si>
    <t>HRUSOVANY -  PS 01</t>
  </si>
  <si>
    <t>Název části</t>
  </si>
  <si>
    <t xml:space="preserve"> </t>
  </si>
  <si>
    <t>Místo</t>
  </si>
  <si>
    <t>HRUŠOVANY U CHOMUTOVA</t>
  </si>
  <si>
    <t>Kód části</t>
  </si>
  <si>
    <t>Název podčásti</t>
  </si>
  <si>
    <t>Kód podčásti</t>
  </si>
  <si>
    <t>IČ</t>
  </si>
  <si>
    <t>DIČ</t>
  </si>
  <si>
    <t>Objednatel</t>
  </si>
  <si>
    <t>Obec Hrušovany, Hrušovany 15, 431 43 Hrušovany</t>
  </si>
  <si>
    <t>00261874</t>
  </si>
  <si>
    <t>CZ00261874</t>
  </si>
  <si>
    <t>Projektant</t>
  </si>
  <si>
    <t xml:space="preserve">Ing. Pavel Král , Jarní 5655,  430 04 Chomutov </t>
  </si>
  <si>
    <t>63738139</t>
  </si>
  <si>
    <t>CZ5501290487</t>
  </si>
  <si>
    <t>Zhotovitel</t>
  </si>
  <si>
    <t>výběrové řízení</t>
  </si>
  <si>
    <t>Rozpočet číslo</t>
  </si>
  <si>
    <t>Zpracoval</t>
  </si>
  <si>
    <t>Dne</t>
  </si>
  <si>
    <t>21_11_11</t>
  </si>
  <si>
    <t>Ing.P.Král</t>
  </si>
  <si>
    <t>21.11.2011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</si>
  <si>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</si>
  <si>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</si>
  <si>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</si>
  <si>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</si>
  <si>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</si>
  <si>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</si>
  <si>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</si>
  <si>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</si>
  <si>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</si>
  <si>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</si>
  <si>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</si>
  <si>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</si>
  <si>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</si>
  <si>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</si>
  <si>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</si>
  <si>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</si>
  <si>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</si>
  <si>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</si>
  <si>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</si>
  <si>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</si>
  <si>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</si>
  <si>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</si>
  <si>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</si>
  <si>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</si>
  <si>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</si>
  <si>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</si>
  <si>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</si>
  <si>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</si>
  <si>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</si>
  <si>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</si>
  <si>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</si>
  <si>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</si>
  <si>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</si>
  <si>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</si>
  <si>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</si>
  <si>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</si>
  <si>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</si>
  <si>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</si>
  <si>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</si>
  <si>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</si>
  <si>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</si>
  <si>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</si>
  <si>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</si>
  <si>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</si>
  <si>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</si>
  <si>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</si>
  <si>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</si>
  <si>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</si>
  <si>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</si>
  <si>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</si>
  <si>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</si>
  <si>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</si>
  <si>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</si>
  <si>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</si>
  <si>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</si>
  <si>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</si>
  <si>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</si>
  <si>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</si>
  <si>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</si>
  <si>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</si>
  <si>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</si>
  <si>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</si>
  <si>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</si>
  <si>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</si>
  <si>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</si>
  <si>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</si>
  <si>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</si>
  <si>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</si>
  <si>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</si>
  <si>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</si>
  <si>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</si>
  <si>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</si>
  <si>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</si>
  <si>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</si>
  <si>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</si>
  <si>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</si>
  <si>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</si>
  <si>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</si>
  <si>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Konstrukce a práce PSV</t>
  </si>
  <si>
    <t>0</t>
  </si>
  <si>
    <t>742</t>
  </si>
  <si>
    <t>Elektromontáže - rozvodný systém</t>
  </si>
  <si>
    <t>1</t>
  </si>
  <si>
    <t>K</t>
  </si>
  <si>
    <t>741</t>
  </si>
  <si>
    <t>742291100</t>
  </si>
  <si>
    <t>Montáž rozváděčů ostatních bez zapojení vodičů unistorů typ B</t>
  </si>
  <si>
    <t>kus</t>
  </si>
  <si>
    <t>2</t>
  </si>
  <si>
    <t>M</t>
  </si>
  <si>
    <t>MAT</t>
  </si>
  <si>
    <t>357116460</t>
  </si>
  <si>
    <t>rozvaděč elektroměrový plastový ER 211/PVP7P 63 A</t>
  </si>
  <si>
    <t>3</t>
  </si>
  <si>
    <t>742991200</t>
  </si>
  <si>
    <t>Kontrola rozváděč nn manipulační, ovládací nebo reléový</t>
  </si>
  <si>
    <t>35-M</t>
  </si>
  <si>
    <t>Montáž čerpadel, kompr.a vodoh.zař.</t>
  </si>
  <si>
    <t>4</t>
  </si>
  <si>
    <t>935</t>
  </si>
  <si>
    <t>350150001</t>
  </si>
  <si>
    <t>Montáž čerpadlo ponorné SQ 1-35</t>
  </si>
  <si>
    <t>5</t>
  </si>
  <si>
    <t>426170010</t>
  </si>
  <si>
    <t>čerpadlo ponorné SQ 1-35</t>
  </si>
  <si>
    <t>6</t>
  </si>
  <si>
    <t>358226450</t>
  </si>
  <si>
    <t>kabelová připojovací sada PN 03W504</t>
  </si>
  <si>
    <t>7</t>
  </si>
  <si>
    <t>551142320</t>
  </si>
  <si>
    <t>kulový kohout se šroubením, mosaz, vnitřní x vnější, vrtulka R259D 1"1/4 x 1"1/4</t>
  </si>
  <si>
    <t>8</t>
  </si>
  <si>
    <t>422901000</t>
  </si>
  <si>
    <t>souprava vodoměrná se šroubením, kohouty a zpětnou klapkou 1" - 1"</t>
  </si>
  <si>
    <t>Práce a dodávky M</t>
  </si>
  <si>
    <t>22-M</t>
  </si>
  <si>
    <t>Montáže oznam. a zabezp. zařízení</t>
  </si>
  <si>
    <t>9</t>
  </si>
  <si>
    <t>922</t>
  </si>
  <si>
    <t>220321771</t>
  </si>
  <si>
    <t>Revize zařízení EZS v rozsahu 1 ústředny</t>
  </si>
  <si>
    <t>36-M</t>
  </si>
  <si>
    <t>Montáž prov.,měř. a regul. zařízení</t>
  </si>
  <si>
    <t>10</t>
  </si>
  <si>
    <t>936</t>
  </si>
  <si>
    <t>360410171</t>
  </si>
  <si>
    <t>Montáž měření hladiny, typ MAVE</t>
  </si>
  <si>
    <t>11</t>
  </si>
  <si>
    <t>551294360</t>
  </si>
  <si>
    <t>sestava pro R553 (R88+R608+R540) s volným otvorem pro sondu R554D 1"</t>
  </si>
  <si>
    <t>12</t>
  </si>
  <si>
    <t>341095130</t>
  </si>
  <si>
    <t>kabel silový s Cu jádrem, oválný CYKYLo 2x2,5 mm2</t>
  </si>
  <si>
    <t>m</t>
  </si>
  <si>
    <t>13</t>
  </si>
  <si>
    <t>286139610</t>
  </si>
  <si>
    <t>trubka ochranná pro kabal CYKY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</si>
</sst>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19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19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9" t="s">
        <v>2</v>
      </c>
      <c r="F5" s="190"/>
      <c r="G5" s="190"/>
      <c r="H5" s="190"/>
      <c r="I5" s="190"/>
      <c r="J5" s="191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2" t="s">
        <v>8</v>
      </c>
      <c r="F7" s="193"/>
      <c r="G7" s="193"/>
      <c r="H7" s="193"/>
      <c r="I7" s="193"/>
      <c r="J7" s="194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5" t="s">
        <v>13</v>
      </c>
      <c r="F9" s="196"/>
      <c r="G9" s="196"/>
      <c r="H9" s="196"/>
      <c r="I9" s="196"/>
      <c r="J9" s="197"/>
      <c r="K9" s="14"/>
      <c r="L9" s="14"/>
      <c r="M9" s="14"/>
      <c r="N9" s="14"/>
      <c r="O9" s="14" t="s">
        <v>14</v>
      </c>
      <c r="P9" s="198" t="s">
        <v>15</v>
      </c>
      <c r="Q9" s="196"/>
      <c r="R9" s="197"/>
      <c r="S9" s="18"/>
    </row>
    <row r="10" spans="1:19" ht="17.25" customHeight="1" hidden="1">
      <c r="A10" s="13"/>
      <c r="B10" s="14" t="s">
        <v>16</v>
      </c>
      <c r="C10" s="14"/>
      <c r="D10" s="14"/>
      <c r="E10" s="24" t="s">
        <v>13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17</v>
      </c>
      <c r="C11" s="14"/>
      <c r="D11" s="14"/>
      <c r="E11" s="24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18</v>
      </c>
      <c r="C12" s="14"/>
      <c r="D12" s="14"/>
      <c r="E12" s="24" t="s">
        <v>13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13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13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13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13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13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13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13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13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13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19</v>
      </c>
      <c r="P25" s="14" t="s">
        <v>20</v>
      </c>
      <c r="Q25" s="14"/>
      <c r="R25" s="14"/>
      <c r="S25" s="18"/>
    </row>
    <row r="26" spans="1:19" ht="17.25" customHeight="1">
      <c r="A26" s="13"/>
      <c r="B26" s="14" t="s">
        <v>21</v>
      </c>
      <c r="C26" s="14"/>
      <c r="D26" s="14"/>
      <c r="E26" s="15" t="s">
        <v>22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23</v>
      </c>
      <c r="P26" s="28" t="s">
        <v>24</v>
      </c>
      <c r="Q26" s="29"/>
      <c r="R26" s="30"/>
      <c r="S26" s="18"/>
    </row>
    <row r="27" spans="1:19" ht="17.25" customHeight="1">
      <c r="A27" s="13"/>
      <c r="B27" s="14" t="s">
        <v>25</v>
      </c>
      <c r="C27" s="14"/>
      <c r="D27" s="14"/>
      <c r="E27" s="23" t="s">
        <v>26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27</v>
      </c>
      <c r="P27" s="28" t="s">
        <v>28</v>
      </c>
      <c r="Q27" s="29"/>
      <c r="R27" s="30"/>
      <c r="S27" s="18"/>
    </row>
    <row r="28" spans="1:19" ht="17.25" customHeight="1">
      <c r="A28" s="13"/>
      <c r="B28" s="14" t="s">
        <v>29</v>
      </c>
      <c r="C28" s="14"/>
      <c r="D28" s="14"/>
      <c r="E28" s="23" t="s">
        <v>30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31</v>
      </c>
      <c r="F30" s="14"/>
      <c r="G30" s="14" t="s">
        <v>32</v>
      </c>
      <c r="H30" s="14"/>
      <c r="I30" s="14"/>
      <c r="J30" s="14"/>
      <c r="K30" s="14"/>
      <c r="L30" s="14"/>
      <c r="M30" s="14"/>
      <c r="N30" s="14"/>
      <c r="O30" s="34" t="s">
        <v>33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 t="s">
        <v>34</v>
      </c>
      <c r="F31" s="14"/>
      <c r="G31" s="28" t="s">
        <v>35</v>
      </c>
      <c r="H31" s="36"/>
      <c r="I31" s="37"/>
      <c r="J31" s="14"/>
      <c r="K31" s="14"/>
      <c r="L31" s="14"/>
      <c r="M31" s="14"/>
      <c r="N31" s="14"/>
      <c r="O31" s="38" t="s">
        <v>36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38</v>
      </c>
      <c r="B34" s="48"/>
      <c r="C34" s="48"/>
      <c r="D34" s="49"/>
      <c r="E34" s="50" t="s">
        <v>39</v>
      </c>
      <c r="F34" s="49"/>
      <c r="G34" s="50" t="s">
        <v>40</v>
      </c>
      <c r="H34" s="48"/>
      <c r="I34" s="49"/>
      <c r="J34" s="50" t="s">
        <v>41</v>
      </c>
      <c r="K34" s="48"/>
      <c r="L34" s="50" t="s">
        <v>42</v>
      </c>
      <c r="M34" s="48"/>
      <c r="N34" s="48"/>
      <c r="O34" s="49"/>
      <c r="P34" s="50" t="s">
        <v>43</v>
      </c>
      <c r="Q34" s="48"/>
      <c r="R34" s="48"/>
      <c r="S34" s="51"/>
    </row>
    <row r="35" spans="1:19" ht="20.25" customHeight="1">
      <c r="A35" s="52"/>
      <c r="B35" s="53"/>
      <c r="C35" s="53"/>
      <c r="D35" s="183">
        <v>0</v>
      </c>
      <c r="E35" s="54">
        <f>IF(D35=0,0,R47/D35)</f>
        <v>0</v>
      </c>
      <c r="F35" s="55"/>
      <c r="G35" s="56"/>
      <c r="H35" s="53"/>
      <c r="I35" s="183">
        <v>0</v>
      </c>
      <c r="J35" s="54">
        <f>IF(I35=0,0,R47/I35)</f>
        <v>0</v>
      </c>
      <c r="K35" s="57"/>
      <c r="L35" s="56"/>
      <c r="M35" s="53"/>
      <c r="N35" s="53"/>
      <c r="O35" s="183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44</v>
      </c>
      <c r="F36" s="44"/>
      <c r="G36" s="44"/>
      <c r="H36" s="44"/>
      <c r="I36" s="44"/>
      <c r="J36" s="60" t="s">
        <v>45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46</v>
      </c>
      <c r="B37" s="62"/>
      <c r="C37" s="63" t="s">
        <v>47</v>
      </c>
      <c r="D37" s="64"/>
      <c r="E37" s="64"/>
      <c r="F37" s="65"/>
      <c r="G37" s="61" t="s">
        <v>48</v>
      </c>
      <c r="H37" s="66"/>
      <c r="I37" s="63" t="s">
        <v>49</v>
      </c>
      <c r="J37" s="64"/>
      <c r="K37" s="64"/>
      <c r="L37" s="61" t="s">
        <v>50</v>
      </c>
      <c r="M37" s="66"/>
      <c r="N37" s="63" t="s">
        <v>51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52</v>
      </c>
      <c r="C38" s="17"/>
      <c r="D38" s="69" t="s">
        <v>53</v>
      </c>
      <c r="E38" s="70">
        <f>SUMIF(Rozpocet!O5:O33,8,Rozpocet!I5:I33)</f>
        <v>0</v>
      </c>
      <c r="F38" s="71"/>
      <c r="G38" s="67">
        <v>8</v>
      </c>
      <c r="H38" s="72" t="s">
        <v>54</v>
      </c>
      <c r="I38" s="30"/>
      <c r="J38" s="184">
        <v>0</v>
      </c>
      <c r="K38" s="73"/>
      <c r="L38" s="67">
        <v>13</v>
      </c>
      <c r="M38" s="28" t="s">
        <v>55</v>
      </c>
      <c r="N38" s="36"/>
      <c r="O38" s="36"/>
      <c r="P38" s="187">
        <f>M49</f>
        <v>20</v>
      </c>
      <c r="Q38" s="74" t="s">
        <v>56</v>
      </c>
      <c r="R38" s="186">
        <v>0</v>
      </c>
      <c r="S38" s="71"/>
    </row>
    <row r="39" spans="1:19" ht="20.25" customHeight="1">
      <c r="A39" s="67">
        <v>2</v>
      </c>
      <c r="B39" s="75"/>
      <c r="C39" s="33"/>
      <c r="D39" s="69" t="s">
        <v>57</v>
      </c>
      <c r="E39" s="70">
        <f>SUMIF(Rozpocet!O10:O33,4,Rozpocet!I10:I33)</f>
        <v>0</v>
      </c>
      <c r="F39" s="71"/>
      <c r="G39" s="67">
        <v>9</v>
      </c>
      <c r="H39" s="14" t="s">
        <v>58</v>
      </c>
      <c r="I39" s="69"/>
      <c r="J39" s="184">
        <v>0</v>
      </c>
      <c r="K39" s="73"/>
      <c r="L39" s="67">
        <v>14</v>
      </c>
      <c r="M39" s="28" t="s">
        <v>59</v>
      </c>
      <c r="N39" s="36"/>
      <c r="O39" s="36"/>
      <c r="P39" s="187">
        <f>M49</f>
        <v>20</v>
      </c>
      <c r="Q39" s="74" t="s">
        <v>56</v>
      </c>
      <c r="R39" s="186">
        <v>0</v>
      </c>
      <c r="S39" s="71"/>
    </row>
    <row r="40" spans="1:19" ht="20.25" customHeight="1">
      <c r="A40" s="67">
        <v>3</v>
      </c>
      <c r="B40" s="68" t="s">
        <v>60</v>
      </c>
      <c r="C40" s="17"/>
      <c r="D40" s="69" t="s">
        <v>53</v>
      </c>
      <c r="E40" s="70">
        <f>SUMIF(Rozpocet!O11:O33,32,Rozpocet!I11:I33)</f>
        <v>0</v>
      </c>
      <c r="F40" s="71"/>
      <c r="G40" s="67">
        <v>10</v>
      </c>
      <c r="H40" s="72" t="s">
        <v>61</v>
      </c>
      <c r="I40" s="30"/>
      <c r="J40" s="184">
        <v>0</v>
      </c>
      <c r="K40" s="73"/>
      <c r="L40" s="67">
        <v>15</v>
      </c>
      <c r="M40" s="28" t="s">
        <v>62</v>
      </c>
      <c r="N40" s="36"/>
      <c r="O40" s="36"/>
      <c r="P40" s="187">
        <f>M49</f>
        <v>20</v>
      </c>
      <c r="Q40" s="74" t="s">
        <v>56</v>
      </c>
      <c r="R40" s="186">
        <v>0</v>
      </c>
      <c r="S40" s="71"/>
    </row>
    <row r="41" spans="1:19" ht="20.25" customHeight="1">
      <c r="A41" s="67">
        <v>4</v>
      </c>
      <c r="B41" s="75"/>
      <c r="C41" s="33"/>
      <c r="D41" s="69" t="s">
        <v>57</v>
      </c>
      <c r="E41" s="70">
        <f>SUMIF(Rozpocet!O12:O33,16,Rozpocet!I12:I33)+SUMIF(Rozpocet!O12:O33,128,Rozpocet!I12:I33)</f>
        <v>0</v>
      </c>
      <c r="F41" s="71"/>
      <c r="G41" s="67">
        <v>11</v>
      </c>
      <c r="H41" s="72"/>
      <c r="I41" s="30"/>
      <c r="J41" s="184">
        <v>0</v>
      </c>
      <c r="K41" s="73"/>
      <c r="L41" s="67">
        <v>16</v>
      </c>
      <c r="M41" s="28" t="s">
        <v>63</v>
      </c>
      <c r="N41" s="36"/>
      <c r="O41" s="36"/>
      <c r="P41" s="187">
        <f>M49</f>
        <v>20</v>
      </c>
      <c r="Q41" s="74" t="s">
        <v>56</v>
      </c>
      <c r="R41" s="186">
        <v>0</v>
      </c>
      <c r="S41" s="71"/>
    </row>
    <row r="42" spans="1:19" ht="20.25" customHeight="1">
      <c r="A42" s="67">
        <v>5</v>
      </c>
      <c r="B42" s="68" t="s">
        <v>64</v>
      </c>
      <c r="C42" s="17"/>
      <c r="D42" s="69" t="s">
        <v>53</v>
      </c>
      <c r="E42" s="70">
        <f>SUMIF(Rozpocet!O13:O33,256,Rozpocet!I13:I33)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65</v>
      </c>
      <c r="N42" s="36"/>
      <c r="O42" s="36"/>
      <c r="P42" s="187">
        <f>M49</f>
        <v>20</v>
      </c>
      <c r="Q42" s="74" t="s">
        <v>56</v>
      </c>
      <c r="R42" s="186">
        <v>0</v>
      </c>
      <c r="S42" s="71"/>
    </row>
    <row r="43" spans="1:19" ht="20.25" customHeight="1">
      <c r="A43" s="67">
        <v>6</v>
      </c>
      <c r="B43" s="75"/>
      <c r="C43" s="33"/>
      <c r="D43" s="69" t="s">
        <v>57</v>
      </c>
      <c r="E43" s="70">
        <f>SUMIF(Rozpocet!O14:O33,64,Rozpocet!I14:I33)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66</v>
      </c>
      <c r="N43" s="36"/>
      <c r="O43" s="36"/>
      <c r="P43" s="36"/>
      <c r="Q43" s="30"/>
      <c r="R43" s="70">
        <f>SUMIF(Rozpocet!O14:O33,1024,Rozpocet!I14:I33)</f>
        <v>0</v>
      </c>
      <c r="S43" s="71"/>
    </row>
    <row r="44" spans="1:19" ht="20.25" customHeight="1">
      <c r="A44" s="67">
        <v>7</v>
      </c>
      <c r="B44" s="78" t="s">
        <v>67</v>
      </c>
      <c r="C44" s="36"/>
      <c r="D44" s="30"/>
      <c r="E44" s="79">
        <f>SUM(E38:E43)</f>
        <v>0</v>
      </c>
      <c r="F44" s="46"/>
      <c r="G44" s="67">
        <v>12</v>
      </c>
      <c r="H44" s="78" t="s">
        <v>68</v>
      </c>
      <c r="I44" s="30"/>
      <c r="J44" s="80">
        <f>SUM(J38:J41)</f>
        <v>0</v>
      </c>
      <c r="K44" s="81"/>
      <c r="L44" s="67">
        <v>19</v>
      </c>
      <c r="M44" s="68" t="s">
        <v>69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70</v>
      </c>
      <c r="C45" s="85"/>
      <c r="D45" s="86"/>
      <c r="E45" s="87">
        <f>SUMIF(Rozpocet!O14:O33,512,Rozpocet!I14:I33)</f>
        <v>0</v>
      </c>
      <c r="F45" s="42"/>
      <c r="G45" s="83">
        <v>21</v>
      </c>
      <c r="H45" s="84" t="s">
        <v>71</v>
      </c>
      <c r="I45" s="86"/>
      <c r="J45" s="185">
        <v>0</v>
      </c>
      <c r="K45" s="88">
        <f>M49</f>
        <v>20</v>
      </c>
      <c r="L45" s="83">
        <v>22</v>
      </c>
      <c r="M45" s="84" t="s">
        <v>72</v>
      </c>
      <c r="N45" s="85"/>
      <c r="O45" s="85"/>
      <c r="P45" s="85"/>
      <c r="Q45" s="86"/>
      <c r="R45" s="87">
        <f>SUMIF(Rozpocet!O14:O33,"&lt;4",Rozpocet!I14:I33)+SUMIF(Rozpocet!O14:O33,"&gt;1024",Rozpocet!I14:I33)</f>
        <v>0</v>
      </c>
      <c r="S45" s="42"/>
    </row>
    <row r="46" spans="1:19" ht="20.25" customHeight="1">
      <c r="A46" s="89" t="s">
        <v>25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73</v>
      </c>
      <c r="M46" s="49"/>
      <c r="N46" s="63" t="s">
        <v>74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75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76</v>
      </c>
      <c r="B48" s="32"/>
      <c r="C48" s="32"/>
      <c r="D48" s="32"/>
      <c r="E48" s="32"/>
      <c r="F48" s="33"/>
      <c r="G48" s="95" t="s">
        <v>77</v>
      </c>
      <c r="H48" s="32"/>
      <c r="I48" s="32"/>
      <c r="J48" s="32"/>
      <c r="K48" s="32"/>
      <c r="L48" s="67">
        <v>24</v>
      </c>
      <c r="M48" s="96">
        <v>10</v>
      </c>
      <c r="N48" s="33" t="s">
        <v>56</v>
      </c>
      <c r="O48" s="97">
        <f>R47-O49</f>
        <v>0</v>
      </c>
      <c r="P48" s="36" t="s">
        <v>78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21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20</v>
      </c>
      <c r="N49" s="30" t="s">
        <v>56</v>
      </c>
      <c r="O49" s="97">
        <f>ROUND(SUMIF(Rozpocet!N14:N33,M49,Rozpocet!I14:I33)+SUMIF(P38:P42,M49,R38:R42)+IF(K45=M49,J45,0),2)</f>
        <v>0</v>
      </c>
      <c r="P49" s="36" t="s">
        <v>78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79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76</v>
      </c>
      <c r="B51" s="32"/>
      <c r="C51" s="32"/>
      <c r="D51" s="32"/>
      <c r="E51" s="32"/>
      <c r="F51" s="33"/>
      <c r="G51" s="95" t="s">
        <v>77</v>
      </c>
      <c r="H51" s="32"/>
      <c r="I51" s="32"/>
      <c r="J51" s="32"/>
      <c r="K51" s="32"/>
      <c r="L51" s="61" t="s">
        <v>80</v>
      </c>
      <c r="M51" s="49"/>
      <c r="N51" s="63" t="s">
        <v>81</v>
      </c>
      <c r="O51" s="48"/>
      <c r="P51" s="48"/>
      <c r="Q51" s="48"/>
      <c r="R51" s="108"/>
      <c r="S51" s="51"/>
    </row>
    <row r="52" spans="1:19" ht="20.25" customHeight="1">
      <c r="A52" s="100" t="s">
        <v>29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82</v>
      </c>
      <c r="N52" s="36"/>
      <c r="O52" s="36"/>
      <c r="P52" s="36"/>
      <c r="Q52" s="30"/>
      <c r="R52" s="186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83</v>
      </c>
      <c r="N53" s="36"/>
      <c r="O53" s="36"/>
      <c r="P53" s="36"/>
      <c r="Q53" s="30"/>
      <c r="R53" s="186">
        <v>0</v>
      </c>
      <c r="S53" s="71"/>
    </row>
    <row r="54" spans="1:19" ht="20.25" customHeight="1">
      <c r="A54" s="109" t="s">
        <v>76</v>
      </c>
      <c r="B54" s="41"/>
      <c r="C54" s="41"/>
      <c r="D54" s="41"/>
      <c r="E54" s="41"/>
      <c r="F54" s="110"/>
      <c r="G54" s="111" t="s">
        <v>77</v>
      </c>
      <c r="H54" s="41"/>
      <c r="I54" s="41"/>
      <c r="J54" s="41"/>
      <c r="K54" s="41"/>
      <c r="L54" s="83">
        <v>29</v>
      </c>
      <c r="M54" s="84" t="s">
        <v>84</v>
      </c>
      <c r="N54" s="85"/>
      <c r="O54" s="85"/>
      <c r="P54" s="85"/>
      <c r="Q54" s="86"/>
      <c r="R54" s="188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85</v>
      </c>
      <c r="B1" s="114"/>
      <c r="C1" s="114"/>
      <c r="D1" s="114"/>
      <c r="E1" s="114"/>
    </row>
    <row r="2" spans="1:5" ht="12" customHeight="1">
      <c r="A2" s="115" t="s">
        <v>86</v>
      </c>
      <c r="B2" s="116" t="str">
        <f>'Krycí list'!E5</f>
        <v>Hrušovany - závlaha pro hřiště FK ČECHIE na ppč. 518-10 v k. ú. Hrušovany</v>
      </c>
      <c r="C2" s="117"/>
      <c r="D2" s="117"/>
      <c r="E2" s="117"/>
    </row>
    <row r="3" spans="1:5" ht="12" customHeight="1">
      <c r="A3" s="115" t="s">
        <v>87</v>
      </c>
      <c r="B3" s="116" t="str">
        <f>'Krycí list'!E7</f>
        <v>Provozní soubor PS 01 - Akumulace a čerpací stanice</v>
      </c>
      <c r="C3" s="118"/>
      <c r="D3" s="116"/>
      <c r="E3" s="119"/>
    </row>
    <row r="4" spans="1:5" ht="12" customHeight="1">
      <c r="A4" s="115" t="s">
        <v>88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89</v>
      </c>
      <c r="B5" s="116" t="str">
        <f>'Krycí list'!P5</f>
        <v>814 22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90</v>
      </c>
      <c r="B7" s="116" t="str">
        <f>'Krycí list'!E26</f>
        <v>Obec Hrušovany, Hrušovany 15, 431 43 Hrušovany</v>
      </c>
      <c r="C7" s="118"/>
      <c r="D7" s="116"/>
      <c r="E7" s="119"/>
    </row>
    <row r="8" spans="1:5" ht="12" customHeight="1">
      <c r="A8" s="116" t="s">
        <v>91</v>
      </c>
      <c r="B8" s="116" t="str">
        <f>'Krycí list'!E28</f>
        <v>výběrové řízení</v>
      </c>
      <c r="C8" s="118"/>
      <c r="D8" s="116"/>
      <c r="E8" s="119"/>
    </row>
    <row r="9" spans="1:5" ht="12" customHeight="1">
      <c r="A9" s="116" t="s">
        <v>92</v>
      </c>
      <c r="B9" s="116" t="s">
        <v>36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93</v>
      </c>
      <c r="B11" s="121" t="s">
        <v>94</v>
      </c>
      <c r="C11" s="122" t="s">
        <v>95</v>
      </c>
      <c r="D11" s="123" t="s">
        <v>96</v>
      </c>
      <c r="E11" s="122" t="s">
        <v>97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PSV</v>
      </c>
      <c r="B14" s="133" t="str">
        <f>Rozpocet!E14</f>
        <v>Konstrukce a práce PSV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742</v>
      </c>
      <c r="B15" s="137" t="str">
        <f>Rozpocet!E15</f>
        <v>Elektromontáže - rozvodný systém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2" t="str">
        <f>Rozpocet!D19</f>
        <v>35-M</v>
      </c>
      <c r="B16" s="133" t="str">
        <f>Rozpocet!E19</f>
        <v>Montáž čerpadel, kompr.a vodoh.zař.</v>
      </c>
      <c r="C16" s="134">
        <f>Rozpocet!I19</f>
        <v>0</v>
      </c>
      <c r="D16" s="135">
        <f>Rozpocet!K19</f>
        <v>0</v>
      </c>
      <c r="E16" s="135">
        <f>Rozpocet!M19</f>
        <v>0</v>
      </c>
    </row>
    <row r="17" spans="1:5" s="131" customFormat="1" ht="12.75" customHeight="1">
      <c r="A17" s="132" t="str">
        <f>Rozpocet!D25</f>
        <v>M</v>
      </c>
      <c r="B17" s="133" t="str">
        <f>Rozpocet!E25</f>
        <v>Práce a dodávky M</v>
      </c>
      <c r="C17" s="134">
        <f>Rozpocet!I25</f>
        <v>0</v>
      </c>
      <c r="D17" s="135">
        <f>Rozpocet!K25</f>
        <v>0</v>
      </c>
      <c r="E17" s="135">
        <f>Rozpocet!M25</f>
        <v>0</v>
      </c>
    </row>
    <row r="18" spans="1:5" s="131" customFormat="1" ht="12.75" customHeight="1">
      <c r="A18" s="136" t="str">
        <f>Rozpocet!D26</f>
        <v>22-M</v>
      </c>
      <c r="B18" s="137" t="str">
        <f>Rozpocet!E26</f>
        <v>Montáže oznam. a zabezp. zařízení</v>
      </c>
      <c r="C18" s="138">
        <f>Rozpocet!I26</f>
        <v>0</v>
      </c>
      <c r="D18" s="139">
        <f>Rozpocet!K26</f>
        <v>0</v>
      </c>
      <c r="E18" s="139">
        <f>Rozpocet!M26</f>
        <v>0</v>
      </c>
    </row>
    <row r="19" spans="1:5" s="131" customFormat="1" ht="12.75" customHeight="1">
      <c r="A19" s="136" t="str">
        <f>Rozpocet!D28</f>
        <v>36-M</v>
      </c>
      <c r="B19" s="137" t="str">
        <f>Rozpocet!E28</f>
        <v>Montáž prov.,měř. a regul. zařízení</v>
      </c>
      <c r="C19" s="138">
        <f>Rozpocet!I28</f>
        <v>0</v>
      </c>
      <c r="D19" s="139">
        <f>Rozpocet!K28</f>
        <v>0</v>
      </c>
      <c r="E19" s="139">
        <f>Rozpocet!M28</f>
        <v>0</v>
      </c>
    </row>
    <row r="20" spans="2:5" s="140" customFormat="1" ht="12.75" customHeight="1">
      <c r="B20" s="141" t="s">
        <v>98</v>
      </c>
      <c r="C20" s="142">
        <f>Rozpocet!I33</f>
        <v>0</v>
      </c>
      <c r="D20" s="143">
        <f>Rozpocet!K33</f>
        <v>0</v>
      </c>
      <c r="E20" s="143">
        <f>Rozpocet!M33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  <c r="Q1" s="144"/>
      <c r="R1" s="144"/>
      <c r="S1" s="144"/>
      <c r="T1" s="144"/>
    </row>
    <row r="2" spans="1:20" ht="11.25" customHeight="1">
      <c r="A2" s="115" t="s">
        <v>86</v>
      </c>
      <c r="B2" s="116"/>
      <c r="C2" s="116" t="str">
        <f>'Krycí list'!E5</f>
        <v>Hrušovany - závlaha pro hřiště FK ČECHIE na ppč. 518-10 v k. ú. Hrušovany</v>
      </c>
      <c r="D2" s="116"/>
      <c r="E2" s="116"/>
      <c r="F2" s="116"/>
      <c r="G2" s="116"/>
      <c r="H2" s="116"/>
      <c r="I2" s="116"/>
      <c r="J2" s="116"/>
      <c r="K2" s="116"/>
      <c r="L2" s="144"/>
      <c r="M2" s="144"/>
      <c r="N2" s="144"/>
      <c r="O2" s="145"/>
      <c r="P2" s="145"/>
      <c r="Q2" s="144"/>
      <c r="R2" s="144"/>
      <c r="S2" s="144"/>
      <c r="T2" s="144"/>
    </row>
    <row r="3" spans="1:20" ht="11.25" customHeight="1">
      <c r="A3" s="115" t="s">
        <v>87</v>
      </c>
      <c r="B3" s="116"/>
      <c r="C3" s="116" t="str">
        <f>'Krycí list'!E7</f>
        <v>Provozní soubor PS 01 - Akumulace a čerpací stanice</v>
      </c>
      <c r="D3" s="116"/>
      <c r="E3" s="116"/>
      <c r="F3" s="116"/>
      <c r="G3" s="116"/>
      <c r="H3" s="116"/>
      <c r="I3" s="116"/>
      <c r="J3" s="116"/>
      <c r="K3" s="116"/>
      <c r="L3" s="144"/>
      <c r="M3" s="144"/>
      <c r="N3" s="144"/>
      <c r="O3" s="145"/>
      <c r="P3" s="145"/>
      <c r="Q3" s="144"/>
      <c r="R3" s="144"/>
      <c r="S3" s="144"/>
      <c r="T3" s="144"/>
    </row>
    <row r="4" spans="1:20" ht="11.25" customHeight="1">
      <c r="A4" s="115" t="s">
        <v>88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4"/>
      <c r="M4" s="144"/>
      <c r="N4" s="144"/>
      <c r="O4" s="145"/>
      <c r="P4" s="145"/>
      <c r="Q4" s="144"/>
      <c r="R4" s="144"/>
      <c r="S4" s="144"/>
      <c r="T4" s="144"/>
    </row>
    <row r="5" spans="1:20" ht="11.25" customHeight="1">
      <c r="A5" s="116" t="s">
        <v>100</v>
      </c>
      <c r="B5" s="116"/>
      <c r="C5" s="116" t="str">
        <f>'Krycí list'!P5</f>
        <v>814 22</v>
      </c>
      <c r="D5" s="116"/>
      <c r="E5" s="116"/>
      <c r="F5" s="116"/>
      <c r="G5" s="116"/>
      <c r="H5" s="116"/>
      <c r="I5" s="116"/>
      <c r="J5" s="116"/>
      <c r="K5" s="116"/>
      <c r="L5" s="144"/>
      <c r="M5" s="144"/>
      <c r="N5" s="144"/>
      <c r="O5" s="145"/>
      <c r="P5" s="145"/>
      <c r="Q5" s="144"/>
      <c r="R5" s="144"/>
      <c r="S5" s="144"/>
      <c r="T5" s="144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4"/>
      <c r="M6" s="144"/>
      <c r="N6" s="144"/>
      <c r="O6" s="145"/>
      <c r="P6" s="145"/>
      <c r="Q6" s="144"/>
      <c r="R6" s="144"/>
      <c r="S6" s="144"/>
      <c r="T6" s="144"/>
    </row>
    <row r="7" spans="1:20" ht="11.25" customHeight="1">
      <c r="A7" s="116" t="s">
        <v>90</v>
      </c>
      <c r="B7" s="116"/>
      <c r="C7" s="116" t="str">
        <f>'Krycí list'!E26</f>
        <v>Obec Hrušovany, Hrušovany 15, 431 43 Hrušovany</v>
      </c>
      <c r="D7" s="116"/>
      <c r="E7" s="116"/>
      <c r="F7" s="116"/>
      <c r="G7" s="116"/>
      <c r="H7" s="116"/>
      <c r="I7" s="116"/>
      <c r="J7" s="116"/>
      <c r="K7" s="116"/>
      <c r="L7" s="144"/>
      <c r="M7" s="144"/>
      <c r="N7" s="144"/>
      <c r="O7" s="145"/>
      <c r="P7" s="145"/>
      <c r="Q7" s="144"/>
      <c r="R7" s="144"/>
      <c r="S7" s="144"/>
      <c r="T7" s="144"/>
    </row>
    <row r="8" spans="1:20" ht="11.25" customHeight="1">
      <c r="A8" s="116" t="s">
        <v>91</v>
      </c>
      <c r="B8" s="116"/>
      <c r="C8" s="116" t="str">
        <f>'Krycí list'!E28</f>
        <v>výběrové řízení</v>
      </c>
      <c r="D8" s="116"/>
      <c r="E8" s="116"/>
      <c r="F8" s="116"/>
      <c r="G8" s="116"/>
      <c r="H8" s="116"/>
      <c r="I8" s="116"/>
      <c r="J8" s="116"/>
      <c r="K8" s="116"/>
      <c r="L8" s="144"/>
      <c r="M8" s="144"/>
      <c r="N8" s="144"/>
      <c r="O8" s="145"/>
      <c r="P8" s="145"/>
      <c r="Q8" s="144"/>
      <c r="R8" s="144"/>
      <c r="S8" s="144"/>
      <c r="T8" s="144"/>
    </row>
    <row r="9" spans="1:20" ht="11.25" customHeight="1">
      <c r="A9" s="116" t="s">
        <v>92</v>
      </c>
      <c r="B9" s="116"/>
      <c r="C9" s="116" t="s">
        <v>36</v>
      </c>
      <c r="D9" s="116"/>
      <c r="E9" s="116"/>
      <c r="F9" s="116"/>
      <c r="G9" s="116"/>
      <c r="H9" s="116"/>
      <c r="I9" s="116"/>
      <c r="J9" s="116"/>
      <c r="K9" s="116"/>
      <c r="L9" s="144"/>
      <c r="M9" s="144"/>
      <c r="N9" s="144"/>
      <c r="O9" s="145"/>
      <c r="P9" s="145"/>
      <c r="Q9" s="144"/>
      <c r="R9" s="144"/>
      <c r="S9" s="144"/>
      <c r="T9" s="144"/>
    </row>
    <row r="10" spans="1:20" ht="5.25" customHeight="1">
      <c r="A10" s="144"/>
      <c r="B10" s="144"/>
      <c r="C10" s="144"/>
      <c r="D10" s="144"/>
      <c r="E10" s="144"/>
      <c r="F10" s="144"/>
      <c r="G10" s="144"/>
      <c r="H10" s="173"/>
      <c r="I10" s="144"/>
      <c r="J10" s="144"/>
      <c r="K10" s="144"/>
      <c r="L10" s="144"/>
      <c r="M10" s="144"/>
      <c r="N10" s="173"/>
      <c r="O10" s="145"/>
      <c r="P10" s="145"/>
      <c r="Q10" s="144"/>
      <c r="R10" s="144"/>
      <c r="S10" s="144"/>
      <c r="T10" s="144"/>
    </row>
    <row r="11" spans="1:21" ht="21.75" customHeight="1">
      <c r="A11" s="120" t="s">
        <v>101</v>
      </c>
      <c r="B11" s="121" t="s">
        <v>102</v>
      </c>
      <c r="C11" s="121" t="s">
        <v>103</v>
      </c>
      <c r="D11" s="121" t="s">
        <v>104</v>
      </c>
      <c r="E11" s="121" t="s">
        <v>94</v>
      </c>
      <c r="F11" s="121" t="s">
        <v>105</v>
      </c>
      <c r="G11" s="121" t="s">
        <v>106</v>
      </c>
      <c r="H11" s="174" t="s">
        <v>107</v>
      </c>
      <c r="I11" s="121" t="s">
        <v>95</v>
      </c>
      <c r="J11" s="121" t="s">
        <v>108</v>
      </c>
      <c r="K11" s="121" t="s">
        <v>96</v>
      </c>
      <c r="L11" s="121" t="s">
        <v>109</v>
      </c>
      <c r="M11" s="121" t="s">
        <v>110</v>
      </c>
      <c r="N11" s="174" t="s">
        <v>111</v>
      </c>
      <c r="O11" s="146" t="s">
        <v>112</v>
      </c>
      <c r="P11" s="147" t="s">
        <v>113</v>
      </c>
      <c r="Q11" s="121"/>
      <c r="R11" s="121"/>
      <c r="S11" s="121"/>
      <c r="T11" s="148" t="s">
        <v>114</v>
      </c>
      <c r="U11" s="149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5">
        <v>8</v>
      </c>
      <c r="I12" s="125">
        <v>9</v>
      </c>
      <c r="J12" s="125"/>
      <c r="K12" s="125"/>
      <c r="L12" s="125"/>
      <c r="M12" s="125"/>
      <c r="N12" s="175">
        <v>10</v>
      </c>
      <c r="O12" s="150">
        <v>11</v>
      </c>
      <c r="P12" s="151">
        <v>12</v>
      </c>
      <c r="Q12" s="125"/>
      <c r="R12" s="125"/>
      <c r="S12" s="125"/>
      <c r="T12" s="152">
        <v>11</v>
      </c>
      <c r="U12" s="149"/>
    </row>
    <row r="13" spans="1:20" ht="3.75" customHeight="1">
      <c r="A13" s="144"/>
      <c r="B13" s="144"/>
      <c r="C13" s="144"/>
      <c r="D13" s="144"/>
      <c r="E13" s="144"/>
      <c r="F13" s="144"/>
      <c r="G13" s="144"/>
      <c r="H13" s="173"/>
      <c r="I13" s="144"/>
      <c r="J13" s="144"/>
      <c r="K13" s="144"/>
      <c r="L13" s="144"/>
      <c r="M13" s="144"/>
      <c r="N13" s="173"/>
      <c r="O13" s="145"/>
      <c r="P13" s="153"/>
      <c r="Q13" s="144"/>
      <c r="R13" s="144"/>
      <c r="S13" s="144"/>
      <c r="T13" s="144"/>
    </row>
    <row r="14" spans="1:16" s="131" customFormat="1" ht="12.75" customHeight="1">
      <c r="A14" s="154"/>
      <c r="B14" s="155" t="s">
        <v>73</v>
      </c>
      <c r="C14" s="154"/>
      <c r="D14" s="154" t="s">
        <v>60</v>
      </c>
      <c r="E14" s="154" t="s">
        <v>115</v>
      </c>
      <c r="F14" s="154"/>
      <c r="G14" s="154"/>
      <c r="H14" s="176"/>
      <c r="I14" s="156">
        <f>I15</f>
        <v>0</v>
      </c>
      <c r="J14" s="154"/>
      <c r="K14" s="157">
        <f>K15</f>
        <v>0</v>
      </c>
      <c r="L14" s="154"/>
      <c r="M14" s="157">
        <f>M15</f>
        <v>0</v>
      </c>
      <c r="N14" s="176"/>
      <c r="P14" s="133" t="s">
        <v>116</v>
      </c>
    </row>
    <row r="15" spans="2:16" s="131" customFormat="1" ht="12.75" customHeight="1">
      <c r="B15" s="136" t="s">
        <v>73</v>
      </c>
      <c r="D15" s="137" t="s">
        <v>117</v>
      </c>
      <c r="E15" s="137" t="s">
        <v>118</v>
      </c>
      <c r="H15" s="177"/>
      <c r="I15" s="138">
        <f>SUM(I16:I18)</f>
        <v>0</v>
      </c>
      <c r="K15" s="139">
        <f>SUM(K16:K18)</f>
        <v>0</v>
      </c>
      <c r="M15" s="139">
        <f>SUM(M16:M18)</f>
        <v>0</v>
      </c>
      <c r="N15" s="177"/>
      <c r="P15" s="137" t="s">
        <v>119</v>
      </c>
    </row>
    <row r="16" spans="1:16" s="14" customFormat="1" ht="13.5" customHeight="1">
      <c r="A16" s="158" t="s">
        <v>119</v>
      </c>
      <c r="B16" s="158" t="s">
        <v>120</v>
      </c>
      <c r="C16" s="158" t="s">
        <v>121</v>
      </c>
      <c r="D16" s="159" t="s">
        <v>122</v>
      </c>
      <c r="E16" s="160" t="s">
        <v>123</v>
      </c>
      <c r="F16" s="158" t="s">
        <v>124</v>
      </c>
      <c r="G16" s="161">
        <v>1</v>
      </c>
      <c r="H16" s="178">
        <v>0</v>
      </c>
      <c r="I16" s="162">
        <f>ROUND(G16*H16,2)</f>
        <v>0</v>
      </c>
      <c r="J16" s="163">
        <v>0</v>
      </c>
      <c r="K16" s="161">
        <f>G16*J16</f>
        <v>0</v>
      </c>
      <c r="L16" s="163">
        <v>0</v>
      </c>
      <c r="M16" s="161">
        <f>G16*L16</f>
        <v>0</v>
      </c>
      <c r="N16" s="181">
        <v>20</v>
      </c>
      <c r="O16" s="164">
        <v>16</v>
      </c>
      <c r="P16" s="14" t="s">
        <v>125</v>
      </c>
    </row>
    <row r="17" spans="1:16" s="14" customFormat="1" ht="13.5" customHeight="1">
      <c r="A17" s="165" t="s">
        <v>125</v>
      </c>
      <c r="B17" s="165" t="s">
        <v>126</v>
      </c>
      <c r="C17" s="165" t="s">
        <v>127</v>
      </c>
      <c r="D17" s="166" t="s">
        <v>128</v>
      </c>
      <c r="E17" s="167" t="s">
        <v>129</v>
      </c>
      <c r="F17" s="165" t="s">
        <v>124</v>
      </c>
      <c r="G17" s="168">
        <v>1</v>
      </c>
      <c r="H17" s="179">
        <v>0</v>
      </c>
      <c r="I17" s="169">
        <f>ROUND(G17*H17,2)</f>
        <v>0</v>
      </c>
      <c r="J17" s="170">
        <v>0</v>
      </c>
      <c r="K17" s="168">
        <f>G17*J17</f>
        <v>0</v>
      </c>
      <c r="L17" s="170">
        <v>0</v>
      </c>
      <c r="M17" s="168">
        <f>G17*L17</f>
        <v>0</v>
      </c>
      <c r="N17" s="182">
        <v>20</v>
      </c>
      <c r="O17" s="171">
        <v>32</v>
      </c>
      <c r="P17" s="172" t="s">
        <v>125</v>
      </c>
    </row>
    <row r="18" spans="1:16" s="14" customFormat="1" ht="13.5" customHeight="1">
      <c r="A18" s="158" t="s">
        <v>130</v>
      </c>
      <c r="B18" s="158" t="s">
        <v>120</v>
      </c>
      <c r="C18" s="158" t="s">
        <v>121</v>
      </c>
      <c r="D18" s="159" t="s">
        <v>131</v>
      </c>
      <c r="E18" s="160" t="s">
        <v>132</v>
      </c>
      <c r="F18" s="158" t="s">
        <v>124</v>
      </c>
      <c r="G18" s="161">
        <v>2</v>
      </c>
      <c r="H18" s="178">
        <v>0</v>
      </c>
      <c r="I18" s="162">
        <f>ROUND(G18*H18,2)</f>
        <v>0</v>
      </c>
      <c r="J18" s="163">
        <v>0</v>
      </c>
      <c r="K18" s="161">
        <f>G18*J18</f>
        <v>0</v>
      </c>
      <c r="L18" s="163">
        <v>0</v>
      </c>
      <c r="M18" s="161">
        <f>G18*L18</f>
        <v>0</v>
      </c>
      <c r="N18" s="181">
        <v>20</v>
      </c>
      <c r="O18" s="164">
        <v>16</v>
      </c>
      <c r="P18" s="14" t="s">
        <v>125</v>
      </c>
    </row>
    <row r="19" spans="2:16" s="131" customFormat="1" ht="12.75" customHeight="1">
      <c r="B19" s="132" t="s">
        <v>73</v>
      </c>
      <c r="D19" s="133" t="s">
        <v>133</v>
      </c>
      <c r="E19" s="133" t="s">
        <v>134</v>
      </c>
      <c r="H19" s="177"/>
      <c r="I19" s="134">
        <f>SUM(I20:I24)</f>
        <v>0</v>
      </c>
      <c r="K19" s="135">
        <f>SUM(K20:K24)</f>
        <v>0</v>
      </c>
      <c r="M19" s="135">
        <f>SUM(M20:M24)</f>
        <v>0</v>
      </c>
      <c r="N19" s="177"/>
      <c r="P19" s="133" t="s">
        <v>116</v>
      </c>
    </row>
    <row r="20" spans="1:16" s="14" customFormat="1" ht="13.5" customHeight="1">
      <c r="A20" s="158" t="s">
        <v>135</v>
      </c>
      <c r="B20" s="158" t="s">
        <v>120</v>
      </c>
      <c r="C20" s="158" t="s">
        <v>136</v>
      </c>
      <c r="D20" s="159" t="s">
        <v>137</v>
      </c>
      <c r="E20" s="160" t="s">
        <v>138</v>
      </c>
      <c r="F20" s="158" t="s">
        <v>124</v>
      </c>
      <c r="G20" s="161">
        <v>2</v>
      </c>
      <c r="H20" s="178">
        <v>0</v>
      </c>
      <c r="I20" s="162">
        <f>ROUND(G20*H20,2)</f>
        <v>0</v>
      </c>
      <c r="J20" s="163">
        <v>0</v>
      </c>
      <c r="K20" s="161">
        <f>G20*J20</f>
        <v>0</v>
      </c>
      <c r="L20" s="163">
        <v>0</v>
      </c>
      <c r="M20" s="161">
        <f>G20*L20</f>
        <v>0</v>
      </c>
      <c r="N20" s="181">
        <v>20</v>
      </c>
      <c r="O20" s="164">
        <v>64</v>
      </c>
      <c r="P20" s="14" t="s">
        <v>119</v>
      </c>
    </row>
    <row r="21" spans="1:16" s="14" customFormat="1" ht="13.5" customHeight="1">
      <c r="A21" s="165" t="s">
        <v>139</v>
      </c>
      <c r="B21" s="165" t="s">
        <v>126</v>
      </c>
      <c r="C21" s="165" t="s">
        <v>127</v>
      </c>
      <c r="D21" s="166" t="s">
        <v>140</v>
      </c>
      <c r="E21" s="167" t="s">
        <v>141</v>
      </c>
      <c r="F21" s="165" t="s">
        <v>124</v>
      </c>
      <c r="G21" s="168">
        <v>2</v>
      </c>
      <c r="H21" s="179">
        <v>0</v>
      </c>
      <c r="I21" s="169">
        <f>ROUND(G21*H21,2)</f>
        <v>0</v>
      </c>
      <c r="J21" s="170">
        <v>0</v>
      </c>
      <c r="K21" s="168">
        <f>G21*J21</f>
        <v>0</v>
      </c>
      <c r="L21" s="170">
        <v>0</v>
      </c>
      <c r="M21" s="168">
        <f>G21*L21</f>
        <v>0</v>
      </c>
      <c r="N21" s="182">
        <v>20</v>
      </c>
      <c r="O21" s="171">
        <v>256</v>
      </c>
      <c r="P21" s="172" t="s">
        <v>119</v>
      </c>
    </row>
    <row r="22" spans="1:16" s="14" customFormat="1" ht="13.5" customHeight="1">
      <c r="A22" s="165" t="s">
        <v>142</v>
      </c>
      <c r="B22" s="165" t="s">
        <v>126</v>
      </c>
      <c r="C22" s="165" t="s">
        <v>127</v>
      </c>
      <c r="D22" s="166" t="s">
        <v>143</v>
      </c>
      <c r="E22" s="167" t="s">
        <v>144</v>
      </c>
      <c r="F22" s="165" t="s">
        <v>124</v>
      </c>
      <c r="G22" s="168">
        <v>2</v>
      </c>
      <c r="H22" s="179">
        <v>0</v>
      </c>
      <c r="I22" s="169">
        <f>ROUND(G22*H22,2)</f>
        <v>0</v>
      </c>
      <c r="J22" s="170">
        <v>0</v>
      </c>
      <c r="K22" s="168">
        <f>G22*J22</f>
        <v>0</v>
      </c>
      <c r="L22" s="170">
        <v>0</v>
      </c>
      <c r="M22" s="168">
        <f>G22*L22</f>
        <v>0</v>
      </c>
      <c r="N22" s="182">
        <v>20</v>
      </c>
      <c r="O22" s="171">
        <v>256</v>
      </c>
      <c r="P22" s="172" t="s">
        <v>119</v>
      </c>
    </row>
    <row r="23" spans="1:16" s="14" customFormat="1" ht="13.5" customHeight="1">
      <c r="A23" s="165" t="s">
        <v>145</v>
      </c>
      <c r="B23" s="165" t="s">
        <v>126</v>
      </c>
      <c r="C23" s="165" t="s">
        <v>127</v>
      </c>
      <c r="D23" s="166" t="s">
        <v>146</v>
      </c>
      <c r="E23" s="167" t="s">
        <v>147</v>
      </c>
      <c r="F23" s="165" t="s">
        <v>124</v>
      </c>
      <c r="G23" s="168">
        <v>4</v>
      </c>
      <c r="H23" s="179">
        <v>0</v>
      </c>
      <c r="I23" s="169">
        <f>ROUND(G23*H23,2)</f>
        <v>0</v>
      </c>
      <c r="J23" s="170">
        <v>0</v>
      </c>
      <c r="K23" s="168">
        <f>G23*J23</f>
        <v>0</v>
      </c>
      <c r="L23" s="170">
        <v>0</v>
      </c>
      <c r="M23" s="168">
        <f>G23*L23</f>
        <v>0</v>
      </c>
      <c r="N23" s="182">
        <v>20</v>
      </c>
      <c r="O23" s="171">
        <v>256</v>
      </c>
      <c r="P23" s="172" t="s">
        <v>119</v>
      </c>
    </row>
    <row r="24" spans="1:16" s="14" customFormat="1" ht="13.5" customHeight="1">
      <c r="A24" s="165" t="s">
        <v>148</v>
      </c>
      <c r="B24" s="165" t="s">
        <v>126</v>
      </c>
      <c r="C24" s="165" t="s">
        <v>127</v>
      </c>
      <c r="D24" s="166" t="s">
        <v>149</v>
      </c>
      <c r="E24" s="167" t="s">
        <v>150</v>
      </c>
      <c r="F24" s="165" t="s">
        <v>124</v>
      </c>
      <c r="G24" s="168">
        <v>2</v>
      </c>
      <c r="H24" s="179">
        <v>0</v>
      </c>
      <c r="I24" s="169">
        <f>ROUND(G24*H24,2)</f>
        <v>0</v>
      </c>
      <c r="J24" s="170">
        <v>0</v>
      </c>
      <c r="K24" s="168">
        <f>G24*J24</f>
        <v>0</v>
      </c>
      <c r="L24" s="170">
        <v>0</v>
      </c>
      <c r="M24" s="168">
        <f>G24*L24</f>
        <v>0</v>
      </c>
      <c r="N24" s="182">
        <v>20</v>
      </c>
      <c r="O24" s="171">
        <v>256</v>
      </c>
      <c r="P24" s="172" t="s">
        <v>119</v>
      </c>
    </row>
    <row r="25" spans="2:16" s="131" customFormat="1" ht="12.75" customHeight="1">
      <c r="B25" s="132" t="s">
        <v>73</v>
      </c>
      <c r="D25" s="133" t="s">
        <v>126</v>
      </c>
      <c r="E25" s="133" t="s">
        <v>151</v>
      </c>
      <c r="H25" s="177"/>
      <c r="I25" s="134">
        <f>I26+I28</f>
        <v>0</v>
      </c>
      <c r="K25" s="135">
        <f>K26+K28</f>
        <v>0</v>
      </c>
      <c r="M25" s="135">
        <f>M26+M28</f>
        <v>0</v>
      </c>
      <c r="N25" s="177"/>
      <c r="P25" s="133" t="s">
        <v>116</v>
      </c>
    </row>
    <row r="26" spans="2:16" s="131" customFormat="1" ht="12.75" customHeight="1">
      <c r="B26" s="136" t="s">
        <v>73</v>
      </c>
      <c r="D26" s="137" t="s">
        <v>152</v>
      </c>
      <c r="E26" s="137" t="s">
        <v>153</v>
      </c>
      <c r="H26" s="177"/>
      <c r="I26" s="138">
        <f>I27</f>
        <v>0</v>
      </c>
      <c r="K26" s="139">
        <f>K27</f>
        <v>0</v>
      </c>
      <c r="M26" s="139">
        <f>M27</f>
        <v>0</v>
      </c>
      <c r="N26" s="177"/>
      <c r="P26" s="137" t="s">
        <v>119</v>
      </c>
    </row>
    <row r="27" spans="1:16" s="14" customFormat="1" ht="13.5" customHeight="1">
      <c r="A27" s="158" t="s">
        <v>154</v>
      </c>
      <c r="B27" s="158" t="s">
        <v>120</v>
      </c>
      <c r="C27" s="158" t="s">
        <v>155</v>
      </c>
      <c r="D27" s="159" t="s">
        <v>156</v>
      </c>
      <c r="E27" s="160" t="s">
        <v>157</v>
      </c>
      <c r="F27" s="158" t="s">
        <v>124</v>
      </c>
      <c r="G27" s="161">
        <v>1</v>
      </c>
      <c r="H27" s="178">
        <v>0</v>
      </c>
      <c r="I27" s="162">
        <f>ROUND(G27*H27,2)</f>
        <v>0</v>
      </c>
      <c r="J27" s="163">
        <v>0</v>
      </c>
      <c r="K27" s="161">
        <f>G27*J27</f>
        <v>0</v>
      </c>
      <c r="L27" s="163">
        <v>0</v>
      </c>
      <c r="M27" s="161">
        <f>G27*L27</f>
        <v>0</v>
      </c>
      <c r="N27" s="181">
        <v>20</v>
      </c>
      <c r="O27" s="164">
        <v>64</v>
      </c>
      <c r="P27" s="14" t="s">
        <v>125</v>
      </c>
    </row>
    <row r="28" spans="2:16" s="131" customFormat="1" ht="12.75" customHeight="1">
      <c r="B28" s="136" t="s">
        <v>73</v>
      </c>
      <c r="D28" s="137" t="s">
        <v>158</v>
      </c>
      <c r="E28" s="137" t="s">
        <v>159</v>
      </c>
      <c r="H28" s="177"/>
      <c r="I28" s="138">
        <f>SUM(I29:I32)</f>
        <v>0</v>
      </c>
      <c r="K28" s="139">
        <f>SUM(K29:K32)</f>
        <v>0</v>
      </c>
      <c r="M28" s="139">
        <f>SUM(M29:M32)</f>
        <v>0</v>
      </c>
      <c r="N28" s="177"/>
      <c r="P28" s="137" t="s">
        <v>119</v>
      </c>
    </row>
    <row r="29" spans="1:16" s="14" customFormat="1" ht="13.5" customHeight="1">
      <c r="A29" s="158" t="s">
        <v>160</v>
      </c>
      <c r="B29" s="158" t="s">
        <v>120</v>
      </c>
      <c r="C29" s="158" t="s">
        <v>161</v>
      </c>
      <c r="D29" s="159" t="s">
        <v>162</v>
      </c>
      <c r="E29" s="160" t="s">
        <v>163</v>
      </c>
      <c r="F29" s="158" t="s">
        <v>124</v>
      </c>
      <c r="G29" s="161">
        <v>2</v>
      </c>
      <c r="H29" s="178">
        <v>0</v>
      </c>
      <c r="I29" s="162">
        <f>ROUND(G29*H29,2)</f>
        <v>0</v>
      </c>
      <c r="J29" s="163">
        <v>0</v>
      </c>
      <c r="K29" s="161">
        <f>G29*J29</f>
        <v>0</v>
      </c>
      <c r="L29" s="163">
        <v>0</v>
      </c>
      <c r="M29" s="161">
        <f>G29*L29</f>
        <v>0</v>
      </c>
      <c r="N29" s="181">
        <v>20</v>
      </c>
      <c r="O29" s="164">
        <v>64</v>
      </c>
      <c r="P29" s="14" t="s">
        <v>125</v>
      </c>
    </row>
    <row r="30" spans="1:16" s="14" customFormat="1" ht="13.5" customHeight="1">
      <c r="A30" s="165" t="s">
        <v>164</v>
      </c>
      <c r="B30" s="165" t="s">
        <v>126</v>
      </c>
      <c r="C30" s="165" t="s">
        <v>127</v>
      </c>
      <c r="D30" s="166" t="s">
        <v>165</v>
      </c>
      <c r="E30" s="167" t="s">
        <v>166</v>
      </c>
      <c r="F30" s="165" t="s">
        <v>124</v>
      </c>
      <c r="G30" s="168">
        <v>2</v>
      </c>
      <c r="H30" s="179">
        <v>0</v>
      </c>
      <c r="I30" s="169">
        <f>ROUND(G30*H30,2)</f>
        <v>0</v>
      </c>
      <c r="J30" s="170">
        <v>0</v>
      </c>
      <c r="K30" s="168">
        <f>G30*J30</f>
        <v>0</v>
      </c>
      <c r="L30" s="170">
        <v>0</v>
      </c>
      <c r="M30" s="168">
        <f>G30*L30</f>
        <v>0</v>
      </c>
      <c r="N30" s="182">
        <v>20</v>
      </c>
      <c r="O30" s="171">
        <v>256</v>
      </c>
      <c r="P30" s="172" t="s">
        <v>125</v>
      </c>
    </row>
    <row r="31" spans="1:16" s="14" customFormat="1" ht="13.5" customHeight="1">
      <c r="A31" s="165" t="s">
        <v>167</v>
      </c>
      <c r="B31" s="165" t="s">
        <v>126</v>
      </c>
      <c r="C31" s="165" t="s">
        <v>127</v>
      </c>
      <c r="D31" s="166" t="s">
        <v>168</v>
      </c>
      <c r="E31" s="167" t="s">
        <v>169</v>
      </c>
      <c r="F31" s="165" t="s">
        <v>170</v>
      </c>
      <c r="G31" s="168">
        <v>120</v>
      </c>
      <c r="H31" s="179">
        <v>0</v>
      </c>
      <c r="I31" s="169">
        <f>ROUND(G31*H31,2)</f>
        <v>0</v>
      </c>
      <c r="J31" s="170">
        <v>0</v>
      </c>
      <c r="K31" s="168">
        <f>G31*J31</f>
        <v>0</v>
      </c>
      <c r="L31" s="170">
        <v>0</v>
      </c>
      <c r="M31" s="168">
        <f>G31*L31</f>
        <v>0</v>
      </c>
      <c r="N31" s="182">
        <v>20</v>
      </c>
      <c r="O31" s="171">
        <v>256</v>
      </c>
      <c r="P31" s="172" t="s">
        <v>125</v>
      </c>
    </row>
    <row r="32" spans="1:16" s="14" customFormat="1" ht="13.5" customHeight="1">
      <c r="A32" s="165" t="s">
        <v>171</v>
      </c>
      <c r="B32" s="165" t="s">
        <v>126</v>
      </c>
      <c r="C32" s="165" t="s">
        <v>127</v>
      </c>
      <c r="D32" s="166" t="s">
        <v>172</v>
      </c>
      <c r="E32" s="167" t="s">
        <v>173</v>
      </c>
      <c r="F32" s="165" t="s">
        <v>170</v>
      </c>
      <c r="G32" s="168">
        <v>120</v>
      </c>
      <c r="H32" s="179">
        <v>0</v>
      </c>
      <c r="I32" s="169">
        <f>ROUND(G32*H32,2)</f>
        <v>0</v>
      </c>
      <c r="J32" s="170">
        <v>0</v>
      </c>
      <c r="K32" s="168">
        <f>G32*J32</f>
        <v>0</v>
      </c>
      <c r="L32" s="170">
        <v>0</v>
      </c>
      <c r="M32" s="168">
        <f>G32*L32</f>
        <v>0</v>
      </c>
      <c r="N32" s="182">
        <v>20</v>
      </c>
      <c r="O32" s="171">
        <v>256</v>
      </c>
      <c r="P32" s="172" t="s">
        <v>125</v>
      </c>
    </row>
    <row r="33" spans="5:14" s="140" customFormat="1" ht="12.75" customHeight="1">
      <c r="E33" s="141" t="s">
        <v>98</v>
      </c>
      <c r="H33" s="180"/>
      <c r="I33" s="142">
        <f>I14+I19+I25</f>
        <v>0</v>
      </c>
      <c r="K33" s="143">
        <f>K14+K19+K25</f>
        <v>0</v>
      </c>
      <c r="M33" s="143">
        <f>M14+M19+M25</f>
        <v>0</v>
      </c>
      <c r="N33" s="180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2012-11-21T03:37:58Z</dcterms:created>
  <dcterms:modified xsi:type="dcterms:W3CDTF">2012-11-21T03:37:58Z</dcterms:modified>
  <cp:category/>
  <cp:version/>
  <cp:contentType/>
  <cp:contentStatus/>
</cp:coreProperties>
</file>