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<sst xmlns="http://schemas.openxmlformats.org/spreadsheetml/2006/main" count="302" uniqueCount="184">
  <si>
    <t>KRYCÍ LIST ROZPOČTU</t>
  </si>
  <si>
    <t>Název stavby</t>
  </si>
  <si>
    <t>Hrušovany - závlaha pro hřiště FK ČECHIE na ppč. 518-10 v k. ú. Hrušovany</t>
  </si>
  <si>
    <t>JKSO</t>
  </si>
  <si>
    <t>825 73</t>
  </si>
  <si>
    <t>Kód stavby</t>
  </si>
  <si>
    <t>HRUSOVANY_ZAVLAHA</t>
  </si>
  <si>
    <t>Název objektu</t>
  </si>
  <si>
    <t>Stavební objekt SO 01 - Vrtané studny - 2 ks</t>
  </si>
  <si>
    <t>EČO</t>
  </si>
  <si>
    <t>Kód objektu</t>
  </si>
  <si>
    <t>HRUSOVANY - SO 01</t>
  </si>
  <si>
    <t>Název části</t>
  </si>
  <si>
    <t xml:space="preserve"> </t>
  </si>
  <si>
    <t>Místo</t>
  </si>
  <si>
    <t>HRUŠOVANY U CHOMUTOVA</t>
  </si>
  <si>
    <t>Kód části</t>
  </si>
  <si>
    <t>Název podčásti</t>
  </si>
  <si>
    <t>Kód podčásti</t>
  </si>
  <si>
    <t>IČ</t>
  </si>
  <si>
    <t>DIČ</t>
  </si>
  <si>
    <t>Objednatel</t>
  </si>
  <si>
    <t>Obec Hrušovany, Hrušovany 15, 431 43 Hrušovany</t>
  </si>
  <si>
    <t>00261874</t>
  </si>
  <si>
    <t>CZ00261874</t>
  </si>
  <si>
    <t>Projektant</t>
  </si>
  <si>
    <t xml:space="preserve">Ing. Pavel Král , Jarní 5655,  430 04 Chomutov </t>
  </si>
  <si>
    <t>63738139</t>
  </si>
  <si>
    <t>CZ5501290487</t>
  </si>
  <si>
    <t>Zhotovitel</t>
  </si>
  <si>
    <t>výběrové řízení</t>
  </si>
  <si>
    <t>Rozpočet číslo</t>
  </si>
  <si>
    <t>Zpracoval</t>
  </si>
  <si>
    <t>Dne</t>
  </si>
  <si>
    <t>21_11_11</t>
  </si>
  <si>
    <t>Ing.P.Král</t>
  </si>
  <si>
    <t>21.11.2011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</si>
  <si>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</si>
  <si>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</si>
  <si>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</si>
  <si>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</si>
  <si>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</si>
  <si>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</si>
  <si>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</si>
  <si>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</si>
  <si>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</si>
  <si>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</si>
  <si>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</si>
  <si>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</si>
  <si>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</si>
  <si>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</si>
  <si>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</si>
  <si>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</si>
  <si>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</si>
  <si>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</si>
  <si>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</si>
  <si>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</si>
  <si>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</si>
  <si>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</si>
  <si>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</si>
  <si>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</si>
  <si>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</si>
  <si>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</si>
  <si>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</si>
  <si>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</si>
  <si>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</si>
  <si>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</si>
  <si>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</si>
  <si>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</si>
  <si>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</si>
  <si>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</si>
  <si>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</si>
  <si>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</si>
  <si>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</si>
  <si>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</si>
  <si>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</si>
  <si>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</si>
  <si>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</si>
  <si>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</si>
  <si>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</si>
  <si>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</si>
  <si>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</si>
  <si>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</si>
  <si>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</si>
  <si>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</si>
  <si>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</si>
  <si>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</si>
  <si>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</si>
  <si>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</si>
  <si>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</si>
  <si>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</si>
  <si>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</si>
  <si>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</si>
  <si>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</si>
  <si>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</si>
  <si>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</si>
  <si>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</si>
  <si>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</si>
  <si>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</si>
  <si>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</si>
  <si>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</si>
  <si>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</si>
  <si>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</si>
  <si>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</si>
  <si>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</si>
  <si>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</si>
  <si>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</si>
  <si>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</si>
  <si>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</si>
  <si>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</si>
  <si>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</si>
  <si>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</si>
  <si>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</si>
  <si>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</si>
  <si>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</si>
  <si>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1</t>
  </si>
  <si>
    <t>Zemní práce</t>
  </si>
  <si>
    <t>0</t>
  </si>
  <si>
    <t>K</t>
  </si>
  <si>
    <t>001</t>
  </si>
  <si>
    <t>111101101</t>
  </si>
  <si>
    <t>Odstranění travin z celkové plochy do 0,1 ha</t>
  </si>
  <si>
    <t>ha</t>
  </si>
  <si>
    <t>2</t>
  </si>
  <si>
    <t>133201101</t>
  </si>
  <si>
    <t>Hloubení šachet v hornině tř. 3 objemu do 100 m3</t>
  </si>
  <si>
    <t>m3</t>
  </si>
  <si>
    <t>3</t>
  </si>
  <si>
    <t>181101102</t>
  </si>
  <si>
    <t>Úprava pláně v zářezech v hornině tř. 1 až 4 se zhutněním</t>
  </si>
  <si>
    <t>m2</t>
  </si>
  <si>
    <t>4</t>
  </si>
  <si>
    <t>141721119.1</t>
  </si>
  <si>
    <t>Řízené horizontální vrtání hloubky do 6 m délky do 160 m vnějšího průměru přes 350 mm do 400 mm - VRT 1</t>
  </si>
  <si>
    <t>m</t>
  </si>
  <si>
    <t>5</t>
  </si>
  <si>
    <t>141721119.2</t>
  </si>
  <si>
    <t>Řízené horizontální vrtání hloubky do 6 m délky do 160 m vnějšího průměru přes 350 mm do 400 mm - VRT 2</t>
  </si>
  <si>
    <t>6</t>
  </si>
  <si>
    <t>251</t>
  </si>
  <si>
    <t>247571113</t>
  </si>
  <si>
    <t>Obsyp studny ze štěrkopísku tříděného</t>
  </si>
  <si>
    <t>((3,14*0,2*0,2*15)-(3,14*0,15*0,15*15))*2</t>
  </si>
  <si>
    <t>-1</t>
  </si>
  <si>
    <t>7</t>
  </si>
  <si>
    <t>162301101</t>
  </si>
  <si>
    <t>Vodorovné přemístění do 500 m výkopku z horniny tř. 1 až 4</t>
  </si>
  <si>
    <t>3,14*0,2*0,2*15*2</t>
  </si>
  <si>
    <t>Zakládání</t>
  </si>
  <si>
    <t>8</t>
  </si>
  <si>
    <t>242791113.1</t>
  </si>
  <si>
    <t>Zapuštění zárubnice z plastických hmot hl do 50 m DN nad 250 do 300 - VRT 1</t>
  </si>
  <si>
    <t>9</t>
  </si>
  <si>
    <t>242791113.2</t>
  </si>
  <si>
    <t>Zapuštění zárubnice z plastických hmot hl do 50 m DN nad 250 do 300 - VRT 2</t>
  </si>
  <si>
    <t>10</t>
  </si>
  <si>
    <t>M</t>
  </si>
  <si>
    <t>MAT</t>
  </si>
  <si>
    <t>286103040</t>
  </si>
  <si>
    <t>trubka pro vrtané studny PVC D 300 x 4,5 x 4000 mm</t>
  </si>
  <si>
    <t>kus</t>
  </si>
  <si>
    <t>11</t>
  </si>
  <si>
    <t>242111114</t>
  </si>
  <si>
    <t>Osazení pláště kopané studny z betonových skruží celokruhových D 1,2 m</t>
  </si>
  <si>
    <t>12</t>
  </si>
  <si>
    <t>592255640</t>
  </si>
  <si>
    <t>skruž betonová studňová dílová (souprava 7 dílů)  TBH 42-150 D150x50x10 cm</t>
  </si>
  <si>
    <t>13</t>
  </si>
  <si>
    <t>211</t>
  </si>
  <si>
    <t>273311128</t>
  </si>
  <si>
    <t>Základové desky z betonu prostého C 30/37</t>
  </si>
  <si>
    <t>3,14*0,6*0,6*0,3*2</t>
  </si>
  <si>
    <t>14</t>
  </si>
  <si>
    <t>011</t>
  </si>
  <si>
    <t>411321616</t>
  </si>
  <si>
    <t>Stropy deskové ze ŽB tř. C 30/37</t>
  </si>
  <si>
    <t>3,14*0,6*0,6*0,1*2</t>
  </si>
  <si>
    <t>99</t>
  </si>
  <si>
    <t>Přesun hmot</t>
  </si>
  <si>
    <t>15</t>
  </si>
  <si>
    <t>998254011</t>
  </si>
  <si>
    <t>Přesun hmot pro studny a jímání vody</t>
  </si>
  <si>
    <t>t</t>
  </si>
  <si>
    <t>3,14*0,2*0,2*15*2*1,8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</si>
</sst>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19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19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9" t="s">
        <v>2</v>
      </c>
      <c r="F5" s="190"/>
      <c r="G5" s="190"/>
      <c r="H5" s="190"/>
      <c r="I5" s="190"/>
      <c r="J5" s="191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2" t="s">
        <v>8</v>
      </c>
      <c r="F7" s="193"/>
      <c r="G7" s="193"/>
      <c r="H7" s="193"/>
      <c r="I7" s="193"/>
      <c r="J7" s="194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5" t="s">
        <v>13</v>
      </c>
      <c r="F9" s="196"/>
      <c r="G9" s="196"/>
      <c r="H9" s="196"/>
      <c r="I9" s="196"/>
      <c r="J9" s="197"/>
      <c r="K9" s="14"/>
      <c r="L9" s="14"/>
      <c r="M9" s="14"/>
      <c r="N9" s="14"/>
      <c r="O9" s="14" t="s">
        <v>14</v>
      </c>
      <c r="P9" s="198" t="s">
        <v>15</v>
      </c>
      <c r="Q9" s="196"/>
      <c r="R9" s="197"/>
      <c r="S9" s="18"/>
    </row>
    <row r="10" spans="1:19" ht="17.25" customHeight="1" hidden="1">
      <c r="A10" s="13"/>
      <c r="B10" s="14" t="s">
        <v>16</v>
      </c>
      <c r="C10" s="14"/>
      <c r="D10" s="14"/>
      <c r="E10" s="24" t="s">
        <v>13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17</v>
      </c>
      <c r="C11" s="14"/>
      <c r="D11" s="14"/>
      <c r="E11" s="24" t="s">
        <v>13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18</v>
      </c>
      <c r="C12" s="14"/>
      <c r="D12" s="14"/>
      <c r="E12" s="24" t="s">
        <v>13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13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13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13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13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13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13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13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13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13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13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13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19</v>
      </c>
      <c r="P25" s="14" t="s">
        <v>20</v>
      </c>
      <c r="Q25" s="14"/>
      <c r="R25" s="14"/>
      <c r="S25" s="18"/>
    </row>
    <row r="26" spans="1:19" ht="17.25" customHeight="1">
      <c r="A26" s="13"/>
      <c r="B26" s="14" t="s">
        <v>21</v>
      </c>
      <c r="C26" s="14"/>
      <c r="D26" s="14"/>
      <c r="E26" s="15" t="s">
        <v>22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23</v>
      </c>
      <c r="P26" s="28" t="s">
        <v>24</v>
      </c>
      <c r="Q26" s="29"/>
      <c r="R26" s="30"/>
      <c r="S26" s="18"/>
    </row>
    <row r="27" spans="1:19" ht="17.25" customHeight="1">
      <c r="A27" s="13"/>
      <c r="B27" s="14" t="s">
        <v>25</v>
      </c>
      <c r="C27" s="14"/>
      <c r="D27" s="14"/>
      <c r="E27" s="23" t="s">
        <v>26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27</v>
      </c>
      <c r="P27" s="28" t="s">
        <v>28</v>
      </c>
      <c r="Q27" s="29"/>
      <c r="R27" s="30"/>
      <c r="S27" s="18"/>
    </row>
    <row r="28" spans="1:19" ht="17.25" customHeight="1">
      <c r="A28" s="13"/>
      <c r="B28" s="14" t="s">
        <v>29</v>
      </c>
      <c r="C28" s="14"/>
      <c r="D28" s="14"/>
      <c r="E28" s="23" t="s">
        <v>30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31</v>
      </c>
      <c r="F30" s="14"/>
      <c r="G30" s="14" t="s">
        <v>32</v>
      </c>
      <c r="H30" s="14"/>
      <c r="I30" s="14"/>
      <c r="J30" s="14"/>
      <c r="K30" s="14"/>
      <c r="L30" s="14"/>
      <c r="M30" s="14"/>
      <c r="N30" s="14"/>
      <c r="O30" s="34" t="s">
        <v>33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 t="s">
        <v>34</v>
      </c>
      <c r="F31" s="14"/>
      <c r="G31" s="28" t="s">
        <v>35</v>
      </c>
      <c r="H31" s="36"/>
      <c r="I31" s="37"/>
      <c r="J31" s="14"/>
      <c r="K31" s="14"/>
      <c r="L31" s="14"/>
      <c r="M31" s="14"/>
      <c r="N31" s="14"/>
      <c r="O31" s="38" t="s">
        <v>36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38</v>
      </c>
      <c r="B34" s="48"/>
      <c r="C34" s="48"/>
      <c r="D34" s="49"/>
      <c r="E34" s="50" t="s">
        <v>39</v>
      </c>
      <c r="F34" s="49"/>
      <c r="G34" s="50" t="s">
        <v>40</v>
      </c>
      <c r="H34" s="48"/>
      <c r="I34" s="49"/>
      <c r="J34" s="50" t="s">
        <v>41</v>
      </c>
      <c r="K34" s="48"/>
      <c r="L34" s="50" t="s">
        <v>42</v>
      </c>
      <c r="M34" s="48"/>
      <c r="N34" s="48"/>
      <c r="O34" s="49"/>
      <c r="P34" s="50" t="s">
        <v>43</v>
      </c>
      <c r="Q34" s="48"/>
      <c r="R34" s="48"/>
      <c r="S34" s="51"/>
    </row>
    <row r="35" spans="1:19" ht="20.25" customHeight="1">
      <c r="A35" s="52"/>
      <c r="B35" s="53"/>
      <c r="C35" s="53"/>
      <c r="D35" s="183">
        <v>0</v>
      </c>
      <c r="E35" s="54">
        <f>IF(D35=0,0,R47/D35)</f>
        <v>0</v>
      </c>
      <c r="F35" s="55"/>
      <c r="G35" s="56"/>
      <c r="H35" s="53"/>
      <c r="I35" s="183">
        <v>0</v>
      </c>
      <c r="J35" s="54">
        <f>IF(I35=0,0,R47/I35)</f>
        <v>0</v>
      </c>
      <c r="K35" s="57"/>
      <c r="L35" s="56"/>
      <c r="M35" s="53"/>
      <c r="N35" s="53"/>
      <c r="O35" s="183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44</v>
      </c>
      <c r="F36" s="44"/>
      <c r="G36" s="44"/>
      <c r="H36" s="44"/>
      <c r="I36" s="44"/>
      <c r="J36" s="60" t="s">
        <v>45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46</v>
      </c>
      <c r="B37" s="62"/>
      <c r="C37" s="63" t="s">
        <v>47</v>
      </c>
      <c r="D37" s="64"/>
      <c r="E37" s="64"/>
      <c r="F37" s="65"/>
      <c r="G37" s="61" t="s">
        <v>48</v>
      </c>
      <c r="H37" s="66"/>
      <c r="I37" s="63" t="s">
        <v>49</v>
      </c>
      <c r="J37" s="64"/>
      <c r="K37" s="64"/>
      <c r="L37" s="61" t="s">
        <v>50</v>
      </c>
      <c r="M37" s="66"/>
      <c r="N37" s="63" t="s">
        <v>51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52</v>
      </c>
      <c r="C38" s="17"/>
      <c r="D38" s="69" t="s">
        <v>53</v>
      </c>
      <c r="E38" s="70">
        <f>SUMIF(Rozpocet!O5:O37,8,Rozpocet!I5:I37)</f>
        <v>0</v>
      </c>
      <c r="F38" s="71"/>
      <c r="G38" s="67">
        <v>8</v>
      </c>
      <c r="H38" s="72" t="s">
        <v>54</v>
      </c>
      <c r="I38" s="30"/>
      <c r="J38" s="184">
        <v>0</v>
      </c>
      <c r="K38" s="73"/>
      <c r="L38" s="67">
        <v>13</v>
      </c>
      <c r="M38" s="28" t="s">
        <v>55</v>
      </c>
      <c r="N38" s="36"/>
      <c r="O38" s="36"/>
      <c r="P38" s="187">
        <f>M49</f>
        <v>20</v>
      </c>
      <c r="Q38" s="74" t="s">
        <v>56</v>
      </c>
      <c r="R38" s="186">
        <v>0</v>
      </c>
      <c r="S38" s="71"/>
    </row>
    <row r="39" spans="1:19" ht="20.25" customHeight="1">
      <c r="A39" s="67">
        <v>2</v>
      </c>
      <c r="B39" s="75"/>
      <c r="C39" s="33"/>
      <c r="D39" s="69" t="s">
        <v>57</v>
      </c>
      <c r="E39" s="70">
        <f>SUMIF(Rozpocet!O10:O37,4,Rozpocet!I10:I37)</f>
        <v>0</v>
      </c>
      <c r="F39" s="71"/>
      <c r="G39" s="67">
        <v>9</v>
      </c>
      <c r="H39" s="14" t="s">
        <v>58</v>
      </c>
      <c r="I39" s="69"/>
      <c r="J39" s="184">
        <v>0</v>
      </c>
      <c r="K39" s="73"/>
      <c r="L39" s="67">
        <v>14</v>
      </c>
      <c r="M39" s="28" t="s">
        <v>59</v>
      </c>
      <c r="N39" s="36"/>
      <c r="O39" s="36"/>
      <c r="P39" s="187">
        <f>M49</f>
        <v>20</v>
      </c>
      <c r="Q39" s="74" t="s">
        <v>56</v>
      </c>
      <c r="R39" s="186">
        <v>0</v>
      </c>
      <c r="S39" s="71"/>
    </row>
    <row r="40" spans="1:19" ht="20.25" customHeight="1">
      <c r="A40" s="67">
        <v>3</v>
      </c>
      <c r="B40" s="68" t="s">
        <v>60</v>
      </c>
      <c r="C40" s="17"/>
      <c r="D40" s="69" t="s">
        <v>53</v>
      </c>
      <c r="E40" s="70">
        <f>SUMIF(Rozpocet!O11:O37,32,Rozpocet!I11:I37)</f>
        <v>0</v>
      </c>
      <c r="F40" s="71"/>
      <c r="G40" s="67">
        <v>10</v>
      </c>
      <c r="H40" s="72" t="s">
        <v>61</v>
      </c>
      <c r="I40" s="30"/>
      <c r="J40" s="184">
        <v>0</v>
      </c>
      <c r="K40" s="73"/>
      <c r="L40" s="67">
        <v>15</v>
      </c>
      <c r="M40" s="28" t="s">
        <v>62</v>
      </c>
      <c r="N40" s="36"/>
      <c r="O40" s="36"/>
      <c r="P40" s="187">
        <f>M49</f>
        <v>20</v>
      </c>
      <c r="Q40" s="74" t="s">
        <v>56</v>
      </c>
      <c r="R40" s="186">
        <v>0</v>
      </c>
      <c r="S40" s="71"/>
    </row>
    <row r="41" spans="1:19" ht="20.25" customHeight="1">
      <c r="A41" s="67">
        <v>4</v>
      </c>
      <c r="B41" s="75"/>
      <c r="C41" s="33"/>
      <c r="D41" s="69" t="s">
        <v>57</v>
      </c>
      <c r="E41" s="70">
        <f>SUMIF(Rozpocet!O12:O37,16,Rozpocet!I12:I37)+SUMIF(Rozpocet!O12:O37,128,Rozpocet!I12:I37)</f>
        <v>0</v>
      </c>
      <c r="F41" s="71"/>
      <c r="G41" s="67">
        <v>11</v>
      </c>
      <c r="H41" s="72"/>
      <c r="I41" s="30"/>
      <c r="J41" s="184">
        <v>0</v>
      </c>
      <c r="K41" s="73"/>
      <c r="L41" s="67">
        <v>16</v>
      </c>
      <c r="M41" s="28" t="s">
        <v>63</v>
      </c>
      <c r="N41" s="36"/>
      <c r="O41" s="36"/>
      <c r="P41" s="187">
        <f>M49</f>
        <v>20</v>
      </c>
      <c r="Q41" s="74" t="s">
        <v>56</v>
      </c>
      <c r="R41" s="186">
        <v>0</v>
      </c>
      <c r="S41" s="71"/>
    </row>
    <row r="42" spans="1:19" ht="20.25" customHeight="1">
      <c r="A42" s="67">
        <v>5</v>
      </c>
      <c r="B42" s="68" t="s">
        <v>64</v>
      </c>
      <c r="C42" s="17"/>
      <c r="D42" s="69" t="s">
        <v>53</v>
      </c>
      <c r="E42" s="70">
        <f>SUMIF(Rozpocet!O13:O37,256,Rozpocet!I13:I37)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65</v>
      </c>
      <c r="N42" s="36"/>
      <c r="O42" s="36"/>
      <c r="P42" s="187">
        <f>M49</f>
        <v>20</v>
      </c>
      <c r="Q42" s="74" t="s">
        <v>56</v>
      </c>
      <c r="R42" s="186">
        <v>0</v>
      </c>
      <c r="S42" s="71"/>
    </row>
    <row r="43" spans="1:19" ht="20.25" customHeight="1">
      <c r="A43" s="67">
        <v>6</v>
      </c>
      <c r="B43" s="75"/>
      <c r="C43" s="33"/>
      <c r="D43" s="69" t="s">
        <v>57</v>
      </c>
      <c r="E43" s="70">
        <f>SUMIF(Rozpocet!O14:O37,64,Rozpocet!I14:I37)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66</v>
      </c>
      <c r="N43" s="36"/>
      <c r="O43" s="36"/>
      <c r="P43" s="36"/>
      <c r="Q43" s="30"/>
      <c r="R43" s="70">
        <f>SUMIF(Rozpocet!O14:O37,1024,Rozpocet!I14:I37)</f>
        <v>0</v>
      </c>
      <c r="S43" s="71"/>
    </row>
    <row r="44" spans="1:19" ht="20.25" customHeight="1">
      <c r="A44" s="67">
        <v>7</v>
      </c>
      <c r="B44" s="78" t="s">
        <v>67</v>
      </c>
      <c r="C44" s="36"/>
      <c r="D44" s="30"/>
      <c r="E44" s="79">
        <f>SUM(E38:E43)</f>
        <v>0</v>
      </c>
      <c r="F44" s="46"/>
      <c r="G44" s="67">
        <v>12</v>
      </c>
      <c r="H44" s="78" t="s">
        <v>68</v>
      </c>
      <c r="I44" s="30"/>
      <c r="J44" s="80">
        <f>SUM(J38:J41)</f>
        <v>0</v>
      </c>
      <c r="K44" s="81"/>
      <c r="L44" s="67">
        <v>19</v>
      </c>
      <c r="M44" s="68" t="s">
        <v>69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70</v>
      </c>
      <c r="C45" s="85"/>
      <c r="D45" s="86"/>
      <c r="E45" s="87">
        <f>SUMIF(Rozpocet!O14:O37,512,Rozpocet!I14:I37)</f>
        <v>0</v>
      </c>
      <c r="F45" s="42"/>
      <c r="G45" s="83">
        <v>21</v>
      </c>
      <c r="H45" s="84" t="s">
        <v>71</v>
      </c>
      <c r="I45" s="86"/>
      <c r="J45" s="185">
        <v>0</v>
      </c>
      <c r="K45" s="88">
        <f>M49</f>
        <v>20</v>
      </c>
      <c r="L45" s="83">
        <v>22</v>
      </c>
      <c r="M45" s="84" t="s">
        <v>72</v>
      </c>
      <c r="N45" s="85"/>
      <c r="O45" s="85"/>
      <c r="P45" s="85"/>
      <c r="Q45" s="86"/>
      <c r="R45" s="87">
        <f>SUMIF(Rozpocet!O14:O37,"&lt;4",Rozpocet!I14:I37)+SUMIF(Rozpocet!O14:O37,"&gt;1024",Rozpocet!I14:I37)</f>
        <v>0</v>
      </c>
      <c r="S45" s="42"/>
    </row>
    <row r="46" spans="1:19" ht="20.25" customHeight="1">
      <c r="A46" s="89" t="s">
        <v>25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73</v>
      </c>
      <c r="M46" s="49"/>
      <c r="N46" s="63" t="s">
        <v>74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75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76</v>
      </c>
      <c r="B48" s="32"/>
      <c r="C48" s="32"/>
      <c r="D48" s="32"/>
      <c r="E48" s="32"/>
      <c r="F48" s="33"/>
      <c r="G48" s="95" t="s">
        <v>77</v>
      </c>
      <c r="H48" s="32"/>
      <c r="I48" s="32"/>
      <c r="J48" s="32"/>
      <c r="K48" s="32"/>
      <c r="L48" s="67">
        <v>24</v>
      </c>
      <c r="M48" s="96">
        <v>10</v>
      </c>
      <c r="N48" s="33" t="s">
        <v>56</v>
      </c>
      <c r="O48" s="97">
        <f>R47-O49</f>
        <v>0</v>
      </c>
      <c r="P48" s="36" t="s">
        <v>78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21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20</v>
      </c>
      <c r="N49" s="30" t="s">
        <v>56</v>
      </c>
      <c r="O49" s="97">
        <f>ROUND(SUMIF(Rozpocet!N14:N37,M49,Rozpocet!I14:I37)+SUMIF(P38:P42,M49,R38:R42)+IF(K45=M49,J45,0),2)</f>
        <v>0</v>
      </c>
      <c r="P49" s="36" t="s">
        <v>78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79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76</v>
      </c>
      <c r="B51" s="32"/>
      <c r="C51" s="32"/>
      <c r="D51" s="32"/>
      <c r="E51" s="32"/>
      <c r="F51" s="33"/>
      <c r="G51" s="95" t="s">
        <v>77</v>
      </c>
      <c r="H51" s="32"/>
      <c r="I51" s="32"/>
      <c r="J51" s="32"/>
      <c r="K51" s="32"/>
      <c r="L51" s="61" t="s">
        <v>80</v>
      </c>
      <c r="M51" s="49"/>
      <c r="N51" s="63" t="s">
        <v>81</v>
      </c>
      <c r="O51" s="48"/>
      <c r="P51" s="48"/>
      <c r="Q51" s="48"/>
      <c r="R51" s="108"/>
      <c r="S51" s="51"/>
    </row>
    <row r="52" spans="1:19" ht="20.25" customHeight="1">
      <c r="A52" s="100" t="s">
        <v>29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82</v>
      </c>
      <c r="N52" s="36"/>
      <c r="O52" s="36"/>
      <c r="P52" s="36"/>
      <c r="Q52" s="30"/>
      <c r="R52" s="186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83</v>
      </c>
      <c r="N53" s="36"/>
      <c r="O53" s="36"/>
      <c r="P53" s="36"/>
      <c r="Q53" s="30"/>
      <c r="R53" s="186">
        <v>0</v>
      </c>
      <c r="S53" s="71"/>
    </row>
    <row r="54" spans="1:19" ht="20.25" customHeight="1">
      <c r="A54" s="109" t="s">
        <v>76</v>
      </c>
      <c r="B54" s="41"/>
      <c r="C54" s="41"/>
      <c r="D54" s="41"/>
      <c r="E54" s="41"/>
      <c r="F54" s="110"/>
      <c r="G54" s="111" t="s">
        <v>77</v>
      </c>
      <c r="H54" s="41"/>
      <c r="I54" s="41"/>
      <c r="J54" s="41"/>
      <c r="K54" s="41"/>
      <c r="L54" s="83">
        <v>29</v>
      </c>
      <c r="M54" s="84" t="s">
        <v>84</v>
      </c>
      <c r="N54" s="85"/>
      <c r="O54" s="85"/>
      <c r="P54" s="85"/>
      <c r="Q54" s="86"/>
      <c r="R54" s="188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85</v>
      </c>
      <c r="B1" s="114"/>
      <c r="C1" s="114"/>
      <c r="D1" s="114"/>
      <c r="E1" s="114"/>
    </row>
    <row r="2" spans="1:5" ht="12" customHeight="1">
      <c r="A2" s="115" t="s">
        <v>86</v>
      </c>
      <c r="B2" s="116" t="str">
        <f>'Krycí list'!E5</f>
        <v>Hrušovany - závlaha pro hřiště FK ČECHIE na ppč. 518-10 v k. ú. Hrušovany</v>
      </c>
      <c r="C2" s="117"/>
      <c r="D2" s="117"/>
      <c r="E2" s="117"/>
    </row>
    <row r="3" spans="1:5" ht="12" customHeight="1">
      <c r="A3" s="115" t="s">
        <v>87</v>
      </c>
      <c r="B3" s="116" t="str">
        <f>'Krycí list'!E7</f>
        <v>Stavební objekt SO 01 - Vrtané studny - 2 ks</v>
      </c>
      <c r="C3" s="118"/>
      <c r="D3" s="116"/>
      <c r="E3" s="119"/>
    </row>
    <row r="4" spans="1:5" ht="12" customHeight="1">
      <c r="A4" s="115" t="s">
        <v>88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89</v>
      </c>
      <c r="B5" s="116" t="str">
        <f>'Krycí list'!P5</f>
        <v>825 73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90</v>
      </c>
      <c r="B7" s="116" t="str">
        <f>'Krycí list'!E26</f>
        <v>Obec Hrušovany, Hrušovany 15, 431 43 Hrušovany</v>
      </c>
      <c r="C7" s="118"/>
      <c r="D7" s="116"/>
      <c r="E7" s="119"/>
    </row>
    <row r="8" spans="1:5" ht="12" customHeight="1">
      <c r="A8" s="116" t="s">
        <v>91</v>
      </c>
      <c r="B8" s="116" t="str">
        <f>'Krycí list'!E28</f>
        <v>výběrové řízení</v>
      </c>
      <c r="C8" s="118"/>
      <c r="D8" s="116"/>
      <c r="E8" s="119"/>
    </row>
    <row r="9" spans="1:5" ht="12" customHeight="1">
      <c r="A9" s="116" t="s">
        <v>92</v>
      </c>
      <c r="B9" s="116" t="s">
        <v>36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93</v>
      </c>
      <c r="B11" s="121" t="s">
        <v>94</v>
      </c>
      <c r="C11" s="122" t="s">
        <v>95</v>
      </c>
      <c r="D11" s="123" t="s">
        <v>96</v>
      </c>
      <c r="E11" s="122" t="s">
        <v>97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1</v>
      </c>
      <c r="B14" s="133" t="str">
        <f>Rozpocet!E14</f>
        <v>Zemní práce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2" t="str">
        <f>Rozpocet!D24</f>
        <v>2</v>
      </c>
      <c r="B15" s="133" t="str">
        <f>Rozpocet!E24</f>
        <v>Zakládání</v>
      </c>
      <c r="C15" s="134">
        <f>Rozpocet!I24</f>
        <v>0</v>
      </c>
      <c r="D15" s="135">
        <f>Rozpocet!K24</f>
        <v>0</v>
      </c>
      <c r="E15" s="135">
        <f>Rozpocet!M24</f>
        <v>0</v>
      </c>
    </row>
    <row r="16" spans="1:5" s="131" customFormat="1" ht="12.75" customHeight="1">
      <c r="A16" s="132" t="str">
        <f>Rozpocet!D34</f>
        <v>99</v>
      </c>
      <c r="B16" s="133" t="str">
        <f>Rozpocet!E34</f>
        <v>Přesun hmot</v>
      </c>
      <c r="C16" s="134">
        <f>Rozpocet!I34</f>
        <v>0</v>
      </c>
      <c r="D16" s="135">
        <f>Rozpocet!K34</f>
        <v>0</v>
      </c>
      <c r="E16" s="135">
        <f>Rozpocet!M34</f>
        <v>0</v>
      </c>
    </row>
    <row r="17" spans="2:5" s="136" customFormat="1" ht="12.75" customHeight="1">
      <c r="B17" s="137" t="s">
        <v>98</v>
      </c>
      <c r="C17" s="138">
        <f>Rozpocet!I37</f>
        <v>0</v>
      </c>
      <c r="D17" s="139">
        <f>Rozpocet!K37</f>
        <v>0</v>
      </c>
      <c r="E17" s="139">
        <f>Rozpocet!M37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3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0"/>
      <c r="R1" s="140"/>
      <c r="S1" s="140"/>
      <c r="T1" s="140"/>
    </row>
    <row r="2" spans="1:20" ht="11.25" customHeight="1">
      <c r="A2" s="115" t="s">
        <v>86</v>
      </c>
      <c r="B2" s="116"/>
      <c r="C2" s="116" t="str">
        <f>'Krycí list'!E5</f>
        <v>Hrušovany - závlaha pro hřiště FK ČECHIE na ppč. 518-10 v k. ú. Hrušovany</v>
      </c>
      <c r="D2" s="116"/>
      <c r="E2" s="116"/>
      <c r="F2" s="116"/>
      <c r="G2" s="116"/>
      <c r="H2" s="116"/>
      <c r="I2" s="116"/>
      <c r="J2" s="116"/>
      <c r="K2" s="116"/>
      <c r="L2" s="140"/>
      <c r="M2" s="140"/>
      <c r="N2" s="140"/>
      <c r="O2" s="141"/>
      <c r="P2" s="141"/>
      <c r="Q2" s="140"/>
      <c r="R2" s="140"/>
      <c r="S2" s="140"/>
      <c r="T2" s="140"/>
    </row>
    <row r="3" spans="1:20" ht="11.25" customHeight="1">
      <c r="A3" s="115" t="s">
        <v>87</v>
      </c>
      <c r="B3" s="116"/>
      <c r="C3" s="116" t="str">
        <f>'Krycí list'!E7</f>
        <v>Stavební objekt SO 01 - Vrtané studny - 2 ks</v>
      </c>
      <c r="D3" s="116"/>
      <c r="E3" s="116"/>
      <c r="F3" s="116"/>
      <c r="G3" s="116"/>
      <c r="H3" s="116"/>
      <c r="I3" s="116"/>
      <c r="J3" s="116"/>
      <c r="K3" s="116"/>
      <c r="L3" s="140"/>
      <c r="M3" s="140"/>
      <c r="N3" s="140"/>
      <c r="O3" s="141"/>
      <c r="P3" s="141"/>
      <c r="Q3" s="140"/>
      <c r="R3" s="140"/>
      <c r="S3" s="140"/>
      <c r="T3" s="140"/>
    </row>
    <row r="4" spans="1:20" ht="11.25" customHeight="1">
      <c r="A4" s="115" t="s">
        <v>88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0"/>
      <c r="M4" s="140"/>
      <c r="N4" s="140"/>
      <c r="O4" s="141"/>
      <c r="P4" s="141"/>
      <c r="Q4" s="140"/>
      <c r="R4" s="140"/>
      <c r="S4" s="140"/>
      <c r="T4" s="140"/>
    </row>
    <row r="5" spans="1:20" ht="11.25" customHeight="1">
      <c r="A5" s="116" t="s">
        <v>100</v>
      </c>
      <c r="B5" s="116"/>
      <c r="C5" s="116" t="str">
        <f>'Krycí list'!P5</f>
        <v>825 73</v>
      </c>
      <c r="D5" s="116"/>
      <c r="E5" s="116"/>
      <c r="F5" s="116"/>
      <c r="G5" s="116"/>
      <c r="H5" s="116"/>
      <c r="I5" s="116"/>
      <c r="J5" s="116"/>
      <c r="K5" s="116"/>
      <c r="L5" s="140"/>
      <c r="M5" s="140"/>
      <c r="N5" s="140"/>
      <c r="O5" s="141"/>
      <c r="P5" s="141"/>
      <c r="Q5" s="140"/>
      <c r="R5" s="140"/>
      <c r="S5" s="140"/>
      <c r="T5" s="140"/>
    </row>
    <row r="6" spans="1:20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0"/>
      <c r="M6" s="140"/>
      <c r="N6" s="140"/>
      <c r="O6" s="141"/>
      <c r="P6" s="141"/>
      <c r="Q6" s="140"/>
      <c r="R6" s="140"/>
      <c r="S6" s="140"/>
      <c r="T6" s="140"/>
    </row>
    <row r="7" spans="1:20" ht="11.25" customHeight="1">
      <c r="A7" s="116" t="s">
        <v>90</v>
      </c>
      <c r="B7" s="116"/>
      <c r="C7" s="116" t="str">
        <f>'Krycí list'!E26</f>
        <v>Obec Hrušovany, Hrušovany 15, 431 43 Hrušovany</v>
      </c>
      <c r="D7" s="116"/>
      <c r="E7" s="116"/>
      <c r="F7" s="116"/>
      <c r="G7" s="116"/>
      <c r="H7" s="116"/>
      <c r="I7" s="116"/>
      <c r="J7" s="116"/>
      <c r="K7" s="116"/>
      <c r="L7" s="140"/>
      <c r="M7" s="140"/>
      <c r="N7" s="140"/>
      <c r="O7" s="141"/>
      <c r="P7" s="141"/>
      <c r="Q7" s="140"/>
      <c r="R7" s="140"/>
      <c r="S7" s="140"/>
      <c r="T7" s="140"/>
    </row>
    <row r="8" spans="1:20" ht="11.25" customHeight="1">
      <c r="A8" s="116" t="s">
        <v>91</v>
      </c>
      <c r="B8" s="116"/>
      <c r="C8" s="116" t="str">
        <f>'Krycí list'!E28</f>
        <v>výběrové řízení</v>
      </c>
      <c r="D8" s="116"/>
      <c r="E8" s="116"/>
      <c r="F8" s="116"/>
      <c r="G8" s="116"/>
      <c r="H8" s="116"/>
      <c r="I8" s="116"/>
      <c r="J8" s="116"/>
      <c r="K8" s="116"/>
      <c r="L8" s="140"/>
      <c r="M8" s="140"/>
      <c r="N8" s="140"/>
      <c r="O8" s="141"/>
      <c r="P8" s="141"/>
      <c r="Q8" s="140"/>
      <c r="R8" s="140"/>
      <c r="S8" s="140"/>
      <c r="T8" s="140"/>
    </row>
    <row r="9" spans="1:20" ht="11.25" customHeight="1">
      <c r="A9" s="116" t="s">
        <v>92</v>
      </c>
      <c r="B9" s="116"/>
      <c r="C9" s="116" t="s">
        <v>36</v>
      </c>
      <c r="D9" s="116"/>
      <c r="E9" s="116"/>
      <c r="F9" s="116"/>
      <c r="G9" s="116"/>
      <c r="H9" s="116"/>
      <c r="I9" s="116"/>
      <c r="J9" s="116"/>
      <c r="K9" s="116"/>
      <c r="L9" s="140"/>
      <c r="M9" s="140"/>
      <c r="N9" s="140"/>
      <c r="O9" s="141"/>
      <c r="P9" s="141"/>
      <c r="Q9" s="140"/>
      <c r="R9" s="140"/>
      <c r="S9" s="140"/>
      <c r="T9" s="140"/>
    </row>
    <row r="10" spans="1:20" ht="5.25" customHeight="1">
      <c r="A10" s="140"/>
      <c r="B10" s="140"/>
      <c r="C10" s="140"/>
      <c r="D10" s="140"/>
      <c r="E10" s="140"/>
      <c r="F10" s="140"/>
      <c r="G10" s="140"/>
      <c r="H10" s="172"/>
      <c r="I10" s="140"/>
      <c r="J10" s="140"/>
      <c r="K10" s="140"/>
      <c r="L10" s="140"/>
      <c r="M10" s="140"/>
      <c r="N10" s="172"/>
      <c r="O10" s="141"/>
      <c r="P10" s="141"/>
      <c r="Q10" s="140"/>
      <c r="R10" s="140"/>
      <c r="S10" s="140"/>
      <c r="T10" s="140"/>
    </row>
    <row r="11" spans="1:21" ht="21.75" customHeight="1">
      <c r="A11" s="120" t="s">
        <v>101</v>
      </c>
      <c r="B11" s="121" t="s">
        <v>102</v>
      </c>
      <c r="C11" s="121" t="s">
        <v>103</v>
      </c>
      <c r="D11" s="121" t="s">
        <v>104</v>
      </c>
      <c r="E11" s="121" t="s">
        <v>94</v>
      </c>
      <c r="F11" s="121" t="s">
        <v>105</v>
      </c>
      <c r="G11" s="121" t="s">
        <v>106</v>
      </c>
      <c r="H11" s="173" t="s">
        <v>107</v>
      </c>
      <c r="I11" s="121" t="s">
        <v>95</v>
      </c>
      <c r="J11" s="121" t="s">
        <v>108</v>
      </c>
      <c r="K11" s="121" t="s">
        <v>96</v>
      </c>
      <c r="L11" s="121" t="s">
        <v>109</v>
      </c>
      <c r="M11" s="121" t="s">
        <v>110</v>
      </c>
      <c r="N11" s="173" t="s">
        <v>111</v>
      </c>
      <c r="O11" s="142" t="s">
        <v>112</v>
      </c>
      <c r="P11" s="143" t="s">
        <v>113</v>
      </c>
      <c r="Q11" s="121"/>
      <c r="R11" s="121"/>
      <c r="S11" s="121"/>
      <c r="T11" s="144" t="s">
        <v>114</v>
      </c>
      <c r="U11" s="145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4">
        <v>8</v>
      </c>
      <c r="I12" s="125">
        <v>9</v>
      </c>
      <c r="J12" s="125"/>
      <c r="K12" s="125"/>
      <c r="L12" s="125"/>
      <c r="M12" s="125"/>
      <c r="N12" s="174">
        <v>10</v>
      </c>
      <c r="O12" s="146">
        <v>11</v>
      </c>
      <c r="P12" s="147">
        <v>12</v>
      </c>
      <c r="Q12" s="125"/>
      <c r="R12" s="125"/>
      <c r="S12" s="125"/>
      <c r="T12" s="148">
        <v>11</v>
      </c>
      <c r="U12" s="145"/>
    </row>
    <row r="13" spans="1:20" ht="3.75" customHeight="1">
      <c r="A13" s="140"/>
      <c r="B13" s="140"/>
      <c r="C13" s="140"/>
      <c r="D13" s="140"/>
      <c r="E13" s="140"/>
      <c r="F13" s="140"/>
      <c r="G13" s="140"/>
      <c r="H13" s="172"/>
      <c r="I13" s="140"/>
      <c r="J13" s="140"/>
      <c r="K13" s="140"/>
      <c r="L13" s="140"/>
      <c r="M13" s="140"/>
      <c r="N13" s="172"/>
      <c r="O13" s="141"/>
      <c r="P13" s="149"/>
      <c r="Q13" s="140"/>
      <c r="R13" s="140"/>
      <c r="S13" s="140"/>
      <c r="T13" s="140"/>
    </row>
    <row r="14" spans="1:16" s="131" customFormat="1" ht="12.75" customHeight="1">
      <c r="A14" s="150"/>
      <c r="B14" s="151" t="s">
        <v>73</v>
      </c>
      <c r="C14" s="150"/>
      <c r="D14" s="150" t="s">
        <v>115</v>
      </c>
      <c r="E14" s="150" t="s">
        <v>116</v>
      </c>
      <c r="F14" s="150"/>
      <c r="G14" s="150"/>
      <c r="H14" s="175"/>
      <c r="I14" s="152">
        <f>SUM(I15:I23)</f>
        <v>0</v>
      </c>
      <c r="J14" s="150"/>
      <c r="K14" s="153">
        <f>SUM(K15:K23)</f>
        <v>0</v>
      </c>
      <c r="L14" s="150"/>
      <c r="M14" s="153">
        <f>SUM(M15:M23)</f>
        <v>0</v>
      </c>
      <c r="N14" s="175"/>
      <c r="P14" s="133" t="s">
        <v>117</v>
      </c>
    </row>
    <row r="15" spans="1:16" s="14" customFormat="1" ht="13.5" customHeight="1">
      <c r="A15" s="154" t="s">
        <v>115</v>
      </c>
      <c r="B15" s="154" t="s">
        <v>118</v>
      </c>
      <c r="C15" s="154" t="s">
        <v>119</v>
      </c>
      <c r="D15" s="155" t="s">
        <v>120</v>
      </c>
      <c r="E15" s="156" t="s">
        <v>121</v>
      </c>
      <c r="F15" s="154" t="s">
        <v>122</v>
      </c>
      <c r="G15" s="157">
        <v>0.02</v>
      </c>
      <c r="H15" s="176">
        <v>0</v>
      </c>
      <c r="I15" s="158">
        <f aca="true" t="shared" si="0" ref="I15:I20">ROUND(G15*H15,2)</f>
        <v>0</v>
      </c>
      <c r="J15" s="159">
        <v>0</v>
      </c>
      <c r="K15" s="157">
        <f aca="true" t="shared" si="1" ref="K15:K20">G15*J15</f>
        <v>0</v>
      </c>
      <c r="L15" s="159">
        <v>0</v>
      </c>
      <c r="M15" s="157">
        <f aca="true" t="shared" si="2" ref="M15:M20">G15*L15</f>
        <v>0</v>
      </c>
      <c r="N15" s="181">
        <v>20</v>
      </c>
      <c r="O15" s="160">
        <v>4</v>
      </c>
      <c r="P15" s="14" t="s">
        <v>115</v>
      </c>
    </row>
    <row r="16" spans="1:16" s="14" customFormat="1" ht="13.5" customHeight="1">
      <c r="A16" s="154" t="s">
        <v>123</v>
      </c>
      <c r="B16" s="154" t="s">
        <v>118</v>
      </c>
      <c r="C16" s="154" t="s">
        <v>119</v>
      </c>
      <c r="D16" s="155" t="s">
        <v>124</v>
      </c>
      <c r="E16" s="156" t="s">
        <v>125</v>
      </c>
      <c r="F16" s="154" t="s">
        <v>126</v>
      </c>
      <c r="G16" s="157">
        <v>8</v>
      </c>
      <c r="H16" s="176">
        <v>0</v>
      </c>
      <c r="I16" s="158">
        <f t="shared" si="0"/>
        <v>0</v>
      </c>
      <c r="J16" s="159">
        <v>0</v>
      </c>
      <c r="K16" s="157">
        <f t="shared" si="1"/>
        <v>0</v>
      </c>
      <c r="L16" s="159">
        <v>0</v>
      </c>
      <c r="M16" s="157">
        <f t="shared" si="2"/>
        <v>0</v>
      </c>
      <c r="N16" s="181">
        <v>20</v>
      </c>
      <c r="O16" s="160">
        <v>4</v>
      </c>
      <c r="P16" s="14" t="s">
        <v>115</v>
      </c>
    </row>
    <row r="17" spans="1:16" s="14" customFormat="1" ht="13.5" customHeight="1">
      <c r="A17" s="154" t="s">
        <v>127</v>
      </c>
      <c r="B17" s="154" t="s">
        <v>118</v>
      </c>
      <c r="C17" s="154" t="s">
        <v>119</v>
      </c>
      <c r="D17" s="155" t="s">
        <v>128</v>
      </c>
      <c r="E17" s="156" t="s">
        <v>129</v>
      </c>
      <c r="F17" s="154" t="s">
        <v>130</v>
      </c>
      <c r="G17" s="157">
        <v>20</v>
      </c>
      <c r="H17" s="176">
        <v>0</v>
      </c>
      <c r="I17" s="158">
        <f t="shared" si="0"/>
        <v>0</v>
      </c>
      <c r="J17" s="159">
        <v>0</v>
      </c>
      <c r="K17" s="157">
        <f t="shared" si="1"/>
        <v>0</v>
      </c>
      <c r="L17" s="159">
        <v>0</v>
      </c>
      <c r="M17" s="157">
        <f t="shared" si="2"/>
        <v>0</v>
      </c>
      <c r="N17" s="181">
        <v>20</v>
      </c>
      <c r="O17" s="160">
        <v>4</v>
      </c>
      <c r="P17" s="14" t="s">
        <v>115</v>
      </c>
    </row>
    <row r="18" spans="1:16" s="14" customFormat="1" ht="24" customHeight="1">
      <c r="A18" s="154" t="s">
        <v>131</v>
      </c>
      <c r="B18" s="154" t="s">
        <v>118</v>
      </c>
      <c r="C18" s="154" t="s">
        <v>119</v>
      </c>
      <c r="D18" s="155" t="s">
        <v>132</v>
      </c>
      <c r="E18" s="156" t="s">
        <v>133</v>
      </c>
      <c r="F18" s="154" t="s">
        <v>134</v>
      </c>
      <c r="G18" s="157">
        <v>15</v>
      </c>
      <c r="H18" s="176">
        <v>0</v>
      </c>
      <c r="I18" s="158">
        <f t="shared" si="0"/>
        <v>0</v>
      </c>
      <c r="J18" s="159">
        <v>0</v>
      </c>
      <c r="K18" s="157">
        <f t="shared" si="1"/>
        <v>0</v>
      </c>
      <c r="L18" s="159">
        <v>0</v>
      </c>
      <c r="M18" s="157">
        <f t="shared" si="2"/>
        <v>0</v>
      </c>
      <c r="N18" s="181">
        <v>20</v>
      </c>
      <c r="O18" s="160">
        <v>4</v>
      </c>
      <c r="P18" s="14" t="s">
        <v>115</v>
      </c>
    </row>
    <row r="19" spans="1:16" s="14" customFormat="1" ht="24" customHeight="1">
      <c r="A19" s="154" t="s">
        <v>135</v>
      </c>
      <c r="B19" s="154" t="s">
        <v>118</v>
      </c>
      <c r="C19" s="154" t="s">
        <v>119</v>
      </c>
      <c r="D19" s="155" t="s">
        <v>136</v>
      </c>
      <c r="E19" s="156" t="s">
        <v>137</v>
      </c>
      <c r="F19" s="154" t="s">
        <v>134</v>
      </c>
      <c r="G19" s="157">
        <v>15</v>
      </c>
      <c r="H19" s="176">
        <v>0</v>
      </c>
      <c r="I19" s="158">
        <f t="shared" si="0"/>
        <v>0</v>
      </c>
      <c r="J19" s="159">
        <v>0</v>
      </c>
      <c r="K19" s="157">
        <f t="shared" si="1"/>
        <v>0</v>
      </c>
      <c r="L19" s="159">
        <v>0</v>
      </c>
      <c r="M19" s="157">
        <f t="shared" si="2"/>
        <v>0</v>
      </c>
      <c r="N19" s="181">
        <v>20</v>
      </c>
      <c r="O19" s="160">
        <v>4</v>
      </c>
      <c r="P19" s="14" t="s">
        <v>115</v>
      </c>
    </row>
    <row r="20" spans="1:16" s="14" customFormat="1" ht="13.5" customHeight="1">
      <c r="A20" s="154" t="s">
        <v>138</v>
      </c>
      <c r="B20" s="154" t="s">
        <v>118</v>
      </c>
      <c r="C20" s="154" t="s">
        <v>139</v>
      </c>
      <c r="D20" s="155" t="s">
        <v>140</v>
      </c>
      <c r="E20" s="156" t="s">
        <v>141</v>
      </c>
      <c r="F20" s="154" t="s">
        <v>126</v>
      </c>
      <c r="G20" s="157">
        <v>1.649</v>
      </c>
      <c r="H20" s="176">
        <v>0</v>
      </c>
      <c r="I20" s="158">
        <f t="shared" si="0"/>
        <v>0</v>
      </c>
      <c r="J20" s="159">
        <v>0</v>
      </c>
      <c r="K20" s="157">
        <f t="shared" si="1"/>
        <v>0</v>
      </c>
      <c r="L20" s="159">
        <v>0</v>
      </c>
      <c r="M20" s="157">
        <f t="shared" si="2"/>
        <v>0</v>
      </c>
      <c r="N20" s="181">
        <v>20</v>
      </c>
      <c r="O20" s="160">
        <v>4</v>
      </c>
      <c r="P20" s="14" t="s">
        <v>115</v>
      </c>
    </row>
    <row r="21" spans="4:19" s="14" customFormat="1" ht="15.75" customHeight="1">
      <c r="D21" s="161"/>
      <c r="E21" s="162" t="s">
        <v>142</v>
      </c>
      <c r="G21" s="163">
        <v>1.6485</v>
      </c>
      <c r="H21" s="177"/>
      <c r="N21" s="177"/>
      <c r="P21" s="161" t="s">
        <v>115</v>
      </c>
      <c r="Q21" s="161" t="s">
        <v>123</v>
      </c>
      <c r="R21" s="161" t="s">
        <v>143</v>
      </c>
      <c r="S21" s="161" t="s">
        <v>115</v>
      </c>
    </row>
    <row r="22" spans="1:16" s="14" customFormat="1" ht="13.5" customHeight="1">
      <c r="A22" s="154" t="s">
        <v>144</v>
      </c>
      <c r="B22" s="154" t="s">
        <v>118</v>
      </c>
      <c r="C22" s="154" t="s">
        <v>119</v>
      </c>
      <c r="D22" s="155" t="s">
        <v>145</v>
      </c>
      <c r="E22" s="156" t="s">
        <v>146</v>
      </c>
      <c r="F22" s="154" t="s">
        <v>126</v>
      </c>
      <c r="G22" s="157">
        <v>3.768</v>
      </c>
      <c r="H22" s="176">
        <v>0</v>
      </c>
      <c r="I22" s="158">
        <f>ROUND(G22*H22,2)</f>
        <v>0</v>
      </c>
      <c r="J22" s="159">
        <v>0</v>
      </c>
      <c r="K22" s="157">
        <f>G22*J22</f>
        <v>0</v>
      </c>
      <c r="L22" s="159">
        <v>0</v>
      </c>
      <c r="M22" s="157">
        <f>G22*L22</f>
        <v>0</v>
      </c>
      <c r="N22" s="181">
        <v>20</v>
      </c>
      <c r="O22" s="160">
        <v>4</v>
      </c>
      <c r="P22" s="14" t="s">
        <v>115</v>
      </c>
    </row>
    <row r="23" spans="4:19" s="14" customFormat="1" ht="15.75" customHeight="1">
      <c r="D23" s="161"/>
      <c r="E23" s="162" t="s">
        <v>147</v>
      </c>
      <c r="G23" s="163">
        <v>3.768</v>
      </c>
      <c r="H23" s="177"/>
      <c r="N23" s="177"/>
      <c r="P23" s="161" t="s">
        <v>115</v>
      </c>
      <c r="Q23" s="161" t="s">
        <v>123</v>
      </c>
      <c r="R23" s="161" t="s">
        <v>143</v>
      </c>
      <c r="S23" s="161" t="s">
        <v>115</v>
      </c>
    </row>
    <row r="24" spans="2:16" s="131" customFormat="1" ht="12.75" customHeight="1">
      <c r="B24" s="132" t="s">
        <v>73</v>
      </c>
      <c r="D24" s="133" t="s">
        <v>123</v>
      </c>
      <c r="E24" s="133" t="s">
        <v>148</v>
      </c>
      <c r="H24" s="178"/>
      <c r="I24" s="134">
        <f>SUM(I25:I33)</f>
        <v>0</v>
      </c>
      <c r="K24" s="135">
        <f>SUM(K25:K33)</f>
        <v>0</v>
      </c>
      <c r="M24" s="135">
        <f>SUM(M25:M33)</f>
        <v>0</v>
      </c>
      <c r="N24" s="178"/>
      <c r="P24" s="133" t="s">
        <v>117</v>
      </c>
    </row>
    <row r="25" spans="1:16" s="14" customFormat="1" ht="13.5" customHeight="1">
      <c r="A25" s="154" t="s">
        <v>149</v>
      </c>
      <c r="B25" s="154" t="s">
        <v>118</v>
      </c>
      <c r="C25" s="154" t="s">
        <v>139</v>
      </c>
      <c r="D25" s="155" t="s">
        <v>150</v>
      </c>
      <c r="E25" s="156" t="s">
        <v>151</v>
      </c>
      <c r="F25" s="154" t="s">
        <v>134</v>
      </c>
      <c r="G25" s="157">
        <v>15</v>
      </c>
      <c r="H25" s="176">
        <v>0</v>
      </c>
      <c r="I25" s="158">
        <f aca="true" t="shared" si="3" ref="I25:I30">ROUND(G25*H25,2)</f>
        <v>0</v>
      </c>
      <c r="J25" s="159">
        <v>0</v>
      </c>
      <c r="K25" s="157">
        <f aca="true" t="shared" si="4" ref="K25:K30">G25*J25</f>
        <v>0</v>
      </c>
      <c r="L25" s="159">
        <v>0</v>
      </c>
      <c r="M25" s="157">
        <f aca="true" t="shared" si="5" ref="M25:M30">G25*L25</f>
        <v>0</v>
      </c>
      <c r="N25" s="181">
        <v>20</v>
      </c>
      <c r="O25" s="160">
        <v>4</v>
      </c>
      <c r="P25" s="14" t="s">
        <v>115</v>
      </c>
    </row>
    <row r="26" spans="1:16" s="14" customFormat="1" ht="13.5" customHeight="1">
      <c r="A26" s="154" t="s">
        <v>152</v>
      </c>
      <c r="B26" s="154" t="s">
        <v>118</v>
      </c>
      <c r="C26" s="154" t="s">
        <v>139</v>
      </c>
      <c r="D26" s="155" t="s">
        <v>153</v>
      </c>
      <c r="E26" s="156" t="s">
        <v>154</v>
      </c>
      <c r="F26" s="154" t="s">
        <v>134</v>
      </c>
      <c r="G26" s="157">
        <v>15</v>
      </c>
      <c r="H26" s="176">
        <v>0</v>
      </c>
      <c r="I26" s="158">
        <f t="shared" si="3"/>
        <v>0</v>
      </c>
      <c r="J26" s="159">
        <v>0</v>
      </c>
      <c r="K26" s="157">
        <f t="shared" si="4"/>
        <v>0</v>
      </c>
      <c r="L26" s="159">
        <v>0</v>
      </c>
      <c r="M26" s="157">
        <f t="shared" si="5"/>
        <v>0</v>
      </c>
      <c r="N26" s="181">
        <v>20</v>
      </c>
      <c r="O26" s="160">
        <v>4</v>
      </c>
      <c r="P26" s="14" t="s">
        <v>115</v>
      </c>
    </row>
    <row r="27" spans="1:16" s="14" customFormat="1" ht="13.5" customHeight="1">
      <c r="A27" s="164" t="s">
        <v>155</v>
      </c>
      <c r="B27" s="164" t="s">
        <v>156</v>
      </c>
      <c r="C27" s="164" t="s">
        <v>157</v>
      </c>
      <c r="D27" s="165" t="s">
        <v>158</v>
      </c>
      <c r="E27" s="166" t="s">
        <v>159</v>
      </c>
      <c r="F27" s="164" t="s">
        <v>160</v>
      </c>
      <c r="G27" s="167">
        <v>8</v>
      </c>
      <c r="H27" s="179">
        <v>0</v>
      </c>
      <c r="I27" s="168">
        <f t="shared" si="3"/>
        <v>0</v>
      </c>
      <c r="J27" s="169">
        <v>0</v>
      </c>
      <c r="K27" s="167">
        <f t="shared" si="4"/>
        <v>0</v>
      </c>
      <c r="L27" s="169">
        <v>0</v>
      </c>
      <c r="M27" s="167">
        <f t="shared" si="5"/>
        <v>0</v>
      </c>
      <c r="N27" s="182">
        <v>20</v>
      </c>
      <c r="O27" s="170">
        <v>8</v>
      </c>
      <c r="P27" s="171" t="s">
        <v>115</v>
      </c>
    </row>
    <row r="28" spans="1:16" s="14" customFormat="1" ht="13.5" customHeight="1">
      <c r="A28" s="154" t="s">
        <v>161</v>
      </c>
      <c r="B28" s="154" t="s">
        <v>118</v>
      </c>
      <c r="C28" s="154" t="s">
        <v>139</v>
      </c>
      <c r="D28" s="155" t="s">
        <v>162</v>
      </c>
      <c r="E28" s="156" t="s">
        <v>163</v>
      </c>
      <c r="F28" s="154" t="s">
        <v>134</v>
      </c>
      <c r="G28" s="157">
        <v>2</v>
      </c>
      <c r="H28" s="176">
        <v>0</v>
      </c>
      <c r="I28" s="158">
        <f t="shared" si="3"/>
        <v>0</v>
      </c>
      <c r="J28" s="159">
        <v>0</v>
      </c>
      <c r="K28" s="157">
        <f t="shared" si="4"/>
        <v>0</v>
      </c>
      <c r="L28" s="159">
        <v>0</v>
      </c>
      <c r="M28" s="157">
        <f t="shared" si="5"/>
        <v>0</v>
      </c>
      <c r="N28" s="181">
        <v>20</v>
      </c>
      <c r="O28" s="160">
        <v>4</v>
      </c>
      <c r="P28" s="14" t="s">
        <v>115</v>
      </c>
    </row>
    <row r="29" spans="1:16" s="14" customFormat="1" ht="13.5" customHeight="1">
      <c r="A29" s="164" t="s">
        <v>164</v>
      </c>
      <c r="B29" s="164" t="s">
        <v>156</v>
      </c>
      <c r="C29" s="164" t="s">
        <v>157</v>
      </c>
      <c r="D29" s="165" t="s">
        <v>165</v>
      </c>
      <c r="E29" s="166" t="s">
        <v>166</v>
      </c>
      <c r="F29" s="164" t="s">
        <v>160</v>
      </c>
      <c r="G29" s="167">
        <v>2</v>
      </c>
      <c r="H29" s="179">
        <v>0</v>
      </c>
      <c r="I29" s="168">
        <f t="shared" si="3"/>
        <v>0</v>
      </c>
      <c r="J29" s="169">
        <v>0</v>
      </c>
      <c r="K29" s="167">
        <f t="shared" si="4"/>
        <v>0</v>
      </c>
      <c r="L29" s="169">
        <v>0</v>
      </c>
      <c r="M29" s="167">
        <f t="shared" si="5"/>
        <v>0</v>
      </c>
      <c r="N29" s="182">
        <v>20</v>
      </c>
      <c r="O29" s="170">
        <v>8</v>
      </c>
      <c r="P29" s="171" t="s">
        <v>115</v>
      </c>
    </row>
    <row r="30" spans="1:16" s="14" customFormat="1" ht="13.5" customHeight="1">
      <c r="A30" s="154" t="s">
        <v>167</v>
      </c>
      <c r="B30" s="154" t="s">
        <v>118</v>
      </c>
      <c r="C30" s="154" t="s">
        <v>168</v>
      </c>
      <c r="D30" s="155" t="s">
        <v>169</v>
      </c>
      <c r="E30" s="156" t="s">
        <v>170</v>
      </c>
      <c r="F30" s="154" t="s">
        <v>126</v>
      </c>
      <c r="G30" s="157">
        <v>0.678</v>
      </c>
      <c r="H30" s="176">
        <v>0</v>
      </c>
      <c r="I30" s="158">
        <f t="shared" si="3"/>
        <v>0</v>
      </c>
      <c r="J30" s="159">
        <v>0</v>
      </c>
      <c r="K30" s="157">
        <f t="shared" si="4"/>
        <v>0</v>
      </c>
      <c r="L30" s="159">
        <v>0</v>
      </c>
      <c r="M30" s="157">
        <f t="shared" si="5"/>
        <v>0</v>
      </c>
      <c r="N30" s="181">
        <v>20</v>
      </c>
      <c r="O30" s="160">
        <v>4</v>
      </c>
      <c r="P30" s="14" t="s">
        <v>115</v>
      </c>
    </row>
    <row r="31" spans="4:19" s="14" customFormat="1" ht="15.75" customHeight="1">
      <c r="D31" s="161"/>
      <c r="E31" s="162" t="s">
        <v>171</v>
      </c>
      <c r="G31" s="163">
        <v>0.67824</v>
      </c>
      <c r="H31" s="177"/>
      <c r="N31" s="177"/>
      <c r="P31" s="161" t="s">
        <v>115</v>
      </c>
      <c r="Q31" s="161" t="s">
        <v>123</v>
      </c>
      <c r="R31" s="161" t="s">
        <v>143</v>
      </c>
      <c r="S31" s="161" t="s">
        <v>115</v>
      </c>
    </row>
    <row r="32" spans="1:16" s="14" customFormat="1" ht="13.5" customHeight="1">
      <c r="A32" s="154" t="s">
        <v>172</v>
      </c>
      <c r="B32" s="154" t="s">
        <v>118</v>
      </c>
      <c r="C32" s="154" t="s">
        <v>173</v>
      </c>
      <c r="D32" s="155" t="s">
        <v>174</v>
      </c>
      <c r="E32" s="156" t="s">
        <v>175</v>
      </c>
      <c r="F32" s="154" t="s">
        <v>126</v>
      </c>
      <c r="G32" s="157">
        <v>0.226</v>
      </c>
      <c r="H32" s="176">
        <v>0</v>
      </c>
      <c r="I32" s="158">
        <f>ROUND(G32*H32,2)</f>
        <v>0</v>
      </c>
      <c r="J32" s="159">
        <v>0</v>
      </c>
      <c r="K32" s="157">
        <f>G32*J32</f>
        <v>0</v>
      </c>
      <c r="L32" s="159">
        <v>0</v>
      </c>
      <c r="M32" s="157">
        <f>G32*L32</f>
        <v>0</v>
      </c>
      <c r="N32" s="181">
        <v>20</v>
      </c>
      <c r="O32" s="160">
        <v>4</v>
      </c>
      <c r="P32" s="14" t="s">
        <v>115</v>
      </c>
    </row>
    <row r="33" spans="4:19" s="14" customFormat="1" ht="15.75" customHeight="1">
      <c r="D33" s="161"/>
      <c r="E33" s="162" t="s">
        <v>176</v>
      </c>
      <c r="G33" s="163">
        <v>0.22608</v>
      </c>
      <c r="H33" s="177"/>
      <c r="N33" s="177"/>
      <c r="P33" s="161" t="s">
        <v>115</v>
      </c>
      <c r="Q33" s="161" t="s">
        <v>123</v>
      </c>
      <c r="R33" s="161" t="s">
        <v>143</v>
      </c>
      <c r="S33" s="161" t="s">
        <v>115</v>
      </c>
    </row>
    <row r="34" spans="2:16" s="131" customFormat="1" ht="12.75" customHeight="1">
      <c r="B34" s="132" t="s">
        <v>73</v>
      </c>
      <c r="D34" s="133" t="s">
        <v>177</v>
      </c>
      <c r="E34" s="133" t="s">
        <v>178</v>
      </c>
      <c r="H34" s="178"/>
      <c r="I34" s="134">
        <f>SUM(I35:I36)</f>
        <v>0</v>
      </c>
      <c r="K34" s="135">
        <f>SUM(K35:K36)</f>
        <v>0</v>
      </c>
      <c r="M34" s="135">
        <f>SUM(M35:M36)</f>
        <v>0</v>
      </c>
      <c r="N34" s="178"/>
      <c r="P34" s="133" t="s">
        <v>117</v>
      </c>
    </row>
    <row r="35" spans="1:16" s="14" customFormat="1" ht="13.5" customHeight="1">
      <c r="A35" s="154" t="s">
        <v>179</v>
      </c>
      <c r="B35" s="154" t="s">
        <v>118</v>
      </c>
      <c r="C35" s="154" t="s">
        <v>139</v>
      </c>
      <c r="D35" s="155" t="s">
        <v>180</v>
      </c>
      <c r="E35" s="156" t="s">
        <v>181</v>
      </c>
      <c r="F35" s="154" t="s">
        <v>182</v>
      </c>
      <c r="G35" s="157">
        <v>6.782</v>
      </c>
      <c r="H35" s="176">
        <v>0</v>
      </c>
      <c r="I35" s="158">
        <f>ROUND(G35*H35,2)</f>
        <v>0</v>
      </c>
      <c r="J35" s="159">
        <v>0</v>
      </c>
      <c r="K35" s="157">
        <f>G35*J35</f>
        <v>0</v>
      </c>
      <c r="L35" s="159">
        <v>0</v>
      </c>
      <c r="M35" s="157">
        <f>G35*L35</f>
        <v>0</v>
      </c>
      <c r="N35" s="181">
        <v>20</v>
      </c>
      <c r="O35" s="160">
        <v>4</v>
      </c>
      <c r="P35" s="14" t="s">
        <v>115</v>
      </c>
    </row>
    <row r="36" spans="4:19" s="14" customFormat="1" ht="15.75" customHeight="1">
      <c r="D36" s="161"/>
      <c r="E36" s="162" t="s">
        <v>183</v>
      </c>
      <c r="G36" s="163">
        <v>6.7824</v>
      </c>
      <c r="H36" s="177"/>
      <c r="N36" s="177"/>
      <c r="P36" s="161" t="s">
        <v>115</v>
      </c>
      <c r="Q36" s="161" t="s">
        <v>123</v>
      </c>
      <c r="R36" s="161" t="s">
        <v>143</v>
      </c>
      <c r="S36" s="161" t="s">
        <v>115</v>
      </c>
    </row>
    <row r="37" spans="5:14" s="136" customFormat="1" ht="12.75" customHeight="1">
      <c r="E37" s="137" t="s">
        <v>98</v>
      </c>
      <c r="H37" s="180"/>
      <c r="I37" s="138">
        <f>I14+I24+I34</f>
        <v>0</v>
      </c>
      <c r="K37" s="139">
        <f>K14+K24+K34</f>
        <v>0</v>
      </c>
      <c r="M37" s="139">
        <f>M14+M24+M34</f>
        <v>0</v>
      </c>
      <c r="N37" s="180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2012-11-21T03:38:30Z</dcterms:created>
  <dcterms:modified xsi:type="dcterms:W3CDTF">2012-11-21T03:38:30Z</dcterms:modified>
  <cp:category/>
  <cp:version/>
  <cp:contentType/>
  <cp:contentStatus/>
</cp:coreProperties>
</file>