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<sst xmlns="http://schemas.openxmlformats.org/spreadsheetml/2006/main" count="526" uniqueCount="277">
  <si>
    <t>KRYCÍ LIST ROZPOČTU</t>
  </si>
  <si>
    <t>Název stavby</t>
  </si>
  <si>
    <t>Hrušovany - závlaha pro hřiště FK ČECHIE na ppč. 518-10 v k. ú. Hrušovany</t>
  </si>
  <si>
    <t>JKSO</t>
  </si>
  <si>
    <t>827 13</t>
  </si>
  <si>
    <t>Kód stavby</t>
  </si>
  <si>
    <t>HRUSOVANY_ZAVLAHA</t>
  </si>
  <si>
    <t>Název objektu</t>
  </si>
  <si>
    <t>Provozní soubor PS 02 - Rozvod závlahového potrubí a postřikovače</t>
  </si>
  <si>
    <t>EČO</t>
  </si>
  <si>
    <t>Kód objektu</t>
  </si>
  <si>
    <t>HRUSOVANY PS 02</t>
  </si>
  <si>
    <t>Název části</t>
  </si>
  <si>
    <t xml:space="preserve"> </t>
  </si>
  <si>
    <t>Místo</t>
  </si>
  <si>
    <t>HRUŠOVANY U CHOMUTOVA</t>
  </si>
  <si>
    <t>Kód části</t>
  </si>
  <si>
    <t>Název podčásti</t>
  </si>
  <si>
    <t>Kód podčásti</t>
  </si>
  <si>
    <t>IČ</t>
  </si>
  <si>
    <t>DIČ</t>
  </si>
  <si>
    <t>Objednatel</t>
  </si>
  <si>
    <t>Obec Hrušovany, Hrušovany 15, 431 43 Hrušovany</t>
  </si>
  <si>
    <t>00261874</t>
  </si>
  <si>
    <t>CZ00261874</t>
  </si>
  <si>
    <t>Projektant</t>
  </si>
  <si>
    <t xml:space="preserve">Ing. Pavel Král , Jarní 5655,  430 04 Chomutov </t>
  </si>
  <si>
    <t>63738139</t>
  </si>
  <si>
    <t>CZ5501290487</t>
  </si>
  <si>
    <t>Zhotovitel</t>
  </si>
  <si>
    <t>výběrové řízení</t>
  </si>
  <si>
    <t>Rozpočet číslo</t>
  </si>
  <si>
    <t>Zpracoval</t>
  </si>
  <si>
    <t>Dne</t>
  </si>
  <si>
    <t>21_11_11</t>
  </si>
  <si>
    <t>Ing.P.Král</t>
  </si>
  <si>
    <t>21.11.2011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</si>
  <si>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</si>
  <si>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</si>
  <si>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</si>
  <si>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</si>
  <si>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</si>
  <si>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</si>
  <si>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</si>
  <si>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</si>
  <si>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</si>
  <si>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</si>
  <si>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</si>
  <si>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</si>
  <si>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</si>
  <si>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</si>
  <si>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</si>
  <si>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</si>
  <si>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</si>
  <si>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</si>
  <si>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</si>
  <si>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</si>
  <si>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</si>
  <si>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</si>
  <si>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</si>
  <si>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</si>
  <si>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</si>
  <si>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</si>
  <si>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</si>
  <si>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</si>
  <si>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</si>
  <si>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</si>
  <si>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</si>
  <si>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</si>
  <si>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</si>
  <si>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</si>
  <si>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</si>
  <si>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</si>
  <si>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</si>
  <si>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</si>
  <si>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</si>
  <si>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</si>
  <si>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</si>
  <si>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</si>
  <si>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</si>
  <si>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</si>
  <si>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</si>
  <si>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</si>
  <si>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</si>
  <si>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</si>
  <si>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</si>
  <si>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</si>
  <si>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</si>
  <si>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</si>
  <si>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</si>
  <si>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</si>
  <si>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</si>
  <si>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</si>
  <si>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</si>
  <si>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</si>
  <si>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</si>
  <si>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</si>
  <si>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</si>
  <si>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</si>
  <si>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</si>
  <si>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</si>
  <si>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</si>
  <si>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</si>
  <si>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</si>
  <si>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</si>
  <si>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</si>
  <si>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</si>
  <si>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</si>
  <si>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</si>
  <si>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</si>
  <si>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</si>
  <si>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</si>
  <si>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</si>
  <si>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</si>
  <si>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</si>
  <si>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</si>
  <si>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</si>
  <si>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</si>
  <si>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</si>
  <si>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</si>
  <si>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</si>
  <si>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121112011</t>
  </si>
  <si>
    <t>Sejmutí ornice tl vrstvy do 150 mm ručně s odhozením do 3 m bez vodorovného přemístění</t>
  </si>
  <si>
    <t>m3</t>
  </si>
  <si>
    <t>2</t>
  </si>
  <si>
    <t>0,2*0,15*(2*108+2*106+4*60+8*20+46)</t>
  </si>
  <si>
    <t>-1</t>
  </si>
  <si>
    <t>132101101</t>
  </si>
  <si>
    <t>Hloubení rýh šířky do 600 mm v hornině tř. 1 a 2 objemu do 100 m3</t>
  </si>
  <si>
    <t>0,2*0,35*(2*108+2*106+4*60+8*20+46)</t>
  </si>
  <si>
    <t>3</t>
  </si>
  <si>
    <t>161101101</t>
  </si>
  <si>
    <t>Svislé přemístění výkopku z horniny tř. 1 až 4 hl výkopu do 2,5 m</t>
  </si>
  <si>
    <t>61,18*0,3</t>
  </si>
  <si>
    <t>4</t>
  </si>
  <si>
    <t>162501102</t>
  </si>
  <si>
    <t>Vodorovné přemístění do 3000 m výkopku z horniny tř. 1 až 4</t>
  </si>
  <si>
    <t>61,18*0,7</t>
  </si>
  <si>
    <t>5</t>
  </si>
  <si>
    <t>171201201</t>
  </si>
  <si>
    <t>Uložení sypaniny na skládky</t>
  </si>
  <si>
    <t>42,826</t>
  </si>
  <si>
    <t>6</t>
  </si>
  <si>
    <t>175101101</t>
  </si>
  <si>
    <t>Obsyp potrubí bez prohození sypaniny z hornin tř. 1 až 4 uloženým do 3 m od kraje výkopu</t>
  </si>
  <si>
    <t>0,2*0,2*(2*108+2*106+4*60+8*20+46)</t>
  </si>
  <si>
    <t>7</t>
  </si>
  <si>
    <t>M</t>
  </si>
  <si>
    <t>MAT</t>
  </si>
  <si>
    <t>583312890</t>
  </si>
  <si>
    <t>kamenivo těžené drobné frakce 0-2 třída A</t>
  </si>
  <si>
    <t>t</t>
  </si>
  <si>
    <t>Vodorovné konstrukce</t>
  </si>
  <si>
    <t>8</t>
  </si>
  <si>
    <t>271</t>
  </si>
  <si>
    <t>451573111</t>
  </si>
  <si>
    <t>Lože pod potrubí otevřený výkop ze štěrkopísku</t>
  </si>
  <si>
    <t>0,2*0,1*(2*108+2*106+4*60+8*20+46)</t>
  </si>
  <si>
    <t>Trubní vedení</t>
  </si>
  <si>
    <t>9</t>
  </si>
  <si>
    <t>871171121</t>
  </si>
  <si>
    <t>Montáž potrubí z trubek z tlakového polyetylénu otevřený výkop svařovaných vnější průměr 40, 50, 63 mm</t>
  </si>
  <si>
    <t>m</t>
  </si>
  <si>
    <t>(30+350+20+600+46)</t>
  </si>
  <si>
    <t>10</t>
  </si>
  <si>
    <t>286131020</t>
  </si>
  <si>
    <t>potrubí vodovodní PE80 PN10 SDR11 6 m, 100 m, 40 x 3,7 mm - sekce</t>
  </si>
  <si>
    <t>11</t>
  </si>
  <si>
    <t>286131030.1</t>
  </si>
  <si>
    <t>potrubí vodovodní PE80 PN10 SDR11 6 m, 100 m, 50 x 4,6 mm - sekce</t>
  </si>
  <si>
    <t>12</t>
  </si>
  <si>
    <t>286131030.2</t>
  </si>
  <si>
    <t>potrubí vodovodní PE80 PN10 SDR11 6 m, 100 m, 50 x 4,6 mm - hlavní okruh</t>
  </si>
  <si>
    <t>13</t>
  </si>
  <si>
    <t>286131040</t>
  </si>
  <si>
    <t>potrubí vodovodní PE80 PN10 SDR11 6 m, 100 m, 63 x 5,8 mm - ke zdroji</t>
  </si>
  <si>
    <t>14</t>
  </si>
  <si>
    <t>286131040.1</t>
  </si>
  <si>
    <t>potrubí vodovodní PE80 PN10 SDR11 6 m, 100 m, 63 x 5,8 mm - propojení nádrží</t>
  </si>
  <si>
    <t>15</t>
  </si>
  <si>
    <t>721</t>
  </si>
  <si>
    <t>723213212</t>
  </si>
  <si>
    <t>Kohout přírubový kulový uzavírací DN 50 PN 16 do 200°C těleso uhlíková ocel</t>
  </si>
  <si>
    <t>soubor</t>
  </si>
  <si>
    <t>16</t>
  </si>
  <si>
    <t>935</t>
  </si>
  <si>
    <t>350360158</t>
  </si>
  <si>
    <t>Komponenty závlahová soustava montáž filtru VD-25</t>
  </si>
  <si>
    <t>kus</t>
  </si>
  <si>
    <t>17</t>
  </si>
  <si>
    <t>286111111</t>
  </si>
  <si>
    <t>Soubor tvarovek armatur</t>
  </si>
  <si>
    <t>18</t>
  </si>
  <si>
    <t>405629620</t>
  </si>
  <si>
    <t xml:space="preserve">ventil elektromagnetický PRO SERIES 200 6/4´´ </t>
  </si>
  <si>
    <t>19</t>
  </si>
  <si>
    <t>405631200</t>
  </si>
  <si>
    <t>DBY konektor vodotěsný - malý</t>
  </si>
  <si>
    <t>20</t>
  </si>
  <si>
    <t>405631200.1</t>
  </si>
  <si>
    <t>DBR konektor vodotěsný - velký</t>
  </si>
  <si>
    <t>21</t>
  </si>
  <si>
    <t>598111111</t>
  </si>
  <si>
    <t>Ventilová obd. šachtice STANDARD</t>
  </si>
  <si>
    <t>ks</t>
  </si>
  <si>
    <t>22</t>
  </si>
  <si>
    <t>341095150</t>
  </si>
  <si>
    <t>kabel silový s Cu jádrem, oválný CYKYLo 3x1,5 mm2 - K ELEKTROVENTILŮM</t>
  </si>
  <si>
    <t>23</t>
  </si>
  <si>
    <t>341095110</t>
  </si>
  <si>
    <t>kabel silový s Cu jádrem, oválný CYKYLo 2x1,5  - K ČIDLU A RELÉ</t>
  </si>
  <si>
    <t>24</t>
  </si>
  <si>
    <t>341111111</t>
  </si>
  <si>
    <t>Těsnící materiál a drobný elektroinstalační mat.</t>
  </si>
  <si>
    <t>25</t>
  </si>
  <si>
    <t>350360012</t>
  </si>
  <si>
    <t>Montáž rotační skrápěč Pro Sport s trojtriskou - nerezový výsuvník</t>
  </si>
  <si>
    <t>26</t>
  </si>
  <si>
    <t>741</t>
  </si>
  <si>
    <t>741111111</t>
  </si>
  <si>
    <t>Tříkloubová spojka SWING JOINT - dl. ramene 30 cm</t>
  </si>
  <si>
    <t>27</t>
  </si>
  <si>
    <t>286110150</t>
  </si>
  <si>
    <t>tvarovka plastová pro rozvod teplé a studené vody koleno 90° d 50 mm</t>
  </si>
  <si>
    <t>28</t>
  </si>
  <si>
    <t>286110140</t>
  </si>
  <si>
    <t>tvarovka plastová pro rozvod teplé a studené vody koleno 90° d 40 mm</t>
  </si>
  <si>
    <t>29</t>
  </si>
  <si>
    <t>286110130</t>
  </si>
  <si>
    <t>tvarovka plastová pro rozvod teplé a studené vody koleno 90° d 32 mm</t>
  </si>
  <si>
    <t>30</t>
  </si>
  <si>
    <t>286110240</t>
  </si>
  <si>
    <t>tvarovka plastová pro rozvod teplé a studené vody T kus d 50 mm</t>
  </si>
  <si>
    <t>31</t>
  </si>
  <si>
    <t>286110250</t>
  </si>
  <si>
    <t>tvarovka plastová pro rozvod teplé a studené vody T kus d 63 mm</t>
  </si>
  <si>
    <t>32</t>
  </si>
  <si>
    <t>286111112</t>
  </si>
  <si>
    <t>T - kus s vnitřním závitem 40x6/4´´x40</t>
  </si>
  <si>
    <t>33</t>
  </si>
  <si>
    <t>319411080</t>
  </si>
  <si>
    <t>koleno jednoznačné 90° s vnitřními závity č.90 DN 6/4" černá litina</t>
  </si>
  <si>
    <t>34</t>
  </si>
  <si>
    <t>286543100</t>
  </si>
  <si>
    <t>přechodka s vnitřním závitem dGK PPR D 50 x 6/4"</t>
  </si>
  <si>
    <t>12+18</t>
  </si>
  <si>
    <t>35</t>
  </si>
  <si>
    <t>319425630</t>
  </si>
  <si>
    <t xml:space="preserve">Dvojnipl 6/4´´ </t>
  </si>
  <si>
    <t>36</t>
  </si>
  <si>
    <t>286110220</t>
  </si>
  <si>
    <t>tvarovka plastová pro rozvod teplé a studené vody T kus d 32 mm</t>
  </si>
  <si>
    <t>37</t>
  </si>
  <si>
    <t>562511220</t>
  </si>
  <si>
    <t>svěrná spojka PLASSIM přímá redukovaná "OR" 63 x 50 mm</t>
  </si>
  <si>
    <t>38</t>
  </si>
  <si>
    <t>286111113</t>
  </si>
  <si>
    <t>Soubor ostatních tvarovek</t>
  </si>
  <si>
    <t>O01</t>
  </si>
  <si>
    <t>39</t>
  </si>
  <si>
    <t>611111111</t>
  </si>
  <si>
    <t>Ovládací jednotka RPS controller 12, interní trafo 230/24 VAC</t>
  </si>
  <si>
    <t>40</t>
  </si>
  <si>
    <t>405222222</t>
  </si>
  <si>
    <t>Dešťové čidlo K - brain</t>
  </si>
  <si>
    <t>41</t>
  </si>
  <si>
    <t>115201312</t>
  </si>
  <si>
    <t>Montáž zavlažovacího systému</t>
  </si>
  <si>
    <t>kompl</t>
  </si>
  <si>
    <t>42</t>
  </si>
  <si>
    <t>011</t>
  </si>
  <si>
    <t>952901412</t>
  </si>
  <si>
    <t>Vyčištění nádrží 2 x 20 m3 od ropných látek</t>
  </si>
  <si>
    <t>kompl.</t>
  </si>
  <si>
    <t>43</t>
  </si>
  <si>
    <t>162253103</t>
  </si>
  <si>
    <t>Přemístění nádrží 2 x 20 m3 včetně osazení do terénu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</si>
</sst>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21" fillId="33" borderId="0" xfId="0" applyNumberFormat="1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21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97" t="s">
        <v>2</v>
      </c>
      <c r="F5" s="198"/>
      <c r="G5" s="198"/>
      <c r="H5" s="198"/>
      <c r="I5" s="198"/>
      <c r="J5" s="199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200" t="s">
        <v>8</v>
      </c>
      <c r="F7" s="201"/>
      <c r="G7" s="201"/>
      <c r="H7" s="201"/>
      <c r="I7" s="201"/>
      <c r="J7" s="202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203" t="s">
        <v>13</v>
      </c>
      <c r="F9" s="204"/>
      <c r="G9" s="204"/>
      <c r="H9" s="204"/>
      <c r="I9" s="204"/>
      <c r="J9" s="205"/>
      <c r="K9" s="14"/>
      <c r="L9" s="14"/>
      <c r="M9" s="14"/>
      <c r="N9" s="14"/>
      <c r="O9" s="14" t="s">
        <v>14</v>
      </c>
      <c r="P9" s="206" t="s">
        <v>15</v>
      </c>
      <c r="Q9" s="204"/>
      <c r="R9" s="205"/>
      <c r="S9" s="18"/>
    </row>
    <row r="10" spans="1:19" ht="17.25" customHeight="1" hidden="1">
      <c r="A10" s="13"/>
      <c r="B10" s="14" t="s">
        <v>16</v>
      </c>
      <c r="C10" s="14"/>
      <c r="D10" s="14"/>
      <c r="E10" s="24" t="s">
        <v>13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17</v>
      </c>
      <c r="C11" s="14"/>
      <c r="D11" s="14"/>
      <c r="E11" s="24" t="s">
        <v>13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18</v>
      </c>
      <c r="C12" s="14"/>
      <c r="D12" s="14"/>
      <c r="E12" s="24" t="s">
        <v>13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13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13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13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13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13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13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13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13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13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13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13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13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19</v>
      </c>
      <c r="P25" s="14" t="s">
        <v>20</v>
      </c>
      <c r="Q25" s="14"/>
      <c r="R25" s="14"/>
      <c r="S25" s="18"/>
    </row>
    <row r="26" spans="1:19" ht="17.25" customHeight="1">
      <c r="A26" s="13"/>
      <c r="B26" s="14" t="s">
        <v>21</v>
      </c>
      <c r="C26" s="14"/>
      <c r="D26" s="14"/>
      <c r="E26" s="15" t="s">
        <v>22</v>
      </c>
      <c r="F26" s="26"/>
      <c r="G26" s="26"/>
      <c r="H26" s="26"/>
      <c r="I26" s="26"/>
      <c r="J26" s="17"/>
      <c r="K26" s="14"/>
      <c r="L26" s="14"/>
      <c r="M26" s="14"/>
      <c r="N26" s="14"/>
      <c r="O26" s="27" t="s">
        <v>23</v>
      </c>
      <c r="P26" s="28" t="s">
        <v>24</v>
      </c>
      <c r="Q26" s="29"/>
      <c r="R26" s="30"/>
      <c r="S26" s="18"/>
    </row>
    <row r="27" spans="1:19" ht="17.25" customHeight="1">
      <c r="A27" s="13"/>
      <c r="B27" s="14" t="s">
        <v>25</v>
      </c>
      <c r="C27" s="14"/>
      <c r="D27" s="14"/>
      <c r="E27" s="23" t="s">
        <v>26</v>
      </c>
      <c r="F27" s="14"/>
      <c r="G27" s="14"/>
      <c r="H27" s="14"/>
      <c r="I27" s="14"/>
      <c r="J27" s="20"/>
      <c r="K27" s="14"/>
      <c r="L27" s="14"/>
      <c r="M27" s="14"/>
      <c r="N27" s="14"/>
      <c r="O27" s="27" t="s">
        <v>27</v>
      </c>
      <c r="P27" s="28" t="s">
        <v>28</v>
      </c>
      <c r="Q27" s="29"/>
      <c r="R27" s="30"/>
      <c r="S27" s="18"/>
    </row>
    <row r="28" spans="1:19" ht="17.25" customHeight="1">
      <c r="A28" s="13"/>
      <c r="B28" s="14" t="s">
        <v>29</v>
      </c>
      <c r="C28" s="14"/>
      <c r="D28" s="14"/>
      <c r="E28" s="23" t="s">
        <v>30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31</v>
      </c>
      <c r="F30" s="14"/>
      <c r="G30" s="14" t="s">
        <v>32</v>
      </c>
      <c r="H30" s="14"/>
      <c r="I30" s="14"/>
      <c r="J30" s="14"/>
      <c r="K30" s="14"/>
      <c r="L30" s="14"/>
      <c r="M30" s="14"/>
      <c r="N30" s="14"/>
      <c r="O30" s="34" t="s">
        <v>33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 t="s">
        <v>34</v>
      </c>
      <c r="F31" s="14"/>
      <c r="G31" s="28" t="s">
        <v>35</v>
      </c>
      <c r="H31" s="36"/>
      <c r="I31" s="37"/>
      <c r="J31" s="14"/>
      <c r="K31" s="14"/>
      <c r="L31" s="14"/>
      <c r="M31" s="14"/>
      <c r="N31" s="14"/>
      <c r="O31" s="38" t="s">
        <v>36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37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38</v>
      </c>
      <c r="B34" s="48"/>
      <c r="C34" s="48"/>
      <c r="D34" s="49"/>
      <c r="E34" s="50" t="s">
        <v>39</v>
      </c>
      <c r="F34" s="49"/>
      <c r="G34" s="50" t="s">
        <v>40</v>
      </c>
      <c r="H34" s="48"/>
      <c r="I34" s="49"/>
      <c r="J34" s="50" t="s">
        <v>41</v>
      </c>
      <c r="K34" s="48"/>
      <c r="L34" s="50" t="s">
        <v>42</v>
      </c>
      <c r="M34" s="48"/>
      <c r="N34" s="48"/>
      <c r="O34" s="49"/>
      <c r="P34" s="50" t="s">
        <v>43</v>
      </c>
      <c r="Q34" s="48"/>
      <c r="R34" s="48"/>
      <c r="S34" s="51"/>
    </row>
    <row r="35" spans="1:19" ht="20.25" customHeight="1">
      <c r="A35" s="52"/>
      <c r="B35" s="53"/>
      <c r="C35" s="53"/>
      <c r="D35" s="191">
        <v>0</v>
      </c>
      <c r="E35" s="54">
        <f>IF(D35=0,0,R47/D35)</f>
        <v>0</v>
      </c>
      <c r="F35" s="55"/>
      <c r="G35" s="56"/>
      <c r="H35" s="53"/>
      <c r="I35" s="191">
        <v>0</v>
      </c>
      <c r="J35" s="54">
        <f>IF(I35=0,0,R47/I35)</f>
        <v>0</v>
      </c>
      <c r="K35" s="57"/>
      <c r="L35" s="56"/>
      <c r="M35" s="53"/>
      <c r="N35" s="53"/>
      <c r="O35" s="191">
        <v>0</v>
      </c>
      <c r="P35" s="56"/>
      <c r="Q35" s="53"/>
      <c r="R35" s="58">
        <f>IF(O35=0,0,R47/O35)</f>
        <v>0</v>
      </c>
      <c r="S35" s="59"/>
    </row>
    <row r="36" spans="1:19" ht="20.25" customHeight="1">
      <c r="A36" s="43"/>
      <c r="B36" s="44"/>
      <c r="C36" s="44"/>
      <c r="D36" s="44"/>
      <c r="E36" s="45" t="s">
        <v>44</v>
      </c>
      <c r="F36" s="44"/>
      <c r="G36" s="44"/>
      <c r="H36" s="44"/>
      <c r="I36" s="44"/>
      <c r="J36" s="60" t="s">
        <v>45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1" t="s">
        <v>46</v>
      </c>
      <c r="B37" s="62"/>
      <c r="C37" s="63" t="s">
        <v>47</v>
      </c>
      <c r="D37" s="64"/>
      <c r="E37" s="64"/>
      <c r="F37" s="65"/>
      <c r="G37" s="61" t="s">
        <v>48</v>
      </c>
      <c r="H37" s="66"/>
      <c r="I37" s="63" t="s">
        <v>49</v>
      </c>
      <c r="J37" s="64"/>
      <c r="K37" s="64"/>
      <c r="L37" s="61" t="s">
        <v>50</v>
      </c>
      <c r="M37" s="66"/>
      <c r="N37" s="63" t="s">
        <v>51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52</v>
      </c>
      <c r="C38" s="17"/>
      <c r="D38" s="69" t="s">
        <v>53</v>
      </c>
      <c r="E38" s="70">
        <f>SUMIF(Rozpocet!O5:O71,8,Rozpocet!I5:I71)</f>
        <v>0</v>
      </c>
      <c r="F38" s="71"/>
      <c r="G38" s="67">
        <v>8</v>
      </c>
      <c r="H38" s="72" t="s">
        <v>54</v>
      </c>
      <c r="I38" s="30"/>
      <c r="J38" s="192">
        <v>0</v>
      </c>
      <c r="K38" s="73"/>
      <c r="L38" s="67">
        <v>13</v>
      </c>
      <c r="M38" s="28" t="s">
        <v>55</v>
      </c>
      <c r="N38" s="36"/>
      <c r="O38" s="36"/>
      <c r="P38" s="195">
        <f>M49</f>
        <v>20</v>
      </c>
      <c r="Q38" s="74" t="s">
        <v>56</v>
      </c>
      <c r="R38" s="194">
        <v>0</v>
      </c>
      <c r="S38" s="71"/>
    </row>
    <row r="39" spans="1:19" ht="20.25" customHeight="1">
      <c r="A39" s="67">
        <v>2</v>
      </c>
      <c r="B39" s="75"/>
      <c r="C39" s="33"/>
      <c r="D39" s="69" t="s">
        <v>57</v>
      </c>
      <c r="E39" s="70">
        <f>SUMIF(Rozpocet!O10:O71,4,Rozpocet!I10:I71)</f>
        <v>0</v>
      </c>
      <c r="F39" s="71"/>
      <c r="G39" s="67">
        <v>9</v>
      </c>
      <c r="H39" s="14" t="s">
        <v>58</v>
      </c>
      <c r="I39" s="69"/>
      <c r="J39" s="192">
        <v>0</v>
      </c>
      <c r="K39" s="73"/>
      <c r="L39" s="67">
        <v>14</v>
      </c>
      <c r="M39" s="28" t="s">
        <v>59</v>
      </c>
      <c r="N39" s="36"/>
      <c r="O39" s="36"/>
      <c r="P39" s="195">
        <f>M49</f>
        <v>20</v>
      </c>
      <c r="Q39" s="74" t="s">
        <v>56</v>
      </c>
      <c r="R39" s="194">
        <v>0</v>
      </c>
      <c r="S39" s="71"/>
    </row>
    <row r="40" spans="1:19" ht="20.25" customHeight="1">
      <c r="A40" s="67">
        <v>3</v>
      </c>
      <c r="B40" s="68" t="s">
        <v>60</v>
      </c>
      <c r="C40" s="17"/>
      <c r="D40" s="69" t="s">
        <v>53</v>
      </c>
      <c r="E40" s="70">
        <f>SUMIF(Rozpocet!O11:O71,32,Rozpocet!I11:I71)</f>
        <v>0</v>
      </c>
      <c r="F40" s="71"/>
      <c r="G40" s="67">
        <v>10</v>
      </c>
      <c r="H40" s="72" t="s">
        <v>61</v>
      </c>
      <c r="I40" s="30"/>
      <c r="J40" s="192">
        <v>0</v>
      </c>
      <c r="K40" s="73"/>
      <c r="L40" s="67">
        <v>15</v>
      </c>
      <c r="M40" s="28" t="s">
        <v>62</v>
      </c>
      <c r="N40" s="36"/>
      <c r="O40" s="36"/>
      <c r="P40" s="195">
        <f>M49</f>
        <v>20</v>
      </c>
      <c r="Q40" s="74" t="s">
        <v>56</v>
      </c>
      <c r="R40" s="194">
        <v>0</v>
      </c>
      <c r="S40" s="71"/>
    </row>
    <row r="41" spans="1:19" ht="20.25" customHeight="1">
      <c r="A41" s="67">
        <v>4</v>
      </c>
      <c r="B41" s="75"/>
      <c r="C41" s="33"/>
      <c r="D41" s="69" t="s">
        <v>57</v>
      </c>
      <c r="E41" s="70">
        <f>SUMIF(Rozpocet!O12:O71,16,Rozpocet!I12:I71)+SUMIF(Rozpocet!O12:O71,128,Rozpocet!I12:I71)</f>
        <v>0</v>
      </c>
      <c r="F41" s="71"/>
      <c r="G41" s="67">
        <v>11</v>
      </c>
      <c r="H41" s="72"/>
      <c r="I41" s="30"/>
      <c r="J41" s="192">
        <v>0</v>
      </c>
      <c r="K41" s="73"/>
      <c r="L41" s="67">
        <v>16</v>
      </c>
      <c r="M41" s="28" t="s">
        <v>63</v>
      </c>
      <c r="N41" s="36"/>
      <c r="O41" s="36"/>
      <c r="P41" s="195">
        <f>M49</f>
        <v>20</v>
      </c>
      <c r="Q41" s="74" t="s">
        <v>56</v>
      </c>
      <c r="R41" s="194">
        <v>0</v>
      </c>
      <c r="S41" s="71"/>
    </row>
    <row r="42" spans="1:19" ht="20.25" customHeight="1">
      <c r="A42" s="67">
        <v>5</v>
      </c>
      <c r="B42" s="68" t="s">
        <v>64</v>
      </c>
      <c r="C42" s="17"/>
      <c r="D42" s="69" t="s">
        <v>53</v>
      </c>
      <c r="E42" s="70">
        <f>SUMIF(Rozpocet!O13:O71,256,Rozpocet!I13:I71)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65</v>
      </c>
      <c r="N42" s="36"/>
      <c r="O42" s="36"/>
      <c r="P42" s="195">
        <f>M49</f>
        <v>20</v>
      </c>
      <c r="Q42" s="74" t="s">
        <v>56</v>
      </c>
      <c r="R42" s="194">
        <v>0</v>
      </c>
      <c r="S42" s="71"/>
    </row>
    <row r="43" spans="1:19" ht="20.25" customHeight="1">
      <c r="A43" s="67">
        <v>6</v>
      </c>
      <c r="B43" s="75"/>
      <c r="C43" s="33"/>
      <c r="D43" s="69" t="s">
        <v>57</v>
      </c>
      <c r="E43" s="70">
        <f>SUMIF(Rozpocet!O14:O71,64,Rozpocet!I14:I71)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66</v>
      </c>
      <c r="N43" s="36"/>
      <c r="O43" s="36"/>
      <c r="P43" s="36"/>
      <c r="Q43" s="30"/>
      <c r="R43" s="70">
        <f>SUMIF(Rozpocet!O14:O71,1024,Rozpocet!I14:I71)</f>
        <v>0</v>
      </c>
      <c r="S43" s="71"/>
    </row>
    <row r="44" spans="1:19" ht="20.25" customHeight="1">
      <c r="A44" s="67">
        <v>7</v>
      </c>
      <c r="B44" s="78" t="s">
        <v>67</v>
      </c>
      <c r="C44" s="36"/>
      <c r="D44" s="30"/>
      <c r="E44" s="79">
        <f>SUM(E38:E43)</f>
        <v>0</v>
      </c>
      <c r="F44" s="46"/>
      <c r="G44" s="67">
        <v>12</v>
      </c>
      <c r="H44" s="78" t="s">
        <v>68</v>
      </c>
      <c r="I44" s="30"/>
      <c r="J44" s="80">
        <f>SUM(J38:J41)</f>
        <v>0</v>
      </c>
      <c r="K44" s="81"/>
      <c r="L44" s="67">
        <v>19</v>
      </c>
      <c r="M44" s="68" t="s">
        <v>69</v>
      </c>
      <c r="N44" s="26"/>
      <c r="O44" s="26"/>
      <c r="P44" s="26"/>
      <c r="Q44" s="82"/>
      <c r="R44" s="79">
        <f>SUM(R38:R43)</f>
        <v>0</v>
      </c>
      <c r="S44" s="46"/>
    </row>
    <row r="45" spans="1:19" ht="20.25" customHeight="1">
      <c r="A45" s="83">
        <v>20</v>
      </c>
      <c r="B45" s="84" t="s">
        <v>70</v>
      </c>
      <c r="C45" s="85"/>
      <c r="D45" s="86"/>
      <c r="E45" s="87">
        <f>SUMIF(Rozpocet!O14:O71,512,Rozpocet!I14:I71)</f>
        <v>0</v>
      </c>
      <c r="F45" s="42"/>
      <c r="G45" s="83">
        <v>21</v>
      </c>
      <c r="H45" s="84" t="s">
        <v>71</v>
      </c>
      <c r="I45" s="86"/>
      <c r="J45" s="193">
        <v>0</v>
      </c>
      <c r="K45" s="88">
        <f>M49</f>
        <v>20</v>
      </c>
      <c r="L45" s="83">
        <v>22</v>
      </c>
      <c r="M45" s="84" t="s">
        <v>72</v>
      </c>
      <c r="N45" s="85"/>
      <c r="O45" s="85"/>
      <c r="P45" s="85"/>
      <c r="Q45" s="86"/>
      <c r="R45" s="87">
        <f>SUMIF(Rozpocet!O14:O71,"&lt;4",Rozpocet!I14:I71)+SUMIF(Rozpocet!O14:O71,"&gt;1024",Rozpocet!I14:I71)</f>
        <v>0</v>
      </c>
      <c r="S45" s="42"/>
    </row>
    <row r="46" spans="1:19" ht="20.25" customHeight="1">
      <c r="A46" s="89" t="s">
        <v>25</v>
      </c>
      <c r="B46" s="11"/>
      <c r="C46" s="11"/>
      <c r="D46" s="11"/>
      <c r="E46" s="11"/>
      <c r="F46" s="90"/>
      <c r="G46" s="91"/>
      <c r="H46" s="11"/>
      <c r="I46" s="11"/>
      <c r="J46" s="11"/>
      <c r="K46" s="11"/>
      <c r="L46" s="61" t="s">
        <v>73</v>
      </c>
      <c r="M46" s="49"/>
      <c r="N46" s="63" t="s">
        <v>74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2"/>
      <c r="H47" s="14"/>
      <c r="I47" s="14"/>
      <c r="J47" s="14"/>
      <c r="K47" s="14"/>
      <c r="L47" s="67">
        <v>23</v>
      </c>
      <c r="M47" s="72" t="s">
        <v>75</v>
      </c>
      <c r="N47" s="36"/>
      <c r="O47" s="36"/>
      <c r="P47" s="36"/>
      <c r="Q47" s="71"/>
      <c r="R47" s="79">
        <f>ROUND(E44+J44+R44+E45+J45+R45,2)</f>
        <v>0</v>
      </c>
      <c r="S47" s="93">
        <f>E44+J44+R44+E45+J45+R45</f>
        <v>0</v>
      </c>
    </row>
    <row r="48" spans="1:19" ht="20.25" customHeight="1">
      <c r="A48" s="94" t="s">
        <v>76</v>
      </c>
      <c r="B48" s="32"/>
      <c r="C48" s="32"/>
      <c r="D48" s="32"/>
      <c r="E48" s="32"/>
      <c r="F48" s="33"/>
      <c r="G48" s="95" t="s">
        <v>77</v>
      </c>
      <c r="H48" s="32"/>
      <c r="I48" s="32"/>
      <c r="J48" s="32"/>
      <c r="K48" s="32"/>
      <c r="L48" s="67">
        <v>24</v>
      </c>
      <c r="M48" s="96">
        <v>10</v>
      </c>
      <c r="N48" s="33" t="s">
        <v>56</v>
      </c>
      <c r="O48" s="97">
        <f>R47-O49</f>
        <v>0</v>
      </c>
      <c r="P48" s="36" t="s">
        <v>78</v>
      </c>
      <c r="Q48" s="30"/>
      <c r="R48" s="98">
        <f>ROUNDUP(O48*M48/100,1)</f>
        <v>0</v>
      </c>
      <c r="S48" s="99">
        <f>O48*M48/100</f>
        <v>0</v>
      </c>
    </row>
    <row r="49" spans="1:19" ht="20.25" customHeight="1">
      <c r="A49" s="100" t="s">
        <v>21</v>
      </c>
      <c r="B49" s="26"/>
      <c r="C49" s="26"/>
      <c r="D49" s="26"/>
      <c r="E49" s="26"/>
      <c r="F49" s="17"/>
      <c r="G49" s="101"/>
      <c r="H49" s="26"/>
      <c r="I49" s="26"/>
      <c r="J49" s="26"/>
      <c r="K49" s="26"/>
      <c r="L49" s="67">
        <v>25</v>
      </c>
      <c r="M49" s="102">
        <v>20</v>
      </c>
      <c r="N49" s="30" t="s">
        <v>56</v>
      </c>
      <c r="O49" s="97">
        <f>ROUND(SUMIF(Rozpocet!N14:N71,M49,Rozpocet!I14:I71)+SUMIF(P38:P42,M49,R38:R42)+IF(K45=M49,J45,0),2)</f>
        <v>0</v>
      </c>
      <c r="P49" s="36" t="s">
        <v>78</v>
      </c>
      <c r="Q49" s="30"/>
      <c r="R49" s="70">
        <f>ROUNDUP(O49*M49/100,1)</f>
        <v>0</v>
      </c>
      <c r="S49" s="103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2"/>
      <c r="H50" s="14"/>
      <c r="I50" s="14"/>
      <c r="J50" s="14"/>
      <c r="K50" s="14"/>
      <c r="L50" s="83">
        <v>26</v>
      </c>
      <c r="M50" s="104" t="s">
        <v>79</v>
      </c>
      <c r="N50" s="85"/>
      <c r="O50" s="85"/>
      <c r="P50" s="85"/>
      <c r="Q50" s="105"/>
      <c r="R50" s="106">
        <f>R47+R48+R49</f>
        <v>0</v>
      </c>
      <c r="S50" s="107"/>
    </row>
    <row r="51" spans="1:19" ht="20.25" customHeight="1">
      <c r="A51" s="94" t="s">
        <v>76</v>
      </c>
      <c r="B51" s="32"/>
      <c r="C51" s="32"/>
      <c r="D51" s="32"/>
      <c r="E51" s="32"/>
      <c r="F51" s="33"/>
      <c r="G51" s="95" t="s">
        <v>77</v>
      </c>
      <c r="H51" s="32"/>
      <c r="I51" s="32"/>
      <c r="J51" s="32"/>
      <c r="K51" s="32"/>
      <c r="L51" s="61" t="s">
        <v>80</v>
      </c>
      <c r="M51" s="49"/>
      <c r="N51" s="63" t="s">
        <v>81</v>
      </c>
      <c r="O51" s="48"/>
      <c r="P51" s="48"/>
      <c r="Q51" s="48"/>
      <c r="R51" s="108"/>
      <c r="S51" s="51"/>
    </row>
    <row r="52" spans="1:19" ht="20.25" customHeight="1">
      <c r="A52" s="100" t="s">
        <v>29</v>
      </c>
      <c r="B52" s="26"/>
      <c r="C52" s="26"/>
      <c r="D52" s="26"/>
      <c r="E52" s="26"/>
      <c r="F52" s="17"/>
      <c r="G52" s="101"/>
      <c r="H52" s="26"/>
      <c r="I52" s="26"/>
      <c r="J52" s="26"/>
      <c r="K52" s="26"/>
      <c r="L52" s="67">
        <v>27</v>
      </c>
      <c r="M52" s="72" t="s">
        <v>82</v>
      </c>
      <c r="N52" s="36"/>
      <c r="O52" s="36"/>
      <c r="P52" s="36"/>
      <c r="Q52" s="30"/>
      <c r="R52" s="194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2"/>
      <c r="H53" s="14"/>
      <c r="I53" s="14"/>
      <c r="J53" s="14"/>
      <c r="K53" s="14"/>
      <c r="L53" s="67">
        <v>28</v>
      </c>
      <c r="M53" s="72" t="s">
        <v>83</v>
      </c>
      <c r="N53" s="36"/>
      <c r="O53" s="36"/>
      <c r="P53" s="36"/>
      <c r="Q53" s="30"/>
      <c r="R53" s="194">
        <v>0</v>
      </c>
      <c r="S53" s="71"/>
    </row>
    <row r="54" spans="1:19" ht="20.25" customHeight="1">
      <c r="A54" s="109" t="s">
        <v>76</v>
      </c>
      <c r="B54" s="41"/>
      <c r="C54" s="41"/>
      <c r="D54" s="41"/>
      <c r="E54" s="41"/>
      <c r="F54" s="110"/>
      <c r="G54" s="111" t="s">
        <v>77</v>
      </c>
      <c r="H54" s="41"/>
      <c r="I54" s="41"/>
      <c r="J54" s="41"/>
      <c r="K54" s="41"/>
      <c r="L54" s="83">
        <v>29</v>
      </c>
      <c r="M54" s="84" t="s">
        <v>84</v>
      </c>
      <c r="N54" s="85"/>
      <c r="O54" s="85"/>
      <c r="P54" s="85"/>
      <c r="Q54" s="86"/>
      <c r="R54" s="196">
        <v>0</v>
      </c>
      <c r="S54" s="112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3" t="s">
        <v>85</v>
      </c>
      <c r="B1" s="114"/>
      <c r="C1" s="114"/>
      <c r="D1" s="114"/>
      <c r="E1" s="114"/>
    </row>
    <row r="2" spans="1:5" ht="12" customHeight="1">
      <c r="A2" s="115" t="s">
        <v>86</v>
      </c>
      <c r="B2" s="116" t="str">
        <f>'Krycí list'!E5</f>
        <v>Hrušovany - závlaha pro hřiště FK ČECHIE na ppč. 518-10 v k. ú. Hrušovany</v>
      </c>
      <c r="C2" s="117"/>
      <c r="D2" s="117"/>
      <c r="E2" s="117"/>
    </row>
    <row r="3" spans="1:5" ht="12" customHeight="1">
      <c r="A3" s="115" t="s">
        <v>87</v>
      </c>
      <c r="B3" s="116" t="str">
        <f>'Krycí list'!E7</f>
        <v>Provozní soubor PS 02 - Rozvod závlahového potrubí a postřikovače</v>
      </c>
      <c r="C3" s="118"/>
      <c r="D3" s="116"/>
      <c r="E3" s="119"/>
    </row>
    <row r="4" spans="1:5" ht="12" customHeight="1">
      <c r="A4" s="115" t="s">
        <v>88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89</v>
      </c>
      <c r="B5" s="116" t="str">
        <f>'Krycí list'!P5</f>
        <v>827 13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90</v>
      </c>
      <c r="B7" s="116" t="str">
        <f>'Krycí list'!E26</f>
        <v>Obec Hrušovany, Hrušovany 15, 431 43 Hrušovany</v>
      </c>
      <c r="C7" s="118"/>
      <c r="D7" s="116"/>
      <c r="E7" s="119"/>
    </row>
    <row r="8" spans="1:5" ht="12" customHeight="1">
      <c r="A8" s="116" t="s">
        <v>91</v>
      </c>
      <c r="B8" s="116" t="str">
        <f>'Krycí list'!E28</f>
        <v>výběrové řízení</v>
      </c>
      <c r="C8" s="118"/>
      <c r="D8" s="116"/>
      <c r="E8" s="119"/>
    </row>
    <row r="9" spans="1:5" ht="12" customHeight="1">
      <c r="A9" s="116" t="s">
        <v>92</v>
      </c>
      <c r="B9" s="116" t="s">
        <v>36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93</v>
      </c>
      <c r="B11" s="121" t="s">
        <v>94</v>
      </c>
      <c r="C11" s="122" t="s">
        <v>95</v>
      </c>
      <c r="D11" s="123" t="s">
        <v>96</v>
      </c>
      <c r="E11" s="122" t="s">
        <v>97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1</v>
      </c>
      <c r="B15" s="137" t="str">
        <f>Rozpocet!E15</f>
        <v>Zemní práce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Rozpocet!D29</f>
        <v>4</v>
      </c>
      <c r="B16" s="137" t="str">
        <f>Rozpocet!E29</f>
        <v>Vodorovné konstrukce</v>
      </c>
      <c r="C16" s="138">
        <f>Rozpocet!I29</f>
        <v>0</v>
      </c>
      <c r="D16" s="139">
        <f>Rozpocet!K29</f>
        <v>0</v>
      </c>
      <c r="E16" s="139">
        <f>Rozpocet!M29</f>
        <v>0</v>
      </c>
    </row>
    <row r="17" spans="1:5" s="131" customFormat="1" ht="12.75" customHeight="1">
      <c r="A17" s="136" t="str">
        <f>Rozpocet!D32</f>
        <v>8</v>
      </c>
      <c r="B17" s="137" t="str">
        <f>Rozpocet!E32</f>
        <v>Trubní vedení</v>
      </c>
      <c r="C17" s="138">
        <f>Rozpocet!I32</f>
        <v>0</v>
      </c>
      <c r="D17" s="139">
        <f>Rozpocet!K32</f>
        <v>0</v>
      </c>
      <c r="E17" s="139">
        <f>Rozpocet!M32</f>
        <v>0</v>
      </c>
    </row>
    <row r="18" spans="1:5" s="131" customFormat="1" ht="12.75" customHeight="1">
      <c r="A18" s="140" t="str">
        <f>Rozpocet!D65</f>
        <v>O01</v>
      </c>
      <c r="B18" s="141" t="str">
        <f>Rozpocet!E65</f>
        <v>Ostatní</v>
      </c>
      <c r="C18" s="142">
        <f>Rozpocet!I65</f>
        <v>0</v>
      </c>
      <c r="D18" s="143">
        <f>Rozpocet!K65</f>
        <v>0</v>
      </c>
      <c r="E18" s="143">
        <f>Rozpocet!M65</f>
        <v>0</v>
      </c>
    </row>
    <row r="19" spans="2:5" s="144" customFormat="1" ht="12.75" customHeight="1">
      <c r="B19" s="145" t="s">
        <v>98</v>
      </c>
      <c r="C19" s="146">
        <f>Rozpocet!I71</f>
        <v>0</v>
      </c>
      <c r="D19" s="147">
        <f>Rozpocet!K71</f>
        <v>0</v>
      </c>
      <c r="E19" s="147">
        <f>Rozpocet!M71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3" t="s">
        <v>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5" t="s">
        <v>86</v>
      </c>
      <c r="B2" s="116"/>
      <c r="C2" s="116" t="str">
        <f>'Krycí list'!E5</f>
        <v>Hrušovany - závlaha pro hřiště FK ČECHIE na ppč. 518-10 v k. ú. Hrušovany</v>
      </c>
      <c r="D2" s="116"/>
      <c r="E2" s="116"/>
      <c r="F2" s="116"/>
      <c r="G2" s="116"/>
      <c r="H2" s="116"/>
      <c r="I2" s="116"/>
      <c r="J2" s="116"/>
      <c r="K2" s="116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5" t="s">
        <v>87</v>
      </c>
      <c r="B3" s="116"/>
      <c r="C3" s="116" t="str">
        <f>'Krycí list'!E7</f>
        <v>Provozní soubor PS 02 - Rozvod závlahového potrubí a postřikovače</v>
      </c>
      <c r="D3" s="116"/>
      <c r="E3" s="116"/>
      <c r="F3" s="116"/>
      <c r="G3" s="116"/>
      <c r="H3" s="116"/>
      <c r="I3" s="116"/>
      <c r="J3" s="116"/>
      <c r="K3" s="116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5" t="s">
        <v>88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16" t="s">
        <v>100</v>
      </c>
      <c r="B5" s="116"/>
      <c r="C5" s="116" t="str">
        <f>'Krycí list'!P5</f>
        <v>827 13</v>
      </c>
      <c r="D5" s="116"/>
      <c r="E5" s="116"/>
      <c r="F5" s="116"/>
      <c r="G5" s="116"/>
      <c r="H5" s="116"/>
      <c r="I5" s="116"/>
      <c r="J5" s="116"/>
      <c r="K5" s="116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16" t="s">
        <v>90</v>
      </c>
      <c r="B7" s="116"/>
      <c r="C7" s="116" t="str">
        <f>'Krycí list'!E26</f>
        <v>Obec Hrušovany, Hrušovany 15, 431 43 Hrušovany</v>
      </c>
      <c r="D7" s="116"/>
      <c r="E7" s="116"/>
      <c r="F7" s="116"/>
      <c r="G7" s="116"/>
      <c r="H7" s="116"/>
      <c r="I7" s="116"/>
      <c r="J7" s="116"/>
      <c r="K7" s="116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16" t="s">
        <v>91</v>
      </c>
      <c r="B8" s="116"/>
      <c r="C8" s="116" t="str">
        <f>'Krycí list'!E28</f>
        <v>výběrové řízení</v>
      </c>
      <c r="D8" s="116"/>
      <c r="E8" s="116"/>
      <c r="F8" s="116"/>
      <c r="G8" s="116"/>
      <c r="H8" s="116"/>
      <c r="I8" s="116"/>
      <c r="J8" s="116"/>
      <c r="K8" s="116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16" t="s">
        <v>92</v>
      </c>
      <c r="B9" s="116"/>
      <c r="C9" s="116" t="s">
        <v>36</v>
      </c>
      <c r="D9" s="116"/>
      <c r="E9" s="116"/>
      <c r="F9" s="116"/>
      <c r="G9" s="116"/>
      <c r="H9" s="116"/>
      <c r="I9" s="116"/>
      <c r="J9" s="116"/>
      <c r="K9" s="116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48"/>
      <c r="H10" s="180"/>
      <c r="I10" s="148"/>
      <c r="J10" s="148"/>
      <c r="K10" s="148"/>
      <c r="L10" s="148"/>
      <c r="M10" s="148"/>
      <c r="N10" s="180"/>
      <c r="O10" s="149"/>
      <c r="P10" s="149"/>
      <c r="Q10" s="148"/>
      <c r="R10" s="148"/>
      <c r="S10" s="148"/>
      <c r="T10" s="148"/>
    </row>
    <row r="11" spans="1:21" ht="21.75" customHeight="1">
      <c r="A11" s="120" t="s">
        <v>101</v>
      </c>
      <c r="B11" s="121" t="s">
        <v>102</v>
      </c>
      <c r="C11" s="121" t="s">
        <v>103</v>
      </c>
      <c r="D11" s="121" t="s">
        <v>104</v>
      </c>
      <c r="E11" s="121" t="s">
        <v>94</v>
      </c>
      <c r="F11" s="121" t="s">
        <v>105</v>
      </c>
      <c r="G11" s="121" t="s">
        <v>106</v>
      </c>
      <c r="H11" s="181" t="s">
        <v>107</v>
      </c>
      <c r="I11" s="121" t="s">
        <v>95</v>
      </c>
      <c r="J11" s="121" t="s">
        <v>108</v>
      </c>
      <c r="K11" s="121" t="s">
        <v>96</v>
      </c>
      <c r="L11" s="121" t="s">
        <v>109</v>
      </c>
      <c r="M11" s="121" t="s">
        <v>110</v>
      </c>
      <c r="N11" s="181" t="s">
        <v>111</v>
      </c>
      <c r="O11" s="150" t="s">
        <v>112</v>
      </c>
      <c r="P11" s="151" t="s">
        <v>113</v>
      </c>
      <c r="Q11" s="121"/>
      <c r="R11" s="121"/>
      <c r="S11" s="121"/>
      <c r="T11" s="152" t="s">
        <v>114</v>
      </c>
      <c r="U11" s="153"/>
    </row>
    <row r="12" spans="1:21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82">
        <v>8</v>
      </c>
      <c r="I12" s="125">
        <v>9</v>
      </c>
      <c r="J12" s="125"/>
      <c r="K12" s="125"/>
      <c r="L12" s="125"/>
      <c r="M12" s="125"/>
      <c r="N12" s="182">
        <v>10</v>
      </c>
      <c r="O12" s="154">
        <v>11</v>
      </c>
      <c r="P12" s="155">
        <v>12</v>
      </c>
      <c r="Q12" s="125"/>
      <c r="R12" s="125"/>
      <c r="S12" s="125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48"/>
      <c r="H13" s="180"/>
      <c r="I13" s="148"/>
      <c r="J13" s="148"/>
      <c r="K13" s="148"/>
      <c r="L13" s="148"/>
      <c r="M13" s="148"/>
      <c r="N13" s="180"/>
      <c r="O13" s="149"/>
      <c r="P13" s="157"/>
      <c r="Q13" s="148"/>
      <c r="R13" s="148"/>
      <c r="S13" s="148"/>
      <c r="T13" s="148"/>
    </row>
    <row r="14" spans="1:16" s="131" customFormat="1" ht="12.75" customHeight="1">
      <c r="A14" s="158"/>
      <c r="B14" s="159" t="s">
        <v>73</v>
      </c>
      <c r="C14" s="158"/>
      <c r="D14" s="158" t="s">
        <v>52</v>
      </c>
      <c r="E14" s="158" t="s">
        <v>115</v>
      </c>
      <c r="F14" s="158"/>
      <c r="G14" s="158"/>
      <c r="H14" s="183"/>
      <c r="I14" s="160">
        <f>I15+I29+I32</f>
        <v>0</v>
      </c>
      <c r="J14" s="158"/>
      <c r="K14" s="161">
        <f>K15+K29+K32</f>
        <v>0</v>
      </c>
      <c r="L14" s="158"/>
      <c r="M14" s="161">
        <f>M15+M29+M32</f>
        <v>0</v>
      </c>
      <c r="N14" s="183"/>
      <c r="P14" s="133" t="s">
        <v>116</v>
      </c>
    </row>
    <row r="15" spans="2:16" s="131" customFormat="1" ht="12.75" customHeight="1">
      <c r="B15" s="136" t="s">
        <v>73</v>
      </c>
      <c r="D15" s="137" t="s">
        <v>117</v>
      </c>
      <c r="E15" s="137" t="s">
        <v>118</v>
      </c>
      <c r="H15" s="184"/>
      <c r="I15" s="138">
        <f>SUM(I16:I28)</f>
        <v>0</v>
      </c>
      <c r="K15" s="139">
        <f>SUM(K16:K28)</f>
        <v>0</v>
      </c>
      <c r="M15" s="139">
        <f>SUM(M16:M28)</f>
        <v>0</v>
      </c>
      <c r="N15" s="184"/>
      <c r="P15" s="137" t="s">
        <v>117</v>
      </c>
    </row>
    <row r="16" spans="1:16" s="14" customFormat="1" ht="24" customHeight="1">
      <c r="A16" s="162" t="s">
        <v>117</v>
      </c>
      <c r="B16" s="162" t="s">
        <v>119</v>
      </c>
      <c r="C16" s="162" t="s">
        <v>120</v>
      </c>
      <c r="D16" s="163" t="s">
        <v>121</v>
      </c>
      <c r="E16" s="164" t="s">
        <v>122</v>
      </c>
      <c r="F16" s="162" t="s">
        <v>123</v>
      </c>
      <c r="G16" s="165">
        <v>26.22</v>
      </c>
      <c r="H16" s="185">
        <v>0</v>
      </c>
      <c r="I16" s="166">
        <f>ROUND(G16*H16,2)</f>
        <v>0</v>
      </c>
      <c r="J16" s="167">
        <v>0</v>
      </c>
      <c r="K16" s="165">
        <f>G16*J16</f>
        <v>0</v>
      </c>
      <c r="L16" s="167">
        <v>0</v>
      </c>
      <c r="M16" s="165">
        <f>G16*L16</f>
        <v>0</v>
      </c>
      <c r="N16" s="189">
        <v>20</v>
      </c>
      <c r="O16" s="168">
        <v>4</v>
      </c>
      <c r="P16" s="14" t="s">
        <v>124</v>
      </c>
    </row>
    <row r="17" spans="4:19" s="14" customFormat="1" ht="15.75" customHeight="1">
      <c r="D17" s="169"/>
      <c r="E17" s="170" t="s">
        <v>125</v>
      </c>
      <c r="G17" s="171">
        <v>26.22</v>
      </c>
      <c r="H17" s="186"/>
      <c r="N17" s="186"/>
      <c r="P17" s="169" t="s">
        <v>124</v>
      </c>
      <c r="Q17" s="169" t="s">
        <v>124</v>
      </c>
      <c r="R17" s="169" t="s">
        <v>126</v>
      </c>
      <c r="S17" s="169" t="s">
        <v>117</v>
      </c>
    </row>
    <row r="18" spans="1:16" s="14" customFormat="1" ht="13.5" customHeight="1">
      <c r="A18" s="162" t="s">
        <v>124</v>
      </c>
      <c r="B18" s="162" t="s">
        <v>119</v>
      </c>
      <c r="C18" s="162" t="s">
        <v>120</v>
      </c>
      <c r="D18" s="163" t="s">
        <v>127</v>
      </c>
      <c r="E18" s="164" t="s">
        <v>128</v>
      </c>
      <c r="F18" s="162" t="s">
        <v>123</v>
      </c>
      <c r="G18" s="165">
        <v>61.18</v>
      </c>
      <c r="H18" s="185">
        <v>0</v>
      </c>
      <c r="I18" s="166">
        <f>ROUND(G18*H18,2)</f>
        <v>0</v>
      </c>
      <c r="J18" s="167">
        <v>0</v>
      </c>
      <c r="K18" s="165">
        <f>G18*J18</f>
        <v>0</v>
      </c>
      <c r="L18" s="167">
        <v>0</v>
      </c>
      <c r="M18" s="165">
        <f>G18*L18</f>
        <v>0</v>
      </c>
      <c r="N18" s="189">
        <v>20</v>
      </c>
      <c r="O18" s="168">
        <v>4</v>
      </c>
      <c r="P18" s="14" t="s">
        <v>124</v>
      </c>
    </row>
    <row r="19" spans="4:19" s="14" customFormat="1" ht="15.75" customHeight="1">
      <c r="D19" s="169"/>
      <c r="E19" s="170" t="s">
        <v>129</v>
      </c>
      <c r="G19" s="171">
        <v>61.18</v>
      </c>
      <c r="H19" s="186"/>
      <c r="N19" s="186"/>
      <c r="P19" s="169" t="s">
        <v>124</v>
      </c>
      <c r="Q19" s="169" t="s">
        <v>124</v>
      </c>
      <c r="R19" s="169" t="s">
        <v>126</v>
      </c>
      <c r="S19" s="169" t="s">
        <v>117</v>
      </c>
    </row>
    <row r="20" spans="1:16" s="14" customFormat="1" ht="13.5" customHeight="1">
      <c r="A20" s="162" t="s">
        <v>130</v>
      </c>
      <c r="B20" s="162" t="s">
        <v>119</v>
      </c>
      <c r="C20" s="162" t="s">
        <v>120</v>
      </c>
      <c r="D20" s="163" t="s">
        <v>131</v>
      </c>
      <c r="E20" s="164" t="s">
        <v>132</v>
      </c>
      <c r="F20" s="162" t="s">
        <v>123</v>
      </c>
      <c r="G20" s="165">
        <v>18.354</v>
      </c>
      <c r="H20" s="185">
        <v>0</v>
      </c>
      <c r="I20" s="166">
        <f>ROUND(G20*H20,2)</f>
        <v>0</v>
      </c>
      <c r="J20" s="167">
        <v>0</v>
      </c>
      <c r="K20" s="165">
        <f>G20*J20</f>
        <v>0</v>
      </c>
      <c r="L20" s="167">
        <v>0</v>
      </c>
      <c r="M20" s="165">
        <f>G20*L20</f>
        <v>0</v>
      </c>
      <c r="N20" s="189">
        <v>20</v>
      </c>
      <c r="O20" s="168">
        <v>4</v>
      </c>
      <c r="P20" s="14" t="s">
        <v>124</v>
      </c>
    </row>
    <row r="21" spans="4:19" s="14" customFormat="1" ht="15.75" customHeight="1">
      <c r="D21" s="169"/>
      <c r="E21" s="170" t="s">
        <v>133</v>
      </c>
      <c r="G21" s="171">
        <v>18.354</v>
      </c>
      <c r="H21" s="186"/>
      <c r="N21" s="186"/>
      <c r="P21" s="169" t="s">
        <v>124</v>
      </c>
      <c r="Q21" s="169" t="s">
        <v>124</v>
      </c>
      <c r="R21" s="169" t="s">
        <v>126</v>
      </c>
      <c r="S21" s="169" t="s">
        <v>117</v>
      </c>
    </row>
    <row r="22" spans="1:16" s="14" customFormat="1" ht="13.5" customHeight="1">
      <c r="A22" s="162" t="s">
        <v>134</v>
      </c>
      <c r="B22" s="162" t="s">
        <v>119</v>
      </c>
      <c r="C22" s="162" t="s">
        <v>120</v>
      </c>
      <c r="D22" s="163" t="s">
        <v>135</v>
      </c>
      <c r="E22" s="164" t="s">
        <v>136</v>
      </c>
      <c r="F22" s="162" t="s">
        <v>123</v>
      </c>
      <c r="G22" s="165">
        <v>42.826</v>
      </c>
      <c r="H22" s="185">
        <v>0</v>
      </c>
      <c r="I22" s="166">
        <f>ROUND(G22*H22,2)</f>
        <v>0</v>
      </c>
      <c r="J22" s="167">
        <v>0</v>
      </c>
      <c r="K22" s="165">
        <f>G22*J22</f>
        <v>0</v>
      </c>
      <c r="L22" s="167">
        <v>0</v>
      </c>
      <c r="M22" s="165">
        <f>G22*L22</f>
        <v>0</v>
      </c>
      <c r="N22" s="189">
        <v>20</v>
      </c>
      <c r="O22" s="168">
        <v>4</v>
      </c>
      <c r="P22" s="14" t="s">
        <v>124</v>
      </c>
    </row>
    <row r="23" spans="4:19" s="14" customFormat="1" ht="15.75" customHeight="1">
      <c r="D23" s="169"/>
      <c r="E23" s="170" t="s">
        <v>137</v>
      </c>
      <c r="G23" s="171">
        <v>42.826</v>
      </c>
      <c r="H23" s="186"/>
      <c r="N23" s="186"/>
      <c r="P23" s="169" t="s">
        <v>124</v>
      </c>
      <c r="Q23" s="169" t="s">
        <v>124</v>
      </c>
      <c r="R23" s="169" t="s">
        <v>126</v>
      </c>
      <c r="S23" s="169" t="s">
        <v>117</v>
      </c>
    </row>
    <row r="24" spans="1:16" s="14" customFormat="1" ht="13.5" customHeight="1">
      <c r="A24" s="162" t="s">
        <v>138</v>
      </c>
      <c r="B24" s="162" t="s">
        <v>119</v>
      </c>
      <c r="C24" s="162" t="s">
        <v>120</v>
      </c>
      <c r="D24" s="163" t="s">
        <v>139</v>
      </c>
      <c r="E24" s="164" t="s">
        <v>140</v>
      </c>
      <c r="F24" s="162" t="s">
        <v>123</v>
      </c>
      <c r="G24" s="165">
        <v>42.826</v>
      </c>
      <c r="H24" s="185">
        <v>0</v>
      </c>
      <c r="I24" s="166">
        <f>ROUND(G24*H24,2)</f>
        <v>0</v>
      </c>
      <c r="J24" s="167">
        <v>0</v>
      </c>
      <c r="K24" s="165">
        <f>G24*J24</f>
        <v>0</v>
      </c>
      <c r="L24" s="167">
        <v>0</v>
      </c>
      <c r="M24" s="165">
        <f>G24*L24</f>
        <v>0</v>
      </c>
      <c r="N24" s="189">
        <v>20</v>
      </c>
      <c r="O24" s="168">
        <v>4</v>
      </c>
      <c r="P24" s="14" t="s">
        <v>124</v>
      </c>
    </row>
    <row r="25" spans="4:19" s="14" customFormat="1" ht="15.75" customHeight="1">
      <c r="D25" s="169"/>
      <c r="E25" s="170" t="s">
        <v>141</v>
      </c>
      <c r="G25" s="171">
        <v>42.826</v>
      </c>
      <c r="H25" s="186"/>
      <c r="N25" s="186"/>
      <c r="P25" s="169" t="s">
        <v>124</v>
      </c>
      <c r="Q25" s="169" t="s">
        <v>124</v>
      </c>
      <c r="R25" s="169" t="s">
        <v>126</v>
      </c>
      <c r="S25" s="169" t="s">
        <v>117</v>
      </c>
    </row>
    <row r="26" spans="1:16" s="14" customFormat="1" ht="24" customHeight="1">
      <c r="A26" s="162" t="s">
        <v>142</v>
      </c>
      <c r="B26" s="162" t="s">
        <v>119</v>
      </c>
      <c r="C26" s="162" t="s">
        <v>120</v>
      </c>
      <c r="D26" s="163" t="s">
        <v>143</v>
      </c>
      <c r="E26" s="164" t="s">
        <v>144</v>
      </c>
      <c r="F26" s="162" t="s">
        <v>123</v>
      </c>
      <c r="G26" s="165">
        <v>34.96</v>
      </c>
      <c r="H26" s="185">
        <v>0</v>
      </c>
      <c r="I26" s="166">
        <f>ROUND(G26*H26,2)</f>
        <v>0</v>
      </c>
      <c r="J26" s="167">
        <v>0</v>
      </c>
      <c r="K26" s="165">
        <f>G26*J26</f>
        <v>0</v>
      </c>
      <c r="L26" s="167">
        <v>0</v>
      </c>
      <c r="M26" s="165">
        <f>G26*L26</f>
        <v>0</v>
      </c>
      <c r="N26" s="189">
        <v>20</v>
      </c>
      <c r="O26" s="168">
        <v>4</v>
      </c>
      <c r="P26" s="14" t="s">
        <v>124</v>
      </c>
    </row>
    <row r="27" spans="4:19" s="14" customFormat="1" ht="15.75" customHeight="1">
      <c r="D27" s="169"/>
      <c r="E27" s="170" t="s">
        <v>145</v>
      </c>
      <c r="G27" s="171">
        <v>34.96</v>
      </c>
      <c r="H27" s="186"/>
      <c r="N27" s="186"/>
      <c r="P27" s="169" t="s">
        <v>124</v>
      </c>
      <c r="Q27" s="169" t="s">
        <v>124</v>
      </c>
      <c r="R27" s="169" t="s">
        <v>126</v>
      </c>
      <c r="S27" s="169" t="s">
        <v>117</v>
      </c>
    </row>
    <row r="28" spans="1:16" s="14" customFormat="1" ht="13.5" customHeight="1">
      <c r="A28" s="172" t="s">
        <v>146</v>
      </c>
      <c r="B28" s="172" t="s">
        <v>147</v>
      </c>
      <c r="C28" s="172" t="s">
        <v>148</v>
      </c>
      <c r="D28" s="173" t="s">
        <v>149</v>
      </c>
      <c r="E28" s="174" t="s">
        <v>150</v>
      </c>
      <c r="F28" s="172" t="s">
        <v>151</v>
      </c>
      <c r="G28" s="175">
        <v>62.889</v>
      </c>
      <c r="H28" s="187">
        <v>0</v>
      </c>
      <c r="I28" s="176">
        <f>ROUND(G28*H28,2)</f>
        <v>0</v>
      </c>
      <c r="J28" s="177">
        <v>0</v>
      </c>
      <c r="K28" s="175">
        <f>G28*J28</f>
        <v>0</v>
      </c>
      <c r="L28" s="177">
        <v>0</v>
      </c>
      <c r="M28" s="175">
        <f>G28*L28</f>
        <v>0</v>
      </c>
      <c r="N28" s="190">
        <v>20</v>
      </c>
      <c r="O28" s="178">
        <v>8</v>
      </c>
      <c r="P28" s="179" t="s">
        <v>124</v>
      </c>
    </row>
    <row r="29" spans="2:16" s="131" customFormat="1" ht="12.75" customHeight="1">
      <c r="B29" s="136" t="s">
        <v>73</v>
      </c>
      <c r="D29" s="137" t="s">
        <v>134</v>
      </c>
      <c r="E29" s="137" t="s">
        <v>152</v>
      </c>
      <c r="H29" s="184"/>
      <c r="I29" s="138">
        <f>SUM(I30:I31)</f>
        <v>0</v>
      </c>
      <c r="K29" s="139">
        <f>SUM(K30:K31)</f>
        <v>0</v>
      </c>
      <c r="M29" s="139">
        <f>SUM(M30:M31)</f>
        <v>0</v>
      </c>
      <c r="N29" s="184"/>
      <c r="P29" s="137" t="s">
        <v>117</v>
      </c>
    </row>
    <row r="30" spans="1:16" s="14" customFormat="1" ht="13.5" customHeight="1">
      <c r="A30" s="162" t="s">
        <v>153</v>
      </c>
      <c r="B30" s="162" t="s">
        <v>119</v>
      </c>
      <c r="C30" s="162" t="s">
        <v>154</v>
      </c>
      <c r="D30" s="163" t="s">
        <v>155</v>
      </c>
      <c r="E30" s="164" t="s">
        <v>156</v>
      </c>
      <c r="F30" s="162" t="s">
        <v>123</v>
      </c>
      <c r="G30" s="165">
        <v>17.48</v>
      </c>
      <c r="H30" s="185">
        <v>0</v>
      </c>
      <c r="I30" s="166">
        <f>ROUND(G30*H30,2)</f>
        <v>0</v>
      </c>
      <c r="J30" s="167">
        <v>0</v>
      </c>
      <c r="K30" s="165">
        <f>G30*J30</f>
        <v>0</v>
      </c>
      <c r="L30" s="167">
        <v>0</v>
      </c>
      <c r="M30" s="165">
        <f>G30*L30</f>
        <v>0</v>
      </c>
      <c r="N30" s="189">
        <v>20</v>
      </c>
      <c r="O30" s="168">
        <v>4</v>
      </c>
      <c r="P30" s="14" t="s">
        <v>124</v>
      </c>
    </row>
    <row r="31" spans="4:19" s="14" customFormat="1" ht="15.75" customHeight="1">
      <c r="D31" s="169"/>
      <c r="E31" s="170" t="s">
        <v>157</v>
      </c>
      <c r="G31" s="171">
        <v>17.48</v>
      </c>
      <c r="H31" s="186"/>
      <c r="N31" s="186"/>
      <c r="P31" s="169" t="s">
        <v>124</v>
      </c>
      <c r="Q31" s="169" t="s">
        <v>124</v>
      </c>
      <c r="R31" s="169" t="s">
        <v>126</v>
      </c>
      <c r="S31" s="169" t="s">
        <v>117</v>
      </c>
    </row>
    <row r="32" spans="2:16" s="131" customFormat="1" ht="12.75" customHeight="1">
      <c r="B32" s="136" t="s">
        <v>73</v>
      </c>
      <c r="D32" s="137" t="s">
        <v>153</v>
      </c>
      <c r="E32" s="137" t="s">
        <v>158</v>
      </c>
      <c r="H32" s="184"/>
      <c r="I32" s="138">
        <f>I33+SUM(I34:I65)</f>
        <v>0</v>
      </c>
      <c r="K32" s="139">
        <f>K33+SUM(K34:K65)</f>
        <v>0</v>
      </c>
      <c r="M32" s="139">
        <f>M33+SUM(M34:M65)</f>
        <v>0</v>
      </c>
      <c r="N32" s="184"/>
      <c r="P32" s="137" t="s">
        <v>117</v>
      </c>
    </row>
    <row r="33" spans="1:16" s="14" customFormat="1" ht="24" customHeight="1">
      <c r="A33" s="162" t="s">
        <v>159</v>
      </c>
      <c r="B33" s="162" t="s">
        <v>119</v>
      </c>
      <c r="C33" s="162" t="s">
        <v>154</v>
      </c>
      <c r="D33" s="163" t="s">
        <v>160</v>
      </c>
      <c r="E33" s="164" t="s">
        <v>161</v>
      </c>
      <c r="F33" s="162" t="s">
        <v>162</v>
      </c>
      <c r="G33" s="165">
        <v>1046</v>
      </c>
      <c r="H33" s="185">
        <v>0</v>
      </c>
      <c r="I33" s="166">
        <f>ROUND(G33*H33,2)</f>
        <v>0</v>
      </c>
      <c r="J33" s="167">
        <v>0</v>
      </c>
      <c r="K33" s="165">
        <f>G33*J33</f>
        <v>0</v>
      </c>
      <c r="L33" s="167">
        <v>0</v>
      </c>
      <c r="M33" s="165">
        <f>G33*L33</f>
        <v>0</v>
      </c>
      <c r="N33" s="189">
        <v>20</v>
      </c>
      <c r="O33" s="168">
        <v>4</v>
      </c>
      <c r="P33" s="14" t="s">
        <v>124</v>
      </c>
    </row>
    <row r="34" spans="4:19" s="14" customFormat="1" ht="15.75" customHeight="1">
      <c r="D34" s="169"/>
      <c r="E34" s="170" t="s">
        <v>163</v>
      </c>
      <c r="G34" s="171">
        <v>1046</v>
      </c>
      <c r="H34" s="186"/>
      <c r="N34" s="186"/>
      <c r="P34" s="169" t="s">
        <v>124</v>
      </c>
      <c r="Q34" s="169" t="s">
        <v>124</v>
      </c>
      <c r="R34" s="169" t="s">
        <v>126</v>
      </c>
      <c r="S34" s="169" t="s">
        <v>117</v>
      </c>
    </row>
    <row r="35" spans="1:16" s="14" customFormat="1" ht="13.5" customHeight="1">
      <c r="A35" s="172" t="s">
        <v>164</v>
      </c>
      <c r="B35" s="172" t="s">
        <v>147</v>
      </c>
      <c r="C35" s="172" t="s">
        <v>148</v>
      </c>
      <c r="D35" s="173" t="s">
        <v>165</v>
      </c>
      <c r="E35" s="174" t="s">
        <v>166</v>
      </c>
      <c r="F35" s="172" t="s">
        <v>162</v>
      </c>
      <c r="G35" s="175">
        <v>600</v>
      </c>
      <c r="H35" s="187">
        <v>0</v>
      </c>
      <c r="I35" s="176">
        <f aca="true" t="shared" si="0" ref="I35:I59">ROUND(G35*H35,2)</f>
        <v>0</v>
      </c>
      <c r="J35" s="177">
        <v>0</v>
      </c>
      <c r="K35" s="175">
        <f aca="true" t="shared" si="1" ref="K35:K59">G35*J35</f>
        <v>0</v>
      </c>
      <c r="L35" s="177">
        <v>0</v>
      </c>
      <c r="M35" s="175">
        <f aca="true" t="shared" si="2" ref="M35:M59">G35*L35</f>
        <v>0</v>
      </c>
      <c r="N35" s="190">
        <v>20</v>
      </c>
      <c r="O35" s="178">
        <v>8</v>
      </c>
      <c r="P35" s="179" t="s">
        <v>124</v>
      </c>
    </row>
    <row r="36" spans="1:16" s="14" customFormat="1" ht="13.5" customHeight="1">
      <c r="A36" s="172" t="s">
        <v>167</v>
      </c>
      <c r="B36" s="172" t="s">
        <v>147</v>
      </c>
      <c r="C36" s="172" t="s">
        <v>148</v>
      </c>
      <c r="D36" s="173" t="s">
        <v>168</v>
      </c>
      <c r="E36" s="174" t="s">
        <v>169</v>
      </c>
      <c r="F36" s="172" t="s">
        <v>162</v>
      </c>
      <c r="G36" s="175">
        <v>20</v>
      </c>
      <c r="H36" s="187">
        <v>0</v>
      </c>
      <c r="I36" s="176">
        <f t="shared" si="0"/>
        <v>0</v>
      </c>
      <c r="J36" s="177">
        <v>0</v>
      </c>
      <c r="K36" s="175">
        <f t="shared" si="1"/>
        <v>0</v>
      </c>
      <c r="L36" s="177">
        <v>0</v>
      </c>
      <c r="M36" s="175">
        <f t="shared" si="2"/>
        <v>0</v>
      </c>
      <c r="N36" s="190">
        <v>20</v>
      </c>
      <c r="O36" s="178">
        <v>8</v>
      </c>
      <c r="P36" s="179" t="s">
        <v>124</v>
      </c>
    </row>
    <row r="37" spans="1:16" s="14" customFormat="1" ht="13.5" customHeight="1">
      <c r="A37" s="172" t="s">
        <v>170</v>
      </c>
      <c r="B37" s="172" t="s">
        <v>147</v>
      </c>
      <c r="C37" s="172" t="s">
        <v>148</v>
      </c>
      <c r="D37" s="173" t="s">
        <v>171</v>
      </c>
      <c r="E37" s="174" t="s">
        <v>172</v>
      </c>
      <c r="F37" s="172" t="s">
        <v>162</v>
      </c>
      <c r="G37" s="175">
        <v>350</v>
      </c>
      <c r="H37" s="187">
        <v>0</v>
      </c>
      <c r="I37" s="176">
        <f t="shared" si="0"/>
        <v>0</v>
      </c>
      <c r="J37" s="177">
        <v>0</v>
      </c>
      <c r="K37" s="175">
        <f t="shared" si="1"/>
        <v>0</v>
      </c>
      <c r="L37" s="177">
        <v>0</v>
      </c>
      <c r="M37" s="175">
        <f t="shared" si="2"/>
        <v>0</v>
      </c>
      <c r="N37" s="190">
        <v>20</v>
      </c>
      <c r="O37" s="178">
        <v>8</v>
      </c>
      <c r="P37" s="179" t="s">
        <v>124</v>
      </c>
    </row>
    <row r="38" spans="1:16" s="14" customFormat="1" ht="13.5" customHeight="1">
      <c r="A38" s="172" t="s">
        <v>173</v>
      </c>
      <c r="B38" s="172" t="s">
        <v>147</v>
      </c>
      <c r="C38" s="172" t="s">
        <v>148</v>
      </c>
      <c r="D38" s="173" t="s">
        <v>174</v>
      </c>
      <c r="E38" s="174" t="s">
        <v>175</v>
      </c>
      <c r="F38" s="172" t="s">
        <v>162</v>
      </c>
      <c r="G38" s="175">
        <v>30</v>
      </c>
      <c r="H38" s="187">
        <v>0</v>
      </c>
      <c r="I38" s="176">
        <f t="shared" si="0"/>
        <v>0</v>
      </c>
      <c r="J38" s="177">
        <v>0</v>
      </c>
      <c r="K38" s="175">
        <f t="shared" si="1"/>
        <v>0</v>
      </c>
      <c r="L38" s="177">
        <v>0</v>
      </c>
      <c r="M38" s="175">
        <f t="shared" si="2"/>
        <v>0</v>
      </c>
      <c r="N38" s="190">
        <v>20</v>
      </c>
      <c r="O38" s="178">
        <v>8</v>
      </c>
      <c r="P38" s="179" t="s">
        <v>124</v>
      </c>
    </row>
    <row r="39" spans="1:16" s="14" customFormat="1" ht="13.5" customHeight="1">
      <c r="A39" s="172" t="s">
        <v>176</v>
      </c>
      <c r="B39" s="172" t="s">
        <v>147</v>
      </c>
      <c r="C39" s="172" t="s">
        <v>148</v>
      </c>
      <c r="D39" s="173" t="s">
        <v>177</v>
      </c>
      <c r="E39" s="174" t="s">
        <v>178</v>
      </c>
      <c r="F39" s="172" t="s">
        <v>162</v>
      </c>
      <c r="G39" s="175">
        <v>46</v>
      </c>
      <c r="H39" s="187">
        <v>0</v>
      </c>
      <c r="I39" s="176">
        <f t="shared" si="0"/>
        <v>0</v>
      </c>
      <c r="J39" s="177">
        <v>0</v>
      </c>
      <c r="K39" s="175">
        <f t="shared" si="1"/>
        <v>0</v>
      </c>
      <c r="L39" s="177">
        <v>0</v>
      </c>
      <c r="M39" s="175">
        <f t="shared" si="2"/>
        <v>0</v>
      </c>
      <c r="N39" s="190">
        <v>20</v>
      </c>
      <c r="O39" s="178">
        <v>8</v>
      </c>
      <c r="P39" s="179" t="s">
        <v>124</v>
      </c>
    </row>
    <row r="40" spans="1:16" s="14" customFormat="1" ht="13.5" customHeight="1">
      <c r="A40" s="162" t="s">
        <v>179</v>
      </c>
      <c r="B40" s="162" t="s">
        <v>119</v>
      </c>
      <c r="C40" s="162" t="s">
        <v>180</v>
      </c>
      <c r="D40" s="163" t="s">
        <v>181</v>
      </c>
      <c r="E40" s="164" t="s">
        <v>182</v>
      </c>
      <c r="F40" s="162" t="s">
        <v>183</v>
      </c>
      <c r="G40" s="165">
        <v>1</v>
      </c>
      <c r="H40" s="185">
        <v>0</v>
      </c>
      <c r="I40" s="166">
        <f t="shared" si="0"/>
        <v>0</v>
      </c>
      <c r="J40" s="167">
        <v>0</v>
      </c>
      <c r="K40" s="165">
        <f t="shared" si="1"/>
        <v>0</v>
      </c>
      <c r="L40" s="167">
        <v>0</v>
      </c>
      <c r="M40" s="165">
        <f t="shared" si="2"/>
        <v>0</v>
      </c>
      <c r="N40" s="189">
        <v>20</v>
      </c>
      <c r="O40" s="168">
        <v>4</v>
      </c>
      <c r="P40" s="14" t="s">
        <v>124</v>
      </c>
    </row>
    <row r="41" spans="1:16" s="14" customFormat="1" ht="13.5" customHeight="1">
      <c r="A41" s="162" t="s">
        <v>184</v>
      </c>
      <c r="B41" s="162" t="s">
        <v>119</v>
      </c>
      <c r="C41" s="162" t="s">
        <v>185</v>
      </c>
      <c r="D41" s="163" t="s">
        <v>186</v>
      </c>
      <c r="E41" s="164" t="s">
        <v>187</v>
      </c>
      <c r="F41" s="162" t="s">
        <v>188</v>
      </c>
      <c r="G41" s="165">
        <v>1</v>
      </c>
      <c r="H41" s="185">
        <v>0</v>
      </c>
      <c r="I41" s="166">
        <f t="shared" si="0"/>
        <v>0</v>
      </c>
      <c r="J41" s="167">
        <v>0</v>
      </c>
      <c r="K41" s="165">
        <f t="shared" si="1"/>
        <v>0</v>
      </c>
      <c r="L41" s="167">
        <v>0</v>
      </c>
      <c r="M41" s="165">
        <f t="shared" si="2"/>
        <v>0</v>
      </c>
      <c r="N41" s="189">
        <v>20</v>
      </c>
      <c r="O41" s="168">
        <v>4</v>
      </c>
      <c r="P41" s="14" t="s">
        <v>124</v>
      </c>
    </row>
    <row r="42" spans="1:16" s="14" customFormat="1" ht="13.5" customHeight="1">
      <c r="A42" s="172" t="s">
        <v>189</v>
      </c>
      <c r="B42" s="172" t="s">
        <v>147</v>
      </c>
      <c r="C42" s="172" t="s">
        <v>148</v>
      </c>
      <c r="D42" s="173" t="s">
        <v>190</v>
      </c>
      <c r="E42" s="174" t="s">
        <v>191</v>
      </c>
      <c r="F42" s="172" t="s">
        <v>183</v>
      </c>
      <c r="G42" s="175">
        <v>1</v>
      </c>
      <c r="H42" s="187">
        <v>0</v>
      </c>
      <c r="I42" s="176">
        <f t="shared" si="0"/>
        <v>0</v>
      </c>
      <c r="J42" s="177">
        <v>0</v>
      </c>
      <c r="K42" s="175">
        <f t="shared" si="1"/>
        <v>0</v>
      </c>
      <c r="L42" s="177">
        <v>0</v>
      </c>
      <c r="M42" s="175">
        <f t="shared" si="2"/>
        <v>0</v>
      </c>
      <c r="N42" s="190">
        <v>20</v>
      </c>
      <c r="O42" s="178">
        <v>256</v>
      </c>
      <c r="P42" s="179" t="s">
        <v>124</v>
      </c>
    </row>
    <row r="43" spans="1:16" s="14" customFormat="1" ht="13.5" customHeight="1">
      <c r="A43" s="172" t="s">
        <v>192</v>
      </c>
      <c r="B43" s="172" t="s">
        <v>147</v>
      </c>
      <c r="C43" s="172" t="s">
        <v>148</v>
      </c>
      <c r="D43" s="173" t="s">
        <v>193</v>
      </c>
      <c r="E43" s="174" t="s">
        <v>194</v>
      </c>
      <c r="F43" s="172" t="s">
        <v>188</v>
      </c>
      <c r="G43" s="175">
        <v>12</v>
      </c>
      <c r="H43" s="187">
        <v>0</v>
      </c>
      <c r="I43" s="176">
        <f t="shared" si="0"/>
        <v>0</v>
      </c>
      <c r="J43" s="177">
        <v>0</v>
      </c>
      <c r="K43" s="175">
        <f t="shared" si="1"/>
        <v>0</v>
      </c>
      <c r="L43" s="177">
        <v>0</v>
      </c>
      <c r="M43" s="175">
        <f t="shared" si="2"/>
        <v>0</v>
      </c>
      <c r="N43" s="190">
        <v>20</v>
      </c>
      <c r="O43" s="178">
        <v>256</v>
      </c>
      <c r="P43" s="179" t="s">
        <v>124</v>
      </c>
    </row>
    <row r="44" spans="1:16" s="14" customFormat="1" ht="13.5" customHeight="1">
      <c r="A44" s="172" t="s">
        <v>195</v>
      </c>
      <c r="B44" s="172" t="s">
        <v>147</v>
      </c>
      <c r="C44" s="172" t="s">
        <v>148</v>
      </c>
      <c r="D44" s="173" t="s">
        <v>196</v>
      </c>
      <c r="E44" s="174" t="s">
        <v>197</v>
      </c>
      <c r="F44" s="172" t="s">
        <v>188</v>
      </c>
      <c r="G44" s="175">
        <v>18</v>
      </c>
      <c r="H44" s="187">
        <v>0</v>
      </c>
      <c r="I44" s="176">
        <f t="shared" si="0"/>
        <v>0</v>
      </c>
      <c r="J44" s="177">
        <v>0</v>
      </c>
      <c r="K44" s="175">
        <f t="shared" si="1"/>
        <v>0</v>
      </c>
      <c r="L44" s="177">
        <v>0</v>
      </c>
      <c r="M44" s="175">
        <f t="shared" si="2"/>
        <v>0</v>
      </c>
      <c r="N44" s="190">
        <v>20</v>
      </c>
      <c r="O44" s="178">
        <v>256</v>
      </c>
      <c r="P44" s="179" t="s">
        <v>124</v>
      </c>
    </row>
    <row r="45" spans="1:16" s="14" customFormat="1" ht="13.5" customHeight="1">
      <c r="A45" s="172" t="s">
        <v>198</v>
      </c>
      <c r="B45" s="172" t="s">
        <v>147</v>
      </c>
      <c r="C45" s="172" t="s">
        <v>148</v>
      </c>
      <c r="D45" s="173" t="s">
        <v>199</v>
      </c>
      <c r="E45" s="174" t="s">
        <v>200</v>
      </c>
      <c r="F45" s="172" t="s">
        <v>188</v>
      </c>
      <c r="G45" s="175">
        <v>6</v>
      </c>
      <c r="H45" s="187">
        <v>0</v>
      </c>
      <c r="I45" s="176">
        <f t="shared" si="0"/>
        <v>0</v>
      </c>
      <c r="J45" s="177">
        <v>0</v>
      </c>
      <c r="K45" s="175">
        <f t="shared" si="1"/>
        <v>0</v>
      </c>
      <c r="L45" s="177">
        <v>0</v>
      </c>
      <c r="M45" s="175">
        <f t="shared" si="2"/>
        <v>0</v>
      </c>
      <c r="N45" s="190">
        <v>20</v>
      </c>
      <c r="O45" s="178">
        <v>256</v>
      </c>
      <c r="P45" s="179" t="s">
        <v>124</v>
      </c>
    </row>
    <row r="46" spans="1:16" s="14" customFormat="1" ht="13.5" customHeight="1">
      <c r="A46" s="172" t="s">
        <v>201</v>
      </c>
      <c r="B46" s="172" t="s">
        <v>147</v>
      </c>
      <c r="C46" s="172" t="s">
        <v>148</v>
      </c>
      <c r="D46" s="173" t="s">
        <v>202</v>
      </c>
      <c r="E46" s="174" t="s">
        <v>203</v>
      </c>
      <c r="F46" s="172" t="s">
        <v>204</v>
      </c>
      <c r="G46" s="175">
        <v>6</v>
      </c>
      <c r="H46" s="187">
        <v>0</v>
      </c>
      <c r="I46" s="176">
        <f t="shared" si="0"/>
        <v>0</v>
      </c>
      <c r="J46" s="177">
        <v>0</v>
      </c>
      <c r="K46" s="175">
        <f t="shared" si="1"/>
        <v>0</v>
      </c>
      <c r="L46" s="177">
        <v>0</v>
      </c>
      <c r="M46" s="175">
        <f t="shared" si="2"/>
        <v>0</v>
      </c>
      <c r="N46" s="190">
        <v>20</v>
      </c>
      <c r="O46" s="178">
        <v>256</v>
      </c>
      <c r="P46" s="179" t="s">
        <v>124</v>
      </c>
    </row>
    <row r="47" spans="1:16" s="14" customFormat="1" ht="13.5" customHeight="1">
      <c r="A47" s="172" t="s">
        <v>205</v>
      </c>
      <c r="B47" s="172" t="s">
        <v>147</v>
      </c>
      <c r="C47" s="172" t="s">
        <v>148</v>
      </c>
      <c r="D47" s="173" t="s">
        <v>206</v>
      </c>
      <c r="E47" s="174" t="s">
        <v>207</v>
      </c>
      <c r="F47" s="172" t="s">
        <v>162</v>
      </c>
      <c r="G47" s="175">
        <v>580</v>
      </c>
      <c r="H47" s="187">
        <v>0</v>
      </c>
      <c r="I47" s="176">
        <f t="shared" si="0"/>
        <v>0</v>
      </c>
      <c r="J47" s="177">
        <v>0</v>
      </c>
      <c r="K47" s="175">
        <f t="shared" si="1"/>
        <v>0</v>
      </c>
      <c r="L47" s="177">
        <v>0</v>
      </c>
      <c r="M47" s="175">
        <f t="shared" si="2"/>
        <v>0</v>
      </c>
      <c r="N47" s="190">
        <v>20</v>
      </c>
      <c r="O47" s="178">
        <v>256</v>
      </c>
      <c r="P47" s="179" t="s">
        <v>124</v>
      </c>
    </row>
    <row r="48" spans="1:16" s="14" customFormat="1" ht="13.5" customHeight="1">
      <c r="A48" s="172" t="s">
        <v>208</v>
      </c>
      <c r="B48" s="172" t="s">
        <v>147</v>
      </c>
      <c r="C48" s="172" t="s">
        <v>148</v>
      </c>
      <c r="D48" s="173" t="s">
        <v>209</v>
      </c>
      <c r="E48" s="174" t="s">
        <v>210</v>
      </c>
      <c r="F48" s="172" t="s">
        <v>162</v>
      </c>
      <c r="G48" s="175">
        <v>25</v>
      </c>
      <c r="H48" s="187">
        <v>0</v>
      </c>
      <c r="I48" s="176">
        <f t="shared" si="0"/>
        <v>0</v>
      </c>
      <c r="J48" s="177">
        <v>0</v>
      </c>
      <c r="K48" s="175">
        <f t="shared" si="1"/>
        <v>0</v>
      </c>
      <c r="L48" s="177">
        <v>0</v>
      </c>
      <c r="M48" s="175">
        <f t="shared" si="2"/>
        <v>0</v>
      </c>
      <c r="N48" s="190">
        <v>20</v>
      </c>
      <c r="O48" s="178">
        <v>256</v>
      </c>
      <c r="P48" s="179" t="s">
        <v>124</v>
      </c>
    </row>
    <row r="49" spans="1:16" s="14" customFormat="1" ht="13.5" customHeight="1">
      <c r="A49" s="172" t="s">
        <v>211</v>
      </c>
      <c r="B49" s="172" t="s">
        <v>147</v>
      </c>
      <c r="C49" s="172" t="s">
        <v>148</v>
      </c>
      <c r="D49" s="173" t="s">
        <v>212</v>
      </c>
      <c r="E49" s="174" t="s">
        <v>213</v>
      </c>
      <c r="F49" s="172" t="s">
        <v>183</v>
      </c>
      <c r="G49" s="175">
        <v>1</v>
      </c>
      <c r="H49" s="187">
        <v>0</v>
      </c>
      <c r="I49" s="176">
        <f t="shared" si="0"/>
        <v>0</v>
      </c>
      <c r="J49" s="177">
        <v>0</v>
      </c>
      <c r="K49" s="175">
        <f t="shared" si="1"/>
        <v>0</v>
      </c>
      <c r="L49" s="177">
        <v>0</v>
      </c>
      <c r="M49" s="175">
        <f t="shared" si="2"/>
        <v>0</v>
      </c>
      <c r="N49" s="190">
        <v>20</v>
      </c>
      <c r="O49" s="178">
        <v>256</v>
      </c>
      <c r="P49" s="179" t="s">
        <v>124</v>
      </c>
    </row>
    <row r="50" spans="1:16" s="14" customFormat="1" ht="13.5" customHeight="1">
      <c r="A50" s="162" t="s">
        <v>214</v>
      </c>
      <c r="B50" s="162" t="s">
        <v>119</v>
      </c>
      <c r="C50" s="162" t="s">
        <v>185</v>
      </c>
      <c r="D50" s="163" t="s">
        <v>215</v>
      </c>
      <c r="E50" s="164" t="s">
        <v>216</v>
      </c>
      <c r="F50" s="162" t="s">
        <v>188</v>
      </c>
      <c r="G50" s="165">
        <v>24</v>
      </c>
      <c r="H50" s="185">
        <v>0</v>
      </c>
      <c r="I50" s="166">
        <f t="shared" si="0"/>
        <v>0</v>
      </c>
      <c r="J50" s="167">
        <v>0</v>
      </c>
      <c r="K50" s="165">
        <f t="shared" si="1"/>
        <v>0</v>
      </c>
      <c r="L50" s="167">
        <v>0</v>
      </c>
      <c r="M50" s="165">
        <f t="shared" si="2"/>
        <v>0</v>
      </c>
      <c r="N50" s="189">
        <v>20</v>
      </c>
      <c r="O50" s="168">
        <v>64</v>
      </c>
      <c r="P50" s="14" t="s">
        <v>124</v>
      </c>
    </row>
    <row r="51" spans="1:16" s="14" customFormat="1" ht="13.5" customHeight="1">
      <c r="A51" s="162" t="s">
        <v>217</v>
      </c>
      <c r="B51" s="162" t="s">
        <v>119</v>
      </c>
      <c r="C51" s="162" t="s">
        <v>218</v>
      </c>
      <c r="D51" s="163" t="s">
        <v>219</v>
      </c>
      <c r="E51" s="164" t="s">
        <v>220</v>
      </c>
      <c r="F51" s="162" t="s">
        <v>204</v>
      </c>
      <c r="G51" s="165">
        <v>24</v>
      </c>
      <c r="H51" s="185">
        <v>0</v>
      </c>
      <c r="I51" s="166">
        <f t="shared" si="0"/>
        <v>0</v>
      </c>
      <c r="J51" s="167">
        <v>0</v>
      </c>
      <c r="K51" s="165">
        <f t="shared" si="1"/>
        <v>0</v>
      </c>
      <c r="L51" s="167">
        <v>0</v>
      </c>
      <c r="M51" s="165">
        <f t="shared" si="2"/>
        <v>0</v>
      </c>
      <c r="N51" s="189">
        <v>20</v>
      </c>
      <c r="O51" s="168">
        <v>64</v>
      </c>
      <c r="P51" s="14" t="s">
        <v>124</v>
      </c>
    </row>
    <row r="52" spans="1:16" s="14" customFormat="1" ht="13.5" customHeight="1">
      <c r="A52" s="172" t="s">
        <v>221</v>
      </c>
      <c r="B52" s="172" t="s">
        <v>147</v>
      </c>
      <c r="C52" s="172" t="s">
        <v>148</v>
      </c>
      <c r="D52" s="173" t="s">
        <v>222</v>
      </c>
      <c r="E52" s="174" t="s">
        <v>223</v>
      </c>
      <c r="F52" s="172" t="s">
        <v>188</v>
      </c>
      <c r="G52" s="175">
        <v>6</v>
      </c>
      <c r="H52" s="187">
        <v>0</v>
      </c>
      <c r="I52" s="176">
        <f t="shared" si="0"/>
        <v>0</v>
      </c>
      <c r="J52" s="177">
        <v>0</v>
      </c>
      <c r="K52" s="175">
        <f t="shared" si="1"/>
        <v>0</v>
      </c>
      <c r="L52" s="177">
        <v>0</v>
      </c>
      <c r="M52" s="175">
        <f t="shared" si="2"/>
        <v>0</v>
      </c>
      <c r="N52" s="190">
        <v>20</v>
      </c>
      <c r="O52" s="178">
        <v>256</v>
      </c>
      <c r="P52" s="179" t="s">
        <v>124</v>
      </c>
    </row>
    <row r="53" spans="1:16" s="14" customFormat="1" ht="13.5" customHeight="1">
      <c r="A53" s="172" t="s">
        <v>224</v>
      </c>
      <c r="B53" s="172" t="s">
        <v>147</v>
      </c>
      <c r="C53" s="172" t="s">
        <v>148</v>
      </c>
      <c r="D53" s="173" t="s">
        <v>225</v>
      </c>
      <c r="E53" s="174" t="s">
        <v>226</v>
      </c>
      <c r="F53" s="172" t="s">
        <v>188</v>
      </c>
      <c r="G53" s="175">
        <v>8</v>
      </c>
      <c r="H53" s="187">
        <v>0</v>
      </c>
      <c r="I53" s="176">
        <f t="shared" si="0"/>
        <v>0</v>
      </c>
      <c r="J53" s="177">
        <v>0</v>
      </c>
      <c r="K53" s="175">
        <f t="shared" si="1"/>
        <v>0</v>
      </c>
      <c r="L53" s="177">
        <v>0</v>
      </c>
      <c r="M53" s="175">
        <f t="shared" si="2"/>
        <v>0</v>
      </c>
      <c r="N53" s="190">
        <v>20</v>
      </c>
      <c r="O53" s="178">
        <v>256</v>
      </c>
      <c r="P53" s="179" t="s">
        <v>124</v>
      </c>
    </row>
    <row r="54" spans="1:16" s="14" customFormat="1" ht="13.5" customHeight="1">
      <c r="A54" s="172" t="s">
        <v>227</v>
      </c>
      <c r="B54" s="172" t="s">
        <v>147</v>
      </c>
      <c r="C54" s="172" t="s">
        <v>148</v>
      </c>
      <c r="D54" s="173" t="s">
        <v>228</v>
      </c>
      <c r="E54" s="174" t="s">
        <v>229</v>
      </c>
      <c r="F54" s="172" t="s">
        <v>188</v>
      </c>
      <c r="G54" s="175">
        <v>12</v>
      </c>
      <c r="H54" s="187">
        <v>0</v>
      </c>
      <c r="I54" s="176">
        <f t="shared" si="0"/>
        <v>0</v>
      </c>
      <c r="J54" s="177">
        <v>0</v>
      </c>
      <c r="K54" s="175">
        <f t="shared" si="1"/>
        <v>0</v>
      </c>
      <c r="L54" s="177">
        <v>0</v>
      </c>
      <c r="M54" s="175">
        <f t="shared" si="2"/>
        <v>0</v>
      </c>
      <c r="N54" s="190">
        <v>20</v>
      </c>
      <c r="O54" s="178">
        <v>256</v>
      </c>
      <c r="P54" s="179" t="s">
        <v>124</v>
      </c>
    </row>
    <row r="55" spans="1:16" s="14" customFormat="1" ht="13.5" customHeight="1">
      <c r="A55" s="172" t="s">
        <v>230</v>
      </c>
      <c r="B55" s="172" t="s">
        <v>147</v>
      </c>
      <c r="C55" s="172" t="s">
        <v>148</v>
      </c>
      <c r="D55" s="173" t="s">
        <v>231</v>
      </c>
      <c r="E55" s="174" t="s">
        <v>232</v>
      </c>
      <c r="F55" s="172" t="s">
        <v>188</v>
      </c>
      <c r="G55" s="175">
        <v>6</v>
      </c>
      <c r="H55" s="187">
        <v>0</v>
      </c>
      <c r="I55" s="176">
        <f t="shared" si="0"/>
        <v>0</v>
      </c>
      <c r="J55" s="177">
        <v>0</v>
      </c>
      <c r="K55" s="175">
        <f t="shared" si="1"/>
        <v>0</v>
      </c>
      <c r="L55" s="177">
        <v>0</v>
      </c>
      <c r="M55" s="175">
        <f t="shared" si="2"/>
        <v>0</v>
      </c>
      <c r="N55" s="190">
        <v>20</v>
      </c>
      <c r="O55" s="178">
        <v>256</v>
      </c>
      <c r="P55" s="179" t="s">
        <v>124</v>
      </c>
    </row>
    <row r="56" spans="1:16" s="14" customFormat="1" ht="13.5" customHeight="1">
      <c r="A56" s="172" t="s">
        <v>233</v>
      </c>
      <c r="B56" s="172" t="s">
        <v>147</v>
      </c>
      <c r="C56" s="172" t="s">
        <v>148</v>
      </c>
      <c r="D56" s="173" t="s">
        <v>234</v>
      </c>
      <c r="E56" s="174" t="s">
        <v>235</v>
      </c>
      <c r="F56" s="172" t="s">
        <v>188</v>
      </c>
      <c r="G56" s="175">
        <v>1</v>
      </c>
      <c r="H56" s="187">
        <v>0</v>
      </c>
      <c r="I56" s="176">
        <f t="shared" si="0"/>
        <v>0</v>
      </c>
      <c r="J56" s="177">
        <v>0</v>
      </c>
      <c r="K56" s="175">
        <f t="shared" si="1"/>
        <v>0</v>
      </c>
      <c r="L56" s="177">
        <v>0</v>
      </c>
      <c r="M56" s="175">
        <f t="shared" si="2"/>
        <v>0</v>
      </c>
      <c r="N56" s="190">
        <v>20</v>
      </c>
      <c r="O56" s="178">
        <v>256</v>
      </c>
      <c r="P56" s="179" t="s">
        <v>124</v>
      </c>
    </row>
    <row r="57" spans="1:16" s="14" customFormat="1" ht="13.5" customHeight="1">
      <c r="A57" s="172" t="s">
        <v>236</v>
      </c>
      <c r="B57" s="172" t="s">
        <v>147</v>
      </c>
      <c r="C57" s="172" t="s">
        <v>148</v>
      </c>
      <c r="D57" s="173" t="s">
        <v>237</v>
      </c>
      <c r="E57" s="174" t="s">
        <v>238</v>
      </c>
      <c r="F57" s="172" t="s">
        <v>204</v>
      </c>
      <c r="G57" s="175">
        <v>12</v>
      </c>
      <c r="H57" s="187">
        <v>0</v>
      </c>
      <c r="I57" s="176">
        <f t="shared" si="0"/>
        <v>0</v>
      </c>
      <c r="J57" s="177">
        <v>0</v>
      </c>
      <c r="K57" s="175">
        <f t="shared" si="1"/>
        <v>0</v>
      </c>
      <c r="L57" s="177">
        <v>0</v>
      </c>
      <c r="M57" s="175">
        <f t="shared" si="2"/>
        <v>0</v>
      </c>
      <c r="N57" s="190">
        <v>20</v>
      </c>
      <c r="O57" s="178">
        <v>256</v>
      </c>
      <c r="P57" s="179" t="s">
        <v>124</v>
      </c>
    </row>
    <row r="58" spans="1:16" s="14" customFormat="1" ht="13.5" customHeight="1">
      <c r="A58" s="172" t="s">
        <v>239</v>
      </c>
      <c r="B58" s="172" t="s">
        <v>147</v>
      </c>
      <c r="C58" s="172" t="s">
        <v>148</v>
      </c>
      <c r="D58" s="173" t="s">
        <v>240</v>
      </c>
      <c r="E58" s="174" t="s">
        <v>241</v>
      </c>
      <c r="F58" s="172" t="s">
        <v>188</v>
      </c>
      <c r="G58" s="175">
        <v>24</v>
      </c>
      <c r="H58" s="187">
        <v>0</v>
      </c>
      <c r="I58" s="176">
        <f t="shared" si="0"/>
        <v>0</v>
      </c>
      <c r="J58" s="177">
        <v>0</v>
      </c>
      <c r="K58" s="175">
        <f t="shared" si="1"/>
        <v>0</v>
      </c>
      <c r="L58" s="177">
        <v>0</v>
      </c>
      <c r="M58" s="175">
        <f t="shared" si="2"/>
        <v>0</v>
      </c>
      <c r="N58" s="190">
        <v>20</v>
      </c>
      <c r="O58" s="178">
        <v>256</v>
      </c>
      <c r="P58" s="179" t="s">
        <v>124</v>
      </c>
    </row>
    <row r="59" spans="1:16" s="14" customFormat="1" ht="13.5" customHeight="1">
      <c r="A59" s="172" t="s">
        <v>242</v>
      </c>
      <c r="B59" s="172" t="s">
        <v>147</v>
      </c>
      <c r="C59" s="172" t="s">
        <v>148</v>
      </c>
      <c r="D59" s="173" t="s">
        <v>243</v>
      </c>
      <c r="E59" s="174" t="s">
        <v>244</v>
      </c>
      <c r="F59" s="172" t="s">
        <v>188</v>
      </c>
      <c r="G59" s="175">
        <v>30</v>
      </c>
      <c r="H59" s="187">
        <v>0</v>
      </c>
      <c r="I59" s="176">
        <f t="shared" si="0"/>
        <v>0</v>
      </c>
      <c r="J59" s="177">
        <v>0</v>
      </c>
      <c r="K59" s="175">
        <f t="shared" si="1"/>
        <v>0</v>
      </c>
      <c r="L59" s="177">
        <v>0</v>
      </c>
      <c r="M59" s="175">
        <f t="shared" si="2"/>
        <v>0</v>
      </c>
      <c r="N59" s="190">
        <v>20</v>
      </c>
      <c r="O59" s="178">
        <v>256</v>
      </c>
      <c r="P59" s="179" t="s">
        <v>124</v>
      </c>
    </row>
    <row r="60" spans="4:19" s="14" customFormat="1" ht="15.75" customHeight="1">
      <c r="D60" s="169"/>
      <c r="E60" s="170" t="s">
        <v>245</v>
      </c>
      <c r="G60" s="171">
        <v>30</v>
      </c>
      <c r="H60" s="186"/>
      <c r="N60" s="186"/>
      <c r="P60" s="169" t="s">
        <v>124</v>
      </c>
      <c r="Q60" s="169" t="s">
        <v>124</v>
      </c>
      <c r="R60" s="169" t="s">
        <v>126</v>
      </c>
      <c r="S60" s="169" t="s">
        <v>117</v>
      </c>
    </row>
    <row r="61" spans="1:16" s="14" customFormat="1" ht="13.5" customHeight="1">
      <c r="A61" s="172" t="s">
        <v>246</v>
      </c>
      <c r="B61" s="172" t="s">
        <v>147</v>
      </c>
      <c r="C61" s="172" t="s">
        <v>148</v>
      </c>
      <c r="D61" s="173" t="s">
        <v>247</v>
      </c>
      <c r="E61" s="174" t="s">
        <v>248</v>
      </c>
      <c r="F61" s="172" t="s">
        <v>188</v>
      </c>
      <c r="G61" s="175">
        <v>24</v>
      </c>
      <c r="H61" s="187">
        <v>0</v>
      </c>
      <c r="I61" s="176">
        <f>ROUND(G61*H61,2)</f>
        <v>0</v>
      </c>
      <c r="J61" s="177">
        <v>0</v>
      </c>
      <c r="K61" s="175">
        <f>G61*J61</f>
        <v>0</v>
      </c>
      <c r="L61" s="177">
        <v>0</v>
      </c>
      <c r="M61" s="175">
        <f>G61*L61</f>
        <v>0</v>
      </c>
      <c r="N61" s="190">
        <v>20</v>
      </c>
      <c r="O61" s="178">
        <v>256</v>
      </c>
      <c r="P61" s="179" t="s">
        <v>124</v>
      </c>
    </row>
    <row r="62" spans="1:16" s="14" customFormat="1" ht="13.5" customHeight="1">
      <c r="A62" s="172" t="s">
        <v>249</v>
      </c>
      <c r="B62" s="172" t="s">
        <v>147</v>
      </c>
      <c r="C62" s="172" t="s">
        <v>148</v>
      </c>
      <c r="D62" s="173" t="s">
        <v>250</v>
      </c>
      <c r="E62" s="174" t="s">
        <v>251</v>
      </c>
      <c r="F62" s="172" t="s">
        <v>188</v>
      </c>
      <c r="G62" s="175">
        <v>6</v>
      </c>
      <c r="H62" s="187">
        <v>0</v>
      </c>
      <c r="I62" s="176">
        <f>ROUND(G62*H62,2)</f>
        <v>0</v>
      </c>
      <c r="J62" s="177">
        <v>0</v>
      </c>
      <c r="K62" s="175">
        <f>G62*J62</f>
        <v>0</v>
      </c>
      <c r="L62" s="177">
        <v>0</v>
      </c>
      <c r="M62" s="175">
        <f>G62*L62</f>
        <v>0</v>
      </c>
      <c r="N62" s="190">
        <v>20</v>
      </c>
      <c r="O62" s="178">
        <v>256</v>
      </c>
      <c r="P62" s="179" t="s">
        <v>124</v>
      </c>
    </row>
    <row r="63" spans="1:16" s="14" customFormat="1" ht="13.5" customHeight="1">
      <c r="A63" s="172" t="s">
        <v>252</v>
      </c>
      <c r="B63" s="172" t="s">
        <v>147</v>
      </c>
      <c r="C63" s="172" t="s">
        <v>148</v>
      </c>
      <c r="D63" s="173" t="s">
        <v>253</v>
      </c>
      <c r="E63" s="174" t="s">
        <v>254</v>
      </c>
      <c r="F63" s="172" t="s">
        <v>188</v>
      </c>
      <c r="G63" s="175">
        <v>2</v>
      </c>
      <c r="H63" s="187">
        <v>0</v>
      </c>
      <c r="I63" s="176">
        <f>ROUND(G63*H63,2)</f>
        <v>0</v>
      </c>
      <c r="J63" s="177">
        <v>0</v>
      </c>
      <c r="K63" s="175">
        <f>G63*J63</f>
        <v>0</v>
      </c>
      <c r="L63" s="177">
        <v>0</v>
      </c>
      <c r="M63" s="175">
        <f>G63*L63</f>
        <v>0</v>
      </c>
      <c r="N63" s="190">
        <v>20</v>
      </c>
      <c r="O63" s="178">
        <v>256</v>
      </c>
      <c r="P63" s="179" t="s">
        <v>124</v>
      </c>
    </row>
    <row r="64" spans="1:16" s="14" customFormat="1" ht="13.5" customHeight="1">
      <c r="A64" s="172" t="s">
        <v>255</v>
      </c>
      <c r="B64" s="172" t="s">
        <v>147</v>
      </c>
      <c r="C64" s="172" t="s">
        <v>148</v>
      </c>
      <c r="D64" s="173" t="s">
        <v>256</v>
      </c>
      <c r="E64" s="174" t="s">
        <v>257</v>
      </c>
      <c r="F64" s="172" t="s">
        <v>183</v>
      </c>
      <c r="G64" s="175">
        <v>1</v>
      </c>
      <c r="H64" s="187">
        <v>0</v>
      </c>
      <c r="I64" s="176">
        <f>ROUND(G64*H64,2)</f>
        <v>0</v>
      </c>
      <c r="J64" s="177">
        <v>0</v>
      </c>
      <c r="K64" s="175">
        <f>G64*J64</f>
        <v>0</v>
      </c>
      <c r="L64" s="177">
        <v>0</v>
      </c>
      <c r="M64" s="175">
        <f>G64*L64</f>
        <v>0</v>
      </c>
      <c r="N64" s="190">
        <v>20</v>
      </c>
      <c r="O64" s="178">
        <v>256</v>
      </c>
      <c r="P64" s="179" t="s">
        <v>124</v>
      </c>
    </row>
    <row r="65" spans="2:16" s="131" customFormat="1" ht="12.75" customHeight="1">
      <c r="B65" s="140" t="s">
        <v>73</v>
      </c>
      <c r="D65" s="141" t="s">
        <v>258</v>
      </c>
      <c r="E65" s="141" t="s">
        <v>65</v>
      </c>
      <c r="H65" s="184"/>
      <c r="I65" s="142">
        <f>SUM(I66:I70)</f>
        <v>0</v>
      </c>
      <c r="K65" s="143">
        <f>SUM(K66:K70)</f>
        <v>0</v>
      </c>
      <c r="M65" s="143">
        <f>SUM(M66:M70)</f>
        <v>0</v>
      </c>
      <c r="N65" s="184"/>
      <c r="P65" s="141" t="s">
        <v>124</v>
      </c>
    </row>
    <row r="66" spans="1:16" s="14" customFormat="1" ht="13.5" customHeight="1">
      <c r="A66" s="172" t="s">
        <v>259</v>
      </c>
      <c r="B66" s="172" t="s">
        <v>147</v>
      </c>
      <c r="C66" s="172" t="s">
        <v>148</v>
      </c>
      <c r="D66" s="173" t="s">
        <v>260</v>
      </c>
      <c r="E66" s="174" t="s">
        <v>261</v>
      </c>
      <c r="F66" s="172" t="s">
        <v>204</v>
      </c>
      <c r="G66" s="175">
        <v>1</v>
      </c>
      <c r="H66" s="187">
        <v>0</v>
      </c>
      <c r="I66" s="176">
        <f>ROUND(G66*H66,2)</f>
        <v>0</v>
      </c>
      <c r="J66" s="177">
        <v>0</v>
      </c>
      <c r="K66" s="175">
        <f>G66*J66</f>
        <v>0</v>
      </c>
      <c r="L66" s="177">
        <v>0</v>
      </c>
      <c r="M66" s="175">
        <f>G66*L66</f>
        <v>0</v>
      </c>
      <c r="N66" s="190">
        <v>20</v>
      </c>
      <c r="O66" s="178">
        <v>512</v>
      </c>
      <c r="P66" s="179" t="s">
        <v>130</v>
      </c>
    </row>
    <row r="67" spans="1:16" s="14" customFormat="1" ht="13.5" customHeight="1">
      <c r="A67" s="172" t="s">
        <v>262</v>
      </c>
      <c r="B67" s="172" t="s">
        <v>147</v>
      </c>
      <c r="C67" s="172" t="s">
        <v>148</v>
      </c>
      <c r="D67" s="173" t="s">
        <v>263</v>
      </c>
      <c r="E67" s="174" t="s">
        <v>264</v>
      </c>
      <c r="F67" s="172" t="s">
        <v>204</v>
      </c>
      <c r="G67" s="175">
        <v>1</v>
      </c>
      <c r="H67" s="187">
        <v>0</v>
      </c>
      <c r="I67" s="176">
        <f>ROUND(G67*H67,2)</f>
        <v>0</v>
      </c>
      <c r="J67" s="177">
        <v>0</v>
      </c>
      <c r="K67" s="175">
        <f>G67*J67</f>
        <v>0</v>
      </c>
      <c r="L67" s="177">
        <v>0</v>
      </c>
      <c r="M67" s="175">
        <f>G67*L67</f>
        <v>0</v>
      </c>
      <c r="N67" s="190">
        <v>20</v>
      </c>
      <c r="O67" s="178">
        <v>512</v>
      </c>
      <c r="P67" s="179" t="s">
        <v>130</v>
      </c>
    </row>
    <row r="68" spans="1:16" s="14" customFormat="1" ht="13.5" customHeight="1">
      <c r="A68" s="162" t="s">
        <v>265</v>
      </c>
      <c r="B68" s="162" t="s">
        <v>119</v>
      </c>
      <c r="C68" s="162" t="s">
        <v>120</v>
      </c>
      <c r="D68" s="163" t="s">
        <v>266</v>
      </c>
      <c r="E68" s="164" t="s">
        <v>267</v>
      </c>
      <c r="F68" s="162" t="s">
        <v>268</v>
      </c>
      <c r="G68" s="165">
        <v>1</v>
      </c>
      <c r="H68" s="185">
        <v>0</v>
      </c>
      <c r="I68" s="166">
        <f>ROUND(G68*H68,2)</f>
        <v>0</v>
      </c>
      <c r="J68" s="167">
        <v>0</v>
      </c>
      <c r="K68" s="165">
        <f>G68*J68</f>
        <v>0</v>
      </c>
      <c r="L68" s="167">
        <v>0</v>
      </c>
      <c r="M68" s="165">
        <f>G68*L68</f>
        <v>0</v>
      </c>
      <c r="N68" s="189">
        <v>20</v>
      </c>
      <c r="O68" s="168">
        <v>512</v>
      </c>
      <c r="P68" s="14" t="s">
        <v>130</v>
      </c>
    </row>
    <row r="69" spans="1:16" s="14" customFormat="1" ht="13.5" customHeight="1">
      <c r="A69" s="162" t="s">
        <v>269</v>
      </c>
      <c r="B69" s="162" t="s">
        <v>119</v>
      </c>
      <c r="C69" s="162" t="s">
        <v>270</v>
      </c>
      <c r="D69" s="163" t="s">
        <v>271</v>
      </c>
      <c r="E69" s="164" t="s">
        <v>272</v>
      </c>
      <c r="F69" s="162" t="s">
        <v>273</v>
      </c>
      <c r="G69" s="165">
        <v>1</v>
      </c>
      <c r="H69" s="185">
        <v>0</v>
      </c>
      <c r="I69" s="166">
        <f>ROUND(G69*H69,2)</f>
        <v>0</v>
      </c>
      <c r="J69" s="167">
        <v>0</v>
      </c>
      <c r="K69" s="165">
        <f>G69*J69</f>
        <v>0</v>
      </c>
      <c r="L69" s="167">
        <v>0</v>
      </c>
      <c r="M69" s="165">
        <f>G69*L69</f>
        <v>0</v>
      </c>
      <c r="N69" s="189">
        <v>20</v>
      </c>
      <c r="O69" s="168">
        <v>512</v>
      </c>
      <c r="P69" s="14" t="s">
        <v>130</v>
      </c>
    </row>
    <row r="70" spans="1:16" s="14" customFormat="1" ht="13.5" customHeight="1">
      <c r="A70" s="162" t="s">
        <v>274</v>
      </c>
      <c r="B70" s="162" t="s">
        <v>119</v>
      </c>
      <c r="C70" s="162" t="s">
        <v>120</v>
      </c>
      <c r="D70" s="163" t="s">
        <v>275</v>
      </c>
      <c r="E70" s="164" t="s">
        <v>276</v>
      </c>
      <c r="F70" s="162" t="s">
        <v>273</v>
      </c>
      <c r="G70" s="165">
        <v>1</v>
      </c>
      <c r="H70" s="185">
        <v>0</v>
      </c>
      <c r="I70" s="166">
        <f>ROUND(G70*H70,2)</f>
        <v>0</v>
      </c>
      <c r="J70" s="167">
        <v>0</v>
      </c>
      <c r="K70" s="165">
        <f>G70*J70</f>
        <v>0</v>
      </c>
      <c r="L70" s="167">
        <v>0</v>
      </c>
      <c r="M70" s="165">
        <f>G70*L70</f>
        <v>0</v>
      </c>
      <c r="N70" s="189">
        <v>20</v>
      </c>
      <c r="O70" s="168">
        <v>512</v>
      </c>
      <c r="P70" s="14" t="s">
        <v>130</v>
      </c>
    </row>
    <row r="71" spans="5:14" s="144" customFormat="1" ht="12.75" customHeight="1">
      <c r="E71" s="145" t="s">
        <v>98</v>
      </c>
      <c r="H71" s="188"/>
      <c r="I71" s="146">
        <f>I14</f>
        <v>0</v>
      </c>
      <c r="K71" s="147">
        <f>K14</f>
        <v>0</v>
      </c>
      <c r="M71" s="147">
        <f>M14</f>
        <v>0</v>
      </c>
      <c r="N71" s="188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2012-11-21T03:38:48Z</dcterms:created>
  <dcterms:modified xsi:type="dcterms:W3CDTF">2012-11-21T03:38:48Z</dcterms:modified>
  <cp:category/>
  <cp:version/>
  <cp:contentType/>
  <cp:contentStatus/>
</cp:coreProperties>
</file>