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76" yWindow="7575" windowWidth="19320" windowHeight="9090" activeTab="0"/>
  </bookViews>
  <sheets>
    <sheet name="Rekapitulace" sheetId="1" r:id="rId1"/>
    <sheet name="Zakazka" sheetId="2" r:id="rId2"/>
  </sheets>
  <externalReferences>
    <externalReference r:id="rId5"/>
  </externalReferences>
  <definedNames>
    <definedName name="__MAIN__">'Zakazka'!$F$1:$DE$89</definedName>
    <definedName name="__MAIN2__" localSheetId="0">'Rekapitulace'!$B$1:$H$25</definedName>
    <definedName name="__MAIN2__">#REF!</definedName>
    <definedName name="__MAIN3__">#REF!</definedName>
    <definedName name="__SAZBA__">'[1]Zakazka'!$U$7:$U$12</definedName>
    <definedName name="__T0__">'Zakazka'!$F$5:$AC$89</definedName>
    <definedName name="__T1__">'Zakazka'!$F$6:$AC$88</definedName>
    <definedName name="__T2__">'Zakazka'!$F$7:$DE$21</definedName>
    <definedName name="__T3__">'Zakazka'!$8:$8</definedName>
    <definedName name="__T4__">'Zakazka'!#REF!</definedName>
    <definedName name="__TE0__">#REF!</definedName>
    <definedName name="__TE1__">#REF!</definedName>
    <definedName name="__TE2__">#REF!</definedName>
    <definedName name="__TR0__" localSheetId="0">'Rekapitulace'!$B$5:$F$7</definedName>
    <definedName name="__TR0__">#REF!</definedName>
    <definedName name="__TR1__" localSheetId="0">'Rekapitulace'!$B$6:$F$7</definedName>
    <definedName name="__TR1__">#REF!</definedName>
    <definedName name="__TR2__" localSheetId="0">'Rekapitulace'!$B$7:$F$7</definedName>
    <definedName name="__TR2__">#REF!</definedName>
    <definedName name="_xlnm.Print_Titles" localSheetId="0">'Rekapitulace'!$3:$4</definedName>
    <definedName name="_xlnm.Print_Titles" localSheetId="1">'Zakazka'!$3:$4</definedName>
  </definedNames>
  <calcPr fullCalcOnLoad="1"/>
</workbook>
</file>

<file path=xl/sharedStrings.xml><?xml version="1.0" encoding="utf-8"?>
<sst xmlns="http://schemas.openxmlformats.org/spreadsheetml/2006/main" count="391" uniqueCount="180">
  <si>
    <t>%</t>
  </si>
  <si>
    <t>H</t>
  </si>
  <si>
    <t>m</t>
  </si>
  <si>
    <t>t</t>
  </si>
  <si>
    <t>07</t>
  </si>
  <si>
    <t>MJ</t>
  </si>
  <si>
    <t>ON</t>
  </si>
  <si>
    <t>SP</t>
  </si>
  <si>
    <t>kg</t>
  </si>
  <si>
    <t>m2</t>
  </si>
  <si>
    <t>m3</t>
  </si>
  <si>
    <t>001</t>
  </si>
  <si>
    <t>002</t>
  </si>
  <si>
    <t>003</t>
  </si>
  <si>
    <t>006</t>
  </si>
  <si>
    <t>009</t>
  </si>
  <si>
    <t>099</t>
  </si>
  <si>
    <t>712</t>
  </si>
  <si>
    <t>762</t>
  </si>
  <si>
    <t>764</t>
  </si>
  <si>
    <t>766</t>
  </si>
  <si>
    <t>783</t>
  </si>
  <si>
    <t>DPH</t>
  </si>
  <si>
    <t>Kód</t>
  </si>
  <si>
    <t>Typ</t>
  </si>
  <si>
    <t>VRN</t>
  </si>
  <si>
    <t>kus</t>
  </si>
  <si>
    <t>Cena</t>
  </si>
  <si>
    <t>Oddíl</t>
  </si>
  <si>
    <t>Popis</t>
  </si>
  <si>
    <t>SO_01</t>
  </si>
  <si>
    <t>Suť</t>
  </si>
  <si>
    <t>Objekt</t>
  </si>
  <si>
    <t>Ztratné</t>
  </si>
  <si>
    <t>Poř.</t>
  </si>
  <si>
    <t>00572440</t>
  </si>
  <si>
    <t>60511041</t>
  </si>
  <si>
    <t>60512011</t>
  </si>
  <si>
    <t>60515111</t>
  </si>
  <si>
    <t>60516100</t>
  </si>
  <si>
    <t>61191155</t>
  </si>
  <si>
    <t>62866326</t>
  </si>
  <si>
    <t>62866372</t>
  </si>
  <si>
    <t>62866380</t>
  </si>
  <si>
    <t>74910101</t>
  </si>
  <si>
    <t>Hmotnost</t>
  </si>
  <si>
    <t>121101101</t>
  </si>
  <si>
    <t>122201101</t>
  </si>
  <si>
    <t>122201109</t>
  </si>
  <si>
    <t>131201101</t>
  </si>
  <si>
    <t>131201109</t>
  </si>
  <si>
    <t>132201101</t>
  </si>
  <si>
    <t>132201109</t>
  </si>
  <si>
    <t>162701105</t>
  </si>
  <si>
    <t>171201201</t>
  </si>
  <si>
    <t>171201211</t>
  </si>
  <si>
    <t>180404111</t>
  </si>
  <si>
    <t>181301102</t>
  </si>
  <si>
    <t>213311141</t>
  </si>
  <si>
    <t>274313511</t>
  </si>
  <si>
    <t>275311124</t>
  </si>
  <si>
    <t>311113212</t>
  </si>
  <si>
    <t>631311124</t>
  </si>
  <si>
    <t>631319012</t>
  </si>
  <si>
    <t>631319022</t>
  </si>
  <si>
    <t>631319196</t>
  </si>
  <si>
    <t>631362021</t>
  </si>
  <si>
    <t>635111115</t>
  </si>
  <si>
    <t>712451112</t>
  </si>
  <si>
    <t>712451312</t>
  </si>
  <si>
    <t>712451315</t>
  </si>
  <si>
    <t>712451513</t>
  </si>
  <si>
    <t>762332132</t>
  </si>
  <si>
    <t>762332134</t>
  </si>
  <si>
    <t>762341250</t>
  </si>
  <si>
    <t>762395000</t>
  </si>
  <si>
    <t>762429001</t>
  </si>
  <si>
    <t>762495000</t>
  </si>
  <si>
    <t>762842231</t>
  </si>
  <si>
    <t>764252503</t>
  </si>
  <si>
    <t>764259542</t>
  </si>
  <si>
    <t>764554502</t>
  </si>
  <si>
    <t>766699211</t>
  </si>
  <si>
    <t>783621133</t>
  </si>
  <si>
    <t>783783312</t>
  </si>
  <si>
    <t>783795213</t>
  </si>
  <si>
    <t>936124113</t>
  </si>
  <si>
    <t>998011001</t>
  </si>
  <si>
    <t>998712201</t>
  </si>
  <si>
    <t>998762202</t>
  </si>
  <si>
    <t>998764201</t>
  </si>
  <si>
    <t>998766201</t>
  </si>
  <si>
    <t>Sazba DPH</t>
  </si>
  <si>
    <t>Alter. kód</t>
  </si>
  <si>
    <t>Cena s DPH</t>
  </si>
  <si>
    <t>Jedn. cena</t>
  </si>
  <si>
    <t>Výměra</t>
  </si>
  <si>
    <t>002: Základy</t>
  </si>
  <si>
    <t>Jedn. hmotn.</t>
  </si>
  <si>
    <t>Komentář</t>
  </si>
  <si>
    <t>001: Zemní práce</t>
  </si>
  <si>
    <t>Celkem (bez DPH)</t>
  </si>
  <si>
    <t>Jedn. suť</t>
  </si>
  <si>
    <t>006: Úpravy povrchu</t>
  </si>
  <si>
    <t>##T3##PRO_ITEM_catID</t>
  </si>
  <si>
    <t>783: Nátěry</t>
  </si>
  <si>
    <t>##T3##PRO_ITEM_iteCode</t>
  </si>
  <si>
    <t>##T3##PRO_ITEM_szvCode</t>
  </si>
  <si>
    <t>##T3##PRO_ITEM_tevCode</t>
  </si>
  <si>
    <t>003: Svislé konstrukce</t>
  </si>
  <si>
    <t>712: Povlakové krytiny</t>
  </si>
  <si>
    <t>##T3##N_Catalog_catGUID</t>
  </si>
  <si>
    <t>Výměra bez ztr.</t>
  </si>
  <si>
    <t>009: Ostatní konstrukce a práce</t>
  </si>
  <si>
    <t>Celkem (včetně DPH)</t>
  </si>
  <si>
    <t>Zařízení staveniště</t>
  </si>
  <si>
    <t>099: Přesun hmot HSV</t>
  </si>
  <si>
    <t>762: Konstrukce tesařské</t>
  </si>
  <si>
    <t>Základové patky a bloky z betonu prostého C 12/15</t>
  </si>
  <si>
    <t>Osivo směs travní hřištní</t>
  </si>
  <si>
    <t>764: Konstrukce klempířské</t>
  </si>
  <si>
    <t>766: Konstrukce truhlářské</t>
  </si>
  <si>
    <t>SO_01: střídačky a lavičky</t>
  </si>
  <si>
    <t>Palubky obkladové SM profil klasický 19 x 116 mm A/B</t>
  </si>
  <si>
    <t>Uložení sypaniny na skládky</t>
  </si>
  <si>
    <t>Šindel střešní ISOLA Bobrovka</t>
  </si>
  <si>
    <t>Řezivo smrkové sušené tl. 30mm</t>
  </si>
  <si>
    <t>VRN: Vedlejší rozpočtové náklady</t>
  </si>
  <si>
    <t>Šindel střešní ISOLA podkladní pás</t>
  </si>
  <si>
    <t>Základové pásy z betonu tř. C 12/15</t>
  </si>
  <si>
    <t>Přesun hmot pro budovy zděné v do 6 m</t>
  </si>
  <si>
    <t>Montáž obložení stropu podkladový rošt</t>
  </si>
  <si>
    <t>Výztuž mazanin svařovanými sítěmi Kari</t>
  </si>
  <si>
    <t>Žlab TiZn podokapní půlkruhový rš 330 mm</t>
  </si>
  <si>
    <t>Odpadní trouby TiZn kruhové průměr 100 mm</t>
  </si>
  <si>
    <t>Šindel střešní ISOLA okapní prvek bobrovka</t>
  </si>
  <si>
    <t>Násyp pod podlahy ze štěrkopísku s udusáním</t>
  </si>
  <si>
    <t>Řezivo jehličnaté hranol jakost I nad 120 cm2</t>
  </si>
  <si>
    <t>Montáž truhlářských desek lavic šířky do 500 mm</t>
  </si>
  <si>
    <t>Sejmutí ornice s přemístěním na vzdálenost do 50 m</t>
  </si>
  <si>
    <t>Mazanina tl do 120 mm z betonu prostého tř. C 16/20</t>
  </si>
  <si>
    <t>Příplatek k mazanině tl do 120 mm za plochu do 5 m2</t>
  </si>
  <si>
    <t>Žlab podokapní TiZn - kotlík oválný vel. 280/100 mm</t>
  </si>
  <si>
    <t>Řezivo jehličnaté boční prkno jakost I.-II. 2 - 3 cm</t>
  </si>
  <si>
    <t>Založení hřišťového trávníku výsevem na vrstvě ornice</t>
  </si>
  <si>
    <t>Příplatek za lepivost u odkopávek v hornině tř. 1 až 3</t>
  </si>
  <si>
    <t>Polštáře zhutněné pod základy ze štěrkopísku tříděného</t>
  </si>
  <si>
    <t>Montáž lavičky stabilní kotvené šrouby na pevný podklad</t>
  </si>
  <si>
    <t>Příplatek k mazanině tl do 120 mm za přehlazení povrchu</t>
  </si>
  <si>
    <t>Hloubení rýh š do 600 mm v hornině tř. 3 objemu do 100 m3</t>
  </si>
  <si>
    <t>Hloubení jam nezapažených v hornině tř. 3 objemu do 100 m3</t>
  </si>
  <si>
    <t>Přesun hmot procentní pro kce tesařské v objektech v do 12 m</t>
  </si>
  <si>
    <t>Vodorovné přemístění do 10000 m výkopku z horniny tř. 1 až 4</t>
  </si>
  <si>
    <t>Poplatek za uložení odpadu ze sypaniny na skládce (skládkovné)</t>
  </si>
  <si>
    <t>Přesun hmot procentní pro krytiny povlakové v objektech v do 6 m</t>
  </si>
  <si>
    <t>Příplatek za lepivost k hloubení rýh š do 600 mm v hornině tř. 3</t>
  </si>
  <si>
    <t>Odkopávky a prokopávky nezapažené v hornině tř. 3 objem do 100 m3</t>
  </si>
  <si>
    <t>Příplatek za lepivost u hloubení jam nezapažených v hornině tř. 3</t>
  </si>
  <si>
    <t>S: Novostavba střídaček a laviček – p.p.č. 518/10, k.ú. Hrušovany</t>
  </si>
  <si>
    <t>Řezivo jehličnaté - středové SM tl. 33-100 mm, jakost II, 4 - 5 m</t>
  </si>
  <si>
    <t>Přesun hmot procentní pro konstrukce klempířské v objektech v do 6 m</t>
  </si>
  <si>
    <t>Přesun hmot procentní pro konstrukce truhlářské v objektech v do 6 m</t>
  </si>
  <si>
    <t>Příplatek k mazanině tl do 120 mm za přehlazení s poprášením cementem</t>
  </si>
  <si>
    <t>Montáž podbíjení střech šikmých vnějšího přesahu š přes 0,8 m z palubek</t>
  </si>
  <si>
    <t>Montáž bednění střech rovných a šikmých sklonu do 60° z hoblovaných prken</t>
  </si>
  <si>
    <t>Spojovací prostředky pro montáž krovu, bednění, laťování, světlíky, klíny</t>
  </si>
  <si>
    <t>Nátěry vodou ředitelné tesařských konstrukcí barva dražší 2x základní a 1x lak</t>
  </si>
  <si>
    <t>Rozprostření ornice tl vrstvy do 150 mm pl do 500 m2 v rovině nebo ve svahu do 1:5</t>
  </si>
  <si>
    <t>Nátěry syntetické truhlářských konstrukcí barva dražší lazurovacím lakem 3x lakování</t>
  </si>
  <si>
    <t>Montáž vázaných kcí krovů pravidelných z hraněného řeziva průřezové plochy do 224 cm2</t>
  </si>
  <si>
    <t>Montáž vázaných kcí krovů pravidelných z hraněného řeziva průřezové plochy do 450 cm2</t>
  </si>
  <si>
    <t>Provedení povlakové krytiny střech jednoduchých do 30° přilepením asfaltového šindele</t>
  </si>
  <si>
    <t>Spojovací prostředky pro montáž olištování, obložení stropů, střešních podhledů a stěn</t>
  </si>
  <si>
    <t>Provedení povlakové krytiny šindelových střech do 30° úprava asfaltového šindele u okapu</t>
  </si>
  <si>
    <t>Lavička VBR  bez opěradla (nekotvená) 150 x 43 x 46 cm  konstrukce -  beton, sedák - plast</t>
  </si>
  <si>
    <t>Nosná zeď tl 200 mm ze štípaných tvárnic ztraceného bednění přírodních včetně výplně z betonu</t>
  </si>
  <si>
    <t>Provedení povlakové krytiny šindelových střech do 30° natavením podkladního pásu v plné ploše</t>
  </si>
  <si>
    <t>Provedení povlakové krytiny šindelových střech do 30° úprava asfaltového šindele u závětrné lišty</t>
  </si>
  <si>
    <t>Nátěry tesařských kcí proti dřevokazným houbám, hmyzu a plísním preventivní dvojnásobné v exteriéru</t>
  </si>
  <si>
    <t>VÝKAZ VÝMĚR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</si>
</sst>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0"/>
    </font>
    <font>
      <b/>
      <sz val="12"/>
      <color indexed="25"/>
      <name val="Arial"/>
      <family val="2"/>
    </font>
    <font>
      <sz val="10"/>
      <color indexed="5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indexed="18"/>
      <name val="Arial"/>
      <family val="0"/>
    </font>
    <font>
      <sz val="11"/>
      <color indexed="16"/>
      <name val="Arial"/>
      <family val="2"/>
    </font>
    <font>
      <b/>
      <sz val="10"/>
      <color indexed="61"/>
      <name val="Arial"/>
      <family val="2"/>
    </font>
    <font>
      <sz val="9"/>
      <color indexed="8"/>
      <name val="Arial CE"/>
      <family val="0"/>
    </font>
    <font>
      <sz val="10"/>
      <color indexed="61"/>
      <name val="Arial"/>
      <family val="0"/>
    </font>
    <font>
      <sz val="9"/>
      <color indexed="18"/>
      <name val="Arial"/>
      <family val="0"/>
    </font>
    <font>
      <sz val="11"/>
      <color indexed="8"/>
      <name val="Arial"/>
      <family val="2"/>
    </font>
    <font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FF9B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165" fontId="3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7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8" fillId="0" borderId="11" xfId="0" applyNumberFormat="1" applyFont="1" applyBorder="1" applyAlignment="1">
      <alignment horizontal="right" vertical="top"/>
    </xf>
    <xf numFmtId="49" fontId="8" fillId="0" borderId="11" xfId="0" applyNumberFormat="1" applyFont="1" applyBorder="1" applyAlignment="1">
      <alignment horizontal="center" vertical="top"/>
    </xf>
    <xf numFmtId="166" fontId="8" fillId="0" borderId="11" xfId="0" applyNumberFormat="1" applyFont="1" applyBorder="1" applyAlignment="1">
      <alignment horizontal="right" vertical="top"/>
    </xf>
    <xf numFmtId="167" fontId="8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165" fontId="14" fillId="0" borderId="11" xfId="0" applyNumberFormat="1" applyFont="1" applyFill="1" applyBorder="1" applyAlignment="1">
      <alignment horizontal="right" vertical="top"/>
    </xf>
    <xf numFmtId="168" fontId="8" fillId="0" borderId="11" xfId="0" applyNumberFormat="1" applyFont="1" applyBorder="1" applyAlignment="1">
      <alignment horizontal="right" vertical="top"/>
    </xf>
    <xf numFmtId="176" fontId="8" fillId="0" borderId="11" xfId="0" applyNumberFormat="1" applyFont="1" applyBorder="1" applyAlignment="1">
      <alignment horizontal="right"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8" fillId="0" borderId="0" xfId="0" applyFont="1" applyAlignment="1">
      <alignment/>
    </xf>
    <xf numFmtId="49" fontId="58" fillId="33" borderId="0" xfId="0" applyNumberFormat="1" applyFont="1" applyFill="1" applyAlignment="1">
      <alignment horizontal="left"/>
    </xf>
    <xf numFmtId="167" fontId="58" fillId="33" borderId="0" xfId="0" applyNumberFormat="1" applyFont="1" applyFill="1" applyAlignment="1">
      <alignment/>
    </xf>
    <xf numFmtId="176" fontId="58" fillId="33" borderId="0" xfId="0" applyNumberFormat="1" applyFont="1" applyFill="1" applyAlignment="1">
      <alignment/>
    </xf>
    <xf numFmtId="49" fontId="59" fillId="34" borderId="0" xfId="0" applyNumberFormat="1" applyFont="1" applyFill="1" applyAlignment="1">
      <alignment horizontal="left" indent="1"/>
    </xf>
    <xf numFmtId="167" fontId="59" fillId="34" borderId="0" xfId="0" applyNumberFormat="1" applyFont="1" applyFill="1" applyAlignment="1">
      <alignment/>
    </xf>
    <xf numFmtId="176" fontId="59" fillId="34" borderId="0" xfId="0" applyNumberFormat="1" applyFont="1" applyFill="1" applyAlignment="1">
      <alignment/>
    </xf>
    <xf numFmtId="49" fontId="60" fillId="35" borderId="0" xfId="0" applyNumberFormat="1" applyFont="1" applyFill="1" applyAlignment="1">
      <alignment horizontal="left" indent="2"/>
    </xf>
    <xf numFmtId="167" fontId="60" fillId="35" borderId="0" xfId="0" applyNumberFormat="1" applyFont="1" applyFill="1" applyAlignment="1">
      <alignment/>
    </xf>
    <xf numFmtId="176" fontId="60" fillId="35" borderId="0" xfId="0" applyNumberFormat="1" applyFont="1" applyFill="1" applyAlignment="1">
      <alignment/>
    </xf>
    <xf numFmtId="0" fontId="61" fillId="0" borderId="12" xfId="0" applyFont="1" applyBorder="1" applyAlignment="1">
      <alignment horizontal="left"/>
    </xf>
    <xf numFmtId="167" fontId="61" fillId="0" borderId="12" xfId="0" applyNumberFormat="1" applyFont="1" applyBorder="1" applyAlignment="1">
      <alignment/>
    </xf>
    <xf numFmtId="0" fontId="61" fillId="0" borderId="0" xfId="0" applyFont="1" applyAlignment="1">
      <alignment horizontal="left"/>
    </xf>
    <xf numFmtId="167" fontId="61" fillId="0" borderId="0" xfId="0" applyNumberFormat="1" applyFont="1" applyAlignment="1">
      <alignment/>
    </xf>
    <xf numFmtId="0" fontId="9" fillId="0" borderId="0" xfId="0" applyFont="1" applyAlignment="1">
      <alignment horizontal="left" indent="1"/>
    </xf>
    <xf numFmtId="167" fontId="9" fillId="0" borderId="0" xfId="0" applyNumberFormat="1" applyFont="1" applyAlignment="1">
      <alignment/>
    </xf>
    <xf numFmtId="164" fontId="58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 horizontal="center"/>
    </xf>
    <xf numFmtId="0" fontId="58" fillId="33" borderId="0" xfId="0" applyNumberFormat="1" applyFont="1" applyFill="1" applyAlignment="1">
      <alignment horizontal="left"/>
    </xf>
    <xf numFmtId="165" fontId="58" fillId="33" borderId="0" xfId="0" applyNumberFormat="1" applyFont="1" applyFill="1" applyBorder="1" applyAlignment="1">
      <alignment/>
    </xf>
    <xf numFmtId="166" fontId="58" fillId="33" borderId="0" xfId="0" applyNumberFormat="1" applyFont="1" applyFill="1" applyAlignment="1">
      <alignment/>
    </xf>
    <xf numFmtId="168" fontId="58" fillId="33" borderId="0" xfId="0" applyNumberFormat="1" applyFont="1" applyFill="1" applyAlignment="1">
      <alignment/>
    </xf>
    <xf numFmtId="0" fontId="58" fillId="33" borderId="0" xfId="0" applyNumberFormat="1" applyFont="1" applyFill="1" applyAlignment="1">
      <alignment/>
    </xf>
    <xf numFmtId="164" fontId="59" fillId="34" borderId="0" xfId="0" applyNumberFormat="1" applyFont="1" applyFill="1" applyAlignment="1">
      <alignment/>
    </xf>
    <xf numFmtId="49" fontId="59" fillId="34" borderId="0" xfId="0" applyNumberFormat="1" applyFont="1" applyFill="1" applyAlignment="1">
      <alignment horizontal="center"/>
    </xf>
    <xf numFmtId="0" fontId="59" fillId="34" borderId="0" xfId="0" applyNumberFormat="1" applyFont="1" applyFill="1" applyAlignment="1">
      <alignment horizontal="left"/>
    </xf>
    <xf numFmtId="165" fontId="59" fillId="34" borderId="0" xfId="0" applyNumberFormat="1" applyFont="1" applyFill="1" applyBorder="1" applyAlignment="1">
      <alignment/>
    </xf>
    <xf numFmtId="166" fontId="59" fillId="34" borderId="0" xfId="0" applyNumberFormat="1" applyFont="1" applyFill="1" applyAlignment="1">
      <alignment/>
    </xf>
    <xf numFmtId="168" fontId="59" fillId="34" borderId="0" xfId="0" applyNumberFormat="1" applyFont="1" applyFill="1" applyAlignment="1">
      <alignment/>
    </xf>
    <xf numFmtId="0" fontId="59" fillId="34" borderId="0" xfId="0" applyNumberFormat="1" applyFont="1" applyFill="1" applyAlignment="1">
      <alignment/>
    </xf>
    <xf numFmtId="49" fontId="59" fillId="34" borderId="0" xfId="0" applyNumberFormat="1" applyFont="1" applyFill="1" applyAlignment="1">
      <alignment horizontal="left"/>
    </xf>
    <xf numFmtId="164" fontId="60" fillId="35" borderId="0" xfId="0" applyNumberFormat="1" applyFont="1" applyFill="1" applyAlignment="1">
      <alignment/>
    </xf>
    <xf numFmtId="49" fontId="60" fillId="35" borderId="0" xfId="0" applyNumberFormat="1" applyFont="1" applyFill="1" applyAlignment="1">
      <alignment horizontal="center"/>
    </xf>
    <xf numFmtId="0" fontId="60" fillId="35" borderId="0" xfId="0" applyNumberFormat="1" applyFont="1" applyFill="1" applyAlignment="1">
      <alignment horizontal="left"/>
    </xf>
    <xf numFmtId="165" fontId="60" fillId="35" borderId="0" xfId="0" applyNumberFormat="1" applyFont="1" applyFill="1" applyBorder="1" applyAlignment="1">
      <alignment/>
    </xf>
    <xf numFmtId="166" fontId="60" fillId="35" borderId="0" xfId="0" applyNumberFormat="1" applyFont="1" applyFill="1" applyAlignment="1">
      <alignment/>
    </xf>
    <xf numFmtId="168" fontId="60" fillId="35" borderId="0" xfId="0" applyNumberFormat="1" applyFont="1" applyFill="1" applyAlignment="1">
      <alignment/>
    </xf>
    <xf numFmtId="0" fontId="60" fillId="35" borderId="0" xfId="0" applyNumberFormat="1" applyFont="1" applyFill="1" applyAlignment="1">
      <alignment/>
    </xf>
    <xf numFmtId="49" fontId="60" fillId="35" borderId="0" xfId="0" applyNumberFormat="1" applyFont="1" applyFill="1" applyAlignment="1">
      <alignment horizontal="left"/>
    </xf>
    <xf numFmtId="164" fontId="6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b&#237;dkov&#253;%20rozpo&#269;et%20-%203%20seskup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Zakazka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2.75" outlineLevelRow="2"/>
  <cols>
    <col min="1" max="1" width="10.8515625" style="0" customWidth="1"/>
    <col min="2" max="2" width="80.7109375" style="0" customWidth="1"/>
    <col min="3" max="6" width="15.7109375" style="0" customWidth="1"/>
  </cols>
  <sheetData>
    <row r="1" spans="1:7" ht="15.75" customHeight="1">
      <c r="A1" s="22"/>
      <c r="C1" s="14"/>
      <c r="D1" s="17"/>
      <c r="E1" s="16"/>
      <c r="F1" s="14"/>
      <c r="G1" s="19"/>
    </row>
    <row r="2" spans="2:7" ht="24.75" customHeight="1">
      <c r="B2" s="88" t="s">
        <v>179</v>
      </c>
      <c r="C2" s="14"/>
      <c r="D2" s="17"/>
      <c r="E2" s="16"/>
      <c r="F2" s="14"/>
      <c r="G2" s="19"/>
    </row>
    <row r="3" spans="2:7" ht="13.5" thickBot="1">
      <c r="B3" s="21" t="s">
        <v>29</v>
      </c>
      <c r="C3" s="12" t="s">
        <v>27</v>
      </c>
      <c r="D3" s="12" t="s">
        <v>45</v>
      </c>
      <c r="E3" s="12" t="s">
        <v>22</v>
      </c>
      <c r="F3" s="12" t="s">
        <v>94</v>
      </c>
      <c r="G3" s="20"/>
    </row>
    <row r="4" spans="2:7" ht="12.75">
      <c r="B4" s="32"/>
      <c r="C4" s="4"/>
      <c r="D4" s="2"/>
      <c r="E4" s="2"/>
      <c r="F4" s="4"/>
      <c r="G4" s="20"/>
    </row>
    <row r="5" spans="2:6" s="35" customFormat="1" ht="16.5" customHeight="1">
      <c r="B5" s="50" t="str">
        <f>IF(Zakazka!$J$5=0,"",Zakazka!$J$5)</f>
        <v>S: Novostavba střídaček a laviček – p.p.č. 518/10, k.ú. Hrušovany</v>
      </c>
      <c r="C5" s="51">
        <f>IF(Zakazka!$P$5=0,"",Zakazka!$P$5)</f>
      </c>
      <c r="D5" s="52">
        <f>IF(Zakazka!$R$5=0,"",Zakazka!$R$5)</f>
        <v>44.866464601999986</v>
      </c>
      <c r="E5" s="51">
        <f>IF(Zakazka!$V$5=0,"",Zakazka!$V$5)</f>
      </c>
      <c r="F5" s="51">
        <f>IF(Zakazka!$W$5=0,"",Zakazka!$W$5)</f>
      </c>
    </row>
    <row r="6" spans="2:6" s="44" customFormat="1" ht="15.75" customHeight="1" outlineLevel="1">
      <c r="B6" s="53" t="str">
        <f>IF(Zakazka!$J$6=0,"",Zakazka!$J$6)</f>
        <v>SO_01: střídačky a lavičky</v>
      </c>
      <c r="C6" s="54">
        <f>IF(Zakazka!$P$6=0,"",Zakazka!$P$6)</f>
      </c>
      <c r="D6" s="55">
        <f>IF(Zakazka!$R$6=0,"",Zakazka!$R$6)</f>
        <v>44.866464601999986</v>
      </c>
      <c r="E6" s="54">
        <f>IF(Zakazka!$V$6=0,"",Zakazka!$V$6)</f>
      </c>
      <c r="F6" s="54">
        <f>IF(Zakazka!$W$6=0,"",Zakazka!$W$6)</f>
      </c>
    </row>
    <row r="7" spans="2:6" s="45" customFormat="1" ht="15" customHeight="1" outlineLevel="2">
      <c r="B7" s="56" t="str">
        <f>IF(Zakazka!$J$7=0,"",Zakazka!$J$7)</f>
        <v>001: Zemní práce</v>
      </c>
      <c r="C7" s="57">
        <f>IF(Zakazka!$P$7=0,"",Zakazka!$P$7)</f>
      </c>
      <c r="D7" s="58">
        <f>IF(Zakazka!$R$7=0,"",Zakazka!$R$7)</f>
        <v>0.00549999</v>
      </c>
      <c r="E7" s="57">
        <f>IF(Zakazka!$V$7=0,"",Zakazka!$V$7)</f>
      </c>
      <c r="F7" s="57">
        <f>IF(Zakazka!$W$7=0,"",Zakazka!$W$7)</f>
      </c>
    </row>
    <row r="8" spans="2:6" s="45" customFormat="1" ht="15" customHeight="1" outlineLevel="2">
      <c r="B8" s="56" t="str">
        <f>IF(Zakazka!$J$22=0,"",Zakazka!$J$22)</f>
        <v>002: Základy</v>
      </c>
      <c r="C8" s="57">
        <f>IF(Zakazka!$P$22=0,"",Zakazka!$P$22)</f>
      </c>
      <c r="D8" s="58">
        <f>IF(Zakazka!$R$22=0,"",Zakazka!$R$22)</f>
        <v>11.16005856</v>
      </c>
      <c r="E8" s="57">
        <f>IF(Zakazka!$V$22=0,"",Zakazka!$V$22)</f>
      </c>
      <c r="F8" s="57">
        <f>IF(Zakazka!$W$22=0,"",Zakazka!$W$22)</f>
      </c>
    </row>
    <row r="9" spans="2:6" s="45" customFormat="1" ht="15" customHeight="1" outlineLevel="2">
      <c r="B9" s="56" t="str">
        <f>IF(Zakazka!$J$27=0,"",Zakazka!$J$27)</f>
        <v>003: Svislé konstrukce</v>
      </c>
      <c r="C9" s="57">
        <f>IF(Zakazka!$P$27=0,"",Zakazka!$P$27)</f>
      </c>
      <c r="D9" s="58">
        <f>IF(Zakazka!$R$27=0,"",Zakazka!$R$27)</f>
        <v>22.0741272</v>
      </c>
      <c r="E9" s="57">
        <f>IF(Zakazka!$V$27=0,"",Zakazka!$V$27)</f>
      </c>
      <c r="F9" s="57">
        <f>IF(Zakazka!$W$27=0,"",Zakazka!$W$27)</f>
      </c>
    </row>
    <row r="10" spans="2:6" s="45" customFormat="1" ht="15" customHeight="1" outlineLevel="2">
      <c r="B10" s="56" t="str">
        <f>IF(Zakazka!$J$30=0,"",Zakazka!$J$30)</f>
        <v>006: Úpravy povrchu</v>
      </c>
      <c r="C10" s="57">
        <f>IF(Zakazka!$P$30=0,"",Zakazka!$P$30)</f>
      </c>
      <c r="D10" s="58">
        <f>IF(Zakazka!$R$30=0,"",Zakazka!$R$30)</f>
        <v>9.369999348</v>
      </c>
      <c r="E10" s="57">
        <f>IF(Zakazka!$V$30=0,"",Zakazka!$V$30)</f>
      </c>
      <c r="F10" s="57">
        <f>IF(Zakazka!$W$30=0,"",Zakazka!$W$30)</f>
      </c>
    </row>
    <row r="11" spans="2:6" s="45" customFormat="1" ht="15" customHeight="1" outlineLevel="2">
      <c r="B11" s="56" t="str">
        <f>IF(Zakazka!$J$38=0,"",Zakazka!$J$38)</f>
        <v>009: Ostatní konstrukce a práce</v>
      </c>
      <c r="C11" s="57">
        <f>IF(Zakazka!$P$38=0,"",Zakazka!$P$38)</f>
      </c>
      <c r="D11" s="58">
        <f>IF(Zakazka!$R$38=0,"",Zakazka!$R$38)</f>
        <v>0.30768</v>
      </c>
      <c r="E11" s="57">
        <f>IF(Zakazka!$V$38=0,"",Zakazka!$V$38)</f>
      </c>
      <c r="F11" s="57">
        <f>IF(Zakazka!$W$38=0,"",Zakazka!$W$38)</f>
      </c>
    </row>
    <row r="12" spans="2:6" s="45" customFormat="1" ht="15" customHeight="1" outlineLevel="2">
      <c r="B12" s="56" t="str">
        <f>IF(Zakazka!$J$42=0,"",Zakazka!$J$42)</f>
        <v>099: Přesun hmot HSV</v>
      </c>
      <c r="C12" s="57">
        <f>IF(Zakazka!$P$42=0,"",Zakazka!$P$42)</f>
      </c>
      <c r="D12" s="58">
        <f>IF(Zakazka!$R$42=0,"",Zakazka!$R$42)</f>
      </c>
      <c r="E12" s="57">
        <f>IF(Zakazka!$V$42=0,"",Zakazka!$V$42)</f>
      </c>
      <c r="F12" s="57">
        <f>IF(Zakazka!$W$42=0,"",Zakazka!$W$42)</f>
      </c>
    </row>
    <row r="13" spans="2:6" s="45" customFormat="1" ht="15" customHeight="1" outlineLevel="2">
      <c r="B13" s="56" t="str">
        <f>IF(Zakazka!$J$45=0,"",Zakazka!$J$45)</f>
        <v>712: Povlakové krytiny</v>
      </c>
      <c r="C13" s="57">
        <f>IF(Zakazka!$P$45=0,"",Zakazka!$P$45)</f>
      </c>
      <c r="D13" s="58">
        <f>IF(Zakazka!$R$45=0,"",Zakazka!$R$45)</f>
        <v>0.35588699999999995</v>
      </c>
      <c r="E13" s="57">
        <f>IF(Zakazka!$V$45=0,"",Zakazka!$V$45)</f>
      </c>
      <c r="F13" s="57">
        <f>IF(Zakazka!$W$45=0,"",Zakazka!$W$45)</f>
      </c>
    </row>
    <row r="14" spans="2:6" s="45" customFormat="1" ht="15" customHeight="1" outlineLevel="2">
      <c r="B14" s="56" t="str">
        <f>IF(Zakazka!$J$55=0,"",Zakazka!$J$55)</f>
        <v>762: Konstrukce tesařské</v>
      </c>
      <c r="C14" s="57">
        <f>IF(Zakazka!$P$55=0,"",Zakazka!$P$55)</f>
      </c>
      <c r="D14" s="58">
        <f>IF(Zakazka!$R$55=0,"",Zakazka!$R$55)</f>
        <v>1.2235072560000004</v>
      </c>
      <c r="E14" s="57">
        <f>IF(Zakazka!$V$55=0,"",Zakazka!$V$55)</f>
      </c>
      <c r="F14" s="57">
        <f>IF(Zakazka!$W$55=0,"",Zakazka!$W$55)</f>
      </c>
    </row>
    <row r="15" spans="2:6" s="45" customFormat="1" ht="15" customHeight="1" outlineLevel="2">
      <c r="B15" s="56" t="str">
        <f>IF(Zakazka!$J$69=0,"",Zakazka!$J$69)</f>
        <v>764: Konstrukce klempířské</v>
      </c>
      <c r="C15" s="57">
        <f>IF(Zakazka!$P$69=0,"",Zakazka!$P$69)</f>
      </c>
      <c r="D15" s="58">
        <f>IF(Zakazka!$R$69=0,"",Zakazka!$R$69)</f>
        <v>0.034868</v>
      </c>
      <c r="E15" s="57">
        <f>IF(Zakazka!$V$69=0,"",Zakazka!$V$69)</f>
      </c>
      <c r="F15" s="57">
        <f>IF(Zakazka!$W$69=0,"",Zakazka!$W$69)</f>
      </c>
    </row>
    <row r="16" spans="2:6" s="45" customFormat="1" ht="15" customHeight="1" outlineLevel="2">
      <c r="B16" s="56" t="str">
        <f>IF(Zakazka!$J$75=0,"",Zakazka!$J$75)</f>
        <v>766: Konstrukce truhlářské</v>
      </c>
      <c r="C16" s="57">
        <f>IF(Zakazka!$P$75=0,"",Zakazka!$P$75)</f>
      </c>
      <c r="D16" s="58">
        <f>IF(Zakazka!$R$75=0,"",Zakazka!$R$75)</f>
        <v>0.29700000000000004</v>
      </c>
      <c r="E16" s="57">
        <f>IF(Zakazka!$V$75=0,"",Zakazka!$V$75)</f>
      </c>
      <c r="F16" s="57">
        <f>IF(Zakazka!$W$75=0,"",Zakazka!$W$75)</f>
      </c>
    </row>
    <row r="17" spans="2:6" s="45" customFormat="1" ht="15" customHeight="1" outlineLevel="2">
      <c r="B17" s="56" t="str">
        <f>IF(Zakazka!$J$80=0,"",Zakazka!$J$80)</f>
        <v>783: Nátěry</v>
      </c>
      <c r="C17" s="57">
        <f>IF(Zakazka!$P$80=0,"",Zakazka!$P$80)</f>
      </c>
      <c r="D17" s="58">
        <f>IF(Zakazka!$R$80=0,"",Zakazka!$R$80)</f>
        <v>0.037837248</v>
      </c>
      <c r="E17" s="57">
        <f>IF(Zakazka!$V$80=0,"",Zakazka!$V$80)</f>
      </c>
      <c r="F17" s="57">
        <f>IF(Zakazka!$W$80=0,"",Zakazka!$W$80)</f>
      </c>
    </row>
    <row r="18" spans="2:6" s="45" customFormat="1" ht="15" customHeight="1" outlineLevel="2">
      <c r="B18" s="56" t="str">
        <f>IF(Zakazka!$J$85=0,"",Zakazka!$J$85)</f>
        <v>VRN: Vedlejší rozpočtové náklady</v>
      </c>
      <c r="C18" s="57">
        <f>IF(Zakazka!$P$85=0,"",Zakazka!$P$85)</f>
      </c>
      <c r="D18" s="58">
        <f>IF(Zakazka!$R$85=0,"",Zakazka!$R$85)</f>
      </c>
      <c r="E18" s="57">
        <f>IF(Zakazka!$V$85=0,"",Zakazka!$V$85)</f>
      </c>
      <c r="F18" s="57">
        <f>IF(Zakazka!$W$85=0,"",Zakazka!$W$85)</f>
      </c>
    </row>
    <row r="19" ht="13.5" outlineLevel="2" thickBot="1">
      <c r="B19" s="46"/>
    </row>
    <row r="20" spans="2:4" s="47" customFormat="1" ht="15">
      <c r="B20" s="59" t="s">
        <v>101</v>
      </c>
      <c r="C20" s="60">
        <f>SUBTOTAL(9,C5:C19)/3</f>
        <v>0</v>
      </c>
      <c r="D20" s="48"/>
    </row>
    <row r="21" spans="2:3" s="47" customFormat="1" ht="15">
      <c r="B21" s="61" t="s">
        <v>22</v>
      </c>
      <c r="C21" s="62">
        <f>SUBTOTAL(9,C22:C23)</f>
        <v>0</v>
      </c>
    </row>
    <row r="22" spans="2:3" s="49" customFormat="1" ht="12.75">
      <c r="B22" s="63" t="str">
        <f>"DPH 10 % ze základny: "&amp;TEXT($A$22,"# ##0")</f>
        <v>DPH 10 % ze základny: 0</v>
      </c>
      <c r="C22" s="64">
        <f>$A$22*10/100</f>
        <v>0</v>
      </c>
    </row>
    <row r="23" spans="2:3" s="49" customFormat="1" ht="13.5" thickBot="1">
      <c r="B23" s="63" t="str">
        <f>"DPH 20 % ze základny: "&amp;TEXT($C$20,"# ##0")</f>
        <v>DPH 20 % ze základny: 0</v>
      </c>
      <c r="C23" s="64">
        <f>$C$20*20/100</f>
        <v>0</v>
      </c>
    </row>
    <row r="24" spans="2:3" s="47" customFormat="1" ht="15">
      <c r="B24" s="59" t="s">
        <v>114</v>
      </c>
      <c r="C24" s="60">
        <f>SUM(C20:C21)</f>
        <v>0</v>
      </c>
    </row>
  </sheetData>
  <sheetProtection/>
  <printOptions/>
  <pageMargins left="0.7874015748031497" right="0.7874015748031497" top="0.7874015748031497" bottom="0.7874015748031497" header="0.3937007874015748" footer="0.3937007874015748"/>
  <pageSetup fitToHeight="0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86"/>
  <sheetViews>
    <sheetView zoomScale="85" zoomScaleNormal="85"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2.75" outlineLevelRow="3"/>
  <cols>
    <col min="1" max="5" width="0" style="0" hidden="1" customWidth="1"/>
    <col min="6" max="6" width="5.421875" style="1" customWidth="1"/>
    <col min="7" max="7" width="4.28125" style="5" customWidth="1"/>
    <col min="8" max="8" width="14.28125" style="3" customWidth="1"/>
    <col min="9" max="9" width="10.00390625" style="3" hidden="1" customWidth="1"/>
    <col min="10" max="10" width="57.140625" style="6" customWidth="1"/>
    <col min="11" max="11" width="4.28125" style="5" customWidth="1"/>
    <col min="12" max="12" width="13.7109375" style="8" customWidth="1"/>
    <col min="13" max="13" width="6.8515625" style="9" customWidth="1"/>
    <col min="14" max="14" width="13.421875" style="8" customWidth="1"/>
    <col min="15" max="15" width="12.421875" style="9" customWidth="1"/>
    <col min="16" max="16" width="15.7109375" style="10" customWidth="1"/>
    <col min="17" max="17" width="11.421875" style="11" bestFit="1" customWidth="1"/>
    <col min="18" max="18" width="14.28125" style="9" customWidth="1"/>
    <col min="19" max="19" width="11.421875" style="9" customWidth="1"/>
    <col min="20" max="20" width="14.28125" style="9" customWidth="1"/>
    <col min="21" max="21" width="9.7109375" style="9" hidden="1" customWidth="1"/>
    <col min="22" max="22" width="14.57421875" style="9" hidden="1" customWidth="1"/>
    <col min="23" max="23" width="15.7109375" style="9" hidden="1" customWidth="1"/>
    <col min="24" max="24" width="25.7109375" style="9" hidden="1" customWidth="1"/>
    <col min="25" max="26" width="10.00390625" style="3" hidden="1" customWidth="1"/>
    <col min="27" max="27" width="9.421875" style="0" customWidth="1"/>
  </cols>
  <sheetData>
    <row r="1" spans="6:26" ht="21" customHeight="1">
      <c r="F1" s="13"/>
      <c r="G1" s="14"/>
      <c r="H1" s="14"/>
      <c r="I1" s="14"/>
      <c r="J1" s="14"/>
      <c r="K1" s="14"/>
      <c r="L1" s="15"/>
      <c r="M1" s="16"/>
      <c r="N1" s="15"/>
      <c r="O1" s="16"/>
      <c r="P1" s="17"/>
      <c r="Q1" s="18"/>
      <c r="R1" s="16"/>
      <c r="S1" s="16"/>
      <c r="T1" s="16"/>
      <c r="U1" s="16"/>
      <c r="V1" s="16"/>
      <c r="W1" s="16"/>
      <c r="X1" s="16"/>
      <c r="Y1" s="14"/>
      <c r="Z1" s="14"/>
    </row>
    <row r="2" spans="6:26" ht="21" customHeight="1">
      <c r="F2" s="13"/>
      <c r="G2" s="14"/>
      <c r="H2" s="14"/>
      <c r="I2" s="14"/>
      <c r="J2" s="14"/>
      <c r="K2" s="14"/>
      <c r="L2" s="15"/>
      <c r="M2" s="16"/>
      <c r="N2" s="15"/>
      <c r="O2" s="16"/>
      <c r="P2" s="17"/>
      <c r="Q2" s="18"/>
      <c r="R2" s="16"/>
      <c r="S2" s="16"/>
      <c r="T2" s="16"/>
      <c r="U2" s="16"/>
      <c r="V2" s="16"/>
      <c r="W2" s="16"/>
      <c r="X2" s="16"/>
      <c r="Y2" s="14"/>
      <c r="Z2" s="14"/>
    </row>
    <row r="3" spans="6:26" s="27" customFormat="1" ht="13.5" thickBot="1">
      <c r="F3" s="28" t="s">
        <v>34</v>
      </c>
      <c r="G3" s="29" t="s">
        <v>24</v>
      </c>
      <c r="H3" s="30" t="s">
        <v>23</v>
      </c>
      <c r="I3" s="30" t="s">
        <v>93</v>
      </c>
      <c r="J3" s="31" t="s">
        <v>29</v>
      </c>
      <c r="K3" s="29" t="s">
        <v>5</v>
      </c>
      <c r="L3" s="28" t="s">
        <v>112</v>
      </c>
      <c r="M3" s="28" t="s">
        <v>33</v>
      </c>
      <c r="N3" s="28" t="s">
        <v>96</v>
      </c>
      <c r="O3" s="28" t="s">
        <v>95</v>
      </c>
      <c r="P3" s="28" t="s">
        <v>27</v>
      </c>
      <c r="Q3" s="28" t="s">
        <v>98</v>
      </c>
      <c r="R3" s="28" t="s">
        <v>45</v>
      </c>
      <c r="S3" s="28" t="s">
        <v>102</v>
      </c>
      <c r="T3" s="28" t="s">
        <v>31</v>
      </c>
      <c r="U3" s="28" t="s">
        <v>92</v>
      </c>
      <c r="V3" s="28" t="s">
        <v>22</v>
      </c>
      <c r="W3" s="28" t="s">
        <v>94</v>
      </c>
      <c r="X3" s="31" t="s">
        <v>99</v>
      </c>
      <c r="Y3" s="30" t="s">
        <v>32</v>
      </c>
      <c r="Z3" s="30" t="s">
        <v>28</v>
      </c>
    </row>
    <row r="4" spans="6:26" ht="11.25" customHeight="1">
      <c r="F4" s="2"/>
      <c r="G4" s="7"/>
      <c r="H4" s="32"/>
      <c r="I4" s="32"/>
      <c r="J4" s="33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4"/>
      <c r="Y4" s="32"/>
      <c r="Z4" s="32"/>
    </row>
    <row r="5" spans="6:26" s="35" customFormat="1" ht="18" customHeight="1">
      <c r="F5" s="65"/>
      <c r="G5" s="66"/>
      <c r="H5" s="67"/>
      <c r="I5" s="67"/>
      <c r="J5" s="67" t="s">
        <v>158</v>
      </c>
      <c r="K5" s="66"/>
      <c r="L5" s="68"/>
      <c r="M5" s="69"/>
      <c r="N5" s="68"/>
      <c r="O5" s="69"/>
      <c r="P5" s="51">
        <f>SUBTOTAL(9,P6:P89)</f>
        <v>0</v>
      </c>
      <c r="Q5" s="70"/>
      <c r="R5" s="52">
        <f>SUBTOTAL(9,R6:R89)</f>
        <v>44.866464601999986</v>
      </c>
      <c r="S5" s="69"/>
      <c r="T5" s="52">
        <f>SUBTOTAL(9,T6:T89)</f>
        <v>0</v>
      </c>
      <c r="U5" s="69"/>
      <c r="V5" s="51">
        <f>SUBTOTAL(9,V6:V89)</f>
        <v>0</v>
      </c>
      <c r="W5" s="51">
        <f>SUBTOTAL(9,W6:W89)</f>
        <v>0</v>
      </c>
      <c r="X5" s="71"/>
      <c r="Y5" s="50"/>
      <c r="Z5" s="50"/>
    </row>
    <row r="6" spans="6:26" s="36" customFormat="1" ht="17.25" customHeight="1" outlineLevel="1">
      <c r="F6" s="72"/>
      <c r="G6" s="73"/>
      <c r="H6" s="74"/>
      <c r="I6" s="74"/>
      <c r="J6" s="74" t="s">
        <v>122</v>
      </c>
      <c r="K6" s="73"/>
      <c r="L6" s="75"/>
      <c r="M6" s="76"/>
      <c r="N6" s="75"/>
      <c r="O6" s="76"/>
      <c r="P6" s="54">
        <f>SUBTOTAL(9,P7:P88)</f>
        <v>0</v>
      </c>
      <c r="Q6" s="77"/>
      <c r="R6" s="55">
        <f>SUBTOTAL(9,R7:R88)</f>
        <v>44.866464601999986</v>
      </c>
      <c r="S6" s="76"/>
      <c r="T6" s="55">
        <f>SUBTOTAL(9,T7:T88)</f>
        <v>0</v>
      </c>
      <c r="U6" s="76"/>
      <c r="V6" s="54">
        <f>SUBTOTAL(9,V7:V88)</f>
        <v>0</v>
      </c>
      <c r="W6" s="54">
        <f>SUBTOTAL(9,W7:W88)</f>
        <v>0</v>
      </c>
      <c r="X6" s="78"/>
      <c r="Y6" s="79"/>
      <c r="Z6" s="79"/>
    </row>
    <row r="7" spans="6:26" s="37" customFormat="1" ht="16.5" customHeight="1" outlineLevel="2">
      <c r="F7" s="80"/>
      <c r="G7" s="81"/>
      <c r="H7" s="82"/>
      <c r="I7" s="82"/>
      <c r="J7" s="82" t="s">
        <v>100</v>
      </c>
      <c r="K7" s="81"/>
      <c r="L7" s="83"/>
      <c r="M7" s="84"/>
      <c r="N7" s="83"/>
      <c r="O7" s="84"/>
      <c r="P7" s="57">
        <f>SUBTOTAL(9,P8:P21)</f>
        <v>0</v>
      </c>
      <c r="Q7" s="85"/>
      <c r="R7" s="58">
        <f>SUBTOTAL(9,R8:R21)</f>
        <v>0.00549999</v>
      </c>
      <c r="S7" s="84"/>
      <c r="T7" s="58">
        <f>SUBTOTAL(9,T8:T21)</f>
        <v>0</v>
      </c>
      <c r="U7" s="84"/>
      <c r="V7" s="57">
        <f>SUBTOTAL(9,V8:V21)</f>
        <v>0</v>
      </c>
      <c r="W7" s="57">
        <f>SUBTOTAL(9,W8:W21)</f>
        <v>0</v>
      </c>
      <c r="X7" s="86"/>
      <c r="Y7" s="87"/>
      <c r="Z7" s="87"/>
    </row>
    <row r="8" spans="1:26" s="38" customFormat="1" ht="12" outlineLevel="3">
      <c r="A8" s="38" t="s">
        <v>111</v>
      </c>
      <c r="B8" s="38" t="s">
        <v>104</v>
      </c>
      <c r="C8" s="38" t="s">
        <v>106</v>
      </c>
      <c r="D8" s="38" t="s">
        <v>107</v>
      </c>
      <c r="E8" s="38" t="s">
        <v>108</v>
      </c>
      <c r="F8" s="23">
        <v>1</v>
      </c>
      <c r="G8" s="24" t="s">
        <v>7</v>
      </c>
      <c r="H8" s="39" t="s">
        <v>46</v>
      </c>
      <c r="I8" s="39"/>
      <c r="J8" s="40" t="s">
        <v>139</v>
      </c>
      <c r="K8" s="24" t="s">
        <v>10</v>
      </c>
      <c r="L8" s="41">
        <v>27.5</v>
      </c>
      <c r="M8" s="43">
        <v>0</v>
      </c>
      <c r="N8" s="41">
        <f aca="true" t="shared" si="0" ref="N8:N20">L8*(1+M8/100)</f>
        <v>27.5</v>
      </c>
      <c r="O8" s="25"/>
      <c r="P8" s="26">
        <f aca="true" t="shared" si="1" ref="P8:P20">N8*O8</f>
        <v>0</v>
      </c>
      <c r="Q8" s="42"/>
      <c r="R8" s="43">
        <f aca="true" t="shared" si="2" ref="R8:R20">N8*Q8</f>
        <v>0</v>
      </c>
      <c r="S8" s="42"/>
      <c r="T8" s="43">
        <f aca="true" t="shared" si="3" ref="T8:T20">N8*S8</f>
        <v>0</v>
      </c>
      <c r="U8" s="26">
        <v>20</v>
      </c>
      <c r="V8" s="26">
        <f aca="true" t="shared" si="4" ref="V8:V20">P8*(U8/100)</f>
        <v>0</v>
      </c>
      <c r="W8" s="26">
        <f aca="true" t="shared" si="5" ref="W8:W20">P8+V8</f>
        <v>0</v>
      </c>
      <c r="X8" s="40"/>
      <c r="Y8" s="39" t="s">
        <v>30</v>
      </c>
      <c r="Z8" s="39" t="s">
        <v>11</v>
      </c>
    </row>
    <row r="9" spans="6:26" s="38" customFormat="1" ht="24" outlineLevel="3">
      <c r="F9" s="23">
        <v>2</v>
      </c>
      <c r="G9" s="24" t="s">
        <v>7</v>
      </c>
      <c r="H9" s="39" t="s">
        <v>57</v>
      </c>
      <c r="I9" s="39"/>
      <c r="J9" s="40" t="s">
        <v>167</v>
      </c>
      <c r="K9" s="24" t="s">
        <v>9</v>
      </c>
      <c r="L9" s="41">
        <v>183.33333333333334</v>
      </c>
      <c r="M9" s="43">
        <v>0</v>
      </c>
      <c r="N9" s="41">
        <f t="shared" si="0"/>
        <v>183.33333333333334</v>
      </c>
      <c r="O9" s="25"/>
      <c r="P9" s="26">
        <f t="shared" si="1"/>
        <v>0</v>
      </c>
      <c r="Q9" s="42"/>
      <c r="R9" s="43">
        <f t="shared" si="2"/>
        <v>0</v>
      </c>
      <c r="S9" s="42"/>
      <c r="T9" s="43">
        <f t="shared" si="3"/>
        <v>0</v>
      </c>
      <c r="U9" s="26">
        <v>20</v>
      </c>
      <c r="V9" s="26">
        <f t="shared" si="4"/>
        <v>0</v>
      </c>
      <c r="W9" s="26">
        <f t="shared" si="5"/>
        <v>0</v>
      </c>
      <c r="X9" s="40"/>
      <c r="Y9" s="39" t="s">
        <v>30</v>
      </c>
      <c r="Z9" s="39" t="s">
        <v>11</v>
      </c>
    </row>
    <row r="10" spans="6:26" s="38" customFormat="1" ht="12" outlineLevel="3">
      <c r="F10" s="23">
        <v>3</v>
      </c>
      <c r="G10" s="24" t="s">
        <v>7</v>
      </c>
      <c r="H10" s="39" t="s">
        <v>56</v>
      </c>
      <c r="I10" s="39"/>
      <c r="J10" s="40" t="s">
        <v>144</v>
      </c>
      <c r="K10" s="24" t="s">
        <v>9</v>
      </c>
      <c r="L10" s="41">
        <v>183.333</v>
      </c>
      <c r="M10" s="43">
        <v>0</v>
      </c>
      <c r="N10" s="41">
        <f t="shared" si="0"/>
        <v>183.333</v>
      </c>
      <c r="O10" s="25"/>
      <c r="P10" s="26">
        <f t="shared" si="1"/>
        <v>0</v>
      </c>
      <c r="Q10" s="42"/>
      <c r="R10" s="43">
        <f t="shared" si="2"/>
        <v>0</v>
      </c>
      <c r="S10" s="42"/>
      <c r="T10" s="43">
        <f t="shared" si="3"/>
        <v>0</v>
      </c>
      <c r="U10" s="26">
        <v>20</v>
      </c>
      <c r="V10" s="26">
        <f t="shared" si="4"/>
        <v>0</v>
      </c>
      <c r="W10" s="26">
        <f t="shared" si="5"/>
        <v>0</v>
      </c>
      <c r="X10" s="40"/>
      <c r="Y10" s="39" t="s">
        <v>30</v>
      </c>
      <c r="Z10" s="39" t="s">
        <v>11</v>
      </c>
    </row>
    <row r="11" spans="6:26" s="38" customFormat="1" ht="12" outlineLevel="3">
      <c r="F11" s="23">
        <v>4</v>
      </c>
      <c r="G11" s="24" t="s">
        <v>1</v>
      </c>
      <c r="H11" s="39" t="s">
        <v>35</v>
      </c>
      <c r="I11" s="39"/>
      <c r="J11" s="40" t="s">
        <v>119</v>
      </c>
      <c r="K11" s="24" t="s">
        <v>8</v>
      </c>
      <c r="L11" s="41">
        <v>5.4999899999999995</v>
      </c>
      <c r="M11" s="43">
        <v>0</v>
      </c>
      <c r="N11" s="41">
        <f t="shared" si="0"/>
        <v>5.4999899999999995</v>
      </c>
      <c r="O11" s="25"/>
      <c r="P11" s="26">
        <f t="shared" si="1"/>
        <v>0</v>
      </c>
      <c r="Q11" s="42">
        <v>0.001</v>
      </c>
      <c r="R11" s="43">
        <f t="shared" si="2"/>
        <v>0.00549999</v>
      </c>
      <c r="S11" s="42"/>
      <c r="T11" s="43">
        <f t="shared" si="3"/>
        <v>0</v>
      </c>
      <c r="U11" s="26">
        <v>20</v>
      </c>
      <c r="V11" s="26">
        <f t="shared" si="4"/>
        <v>0</v>
      </c>
      <c r="W11" s="26">
        <f t="shared" si="5"/>
        <v>0</v>
      </c>
      <c r="X11" s="40"/>
      <c r="Y11" s="39" t="s">
        <v>30</v>
      </c>
      <c r="Z11" s="39" t="s">
        <v>11</v>
      </c>
    </row>
    <row r="12" spans="6:26" s="38" customFormat="1" ht="12" outlineLevel="3">
      <c r="F12" s="23">
        <v>5</v>
      </c>
      <c r="G12" s="24" t="s">
        <v>7</v>
      </c>
      <c r="H12" s="39" t="s">
        <v>51</v>
      </c>
      <c r="I12" s="39"/>
      <c r="J12" s="40" t="s">
        <v>149</v>
      </c>
      <c r="K12" s="24" t="s">
        <v>10</v>
      </c>
      <c r="L12" s="41">
        <v>4.2330000000000005</v>
      </c>
      <c r="M12" s="43">
        <v>0</v>
      </c>
      <c r="N12" s="41">
        <f t="shared" si="0"/>
        <v>4.2330000000000005</v>
      </c>
      <c r="O12" s="25"/>
      <c r="P12" s="26">
        <f t="shared" si="1"/>
        <v>0</v>
      </c>
      <c r="Q12" s="42"/>
      <c r="R12" s="43">
        <f t="shared" si="2"/>
        <v>0</v>
      </c>
      <c r="S12" s="42"/>
      <c r="T12" s="43">
        <f t="shared" si="3"/>
        <v>0</v>
      </c>
      <c r="U12" s="26">
        <v>20</v>
      </c>
      <c r="V12" s="26">
        <f t="shared" si="4"/>
        <v>0</v>
      </c>
      <c r="W12" s="26">
        <f t="shared" si="5"/>
        <v>0</v>
      </c>
      <c r="X12" s="40"/>
      <c r="Y12" s="39" t="s">
        <v>30</v>
      </c>
      <c r="Z12" s="39" t="s">
        <v>11</v>
      </c>
    </row>
    <row r="13" spans="6:26" s="38" customFormat="1" ht="12" outlineLevel="3">
      <c r="F13" s="23">
        <v>6</v>
      </c>
      <c r="G13" s="24" t="s">
        <v>7</v>
      </c>
      <c r="H13" s="39" t="s">
        <v>52</v>
      </c>
      <c r="I13" s="39"/>
      <c r="J13" s="40" t="s">
        <v>155</v>
      </c>
      <c r="K13" s="24" t="s">
        <v>10</v>
      </c>
      <c r="L13" s="41">
        <v>4.233</v>
      </c>
      <c r="M13" s="43">
        <v>0</v>
      </c>
      <c r="N13" s="41">
        <f t="shared" si="0"/>
        <v>4.233</v>
      </c>
      <c r="O13" s="25"/>
      <c r="P13" s="26">
        <f t="shared" si="1"/>
        <v>0</v>
      </c>
      <c r="Q13" s="42"/>
      <c r="R13" s="43">
        <f t="shared" si="2"/>
        <v>0</v>
      </c>
      <c r="S13" s="42"/>
      <c r="T13" s="43">
        <f t="shared" si="3"/>
        <v>0</v>
      </c>
      <c r="U13" s="26">
        <v>20</v>
      </c>
      <c r="V13" s="26">
        <f t="shared" si="4"/>
        <v>0</v>
      </c>
      <c r="W13" s="26">
        <f t="shared" si="5"/>
        <v>0</v>
      </c>
      <c r="X13" s="40"/>
      <c r="Y13" s="39" t="s">
        <v>30</v>
      </c>
      <c r="Z13" s="39" t="s">
        <v>11</v>
      </c>
    </row>
    <row r="14" spans="6:26" s="38" customFormat="1" ht="12" outlineLevel="3">
      <c r="F14" s="23">
        <v>7</v>
      </c>
      <c r="G14" s="24" t="s">
        <v>7</v>
      </c>
      <c r="H14" s="39" t="s">
        <v>49</v>
      </c>
      <c r="I14" s="39"/>
      <c r="J14" s="40" t="s">
        <v>150</v>
      </c>
      <c r="K14" s="24" t="s">
        <v>10</v>
      </c>
      <c r="L14" s="41">
        <v>12.852</v>
      </c>
      <c r="M14" s="43">
        <v>0</v>
      </c>
      <c r="N14" s="41">
        <f t="shared" si="0"/>
        <v>12.852</v>
      </c>
      <c r="O14" s="25"/>
      <c r="P14" s="26">
        <f t="shared" si="1"/>
        <v>0</v>
      </c>
      <c r="Q14" s="42"/>
      <c r="R14" s="43">
        <f t="shared" si="2"/>
        <v>0</v>
      </c>
      <c r="S14" s="42"/>
      <c r="T14" s="43">
        <f t="shared" si="3"/>
        <v>0</v>
      </c>
      <c r="U14" s="26">
        <v>20</v>
      </c>
      <c r="V14" s="26">
        <f t="shared" si="4"/>
        <v>0</v>
      </c>
      <c r="W14" s="26">
        <f t="shared" si="5"/>
        <v>0</v>
      </c>
      <c r="X14" s="40"/>
      <c r="Y14" s="39" t="s">
        <v>30</v>
      </c>
      <c r="Z14" s="39" t="s">
        <v>11</v>
      </c>
    </row>
    <row r="15" spans="6:26" s="38" customFormat="1" ht="12" outlineLevel="3">
      <c r="F15" s="23">
        <v>8</v>
      </c>
      <c r="G15" s="24" t="s">
        <v>7</v>
      </c>
      <c r="H15" s="39" t="s">
        <v>50</v>
      </c>
      <c r="I15" s="39"/>
      <c r="J15" s="40" t="s">
        <v>157</v>
      </c>
      <c r="K15" s="24" t="s">
        <v>10</v>
      </c>
      <c r="L15" s="41">
        <v>12.852</v>
      </c>
      <c r="M15" s="43">
        <v>0</v>
      </c>
      <c r="N15" s="41">
        <f t="shared" si="0"/>
        <v>12.852</v>
      </c>
      <c r="O15" s="25"/>
      <c r="P15" s="26">
        <f t="shared" si="1"/>
        <v>0</v>
      </c>
      <c r="Q15" s="42"/>
      <c r="R15" s="43">
        <f t="shared" si="2"/>
        <v>0</v>
      </c>
      <c r="S15" s="42"/>
      <c r="T15" s="43">
        <f t="shared" si="3"/>
        <v>0</v>
      </c>
      <c r="U15" s="26">
        <v>20</v>
      </c>
      <c r="V15" s="26">
        <f t="shared" si="4"/>
        <v>0</v>
      </c>
      <c r="W15" s="26">
        <f t="shared" si="5"/>
        <v>0</v>
      </c>
      <c r="X15" s="40"/>
      <c r="Y15" s="39" t="s">
        <v>30</v>
      </c>
      <c r="Z15" s="39" t="s">
        <v>11</v>
      </c>
    </row>
    <row r="16" spans="6:26" s="38" customFormat="1" ht="12" outlineLevel="3">
      <c r="F16" s="23">
        <v>9</v>
      </c>
      <c r="G16" s="24" t="s">
        <v>7</v>
      </c>
      <c r="H16" s="39" t="s">
        <v>47</v>
      </c>
      <c r="I16" s="39"/>
      <c r="J16" s="40" t="s">
        <v>156</v>
      </c>
      <c r="K16" s="24" t="s">
        <v>10</v>
      </c>
      <c r="L16" s="41">
        <v>2.7</v>
      </c>
      <c r="M16" s="43">
        <v>0</v>
      </c>
      <c r="N16" s="41">
        <f t="shared" si="0"/>
        <v>2.7</v>
      </c>
      <c r="O16" s="25"/>
      <c r="P16" s="26">
        <f t="shared" si="1"/>
        <v>0</v>
      </c>
      <c r="Q16" s="42"/>
      <c r="R16" s="43">
        <f t="shared" si="2"/>
        <v>0</v>
      </c>
      <c r="S16" s="42"/>
      <c r="T16" s="43">
        <f t="shared" si="3"/>
        <v>0</v>
      </c>
      <c r="U16" s="26">
        <v>20</v>
      </c>
      <c r="V16" s="26">
        <f t="shared" si="4"/>
        <v>0</v>
      </c>
      <c r="W16" s="26">
        <f t="shared" si="5"/>
        <v>0</v>
      </c>
      <c r="X16" s="40"/>
      <c r="Y16" s="39" t="s">
        <v>30</v>
      </c>
      <c r="Z16" s="39" t="s">
        <v>11</v>
      </c>
    </row>
    <row r="17" spans="6:26" s="38" customFormat="1" ht="12" outlineLevel="3">
      <c r="F17" s="23">
        <v>10</v>
      </c>
      <c r="G17" s="24" t="s">
        <v>7</v>
      </c>
      <c r="H17" s="39" t="s">
        <v>48</v>
      </c>
      <c r="I17" s="39"/>
      <c r="J17" s="40" t="s">
        <v>145</v>
      </c>
      <c r="K17" s="24" t="s">
        <v>10</v>
      </c>
      <c r="L17" s="41">
        <v>2.7</v>
      </c>
      <c r="M17" s="43">
        <v>0</v>
      </c>
      <c r="N17" s="41">
        <f t="shared" si="0"/>
        <v>2.7</v>
      </c>
      <c r="O17" s="25"/>
      <c r="P17" s="26">
        <f t="shared" si="1"/>
        <v>0</v>
      </c>
      <c r="Q17" s="42"/>
      <c r="R17" s="43">
        <f t="shared" si="2"/>
        <v>0</v>
      </c>
      <c r="S17" s="42"/>
      <c r="T17" s="43">
        <f t="shared" si="3"/>
        <v>0</v>
      </c>
      <c r="U17" s="26">
        <v>20</v>
      </c>
      <c r="V17" s="26">
        <f t="shared" si="4"/>
        <v>0</v>
      </c>
      <c r="W17" s="26">
        <f t="shared" si="5"/>
        <v>0</v>
      </c>
      <c r="X17" s="40"/>
      <c r="Y17" s="39" t="s">
        <v>30</v>
      </c>
      <c r="Z17" s="39" t="s">
        <v>11</v>
      </c>
    </row>
    <row r="18" spans="6:26" s="38" customFormat="1" ht="12" outlineLevel="3">
      <c r="F18" s="23">
        <v>11</v>
      </c>
      <c r="G18" s="24" t="s">
        <v>7</v>
      </c>
      <c r="H18" s="39" t="s">
        <v>53</v>
      </c>
      <c r="I18" s="39"/>
      <c r="J18" s="40" t="s">
        <v>152</v>
      </c>
      <c r="K18" s="24" t="s">
        <v>10</v>
      </c>
      <c r="L18" s="41">
        <v>19.785</v>
      </c>
      <c r="M18" s="43">
        <v>0</v>
      </c>
      <c r="N18" s="41">
        <f t="shared" si="0"/>
        <v>19.785</v>
      </c>
      <c r="O18" s="25"/>
      <c r="P18" s="26">
        <f t="shared" si="1"/>
        <v>0</v>
      </c>
      <c r="Q18" s="42"/>
      <c r="R18" s="43">
        <f t="shared" si="2"/>
        <v>0</v>
      </c>
      <c r="S18" s="42"/>
      <c r="T18" s="43">
        <f t="shared" si="3"/>
        <v>0</v>
      </c>
      <c r="U18" s="26">
        <v>20</v>
      </c>
      <c r="V18" s="26">
        <f t="shared" si="4"/>
        <v>0</v>
      </c>
      <c r="W18" s="26">
        <f t="shared" si="5"/>
        <v>0</v>
      </c>
      <c r="X18" s="40"/>
      <c r="Y18" s="39" t="s">
        <v>30</v>
      </c>
      <c r="Z18" s="39" t="s">
        <v>11</v>
      </c>
    </row>
    <row r="19" spans="6:26" s="38" customFormat="1" ht="12" outlineLevel="3">
      <c r="F19" s="23">
        <v>12</v>
      </c>
      <c r="G19" s="24" t="s">
        <v>7</v>
      </c>
      <c r="H19" s="39" t="s">
        <v>54</v>
      </c>
      <c r="I19" s="39"/>
      <c r="J19" s="40" t="s">
        <v>124</v>
      </c>
      <c r="K19" s="24" t="s">
        <v>10</v>
      </c>
      <c r="L19" s="41">
        <v>19.785</v>
      </c>
      <c r="M19" s="43">
        <v>0</v>
      </c>
      <c r="N19" s="41">
        <f t="shared" si="0"/>
        <v>19.785</v>
      </c>
      <c r="O19" s="25"/>
      <c r="P19" s="26">
        <f t="shared" si="1"/>
        <v>0</v>
      </c>
      <c r="Q19" s="42"/>
      <c r="R19" s="43">
        <f t="shared" si="2"/>
        <v>0</v>
      </c>
      <c r="S19" s="42"/>
      <c r="T19" s="43">
        <f t="shared" si="3"/>
        <v>0</v>
      </c>
      <c r="U19" s="26">
        <v>20</v>
      </c>
      <c r="V19" s="26">
        <f t="shared" si="4"/>
        <v>0</v>
      </c>
      <c r="W19" s="26">
        <f t="shared" si="5"/>
        <v>0</v>
      </c>
      <c r="X19" s="40"/>
      <c r="Y19" s="39" t="s">
        <v>30</v>
      </c>
      <c r="Z19" s="39" t="s">
        <v>11</v>
      </c>
    </row>
    <row r="20" spans="6:26" s="38" customFormat="1" ht="12" outlineLevel="3">
      <c r="F20" s="23">
        <v>13</v>
      </c>
      <c r="G20" s="24" t="s">
        <v>7</v>
      </c>
      <c r="H20" s="39" t="s">
        <v>55</v>
      </c>
      <c r="I20" s="39"/>
      <c r="J20" s="40" t="s">
        <v>153</v>
      </c>
      <c r="K20" s="24" t="s">
        <v>3</v>
      </c>
      <c r="L20" s="41">
        <v>35.613</v>
      </c>
      <c r="M20" s="43">
        <v>0</v>
      </c>
      <c r="N20" s="41">
        <f t="shared" si="0"/>
        <v>35.613</v>
      </c>
      <c r="O20" s="25"/>
      <c r="P20" s="26">
        <f t="shared" si="1"/>
        <v>0</v>
      </c>
      <c r="Q20" s="42"/>
      <c r="R20" s="43">
        <f t="shared" si="2"/>
        <v>0</v>
      </c>
      <c r="S20" s="42"/>
      <c r="T20" s="43">
        <f t="shared" si="3"/>
        <v>0</v>
      </c>
      <c r="U20" s="26">
        <v>20</v>
      </c>
      <c r="V20" s="26">
        <f t="shared" si="4"/>
        <v>0</v>
      </c>
      <c r="W20" s="26">
        <f t="shared" si="5"/>
        <v>0</v>
      </c>
      <c r="X20" s="40"/>
      <c r="Y20" s="39" t="s">
        <v>30</v>
      </c>
      <c r="Z20" s="39" t="s">
        <v>11</v>
      </c>
    </row>
    <row r="21" ht="12.75" outlineLevel="3"/>
    <row r="22" spans="6:26" s="37" customFormat="1" ht="16.5" customHeight="1" outlineLevel="2">
      <c r="F22" s="80"/>
      <c r="G22" s="81"/>
      <c r="H22" s="82"/>
      <c r="I22" s="82"/>
      <c r="J22" s="82" t="s">
        <v>97</v>
      </c>
      <c r="K22" s="81"/>
      <c r="L22" s="83"/>
      <c r="M22" s="84"/>
      <c r="N22" s="83"/>
      <c r="O22" s="84"/>
      <c r="P22" s="57">
        <f>SUBTOTAL(9,P23:P26)</f>
        <v>0</v>
      </c>
      <c r="Q22" s="85"/>
      <c r="R22" s="58">
        <f>SUBTOTAL(9,R23:R26)</f>
        <v>11.16005856</v>
      </c>
      <c r="S22" s="84"/>
      <c r="T22" s="58">
        <f>SUBTOTAL(9,T23:T26)</f>
        <v>0</v>
      </c>
      <c r="U22" s="84"/>
      <c r="V22" s="57">
        <f>SUBTOTAL(9,V23:V26)</f>
        <v>0</v>
      </c>
      <c r="W22" s="57">
        <f>SUBTOTAL(9,W23:W26)</f>
        <v>0</v>
      </c>
      <c r="X22" s="86"/>
      <c r="Y22" s="87"/>
      <c r="Z22" s="87"/>
    </row>
    <row r="23" spans="6:26" s="38" customFormat="1" ht="12" outlineLevel="3">
      <c r="F23" s="23">
        <v>14</v>
      </c>
      <c r="G23" s="24" t="s">
        <v>7</v>
      </c>
      <c r="H23" s="39" t="s">
        <v>60</v>
      </c>
      <c r="I23" s="39"/>
      <c r="J23" s="40" t="s">
        <v>118</v>
      </c>
      <c r="K23" s="24" t="s">
        <v>10</v>
      </c>
      <c r="L23" s="41">
        <v>12.096</v>
      </c>
      <c r="M23" s="43">
        <v>0</v>
      </c>
      <c r="N23" s="41">
        <f>L23*(1+M23/100)</f>
        <v>12.096</v>
      </c>
      <c r="O23" s="25"/>
      <c r="P23" s="26">
        <f>N23*O23</f>
        <v>0</v>
      </c>
      <c r="Q23" s="42"/>
      <c r="R23" s="43">
        <f>N23*Q23</f>
        <v>0</v>
      </c>
      <c r="S23" s="42"/>
      <c r="T23" s="43">
        <f>N23*S23</f>
        <v>0</v>
      </c>
      <c r="U23" s="26">
        <v>20</v>
      </c>
      <c r="V23" s="26">
        <f>P23*(U23/100)</f>
        <v>0</v>
      </c>
      <c r="W23" s="26">
        <f>P23+V23</f>
        <v>0</v>
      </c>
      <c r="X23" s="40"/>
      <c r="Y23" s="39" t="s">
        <v>30</v>
      </c>
      <c r="Z23" s="39" t="s">
        <v>12</v>
      </c>
    </row>
    <row r="24" spans="6:26" s="38" customFormat="1" ht="12" outlineLevel="3">
      <c r="F24" s="23">
        <v>15</v>
      </c>
      <c r="G24" s="24" t="s">
        <v>7</v>
      </c>
      <c r="H24" s="39" t="s">
        <v>59</v>
      </c>
      <c r="I24" s="39"/>
      <c r="J24" s="40" t="s">
        <v>129</v>
      </c>
      <c r="K24" s="24" t="s">
        <v>10</v>
      </c>
      <c r="L24" s="41">
        <v>3.984</v>
      </c>
      <c r="M24" s="43">
        <v>0</v>
      </c>
      <c r="N24" s="41">
        <f>L24*(1+M24/100)</f>
        <v>3.984</v>
      </c>
      <c r="O24" s="25"/>
      <c r="P24" s="26">
        <f>N24*O24</f>
        <v>0</v>
      </c>
      <c r="Q24" s="42">
        <v>2.25634</v>
      </c>
      <c r="R24" s="43">
        <f>N24*Q24</f>
        <v>8.98925856</v>
      </c>
      <c r="S24" s="42"/>
      <c r="T24" s="43">
        <f>N24*S24</f>
        <v>0</v>
      </c>
      <c r="U24" s="26">
        <v>20</v>
      </c>
      <c r="V24" s="26">
        <f>P24*(U24/100)</f>
        <v>0</v>
      </c>
      <c r="W24" s="26">
        <f>P24+V24</f>
        <v>0</v>
      </c>
      <c r="X24" s="40"/>
      <c r="Y24" s="39" t="s">
        <v>30</v>
      </c>
      <c r="Z24" s="39" t="s">
        <v>12</v>
      </c>
    </row>
    <row r="25" spans="6:26" s="38" customFormat="1" ht="12" outlineLevel="3">
      <c r="F25" s="23">
        <v>16</v>
      </c>
      <c r="G25" s="24" t="s">
        <v>7</v>
      </c>
      <c r="H25" s="39" t="s">
        <v>58</v>
      </c>
      <c r="I25" s="39"/>
      <c r="J25" s="40" t="s">
        <v>146</v>
      </c>
      <c r="K25" s="24" t="s">
        <v>10</v>
      </c>
      <c r="L25" s="41">
        <v>1.005</v>
      </c>
      <c r="M25" s="43">
        <v>0</v>
      </c>
      <c r="N25" s="41">
        <f>L25*(1+M25/100)</f>
        <v>1.005</v>
      </c>
      <c r="O25" s="25"/>
      <c r="P25" s="26">
        <f>N25*O25</f>
        <v>0</v>
      </c>
      <c r="Q25" s="42">
        <v>2.16</v>
      </c>
      <c r="R25" s="43">
        <f>N25*Q25</f>
        <v>2.1708</v>
      </c>
      <c r="S25" s="42"/>
      <c r="T25" s="43">
        <f>N25*S25</f>
        <v>0</v>
      </c>
      <c r="U25" s="26">
        <v>20</v>
      </c>
      <c r="V25" s="26">
        <f>P25*(U25/100)</f>
        <v>0</v>
      </c>
      <c r="W25" s="26">
        <f>P25+V25</f>
        <v>0</v>
      </c>
      <c r="X25" s="40"/>
      <c r="Y25" s="39" t="s">
        <v>30</v>
      </c>
      <c r="Z25" s="39" t="s">
        <v>12</v>
      </c>
    </row>
    <row r="26" ht="12.75" outlineLevel="3"/>
    <row r="27" spans="6:26" s="37" customFormat="1" ht="16.5" customHeight="1" outlineLevel="2">
      <c r="F27" s="80"/>
      <c r="G27" s="81"/>
      <c r="H27" s="82"/>
      <c r="I27" s="82"/>
      <c r="J27" s="82" t="s">
        <v>109</v>
      </c>
      <c r="K27" s="81"/>
      <c r="L27" s="83"/>
      <c r="M27" s="84"/>
      <c r="N27" s="83"/>
      <c r="O27" s="84"/>
      <c r="P27" s="57">
        <f>SUBTOTAL(9,P28:P29)</f>
        <v>0</v>
      </c>
      <c r="Q27" s="85"/>
      <c r="R27" s="58">
        <f>SUBTOTAL(9,R28:R29)</f>
        <v>22.0741272</v>
      </c>
      <c r="S27" s="84"/>
      <c r="T27" s="58">
        <f>SUBTOTAL(9,T28:T29)</f>
        <v>0</v>
      </c>
      <c r="U27" s="84"/>
      <c r="V27" s="57">
        <f>SUBTOTAL(9,V28:V29)</f>
        <v>0</v>
      </c>
      <c r="W27" s="57">
        <f>SUBTOTAL(9,W28:W29)</f>
        <v>0</v>
      </c>
      <c r="X27" s="86"/>
      <c r="Y27" s="87"/>
      <c r="Z27" s="87"/>
    </row>
    <row r="28" spans="6:26" s="38" customFormat="1" ht="24" outlineLevel="3">
      <c r="F28" s="23">
        <v>17</v>
      </c>
      <c r="G28" s="24" t="s">
        <v>7</v>
      </c>
      <c r="H28" s="39" t="s">
        <v>61</v>
      </c>
      <c r="I28" s="39"/>
      <c r="J28" s="40" t="s">
        <v>175</v>
      </c>
      <c r="K28" s="24" t="s">
        <v>9</v>
      </c>
      <c r="L28" s="41">
        <v>51.12</v>
      </c>
      <c r="M28" s="43">
        <v>0</v>
      </c>
      <c r="N28" s="41">
        <f>L28*(1+M28/100)</f>
        <v>51.12</v>
      </c>
      <c r="O28" s="25"/>
      <c r="P28" s="26">
        <f>N28*O28</f>
        <v>0</v>
      </c>
      <c r="Q28" s="42">
        <v>0.43181</v>
      </c>
      <c r="R28" s="43">
        <f>N28*Q28</f>
        <v>22.0741272</v>
      </c>
      <c r="S28" s="42"/>
      <c r="T28" s="43">
        <f>N28*S28</f>
        <v>0</v>
      </c>
      <c r="U28" s="26">
        <v>20</v>
      </c>
      <c r="V28" s="26">
        <f>P28*(U28/100)</f>
        <v>0</v>
      </c>
      <c r="W28" s="26">
        <f>P28+V28</f>
        <v>0</v>
      </c>
      <c r="X28" s="40"/>
      <c r="Y28" s="39" t="s">
        <v>30</v>
      </c>
      <c r="Z28" s="39" t="s">
        <v>13</v>
      </c>
    </row>
    <row r="29" ht="12.75" outlineLevel="3"/>
    <row r="30" spans="6:26" s="37" customFormat="1" ht="16.5" customHeight="1" outlineLevel="2">
      <c r="F30" s="80"/>
      <c r="G30" s="81"/>
      <c r="H30" s="82"/>
      <c r="I30" s="82"/>
      <c r="J30" s="82" t="s">
        <v>103</v>
      </c>
      <c r="K30" s="81"/>
      <c r="L30" s="83"/>
      <c r="M30" s="84"/>
      <c r="N30" s="83"/>
      <c r="O30" s="84"/>
      <c r="P30" s="57">
        <f>SUBTOTAL(9,P31:P37)</f>
        <v>0</v>
      </c>
      <c r="Q30" s="85"/>
      <c r="R30" s="58">
        <f>SUBTOTAL(9,R31:R37)</f>
        <v>9.369999348</v>
      </c>
      <c r="S30" s="84"/>
      <c r="T30" s="58">
        <f>SUBTOTAL(9,T31:T37)</f>
        <v>0</v>
      </c>
      <c r="U30" s="84"/>
      <c r="V30" s="57">
        <f>SUBTOTAL(9,V31:V37)</f>
        <v>0</v>
      </c>
      <c r="W30" s="57">
        <f>SUBTOTAL(9,W31:W37)</f>
        <v>0</v>
      </c>
      <c r="X30" s="86"/>
      <c r="Y30" s="87"/>
      <c r="Z30" s="87"/>
    </row>
    <row r="31" spans="6:26" s="38" customFormat="1" ht="12" outlineLevel="3">
      <c r="F31" s="23">
        <v>18</v>
      </c>
      <c r="G31" s="24" t="s">
        <v>7</v>
      </c>
      <c r="H31" s="39" t="s">
        <v>62</v>
      </c>
      <c r="I31" s="39"/>
      <c r="J31" s="40" t="s">
        <v>140</v>
      </c>
      <c r="K31" s="24" t="s">
        <v>10</v>
      </c>
      <c r="L31" s="41">
        <v>1.84</v>
      </c>
      <c r="M31" s="43">
        <v>0</v>
      </c>
      <c r="N31" s="41">
        <f aca="true" t="shared" si="6" ref="N31:N36">L31*(1+M31/100)</f>
        <v>1.84</v>
      </c>
      <c r="O31" s="25"/>
      <c r="P31" s="26">
        <f aca="true" t="shared" si="7" ref="P31:P36">N31*O31</f>
        <v>0</v>
      </c>
      <c r="Q31" s="42">
        <v>2.25634</v>
      </c>
      <c r="R31" s="43">
        <f aca="true" t="shared" si="8" ref="R31:R36">N31*Q31</f>
        <v>4.151665599999999</v>
      </c>
      <c r="S31" s="42"/>
      <c r="T31" s="43">
        <f aca="true" t="shared" si="9" ref="T31:T36">N31*S31</f>
        <v>0</v>
      </c>
      <c r="U31" s="26">
        <v>20</v>
      </c>
      <c r="V31" s="26">
        <f aca="true" t="shared" si="10" ref="V31:V36">P31*(U31/100)</f>
        <v>0</v>
      </c>
      <c r="W31" s="26">
        <f aca="true" t="shared" si="11" ref="W31:W36">P31+V31</f>
        <v>0</v>
      </c>
      <c r="X31" s="40"/>
      <c r="Y31" s="39" t="s">
        <v>30</v>
      </c>
      <c r="Z31" s="39" t="s">
        <v>14</v>
      </c>
    </row>
    <row r="32" spans="6:26" s="38" customFormat="1" ht="12" outlineLevel="3">
      <c r="F32" s="23">
        <v>19</v>
      </c>
      <c r="G32" s="24" t="s">
        <v>7</v>
      </c>
      <c r="H32" s="39" t="s">
        <v>63</v>
      </c>
      <c r="I32" s="39"/>
      <c r="J32" s="40" t="s">
        <v>148</v>
      </c>
      <c r="K32" s="24" t="s">
        <v>10</v>
      </c>
      <c r="L32" s="41">
        <v>1.84</v>
      </c>
      <c r="M32" s="43">
        <v>0</v>
      </c>
      <c r="N32" s="41">
        <f t="shared" si="6"/>
        <v>1.84</v>
      </c>
      <c r="O32" s="25"/>
      <c r="P32" s="26">
        <f t="shared" si="7"/>
        <v>0</v>
      </c>
      <c r="Q32" s="42"/>
      <c r="R32" s="43">
        <f t="shared" si="8"/>
        <v>0</v>
      </c>
      <c r="S32" s="42"/>
      <c r="T32" s="43">
        <f t="shared" si="9"/>
        <v>0</v>
      </c>
      <c r="U32" s="26">
        <v>20</v>
      </c>
      <c r="V32" s="26">
        <f t="shared" si="10"/>
        <v>0</v>
      </c>
      <c r="W32" s="26">
        <f t="shared" si="11"/>
        <v>0</v>
      </c>
      <c r="X32" s="40"/>
      <c r="Y32" s="39" t="s">
        <v>30</v>
      </c>
      <c r="Z32" s="39" t="s">
        <v>14</v>
      </c>
    </row>
    <row r="33" spans="6:26" s="38" customFormat="1" ht="24" outlineLevel="3">
      <c r="F33" s="23">
        <v>20</v>
      </c>
      <c r="G33" s="24" t="s">
        <v>7</v>
      </c>
      <c r="H33" s="39" t="s">
        <v>64</v>
      </c>
      <c r="I33" s="39"/>
      <c r="J33" s="40" t="s">
        <v>162</v>
      </c>
      <c r="K33" s="24" t="s">
        <v>10</v>
      </c>
      <c r="L33" s="41">
        <v>1.84</v>
      </c>
      <c r="M33" s="43">
        <v>0</v>
      </c>
      <c r="N33" s="41">
        <f t="shared" si="6"/>
        <v>1.84</v>
      </c>
      <c r="O33" s="25"/>
      <c r="P33" s="26">
        <f t="shared" si="7"/>
        <v>0</v>
      </c>
      <c r="Q33" s="42">
        <v>0.02</v>
      </c>
      <c r="R33" s="43">
        <f t="shared" si="8"/>
        <v>0.0368</v>
      </c>
      <c r="S33" s="42"/>
      <c r="T33" s="43">
        <f t="shared" si="9"/>
        <v>0</v>
      </c>
      <c r="U33" s="26">
        <v>20</v>
      </c>
      <c r="V33" s="26">
        <f t="shared" si="10"/>
        <v>0</v>
      </c>
      <c r="W33" s="26">
        <f t="shared" si="11"/>
        <v>0</v>
      </c>
      <c r="X33" s="40"/>
      <c r="Y33" s="39" t="s">
        <v>30</v>
      </c>
      <c r="Z33" s="39" t="s">
        <v>14</v>
      </c>
    </row>
    <row r="34" spans="6:26" s="38" customFormat="1" ht="12" outlineLevel="3">
      <c r="F34" s="23">
        <v>21</v>
      </c>
      <c r="G34" s="24" t="s">
        <v>7</v>
      </c>
      <c r="H34" s="39" t="s">
        <v>65</v>
      </c>
      <c r="I34" s="39"/>
      <c r="J34" s="40" t="s">
        <v>141</v>
      </c>
      <c r="K34" s="24" t="s">
        <v>10</v>
      </c>
      <c r="L34" s="41">
        <v>1.84</v>
      </c>
      <c r="M34" s="43">
        <v>0</v>
      </c>
      <c r="N34" s="41">
        <f t="shared" si="6"/>
        <v>1.84</v>
      </c>
      <c r="O34" s="25"/>
      <c r="P34" s="26">
        <f t="shared" si="7"/>
        <v>0</v>
      </c>
      <c r="Q34" s="42"/>
      <c r="R34" s="43">
        <f t="shared" si="8"/>
        <v>0</v>
      </c>
      <c r="S34" s="42"/>
      <c r="T34" s="43">
        <f t="shared" si="9"/>
        <v>0</v>
      </c>
      <c r="U34" s="26">
        <v>20</v>
      </c>
      <c r="V34" s="26">
        <f t="shared" si="10"/>
        <v>0</v>
      </c>
      <c r="W34" s="26">
        <f t="shared" si="11"/>
        <v>0</v>
      </c>
      <c r="X34" s="40"/>
      <c r="Y34" s="39" t="s">
        <v>30</v>
      </c>
      <c r="Z34" s="39" t="s">
        <v>14</v>
      </c>
    </row>
    <row r="35" spans="6:26" s="38" customFormat="1" ht="12" outlineLevel="3">
      <c r="F35" s="23">
        <v>22</v>
      </c>
      <c r="G35" s="24" t="s">
        <v>7</v>
      </c>
      <c r="H35" s="39" t="s">
        <v>66</v>
      </c>
      <c r="I35" s="39"/>
      <c r="J35" s="40" t="s">
        <v>132</v>
      </c>
      <c r="K35" s="24" t="s">
        <v>3</v>
      </c>
      <c r="L35" s="41">
        <v>0.10579999999999999</v>
      </c>
      <c r="M35" s="43">
        <v>0</v>
      </c>
      <c r="N35" s="41">
        <f t="shared" si="6"/>
        <v>0.10579999999999999</v>
      </c>
      <c r="O35" s="25"/>
      <c r="P35" s="26">
        <f t="shared" si="7"/>
        <v>0</v>
      </c>
      <c r="Q35" s="42">
        <v>1.05306</v>
      </c>
      <c r="R35" s="43">
        <f t="shared" si="8"/>
        <v>0.111413748</v>
      </c>
      <c r="S35" s="42"/>
      <c r="T35" s="43">
        <f t="shared" si="9"/>
        <v>0</v>
      </c>
      <c r="U35" s="26">
        <v>20</v>
      </c>
      <c r="V35" s="26">
        <f t="shared" si="10"/>
        <v>0</v>
      </c>
      <c r="W35" s="26">
        <f t="shared" si="11"/>
        <v>0</v>
      </c>
      <c r="X35" s="40"/>
      <c r="Y35" s="39" t="s">
        <v>30</v>
      </c>
      <c r="Z35" s="39" t="s">
        <v>14</v>
      </c>
    </row>
    <row r="36" spans="6:26" s="38" customFormat="1" ht="12" outlineLevel="3">
      <c r="F36" s="23">
        <v>23</v>
      </c>
      <c r="G36" s="24" t="s">
        <v>7</v>
      </c>
      <c r="H36" s="39" t="s">
        <v>67</v>
      </c>
      <c r="I36" s="39"/>
      <c r="J36" s="40" t="s">
        <v>136</v>
      </c>
      <c r="K36" s="24" t="s">
        <v>10</v>
      </c>
      <c r="L36" s="41">
        <v>2.76</v>
      </c>
      <c r="M36" s="43">
        <v>0</v>
      </c>
      <c r="N36" s="41">
        <f t="shared" si="6"/>
        <v>2.76</v>
      </c>
      <c r="O36" s="25"/>
      <c r="P36" s="26">
        <f t="shared" si="7"/>
        <v>0</v>
      </c>
      <c r="Q36" s="42">
        <v>1.837</v>
      </c>
      <c r="R36" s="43">
        <f t="shared" si="8"/>
        <v>5.070119999999999</v>
      </c>
      <c r="S36" s="42"/>
      <c r="T36" s="43">
        <f t="shared" si="9"/>
        <v>0</v>
      </c>
      <c r="U36" s="26">
        <v>20</v>
      </c>
      <c r="V36" s="26">
        <f t="shared" si="10"/>
        <v>0</v>
      </c>
      <c r="W36" s="26">
        <f t="shared" si="11"/>
        <v>0</v>
      </c>
      <c r="X36" s="40"/>
      <c r="Y36" s="39" t="s">
        <v>30</v>
      </c>
      <c r="Z36" s="39" t="s">
        <v>14</v>
      </c>
    </row>
    <row r="37" ht="12.75" outlineLevel="3"/>
    <row r="38" spans="6:26" s="37" customFormat="1" ht="16.5" customHeight="1" outlineLevel="2">
      <c r="F38" s="80"/>
      <c r="G38" s="81"/>
      <c r="H38" s="82"/>
      <c r="I38" s="82"/>
      <c r="J38" s="82" t="s">
        <v>113</v>
      </c>
      <c r="K38" s="81"/>
      <c r="L38" s="83"/>
      <c r="M38" s="84"/>
      <c r="N38" s="83"/>
      <c r="O38" s="84"/>
      <c r="P38" s="57">
        <f>SUBTOTAL(9,P39:P41)</f>
        <v>0</v>
      </c>
      <c r="Q38" s="85"/>
      <c r="R38" s="58">
        <f>SUBTOTAL(9,R39:R41)</f>
        <v>0.30768</v>
      </c>
      <c r="S38" s="84"/>
      <c r="T38" s="58">
        <f>SUBTOTAL(9,T39:T41)</f>
        <v>0</v>
      </c>
      <c r="U38" s="84"/>
      <c r="V38" s="57">
        <f>SUBTOTAL(9,V39:V41)</f>
        <v>0</v>
      </c>
      <c r="W38" s="57">
        <f>SUBTOTAL(9,W39:W41)</f>
        <v>0</v>
      </c>
      <c r="X38" s="86"/>
      <c r="Y38" s="87"/>
      <c r="Z38" s="87"/>
    </row>
    <row r="39" spans="6:26" s="38" customFormat="1" ht="12" outlineLevel="3">
      <c r="F39" s="23">
        <v>24</v>
      </c>
      <c r="G39" s="24" t="s">
        <v>7</v>
      </c>
      <c r="H39" s="39" t="s">
        <v>86</v>
      </c>
      <c r="I39" s="39"/>
      <c r="J39" s="40" t="s">
        <v>147</v>
      </c>
      <c r="K39" s="24" t="s">
        <v>26</v>
      </c>
      <c r="L39" s="41">
        <v>8</v>
      </c>
      <c r="M39" s="43">
        <v>0</v>
      </c>
      <c r="N39" s="41">
        <f>L39*(1+M39/100)</f>
        <v>8</v>
      </c>
      <c r="O39" s="25"/>
      <c r="P39" s="26">
        <f>N39*O39</f>
        <v>0</v>
      </c>
      <c r="Q39" s="42">
        <v>0.00116</v>
      </c>
      <c r="R39" s="43">
        <f>N39*Q39</f>
        <v>0.00928</v>
      </c>
      <c r="S39" s="42"/>
      <c r="T39" s="43">
        <f>N39*S39</f>
        <v>0</v>
      </c>
      <c r="U39" s="26">
        <v>20</v>
      </c>
      <c r="V39" s="26">
        <f>P39*(U39/100)</f>
        <v>0</v>
      </c>
      <c r="W39" s="26">
        <f>P39+V39</f>
        <v>0</v>
      </c>
      <c r="X39" s="40"/>
      <c r="Y39" s="39" t="s">
        <v>30</v>
      </c>
      <c r="Z39" s="39" t="s">
        <v>15</v>
      </c>
    </row>
    <row r="40" spans="6:26" s="38" customFormat="1" ht="24" outlineLevel="3">
      <c r="F40" s="23">
        <v>25</v>
      </c>
      <c r="G40" s="24" t="s">
        <v>1</v>
      </c>
      <c r="H40" s="39" t="s">
        <v>44</v>
      </c>
      <c r="I40" s="39"/>
      <c r="J40" s="40" t="s">
        <v>174</v>
      </c>
      <c r="K40" s="24" t="s">
        <v>26</v>
      </c>
      <c r="L40" s="41">
        <v>8</v>
      </c>
      <c r="M40" s="43">
        <v>0</v>
      </c>
      <c r="N40" s="41">
        <f>L40*(1+M40/100)</f>
        <v>8</v>
      </c>
      <c r="O40" s="25"/>
      <c r="P40" s="26">
        <f>N40*O40</f>
        <v>0</v>
      </c>
      <c r="Q40" s="42">
        <v>0.0373</v>
      </c>
      <c r="R40" s="43">
        <f>N40*Q40</f>
        <v>0.2984</v>
      </c>
      <c r="S40" s="42"/>
      <c r="T40" s="43">
        <f>N40*S40</f>
        <v>0</v>
      </c>
      <c r="U40" s="26">
        <v>20</v>
      </c>
      <c r="V40" s="26">
        <f>P40*(U40/100)</f>
        <v>0</v>
      </c>
      <c r="W40" s="26">
        <f>P40+V40</f>
        <v>0</v>
      </c>
      <c r="X40" s="40"/>
      <c r="Y40" s="39" t="s">
        <v>30</v>
      </c>
      <c r="Z40" s="39" t="s">
        <v>15</v>
      </c>
    </row>
    <row r="41" ht="12.75" outlineLevel="3"/>
    <row r="42" spans="6:26" s="37" customFormat="1" ht="16.5" customHeight="1" outlineLevel="2">
      <c r="F42" s="80"/>
      <c r="G42" s="81"/>
      <c r="H42" s="82"/>
      <c r="I42" s="82"/>
      <c r="J42" s="82" t="s">
        <v>116</v>
      </c>
      <c r="K42" s="81"/>
      <c r="L42" s="83"/>
      <c r="M42" s="84"/>
      <c r="N42" s="83"/>
      <c r="O42" s="84"/>
      <c r="P42" s="57">
        <f>SUBTOTAL(9,P43:P44)</f>
        <v>0</v>
      </c>
      <c r="Q42" s="85"/>
      <c r="R42" s="58">
        <f>SUBTOTAL(9,R43:R44)</f>
        <v>0</v>
      </c>
      <c r="S42" s="84"/>
      <c r="T42" s="58">
        <f>SUBTOTAL(9,T43:T44)</f>
        <v>0</v>
      </c>
      <c r="U42" s="84"/>
      <c r="V42" s="57">
        <f>SUBTOTAL(9,V43:V44)</f>
        <v>0</v>
      </c>
      <c r="W42" s="57">
        <f>SUBTOTAL(9,W43:W44)</f>
        <v>0</v>
      </c>
      <c r="X42" s="86"/>
      <c r="Y42" s="87"/>
      <c r="Z42" s="87"/>
    </row>
    <row r="43" spans="6:26" s="38" customFormat="1" ht="12" outlineLevel="3">
      <c r="F43" s="23">
        <v>26</v>
      </c>
      <c r="G43" s="24" t="s">
        <v>7</v>
      </c>
      <c r="H43" s="39" t="s">
        <v>87</v>
      </c>
      <c r="I43" s="39"/>
      <c r="J43" s="40" t="s">
        <v>130</v>
      </c>
      <c r="K43" s="24" t="s">
        <v>3</v>
      </c>
      <c r="L43" s="41">
        <v>42.917365098</v>
      </c>
      <c r="M43" s="43">
        <v>0</v>
      </c>
      <c r="N43" s="41">
        <f>L43*(1+M43/100)</f>
        <v>42.917365098</v>
      </c>
      <c r="O43" s="25"/>
      <c r="P43" s="26">
        <f>N43*O43</f>
        <v>0</v>
      </c>
      <c r="Q43" s="42"/>
      <c r="R43" s="43">
        <f>N43*Q43</f>
        <v>0</v>
      </c>
      <c r="S43" s="42"/>
      <c r="T43" s="43">
        <f>N43*S43</f>
        <v>0</v>
      </c>
      <c r="U43" s="26">
        <v>20</v>
      </c>
      <c r="V43" s="26">
        <f>P43*(U43/100)</f>
        <v>0</v>
      </c>
      <c r="W43" s="26">
        <f>P43+V43</f>
        <v>0</v>
      </c>
      <c r="X43" s="40"/>
      <c r="Y43" s="39" t="s">
        <v>30</v>
      </c>
      <c r="Z43" s="39" t="s">
        <v>16</v>
      </c>
    </row>
    <row r="44" ht="12.75" outlineLevel="3"/>
    <row r="45" spans="6:26" s="37" customFormat="1" ht="16.5" customHeight="1" outlineLevel="2">
      <c r="F45" s="80"/>
      <c r="G45" s="81"/>
      <c r="H45" s="82"/>
      <c r="I45" s="82"/>
      <c r="J45" s="82" t="s">
        <v>110</v>
      </c>
      <c r="K45" s="81"/>
      <c r="L45" s="83"/>
      <c r="M45" s="84"/>
      <c r="N45" s="83"/>
      <c r="O45" s="84"/>
      <c r="P45" s="57">
        <f>SUBTOTAL(9,P46:P54)</f>
        <v>0</v>
      </c>
      <c r="Q45" s="85"/>
      <c r="R45" s="58">
        <f>SUBTOTAL(9,R46:R54)</f>
        <v>0.35588699999999995</v>
      </c>
      <c r="S45" s="84"/>
      <c r="T45" s="58">
        <f>SUBTOTAL(9,T46:T54)</f>
        <v>0</v>
      </c>
      <c r="U45" s="84"/>
      <c r="V45" s="57">
        <f>SUBTOTAL(9,V46:V54)</f>
        <v>0</v>
      </c>
      <c r="W45" s="57">
        <f>SUBTOTAL(9,W46:W54)</f>
        <v>0</v>
      </c>
      <c r="X45" s="86"/>
      <c r="Y45" s="87"/>
      <c r="Z45" s="87"/>
    </row>
    <row r="46" spans="6:26" s="38" customFormat="1" ht="24" outlineLevel="3">
      <c r="F46" s="23">
        <v>27</v>
      </c>
      <c r="G46" s="24" t="s">
        <v>7</v>
      </c>
      <c r="H46" s="39" t="s">
        <v>68</v>
      </c>
      <c r="I46" s="39"/>
      <c r="J46" s="40" t="s">
        <v>171</v>
      </c>
      <c r="K46" s="24" t="s">
        <v>9</v>
      </c>
      <c r="L46" s="41">
        <v>25.200000000000003</v>
      </c>
      <c r="M46" s="43">
        <v>0</v>
      </c>
      <c r="N46" s="41">
        <f aca="true" t="shared" si="12" ref="N46:N53">L46*(1+M46/100)</f>
        <v>25.200000000000003</v>
      </c>
      <c r="O46" s="25"/>
      <c r="P46" s="26">
        <f aca="true" t="shared" si="13" ref="P46:P53">N46*O46</f>
        <v>0</v>
      </c>
      <c r="Q46" s="42">
        <v>0.00021</v>
      </c>
      <c r="R46" s="43">
        <f aca="true" t="shared" si="14" ref="R46:R53">N46*Q46</f>
        <v>0.005292000000000001</v>
      </c>
      <c r="S46" s="42"/>
      <c r="T46" s="43">
        <f aca="true" t="shared" si="15" ref="T46:T53">N46*S46</f>
        <v>0</v>
      </c>
      <c r="U46" s="26">
        <v>20</v>
      </c>
      <c r="V46" s="26">
        <f aca="true" t="shared" si="16" ref="V46:V53">P46*(U46/100)</f>
        <v>0</v>
      </c>
      <c r="W46" s="26">
        <f aca="true" t="shared" si="17" ref="W46:W53">P46+V46</f>
        <v>0</v>
      </c>
      <c r="X46" s="40"/>
      <c r="Y46" s="39" t="s">
        <v>30</v>
      </c>
      <c r="Z46" s="39" t="s">
        <v>17</v>
      </c>
    </row>
    <row r="47" spans="6:26" s="38" customFormat="1" ht="12" outlineLevel="3">
      <c r="F47" s="23">
        <v>28</v>
      </c>
      <c r="G47" s="24" t="s">
        <v>1</v>
      </c>
      <c r="H47" s="39" t="s">
        <v>41</v>
      </c>
      <c r="I47" s="39"/>
      <c r="J47" s="40" t="s">
        <v>125</v>
      </c>
      <c r="K47" s="24" t="s">
        <v>9</v>
      </c>
      <c r="L47" s="41">
        <v>25.2</v>
      </c>
      <c r="M47" s="43">
        <v>15</v>
      </c>
      <c r="N47" s="41">
        <f t="shared" si="12"/>
        <v>28.979999999999997</v>
      </c>
      <c r="O47" s="25"/>
      <c r="P47" s="26">
        <f t="shared" si="13"/>
        <v>0</v>
      </c>
      <c r="Q47" s="42">
        <v>0.0095</v>
      </c>
      <c r="R47" s="43">
        <f t="shared" si="14"/>
        <v>0.27530999999999994</v>
      </c>
      <c r="S47" s="42"/>
      <c r="T47" s="43">
        <f t="shared" si="15"/>
        <v>0</v>
      </c>
      <c r="U47" s="26">
        <v>20</v>
      </c>
      <c r="V47" s="26">
        <f t="shared" si="16"/>
        <v>0</v>
      </c>
      <c r="W47" s="26">
        <f t="shared" si="17"/>
        <v>0</v>
      </c>
      <c r="X47" s="40"/>
      <c r="Y47" s="39" t="s">
        <v>30</v>
      </c>
      <c r="Z47" s="39" t="s">
        <v>17</v>
      </c>
    </row>
    <row r="48" spans="6:26" s="38" customFormat="1" ht="24" outlineLevel="3">
      <c r="F48" s="23">
        <v>29</v>
      </c>
      <c r="G48" s="24" t="s">
        <v>7</v>
      </c>
      <c r="H48" s="39" t="s">
        <v>69</v>
      </c>
      <c r="I48" s="39"/>
      <c r="J48" s="40" t="s">
        <v>173</v>
      </c>
      <c r="K48" s="24" t="s">
        <v>2</v>
      </c>
      <c r="L48" s="41">
        <v>8.4</v>
      </c>
      <c r="M48" s="43">
        <v>0</v>
      </c>
      <c r="N48" s="41">
        <f t="shared" si="12"/>
        <v>8.4</v>
      </c>
      <c r="O48" s="25"/>
      <c r="P48" s="26">
        <f t="shared" si="13"/>
        <v>0</v>
      </c>
      <c r="Q48" s="42"/>
      <c r="R48" s="43">
        <f t="shared" si="14"/>
        <v>0</v>
      </c>
      <c r="S48" s="42"/>
      <c r="T48" s="43">
        <f t="shared" si="15"/>
        <v>0</v>
      </c>
      <c r="U48" s="26">
        <v>20</v>
      </c>
      <c r="V48" s="26">
        <f t="shared" si="16"/>
        <v>0</v>
      </c>
      <c r="W48" s="26">
        <f t="shared" si="17"/>
        <v>0</v>
      </c>
      <c r="X48" s="40"/>
      <c r="Y48" s="39" t="s">
        <v>30</v>
      </c>
      <c r="Z48" s="39" t="s">
        <v>17</v>
      </c>
    </row>
    <row r="49" spans="6:26" s="38" customFormat="1" ht="24" outlineLevel="3">
      <c r="F49" s="23">
        <v>30</v>
      </c>
      <c r="G49" s="24" t="s">
        <v>7</v>
      </c>
      <c r="H49" s="39" t="s">
        <v>70</v>
      </c>
      <c r="I49" s="39"/>
      <c r="J49" s="40" t="s">
        <v>177</v>
      </c>
      <c r="K49" s="24" t="s">
        <v>2</v>
      </c>
      <c r="L49" s="41">
        <v>12</v>
      </c>
      <c r="M49" s="43">
        <v>0</v>
      </c>
      <c r="N49" s="41">
        <f t="shared" si="12"/>
        <v>12</v>
      </c>
      <c r="O49" s="25"/>
      <c r="P49" s="26">
        <f t="shared" si="13"/>
        <v>0</v>
      </c>
      <c r="Q49" s="42"/>
      <c r="R49" s="43">
        <f t="shared" si="14"/>
        <v>0</v>
      </c>
      <c r="S49" s="42"/>
      <c r="T49" s="43">
        <f t="shared" si="15"/>
        <v>0</v>
      </c>
      <c r="U49" s="26">
        <v>20</v>
      </c>
      <c r="V49" s="26">
        <f t="shared" si="16"/>
        <v>0</v>
      </c>
      <c r="W49" s="26">
        <f t="shared" si="17"/>
        <v>0</v>
      </c>
      <c r="X49" s="40"/>
      <c r="Y49" s="39" t="s">
        <v>30</v>
      </c>
      <c r="Z49" s="39" t="s">
        <v>17</v>
      </c>
    </row>
    <row r="50" spans="6:26" s="38" customFormat="1" ht="24" outlineLevel="3">
      <c r="F50" s="23">
        <v>31</v>
      </c>
      <c r="G50" s="24" t="s">
        <v>7</v>
      </c>
      <c r="H50" s="39" t="s">
        <v>71</v>
      </c>
      <c r="I50" s="39"/>
      <c r="J50" s="40" t="s">
        <v>176</v>
      </c>
      <c r="K50" s="24" t="s">
        <v>9</v>
      </c>
      <c r="L50" s="41">
        <v>25.2</v>
      </c>
      <c r="M50" s="43">
        <v>0</v>
      </c>
      <c r="N50" s="41">
        <f t="shared" si="12"/>
        <v>25.2</v>
      </c>
      <c r="O50" s="25"/>
      <c r="P50" s="26">
        <f t="shared" si="13"/>
        <v>0</v>
      </c>
      <c r="Q50" s="42">
        <v>0.0004</v>
      </c>
      <c r="R50" s="43">
        <f t="shared" si="14"/>
        <v>0.01008</v>
      </c>
      <c r="S50" s="42"/>
      <c r="T50" s="43">
        <f t="shared" si="15"/>
        <v>0</v>
      </c>
      <c r="U50" s="26">
        <v>20</v>
      </c>
      <c r="V50" s="26">
        <f t="shared" si="16"/>
        <v>0</v>
      </c>
      <c r="W50" s="26">
        <f t="shared" si="17"/>
        <v>0</v>
      </c>
      <c r="X50" s="40"/>
      <c r="Y50" s="39" t="s">
        <v>30</v>
      </c>
      <c r="Z50" s="39" t="s">
        <v>17</v>
      </c>
    </row>
    <row r="51" spans="6:26" s="38" customFormat="1" ht="12" outlineLevel="3">
      <c r="F51" s="23">
        <v>32</v>
      </c>
      <c r="G51" s="24" t="s">
        <v>1</v>
      </c>
      <c r="H51" s="39" t="s">
        <v>42</v>
      </c>
      <c r="I51" s="39"/>
      <c r="J51" s="40" t="s">
        <v>135</v>
      </c>
      <c r="K51" s="24" t="s">
        <v>26</v>
      </c>
      <c r="L51" s="41">
        <v>8.4</v>
      </c>
      <c r="M51" s="43">
        <v>15</v>
      </c>
      <c r="N51" s="41">
        <f t="shared" si="12"/>
        <v>9.66</v>
      </c>
      <c r="O51" s="25"/>
      <c r="P51" s="26">
        <f t="shared" si="13"/>
        <v>0</v>
      </c>
      <c r="Q51" s="42">
        <v>0.00135</v>
      </c>
      <c r="R51" s="43">
        <f t="shared" si="14"/>
        <v>0.013041</v>
      </c>
      <c r="S51" s="42"/>
      <c r="T51" s="43">
        <f t="shared" si="15"/>
        <v>0</v>
      </c>
      <c r="U51" s="26">
        <v>20</v>
      </c>
      <c r="V51" s="26">
        <f t="shared" si="16"/>
        <v>0</v>
      </c>
      <c r="W51" s="26">
        <f t="shared" si="17"/>
        <v>0</v>
      </c>
      <c r="X51" s="40"/>
      <c r="Y51" s="39" t="s">
        <v>30</v>
      </c>
      <c r="Z51" s="39" t="s">
        <v>17</v>
      </c>
    </row>
    <row r="52" spans="6:26" s="38" customFormat="1" ht="12" outlineLevel="3">
      <c r="F52" s="23">
        <v>33</v>
      </c>
      <c r="G52" s="24" t="s">
        <v>1</v>
      </c>
      <c r="H52" s="39" t="s">
        <v>43</v>
      </c>
      <c r="I52" s="39"/>
      <c r="J52" s="40" t="s">
        <v>128</v>
      </c>
      <c r="K52" s="24" t="s">
        <v>9</v>
      </c>
      <c r="L52" s="41">
        <v>25.2</v>
      </c>
      <c r="M52" s="43">
        <v>15</v>
      </c>
      <c r="N52" s="41">
        <f t="shared" si="12"/>
        <v>28.979999999999997</v>
      </c>
      <c r="O52" s="25"/>
      <c r="P52" s="26">
        <f t="shared" si="13"/>
        <v>0</v>
      </c>
      <c r="Q52" s="42">
        <v>0.0018</v>
      </c>
      <c r="R52" s="43">
        <f t="shared" si="14"/>
        <v>0.052163999999999995</v>
      </c>
      <c r="S52" s="42"/>
      <c r="T52" s="43">
        <f t="shared" si="15"/>
        <v>0</v>
      </c>
      <c r="U52" s="26">
        <v>20</v>
      </c>
      <c r="V52" s="26">
        <f t="shared" si="16"/>
        <v>0</v>
      </c>
      <c r="W52" s="26">
        <f t="shared" si="17"/>
        <v>0</v>
      </c>
      <c r="X52" s="40"/>
      <c r="Y52" s="39" t="s">
        <v>30</v>
      </c>
      <c r="Z52" s="39" t="s">
        <v>17</v>
      </c>
    </row>
    <row r="53" spans="6:26" s="38" customFormat="1" ht="12" outlineLevel="3">
      <c r="F53" s="23">
        <v>34</v>
      </c>
      <c r="G53" s="24" t="s">
        <v>7</v>
      </c>
      <c r="H53" s="39" t="s">
        <v>88</v>
      </c>
      <c r="I53" s="39"/>
      <c r="J53" s="40" t="s">
        <v>154</v>
      </c>
      <c r="K53" s="24" t="s">
        <v>0</v>
      </c>
      <c r="L53" s="41">
        <v>2.71</v>
      </c>
      <c r="M53" s="43">
        <v>0</v>
      </c>
      <c r="N53" s="41">
        <f t="shared" si="12"/>
        <v>2.71</v>
      </c>
      <c r="O53" s="25"/>
      <c r="P53" s="26">
        <f t="shared" si="13"/>
        <v>0</v>
      </c>
      <c r="Q53" s="42"/>
      <c r="R53" s="43">
        <f t="shared" si="14"/>
        <v>0</v>
      </c>
      <c r="S53" s="42"/>
      <c r="T53" s="43">
        <f t="shared" si="15"/>
        <v>0</v>
      </c>
      <c r="U53" s="26">
        <v>20</v>
      </c>
      <c r="V53" s="26">
        <f t="shared" si="16"/>
        <v>0</v>
      </c>
      <c r="W53" s="26">
        <f t="shared" si="17"/>
        <v>0</v>
      </c>
      <c r="X53" s="40"/>
      <c r="Y53" s="39" t="s">
        <v>30</v>
      </c>
      <c r="Z53" s="39" t="s">
        <v>17</v>
      </c>
    </row>
    <row r="54" ht="12.75" outlineLevel="3"/>
    <row r="55" spans="6:26" s="37" customFormat="1" ht="16.5" customHeight="1" outlineLevel="2">
      <c r="F55" s="80"/>
      <c r="G55" s="81"/>
      <c r="H55" s="82"/>
      <c r="I55" s="82"/>
      <c r="J55" s="82" t="s">
        <v>117</v>
      </c>
      <c r="K55" s="81"/>
      <c r="L55" s="83"/>
      <c r="M55" s="84"/>
      <c r="N55" s="83"/>
      <c r="O55" s="84"/>
      <c r="P55" s="57">
        <f>SUBTOTAL(9,P56:P68)</f>
        <v>0</v>
      </c>
      <c r="Q55" s="85"/>
      <c r="R55" s="58">
        <f>SUBTOTAL(9,R56:R68)</f>
        <v>1.2235072560000004</v>
      </c>
      <c r="S55" s="84"/>
      <c r="T55" s="58">
        <f>SUBTOTAL(9,T56:T68)</f>
        <v>0</v>
      </c>
      <c r="U55" s="84"/>
      <c r="V55" s="57">
        <f>SUBTOTAL(9,V56:V68)</f>
        <v>0</v>
      </c>
      <c r="W55" s="57">
        <f>SUBTOTAL(9,W56:W68)</f>
        <v>0</v>
      </c>
      <c r="X55" s="86"/>
      <c r="Y55" s="87"/>
      <c r="Z55" s="87"/>
    </row>
    <row r="56" spans="6:26" s="38" customFormat="1" ht="24" outlineLevel="3">
      <c r="F56" s="23">
        <v>35</v>
      </c>
      <c r="G56" s="24" t="s">
        <v>7</v>
      </c>
      <c r="H56" s="39" t="s">
        <v>72</v>
      </c>
      <c r="I56" s="39"/>
      <c r="J56" s="40" t="s">
        <v>169</v>
      </c>
      <c r="K56" s="24" t="s">
        <v>2</v>
      </c>
      <c r="L56" s="41">
        <v>38</v>
      </c>
      <c r="M56" s="43">
        <v>0</v>
      </c>
      <c r="N56" s="41">
        <f aca="true" t="shared" si="18" ref="N56:N67">L56*(1+M56/100)</f>
        <v>38</v>
      </c>
      <c r="O56" s="25"/>
      <c r="P56" s="26">
        <f aca="true" t="shared" si="19" ref="P56:P67">N56*O56</f>
        <v>0</v>
      </c>
      <c r="Q56" s="42"/>
      <c r="R56" s="43">
        <f aca="true" t="shared" si="20" ref="R56:R67">N56*Q56</f>
        <v>0</v>
      </c>
      <c r="S56" s="42"/>
      <c r="T56" s="43">
        <f aca="true" t="shared" si="21" ref="T56:T67">N56*S56</f>
        <v>0</v>
      </c>
      <c r="U56" s="26">
        <v>20</v>
      </c>
      <c r="V56" s="26">
        <f aca="true" t="shared" si="22" ref="V56:V67">P56*(U56/100)</f>
        <v>0</v>
      </c>
      <c r="W56" s="26">
        <f aca="true" t="shared" si="23" ref="W56:W67">P56+V56</f>
        <v>0</v>
      </c>
      <c r="X56" s="40"/>
      <c r="Y56" s="39" t="s">
        <v>30</v>
      </c>
      <c r="Z56" s="39" t="s">
        <v>18</v>
      </c>
    </row>
    <row r="57" spans="6:26" s="38" customFormat="1" ht="24" outlineLevel="3">
      <c r="F57" s="23">
        <v>36</v>
      </c>
      <c r="G57" s="24" t="s">
        <v>7</v>
      </c>
      <c r="H57" s="39" t="s">
        <v>73</v>
      </c>
      <c r="I57" s="39"/>
      <c r="J57" s="40" t="s">
        <v>170</v>
      </c>
      <c r="K57" s="24" t="s">
        <v>2</v>
      </c>
      <c r="L57" s="41">
        <v>8</v>
      </c>
      <c r="M57" s="43">
        <v>0</v>
      </c>
      <c r="N57" s="41">
        <f t="shared" si="18"/>
        <v>8</v>
      </c>
      <c r="O57" s="25"/>
      <c r="P57" s="26">
        <f t="shared" si="19"/>
        <v>0</v>
      </c>
      <c r="Q57" s="42"/>
      <c r="R57" s="43">
        <f t="shared" si="20"/>
        <v>0</v>
      </c>
      <c r="S57" s="42"/>
      <c r="T57" s="43">
        <f t="shared" si="21"/>
        <v>0</v>
      </c>
      <c r="U57" s="26">
        <v>20</v>
      </c>
      <c r="V57" s="26">
        <f t="shared" si="22"/>
        <v>0</v>
      </c>
      <c r="W57" s="26">
        <f t="shared" si="23"/>
        <v>0</v>
      </c>
      <c r="X57" s="40"/>
      <c r="Y57" s="39" t="s">
        <v>30</v>
      </c>
      <c r="Z57" s="39" t="s">
        <v>18</v>
      </c>
    </row>
    <row r="58" spans="6:26" s="38" customFormat="1" ht="12" outlineLevel="3">
      <c r="F58" s="23">
        <v>37</v>
      </c>
      <c r="G58" s="24" t="s">
        <v>1</v>
      </c>
      <c r="H58" s="39" t="s">
        <v>37</v>
      </c>
      <c r="I58" s="39"/>
      <c r="J58" s="40" t="s">
        <v>137</v>
      </c>
      <c r="K58" s="24" t="s">
        <v>10</v>
      </c>
      <c r="L58" s="41">
        <v>0.8280000000000001</v>
      </c>
      <c r="M58" s="43">
        <v>10</v>
      </c>
      <c r="N58" s="41">
        <f t="shared" si="18"/>
        <v>0.9108000000000002</v>
      </c>
      <c r="O58" s="25"/>
      <c r="P58" s="26">
        <f t="shared" si="19"/>
        <v>0</v>
      </c>
      <c r="Q58" s="42">
        <v>0.55</v>
      </c>
      <c r="R58" s="43">
        <f t="shared" si="20"/>
        <v>0.5009400000000002</v>
      </c>
      <c r="S58" s="42"/>
      <c r="T58" s="43">
        <f t="shared" si="21"/>
        <v>0</v>
      </c>
      <c r="U58" s="26">
        <v>20</v>
      </c>
      <c r="V58" s="26">
        <f t="shared" si="22"/>
        <v>0</v>
      </c>
      <c r="W58" s="26">
        <f t="shared" si="23"/>
        <v>0</v>
      </c>
      <c r="X58" s="40"/>
      <c r="Y58" s="39" t="s">
        <v>30</v>
      </c>
      <c r="Z58" s="39" t="s">
        <v>18</v>
      </c>
    </row>
    <row r="59" spans="6:26" s="38" customFormat="1" ht="24" outlineLevel="3">
      <c r="F59" s="23">
        <v>38</v>
      </c>
      <c r="G59" s="24" t="s">
        <v>7</v>
      </c>
      <c r="H59" s="39" t="s">
        <v>74</v>
      </c>
      <c r="I59" s="39"/>
      <c r="J59" s="40" t="s">
        <v>164</v>
      </c>
      <c r="K59" s="24" t="s">
        <v>9</v>
      </c>
      <c r="L59" s="41">
        <v>25.2</v>
      </c>
      <c r="M59" s="43">
        <v>0</v>
      </c>
      <c r="N59" s="41">
        <f t="shared" si="18"/>
        <v>25.2</v>
      </c>
      <c r="O59" s="25"/>
      <c r="P59" s="26">
        <f t="shared" si="19"/>
        <v>0</v>
      </c>
      <c r="Q59" s="42"/>
      <c r="R59" s="43">
        <f t="shared" si="20"/>
        <v>0</v>
      </c>
      <c r="S59" s="42"/>
      <c r="T59" s="43">
        <f t="shared" si="21"/>
        <v>0</v>
      </c>
      <c r="U59" s="26">
        <v>20</v>
      </c>
      <c r="V59" s="26">
        <f t="shared" si="22"/>
        <v>0</v>
      </c>
      <c r="W59" s="26">
        <f t="shared" si="23"/>
        <v>0</v>
      </c>
      <c r="X59" s="40"/>
      <c r="Y59" s="39" t="s">
        <v>30</v>
      </c>
      <c r="Z59" s="39" t="s">
        <v>18</v>
      </c>
    </row>
    <row r="60" spans="6:26" s="38" customFormat="1" ht="12" outlineLevel="3">
      <c r="F60" s="23">
        <v>39</v>
      </c>
      <c r="G60" s="24" t="s">
        <v>1</v>
      </c>
      <c r="H60" s="39" t="s">
        <v>38</v>
      </c>
      <c r="I60" s="39"/>
      <c r="J60" s="40" t="s">
        <v>143</v>
      </c>
      <c r="K60" s="24" t="s">
        <v>10</v>
      </c>
      <c r="L60" s="41">
        <v>0.6048</v>
      </c>
      <c r="M60" s="43">
        <v>10</v>
      </c>
      <c r="N60" s="41">
        <f t="shared" si="18"/>
        <v>0.6652800000000001</v>
      </c>
      <c r="O60" s="25"/>
      <c r="P60" s="26">
        <f t="shared" si="19"/>
        <v>0</v>
      </c>
      <c r="Q60" s="42">
        <v>0.55</v>
      </c>
      <c r="R60" s="43">
        <f t="shared" si="20"/>
        <v>0.36590400000000006</v>
      </c>
      <c r="S60" s="42"/>
      <c r="T60" s="43">
        <f t="shared" si="21"/>
        <v>0</v>
      </c>
      <c r="U60" s="26">
        <v>20</v>
      </c>
      <c r="V60" s="26">
        <f t="shared" si="22"/>
        <v>0</v>
      </c>
      <c r="W60" s="26">
        <f t="shared" si="23"/>
        <v>0</v>
      </c>
      <c r="X60" s="40"/>
      <c r="Y60" s="39" t="s">
        <v>30</v>
      </c>
      <c r="Z60" s="39" t="s">
        <v>18</v>
      </c>
    </row>
    <row r="61" spans="6:26" s="38" customFormat="1" ht="24" outlineLevel="3">
      <c r="F61" s="23">
        <v>40</v>
      </c>
      <c r="G61" s="24" t="s">
        <v>7</v>
      </c>
      <c r="H61" s="39" t="s">
        <v>75</v>
      </c>
      <c r="I61" s="39"/>
      <c r="J61" s="40" t="s">
        <v>165</v>
      </c>
      <c r="K61" s="24" t="s">
        <v>10</v>
      </c>
      <c r="L61" s="41">
        <v>1.4328</v>
      </c>
      <c r="M61" s="43">
        <v>0</v>
      </c>
      <c r="N61" s="41">
        <f t="shared" si="18"/>
        <v>1.4328</v>
      </c>
      <c r="O61" s="25"/>
      <c r="P61" s="26">
        <f t="shared" si="19"/>
        <v>0</v>
      </c>
      <c r="Q61" s="42">
        <v>0.02431</v>
      </c>
      <c r="R61" s="43">
        <f t="shared" si="20"/>
        <v>0.034831368</v>
      </c>
      <c r="S61" s="42"/>
      <c r="T61" s="43">
        <f t="shared" si="21"/>
        <v>0</v>
      </c>
      <c r="U61" s="26">
        <v>20</v>
      </c>
      <c r="V61" s="26">
        <f t="shared" si="22"/>
        <v>0</v>
      </c>
      <c r="W61" s="26">
        <f t="shared" si="23"/>
        <v>0</v>
      </c>
      <c r="X61" s="40"/>
      <c r="Y61" s="39" t="s">
        <v>30</v>
      </c>
      <c r="Z61" s="39" t="s">
        <v>18</v>
      </c>
    </row>
    <row r="62" spans="6:26" s="38" customFormat="1" ht="24" outlineLevel="3">
      <c r="F62" s="23">
        <v>41</v>
      </c>
      <c r="G62" s="24" t="s">
        <v>7</v>
      </c>
      <c r="H62" s="39" t="s">
        <v>78</v>
      </c>
      <c r="I62" s="39"/>
      <c r="J62" s="40" t="s">
        <v>163</v>
      </c>
      <c r="K62" s="24" t="s">
        <v>9</v>
      </c>
      <c r="L62" s="41">
        <v>24.528</v>
      </c>
      <c r="M62" s="43">
        <v>0</v>
      </c>
      <c r="N62" s="41">
        <f t="shared" si="18"/>
        <v>24.528</v>
      </c>
      <c r="O62" s="25"/>
      <c r="P62" s="26">
        <f t="shared" si="19"/>
        <v>0</v>
      </c>
      <c r="Q62" s="42"/>
      <c r="R62" s="43">
        <f t="shared" si="20"/>
        <v>0</v>
      </c>
      <c r="S62" s="42"/>
      <c r="T62" s="43">
        <f t="shared" si="21"/>
        <v>0</v>
      </c>
      <c r="U62" s="26">
        <v>20</v>
      </c>
      <c r="V62" s="26">
        <f t="shared" si="22"/>
        <v>0</v>
      </c>
      <c r="W62" s="26">
        <f t="shared" si="23"/>
        <v>0</v>
      </c>
      <c r="X62" s="40"/>
      <c r="Y62" s="39" t="s">
        <v>30</v>
      </c>
      <c r="Z62" s="39" t="s">
        <v>18</v>
      </c>
    </row>
    <row r="63" spans="6:26" s="38" customFormat="1" ht="12" outlineLevel="3">
      <c r="F63" s="23">
        <v>42</v>
      </c>
      <c r="G63" s="24" t="s">
        <v>1</v>
      </c>
      <c r="H63" s="39" t="s">
        <v>40</v>
      </c>
      <c r="I63" s="39"/>
      <c r="J63" s="40" t="s">
        <v>123</v>
      </c>
      <c r="K63" s="24" t="s">
        <v>9</v>
      </c>
      <c r="L63" s="41">
        <v>24.528</v>
      </c>
      <c r="M63" s="43">
        <v>10</v>
      </c>
      <c r="N63" s="41">
        <f t="shared" si="18"/>
        <v>26.980800000000002</v>
      </c>
      <c r="O63" s="25"/>
      <c r="P63" s="26">
        <f t="shared" si="19"/>
        <v>0</v>
      </c>
      <c r="Q63" s="42">
        <v>0.00931</v>
      </c>
      <c r="R63" s="43">
        <f t="shared" si="20"/>
        <v>0.25119124800000003</v>
      </c>
      <c r="S63" s="42"/>
      <c r="T63" s="43">
        <f t="shared" si="21"/>
        <v>0</v>
      </c>
      <c r="U63" s="26">
        <v>20</v>
      </c>
      <c r="V63" s="26">
        <f t="shared" si="22"/>
        <v>0</v>
      </c>
      <c r="W63" s="26">
        <f t="shared" si="23"/>
        <v>0</v>
      </c>
      <c r="X63" s="40"/>
      <c r="Y63" s="39" t="s">
        <v>30</v>
      </c>
      <c r="Z63" s="39" t="s">
        <v>18</v>
      </c>
    </row>
    <row r="64" spans="6:26" s="38" customFormat="1" ht="12" outlineLevel="3">
      <c r="F64" s="23">
        <v>43</v>
      </c>
      <c r="G64" s="24" t="s">
        <v>7</v>
      </c>
      <c r="H64" s="39" t="s">
        <v>76</v>
      </c>
      <c r="I64" s="39"/>
      <c r="J64" s="40" t="s">
        <v>131</v>
      </c>
      <c r="K64" s="24" t="s">
        <v>2</v>
      </c>
      <c r="L64" s="41">
        <v>49.056</v>
      </c>
      <c r="M64" s="43">
        <v>0</v>
      </c>
      <c r="N64" s="41">
        <f t="shared" si="18"/>
        <v>49.056</v>
      </c>
      <c r="O64" s="25"/>
      <c r="P64" s="26">
        <f t="shared" si="19"/>
        <v>0</v>
      </c>
      <c r="Q64" s="42">
        <v>2E-05</v>
      </c>
      <c r="R64" s="43">
        <f t="shared" si="20"/>
        <v>0.00098112</v>
      </c>
      <c r="S64" s="42"/>
      <c r="T64" s="43">
        <f t="shared" si="21"/>
        <v>0</v>
      </c>
      <c r="U64" s="26">
        <v>20</v>
      </c>
      <c r="V64" s="26">
        <f t="shared" si="22"/>
        <v>0</v>
      </c>
      <c r="W64" s="26">
        <f t="shared" si="23"/>
        <v>0</v>
      </c>
      <c r="X64" s="40"/>
      <c r="Y64" s="39" t="s">
        <v>30</v>
      </c>
      <c r="Z64" s="39" t="s">
        <v>18</v>
      </c>
    </row>
    <row r="65" spans="6:26" s="38" customFormat="1" ht="12" outlineLevel="3">
      <c r="F65" s="23">
        <v>44</v>
      </c>
      <c r="G65" s="24" t="s">
        <v>1</v>
      </c>
      <c r="H65" s="39" t="s">
        <v>36</v>
      </c>
      <c r="I65" s="39"/>
      <c r="J65" s="40" t="s">
        <v>159</v>
      </c>
      <c r="K65" s="24" t="s">
        <v>10</v>
      </c>
      <c r="L65" s="41">
        <v>0.11773439999999999</v>
      </c>
      <c r="M65" s="43">
        <v>0</v>
      </c>
      <c r="N65" s="41">
        <f t="shared" si="18"/>
        <v>0.11773439999999999</v>
      </c>
      <c r="O65" s="25"/>
      <c r="P65" s="26">
        <f t="shared" si="19"/>
        <v>0</v>
      </c>
      <c r="Q65" s="42">
        <v>0.55</v>
      </c>
      <c r="R65" s="43">
        <f t="shared" si="20"/>
        <v>0.06475391999999999</v>
      </c>
      <c r="S65" s="42"/>
      <c r="T65" s="43">
        <f t="shared" si="21"/>
        <v>0</v>
      </c>
      <c r="U65" s="26">
        <v>20</v>
      </c>
      <c r="V65" s="26">
        <f t="shared" si="22"/>
        <v>0</v>
      </c>
      <c r="W65" s="26">
        <f t="shared" si="23"/>
        <v>0</v>
      </c>
      <c r="X65" s="40"/>
      <c r="Y65" s="39" t="s">
        <v>30</v>
      </c>
      <c r="Z65" s="39" t="s">
        <v>18</v>
      </c>
    </row>
    <row r="66" spans="6:26" s="38" customFormat="1" ht="24" outlineLevel="3">
      <c r="F66" s="23">
        <v>45</v>
      </c>
      <c r="G66" s="24" t="s">
        <v>7</v>
      </c>
      <c r="H66" s="39" t="s">
        <v>77</v>
      </c>
      <c r="I66" s="39"/>
      <c r="J66" s="40" t="s">
        <v>172</v>
      </c>
      <c r="K66" s="24" t="s">
        <v>9</v>
      </c>
      <c r="L66" s="41">
        <v>24.528</v>
      </c>
      <c r="M66" s="43">
        <v>0</v>
      </c>
      <c r="N66" s="41">
        <f t="shared" si="18"/>
        <v>24.528</v>
      </c>
      <c r="O66" s="25"/>
      <c r="P66" s="26">
        <f t="shared" si="19"/>
        <v>0</v>
      </c>
      <c r="Q66" s="42">
        <v>0.0002</v>
      </c>
      <c r="R66" s="43">
        <f t="shared" si="20"/>
        <v>0.0049055999999999995</v>
      </c>
      <c r="S66" s="42"/>
      <c r="T66" s="43">
        <f t="shared" si="21"/>
        <v>0</v>
      </c>
      <c r="U66" s="26">
        <v>20</v>
      </c>
      <c r="V66" s="26">
        <f t="shared" si="22"/>
        <v>0</v>
      </c>
      <c r="W66" s="26">
        <f t="shared" si="23"/>
        <v>0</v>
      </c>
      <c r="X66" s="40"/>
      <c r="Y66" s="39" t="s">
        <v>30</v>
      </c>
      <c r="Z66" s="39" t="s">
        <v>18</v>
      </c>
    </row>
    <row r="67" spans="6:26" s="38" customFormat="1" ht="12" outlineLevel="3">
      <c r="F67" s="23">
        <v>46</v>
      </c>
      <c r="G67" s="24" t="s">
        <v>7</v>
      </c>
      <c r="H67" s="39" t="s">
        <v>89</v>
      </c>
      <c r="I67" s="39"/>
      <c r="J67" s="40" t="s">
        <v>151</v>
      </c>
      <c r="K67" s="24" t="s">
        <v>0</v>
      </c>
      <c r="L67" s="41">
        <v>5.58</v>
      </c>
      <c r="M67" s="43">
        <v>0</v>
      </c>
      <c r="N67" s="41">
        <f t="shared" si="18"/>
        <v>5.58</v>
      </c>
      <c r="O67" s="25"/>
      <c r="P67" s="26">
        <f t="shared" si="19"/>
        <v>0</v>
      </c>
      <c r="Q67" s="42"/>
      <c r="R67" s="43">
        <f t="shared" si="20"/>
        <v>0</v>
      </c>
      <c r="S67" s="42"/>
      <c r="T67" s="43">
        <f t="shared" si="21"/>
        <v>0</v>
      </c>
      <c r="U67" s="26">
        <v>20</v>
      </c>
      <c r="V67" s="26">
        <f t="shared" si="22"/>
        <v>0</v>
      </c>
      <c r="W67" s="26">
        <f t="shared" si="23"/>
        <v>0</v>
      </c>
      <c r="X67" s="40"/>
      <c r="Y67" s="39" t="s">
        <v>30</v>
      </c>
      <c r="Z67" s="39" t="s">
        <v>18</v>
      </c>
    </row>
    <row r="68" ht="12.75" outlineLevel="3"/>
    <row r="69" spans="6:26" s="37" customFormat="1" ht="16.5" customHeight="1" outlineLevel="2">
      <c r="F69" s="80"/>
      <c r="G69" s="81"/>
      <c r="H69" s="82"/>
      <c r="I69" s="82"/>
      <c r="J69" s="82" t="s">
        <v>120</v>
      </c>
      <c r="K69" s="81"/>
      <c r="L69" s="83"/>
      <c r="M69" s="84"/>
      <c r="N69" s="83"/>
      <c r="O69" s="84"/>
      <c r="P69" s="57">
        <f>SUBTOTAL(9,P70:P74)</f>
        <v>0</v>
      </c>
      <c r="Q69" s="85"/>
      <c r="R69" s="58">
        <f>SUBTOTAL(9,R70:R74)</f>
        <v>0.034868</v>
      </c>
      <c r="S69" s="84"/>
      <c r="T69" s="58">
        <f>SUBTOTAL(9,T70:T74)</f>
        <v>0</v>
      </c>
      <c r="U69" s="84"/>
      <c r="V69" s="57">
        <f>SUBTOTAL(9,V70:V74)</f>
        <v>0</v>
      </c>
      <c r="W69" s="57">
        <f>SUBTOTAL(9,W70:W74)</f>
        <v>0</v>
      </c>
      <c r="X69" s="86"/>
      <c r="Y69" s="87"/>
      <c r="Z69" s="87"/>
    </row>
    <row r="70" spans="6:26" s="38" customFormat="1" ht="12" outlineLevel="3">
      <c r="F70" s="23">
        <v>47</v>
      </c>
      <c r="G70" s="24" t="s">
        <v>7</v>
      </c>
      <c r="H70" s="39" t="s">
        <v>79</v>
      </c>
      <c r="I70" s="39"/>
      <c r="J70" s="40" t="s">
        <v>133</v>
      </c>
      <c r="K70" s="24" t="s">
        <v>2</v>
      </c>
      <c r="L70" s="41">
        <v>8.4</v>
      </c>
      <c r="M70" s="43">
        <v>0</v>
      </c>
      <c r="N70" s="41">
        <f>L70*(1+M70/100)</f>
        <v>8.4</v>
      </c>
      <c r="O70" s="25"/>
      <c r="P70" s="26">
        <f>N70*O70</f>
        <v>0</v>
      </c>
      <c r="Q70" s="42">
        <v>0.00202</v>
      </c>
      <c r="R70" s="43">
        <f>N70*Q70</f>
        <v>0.016968</v>
      </c>
      <c r="S70" s="42"/>
      <c r="T70" s="43">
        <f>N70*S70</f>
        <v>0</v>
      </c>
      <c r="U70" s="26">
        <v>20</v>
      </c>
      <c r="V70" s="26">
        <f>P70*(U70/100)</f>
        <v>0</v>
      </c>
      <c r="W70" s="26">
        <f>P70+V70</f>
        <v>0</v>
      </c>
      <c r="X70" s="40"/>
      <c r="Y70" s="39" t="s">
        <v>30</v>
      </c>
      <c r="Z70" s="39" t="s">
        <v>19</v>
      </c>
    </row>
    <row r="71" spans="6:26" s="38" customFormat="1" ht="12" outlineLevel="3">
      <c r="F71" s="23">
        <v>48</v>
      </c>
      <c r="G71" s="24" t="s">
        <v>7</v>
      </c>
      <c r="H71" s="39" t="s">
        <v>80</v>
      </c>
      <c r="I71" s="39"/>
      <c r="J71" s="40" t="s">
        <v>142</v>
      </c>
      <c r="K71" s="24" t="s">
        <v>26</v>
      </c>
      <c r="L71" s="41">
        <v>2</v>
      </c>
      <c r="M71" s="43">
        <v>0</v>
      </c>
      <c r="N71" s="41">
        <f>L71*(1+M71/100)</f>
        <v>2</v>
      </c>
      <c r="O71" s="25"/>
      <c r="P71" s="26">
        <f>N71*O71</f>
        <v>0</v>
      </c>
      <c r="Q71" s="42">
        <v>0.00301</v>
      </c>
      <c r="R71" s="43">
        <f>N71*Q71</f>
        <v>0.00602</v>
      </c>
      <c r="S71" s="42"/>
      <c r="T71" s="43">
        <f>N71*S71</f>
        <v>0</v>
      </c>
      <c r="U71" s="26">
        <v>20</v>
      </c>
      <c r="V71" s="26">
        <f>P71*(U71/100)</f>
        <v>0</v>
      </c>
      <c r="W71" s="26">
        <f>P71+V71</f>
        <v>0</v>
      </c>
      <c r="X71" s="40"/>
      <c r="Y71" s="39" t="s">
        <v>30</v>
      </c>
      <c r="Z71" s="39" t="s">
        <v>19</v>
      </c>
    </row>
    <row r="72" spans="6:26" s="38" customFormat="1" ht="12" outlineLevel="3">
      <c r="F72" s="23">
        <v>49</v>
      </c>
      <c r="G72" s="24" t="s">
        <v>7</v>
      </c>
      <c r="H72" s="39" t="s">
        <v>81</v>
      </c>
      <c r="I72" s="39"/>
      <c r="J72" s="40" t="s">
        <v>134</v>
      </c>
      <c r="K72" s="24" t="s">
        <v>2</v>
      </c>
      <c r="L72" s="41">
        <v>5.4</v>
      </c>
      <c r="M72" s="43">
        <v>0</v>
      </c>
      <c r="N72" s="41">
        <f>L72*(1+M72/100)</f>
        <v>5.4</v>
      </c>
      <c r="O72" s="25"/>
      <c r="P72" s="26">
        <f>N72*O72</f>
        <v>0</v>
      </c>
      <c r="Q72" s="42">
        <v>0.0022</v>
      </c>
      <c r="R72" s="43">
        <f>N72*Q72</f>
        <v>0.011880000000000002</v>
      </c>
      <c r="S72" s="42"/>
      <c r="T72" s="43">
        <f>N72*S72</f>
        <v>0</v>
      </c>
      <c r="U72" s="26">
        <v>20</v>
      </c>
      <c r="V72" s="26">
        <f>P72*(U72/100)</f>
        <v>0</v>
      </c>
      <c r="W72" s="26">
        <f>P72+V72</f>
        <v>0</v>
      </c>
      <c r="X72" s="40"/>
      <c r="Y72" s="39" t="s">
        <v>30</v>
      </c>
      <c r="Z72" s="39" t="s">
        <v>19</v>
      </c>
    </row>
    <row r="73" spans="6:26" s="38" customFormat="1" ht="24" outlineLevel="3">
      <c r="F73" s="23">
        <v>50</v>
      </c>
      <c r="G73" s="24" t="s">
        <v>7</v>
      </c>
      <c r="H73" s="39" t="s">
        <v>90</v>
      </c>
      <c r="I73" s="39"/>
      <c r="J73" s="40" t="s">
        <v>160</v>
      </c>
      <c r="K73" s="24" t="s">
        <v>0</v>
      </c>
      <c r="L73" s="41">
        <v>1.52</v>
      </c>
      <c r="M73" s="43">
        <v>0</v>
      </c>
      <c r="N73" s="41">
        <f>L73*(1+M73/100)</f>
        <v>1.52</v>
      </c>
      <c r="O73" s="25"/>
      <c r="P73" s="26">
        <f>N73*O73</f>
        <v>0</v>
      </c>
      <c r="Q73" s="42"/>
      <c r="R73" s="43">
        <f>N73*Q73</f>
        <v>0</v>
      </c>
      <c r="S73" s="42"/>
      <c r="T73" s="43">
        <f>N73*S73</f>
        <v>0</v>
      </c>
      <c r="U73" s="26">
        <v>20</v>
      </c>
      <c r="V73" s="26">
        <f>P73*(U73/100)</f>
        <v>0</v>
      </c>
      <c r="W73" s="26">
        <f>P73+V73</f>
        <v>0</v>
      </c>
      <c r="X73" s="40"/>
      <c r="Y73" s="39" t="s">
        <v>30</v>
      </c>
      <c r="Z73" s="39" t="s">
        <v>19</v>
      </c>
    </row>
    <row r="74" ht="12.75" outlineLevel="3"/>
    <row r="75" spans="6:26" s="37" customFormat="1" ht="16.5" customHeight="1" outlineLevel="2">
      <c r="F75" s="80"/>
      <c r="G75" s="81"/>
      <c r="H75" s="82"/>
      <c r="I75" s="82"/>
      <c r="J75" s="82" t="s">
        <v>121</v>
      </c>
      <c r="K75" s="81"/>
      <c r="L75" s="83"/>
      <c r="M75" s="84"/>
      <c r="N75" s="83"/>
      <c r="O75" s="84"/>
      <c r="P75" s="57">
        <f>SUBTOTAL(9,P76:P79)</f>
        <v>0</v>
      </c>
      <c r="Q75" s="85"/>
      <c r="R75" s="58">
        <f>SUBTOTAL(9,R76:R79)</f>
        <v>0.29700000000000004</v>
      </c>
      <c r="S75" s="84"/>
      <c r="T75" s="58">
        <f>SUBTOTAL(9,T76:T79)</f>
        <v>0</v>
      </c>
      <c r="U75" s="84"/>
      <c r="V75" s="57">
        <f>SUBTOTAL(9,V76:V79)</f>
        <v>0</v>
      </c>
      <c r="W75" s="57">
        <f>SUBTOTAL(9,W76:W79)</f>
        <v>0</v>
      </c>
      <c r="X75" s="86"/>
      <c r="Y75" s="87"/>
      <c r="Z75" s="87"/>
    </row>
    <row r="76" spans="6:26" s="38" customFormat="1" ht="12" outlineLevel="3">
      <c r="F76" s="23">
        <v>51</v>
      </c>
      <c r="G76" s="24" t="s">
        <v>7</v>
      </c>
      <c r="H76" s="39" t="s">
        <v>82</v>
      </c>
      <c r="I76" s="39"/>
      <c r="J76" s="40" t="s">
        <v>138</v>
      </c>
      <c r="K76" s="24" t="s">
        <v>2</v>
      </c>
      <c r="L76" s="41">
        <v>36</v>
      </c>
      <c r="M76" s="43">
        <v>0</v>
      </c>
      <c r="N76" s="41">
        <f>L76*(1+M76/100)</f>
        <v>36</v>
      </c>
      <c r="O76" s="25"/>
      <c r="P76" s="26">
        <f>N76*O76</f>
        <v>0</v>
      </c>
      <c r="Q76" s="42"/>
      <c r="R76" s="43">
        <f>N76*Q76</f>
        <v>0</v>
      </c>
      <c r="S76" s="42"/>
      <c r="T76" s="43">
        <f>N76*S76</f>
        <v>0</v>
      </c>
      <c r="U76" s="26">
        <v>20</v>
      </c>
      <c r="V76" s="26">
        <f>P76*(U76/100)</f>
        <v>0</v>
      </c>
      <c r="W76" s="26">
        <f>P76+V76</f>
        <v>0</v>
      </c>
      <c r="X76" s="40"/>
      <c r="Y76" s="39" t="s">
        <v>30</v>
      </c>
      <c r="Z76" s="39" t="s">
        <v>20</v>
      </c>
    </row>
    <row r="77" spans="6:26" s="38" customFormat="1" ht="12" outlineLevel="3">
      <c r="F77" s="23">
        <v>52</v>
      </c>
      <c r="G77" s="24" t="s">
        <v>1</v>
      </c>
      <c r="H77" s="39" t="s">
        <v>39</v>
      </c>
      <c r="I77" s="39"/>
      <c r="J77" s="40" t="s">
        <v>126</v>
      </c>
      <c r="K77" s="24" t="s">
        <v>10</v>
      </c>
      <c r="L77" s="41">
        <v>0.54</v>
      </c>
      <c r="M77" s="43">
        <v>10</v>
      </c>
      <c r="N77" s="41">
        <f>L77*(1+M77/100)</f>
        <v>0.5940000000000001</v>
      </c>
      <c r="O77" s="25"/>
      <c r="P77" s="26">
        <f>N77*O77</f>
        <v>0</v>
      </c>
      <c r="Q77" s="42">
        <v>0.5</v>
      </c>
      <c r="R77" s="43">
        <f>N77*Q77</f>
        <v>0.29700000000000004</v>
      </c>
      <c r="S77" s="42"/>
      <c r="T77" s="43">
        <f>N77*S77</f>
        <v>0</v>
      </c>
      <c r="U77" s="26">
        <v>20</v>
      </c>
      <c r="V77" s="26">
        <f>P77*(U77/100)</f>
        <v>0</v>
      </c>
      <c r="W77" s="26">
        <f>P77+V77</f>
        <v>0</v>
      </c>
      <c r="X77" s="40"/>
      <c r="Y77" s="39" t="s">
        <v>30</v>
      </c>
      <c r="Z77" s="39" t="s">
        <v>20</v>
      </c>
    </row>
    <row r="78" spans="6:26" s="38" customFormat="1" ht="12" outlineLevel="3">
      <c r="F78" s="23">
        <v>53</v>
      </c>
      <c r="G78" s="24" t="s">
        <v>7</v>
      </c>
      <c r="H78" s="39" t="s">
        <v>91</v>
      </c>
      <c r="I78" s="39"/>
      <c r="J78" s="40" t="s">
        <v>161</v>
      </c>
      <c r="K78" s="24" t="s">
        <v>0</v>
      </c>
      <c r="L78" s="41">
        <v>0.74</v>
      </c>
      <c r="M78" s="43">
        <v>0</v>
      </c>
      <c r="N78" s="41">
        <f>L78*(1+M78/100)</f>
        <v>0.74</v>
      </c>
      <c r="O78" s="25"/>
      <c r="P78" s="26">
        <f>N78*O78</f>
        <v>0</v>
      </c>
      <c r="Q78" s="42"/>
      <c r="R78" s="43">
        <f>N78*Q78</f>
        <v>0</v>
      </c>
      <c r="S78" s="42"/>
      <c r="T78" s="43">
        <f>N78*S78</f>
        <v>0</v>
      </c>
      <c r="U78" s="26">
        <v>20</v>
      </c>
      <c r="V78" s="26">
        <f>P78*(U78/100)</f>
        <v>0</v>
      </c>
      <c r="W78" s="26">
        <f>P78+V78</f>
        <v>0</v>
      </c>
      <c r="X78" s="40"/>
      <c r="Y78" s="39" t="s">
        <v>30</v>
      </c>
      <c r="Z78" s="39" t="s">
        <v>20</v>
      </c>
    </row>
    <row r="79" ht="12.75" outlineLevel="3"/>
    <row r="80" spans="6:26" s="37" customFormat="1" ht="16.5" customHeight="1" outlineLevel="2">
      <c r="F80" s="80"/>
      <c r="G80" s="81"/>
      <c r="H80" s="82"/>
      <c r="I80" s="82"/>
      <c r="J80" s="82" t="s">
        <v>105</v>
      </c>
      <c r="K80" s="81"/>
      <c r="L80" s="83"/>
      <c r="M80" s="84"/>
      <c r="N80" s="83"/>
      <c r="O80" s="84"/>
      <c r="P80" s="57">
        <f>SUBTOTAL(9,P81:P84)</f>
        <v>0</v>
      </c>
      <c r="Q80" s="85"/>
      <c r="R80" s="58">
        <f>SUBTOTAL(9,R81:R84)</f>
        <v>0.037837248</v>
      </c>
      <c r="S80" s="84"/>
      <c r="T80" s="58">
        <f>SUBTOTAL(9,T81:T84)</f>
        <v>0</v>
      </c>
      <c r="U80" s="84"/>
      <c r="V80" s="57">
        <f>SUBTOTAL(9,V81:V84)</f>
        <v>0</v>
      </c>
      <c r="W80" s="57">
        <f>SUBTOTAL(9,W81:W84)</f>
        <v>0</v>
      </c>
      <c r="X80" s="86"/>
      <c r="Y80" s="87"/>
      <c r="Z80" s="87"/>
    </row>
    <row r="81" spans="6:26" s="38" customFormat="1" ht="24" outlineLevel="3">
      <c r="F81" s="23">
        <v>54</v>
      </c>
      <c r="G81" s="24" t="s">
        <v>7</v>
      </c>
      <c r="H81" s="39" t="s">
        <v>83</v>
      </c>
      <c r="I81" s="39"/>
      <c r="J81" s="40" t="s">
        <v>168</v>
      </c>
      <c r="K81" s="24" t="s">
        <v>9</v>
      </c>
      <c r="L81" s="41">
        <v>36</v>
      </c>
      <c r="M81" s="43">
        <v>0</v>
      </c>
      <c r="N81" s="41">
        <f>L81*(1+M81/100)</f>
        <v>36</v>
      </c>
      <c r="O81" s="25"/>
      <c r="P81" s="26">
        <f>N81*O81</f>
        <v>0</v>
      </c>
      <c r="Q81" s="42">
        <v>0.00048</v>
      </c>
      <c r="R81" s="43">
        <f>N81*Q81</f>
        <v>0.01728</v>
      </c>
      <c r="S81" s="42"/>
      <c r="T81" s="43">
        <f>N81*S81</f>
        <v>0</v>
      </c>
      <c r="U81" s="26">
        <v>20</v>
      </c>
      <c r="V81" s="26">
        <f>P81*(U81/100)</f>
        <v>0</v>
      </c>
      <c r="W81" s="26">
        <f>P81+V81</f>
        <v>0</v>
      </c>
      <c r="X81" s="40"/>
      <c r="Y81" s="39" t="s">
        <v>30</v>
      </c>
      <c r="Z81" s="39" t="s">
        <v>21</v>
      </c>
    </row>
    <row r="82" spans="6:26" s="38" customFormat="1" ht="24" outlineLevel="3">
      <c r="F82" s="23">
        <v>55</v>
      </c>
      <c r="G82" s="24" t="s">
        <v>7</v>
      </c>
      <c r="H82" s="39" t="s">
        <v>85</v>
      </c>
      <c r="I82" s="39"/>
      <c r="J82" s="40" t="s">
        <v>166</v>
      </c>
      <c r="K82" s="24" t="s">
        <v>9</v>
      </c>
      <c r="L82" s="41">
        <v>24.528</v>
      </c>
      <c r="M82" s="43">
        <v>0</v>
      </c>
      <c r="N82" s="41">
        <f>L82*(1+M82/100)</f>
        <v>24.528</v>
      </c>
      <c r="O82" s="25"/>
      <c r="P82" s="26">
        <f>N82*O82</f>
        <v>0</v>
      </c>
      <c r="Q82" s="42">
        <v>0.0007</v>
      </c>
      <c r="R82" s="43">
        <f>N82*Q82</f>
        <v>0.0171696</v>
      </c>
      <c r="S82" s="42"/>
      <c r="T82" s="43">
        <f>N82*S82</f>
        <v>0</v>
      </c>
      <c r="U82" s="26">
        <v>20</v>
      </c>
      <c r="V82" s="26">
        <f>P82*(U82/100)</f>
        <v>0</v>
      </c>
      <c r="W82" s="26">
        <f>P82+V82</f>
        <v>0</v>
      </c>
      <c r="X82" s="40"/>
      <c r="Y82" s="39" t="s">
        <v>30</v>
      </c>
      <c r="Z82" s="39" t="s">
        <v>21</v>
      </c>
    </row>
    <row r="83" spans="6:26" s="38" customFormat="1" ht="24" outlineLevel="3">
      <c r="F83" s="23">
        <v>56</v>
      </c>
      <c r="G83" s="24" t="s">
        <v>7</v>
      </c>
      <c r="H83" s="39" t="s">
        <v>84</v>
      </c>
      <c r="I83" s="39"/>
      <c r="J83" s="40" t="s">
        <v>178</v>
      </c>
      <c r="K83" s="24" t="s">
        <v>9</v>
      </c>
      <c r="L83" s="41">
        <v>84.6912</v>
      </c>
      <c r="M83" s="43">
        <v>0</v>
      </c>
      <c r="N83" s="41">
        <f>L83*(1+M83/100)</f>
        <v>84.6912</v>
      </c>
      <c r="O83" s="25"/>
      <c r="P83" s="26">
        <f>N83*O83</f>
        <v>0</v>
      </c>
      <c r="Q83" s="42">
        <v>4E-05</v>
      </c>
      <c r="R83" s="43">
        <f>N83*Q83</f>
        <v>0.003387648</v>
      </c>
      <c r="S83" s="42"/>
      <c r="T83" s="43">
        <f>N83*S83</f>
        <v>0</v>
      </c>
      <c r="U83" s="26">
        <v>20</v>
      </c>
      <c r="V83" s="26">
        <f>P83*(U83/100)</f>
        <v>0</v>
      </c>
      <c r="W83" s="26">
        <f>P83+V83</f>
        <v>0</v>
      </c>
      <c r="X83" s="40"/>
      <c r="Y83" s="39" t="s">
        <v>30</v>
      </c>
      <c r="Z83" s="39" t="s">
        <v>21</v>
      </c>
    </row>
    <row r="84" ht="12.75" outlineLevel="3"/>
    <row r="85" spans="6:26" s="37" customFormat="1" ht="16.5" customHeight="1" outlineLevel="2">
      <c r="F85" s="80"/>
      <c r="G85" s="81"/>
      <c r="H85" s="82"/>
      <c r="I85" s="82"/>
      <c r="J85" s="82" t="s">
        <v>127</v>
      </c>
      <c r="K85" s="81"/>
      <c r="L85" s="83"/>
      <c r="M85" s="84"/>
      <c r="N85" s="83"/>
      <c r="O85" s="84"/>
      <c r="P85" s="57">
        <f>SUBTOTAL(9,P86:P87)</f>
        <v>0</v>
      </c>
      <c r="Q85" s="85"/>
      <c r="R85" s="58">
        <f>SUBTOTAL(9,R86:R87)</f>
        <v>0</v>
      </c>
      <c r="S85" s="84"/>
      <c r="T85" s="58">
        <f>SUBTOTAL(9,T86:T87)</f>
        <v>0</v>
      </c>
      <c r="U85" s="84"/>
      <c r="V85" s="57">
        <f>SUBTOTAL(9,V86:V87)</f>
        <v>0</v>
      </c>
      <c r="W85" s="57">
        <f>SUBTOTAL(9,W86:W87)</f>
        <v>0</v>
      </c>
      <c r="X85" s="86"/>
      <c r="Y85" s="87"/>
      <c r="Z85" s="87"/>
    </row>
    <row r="86" spans="6:26" s="38" customFormat="1" ht="12" outlineLevel="3">
      <c r="F86" s="23">
        <v>57</v>
      </c>
      <c r="G86" s="24" t="s">
        <v>6</v>
      </c>
      <c r="H86" s="39" t="s">
        <v>4</v>
      </c>
      <c r="I86" s="39"/>
      <c r="J86" s="40" t="s">
        <v>115</v>
      </c>
      <c r="K86" s="24" t="s">
        <v>0</v>
      </c>
      <c r="L86" s="41">
        <v>2.5</v>
      </c>
      <c r="M86" s="43">
        <v>0</v>
      </c>
      <c r="N86" s="41">
        <f>L86*(1+M86/100)</f>
        <v>2.5</v>
      </c>
      <c r="O86" s="25"/>
      <c r="P86" s="26">
        <f>N86*O86</f>
        <v>0</v>
      </c>
      <c r="Q86" s="42"/>
      <c r="R86" s="43">
        <f>N86*Q86</f>
        <v>0</v>
      </c>
      <c r="S86" s="42"/>
      <c r="T86" s="43">
        <f>N86*S86</f>
        <v>0</v>
      </c>
      <c r="U86" s="26">
        <v>20</v>
      </c>
      <c r="V86" s="26">
        <f>P86*(U86/100)</f>
        <v>0</v>
      </c>
      <c r="W86" s="26">
        <f>P86+V86</f>
        <v>0</v>
      </c>
      <c r="X86" s="40"/>
      <c r="Y86" s="39" t="s">
        <v>30</v>
      </c>
      <c r="Z86" s="39" t="s">
        <v>25</v>
      </c>
    </row>
    <row r="87" ht="12.75" outlineLevel="3"/>
    <row r="88" ht="12.75" outlineLevel="2"/>
    <row r="89" ht="12.75" outlineLevel="1"/>
  </sheetData>
  <sheetProtection/>
  <printOptions/>
  <pageMargins left="0.3937007874015748" right="0.3937007874015748" top="0.5905511811023623" bottom="0.5905511811023623" header="0.3937007874015748" footer="0.3937007874015748"/>
  <pageSetup fitToHeight="9999" fitToWidth="1" horizontalDpi="300" verticalDpi="300" orientation="landscape" paperSize="9" scale="71" r:id="rId1"/>
  <headerFooter alignWithMargins="0"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Kateřina Tumpachová</cp:lastModifiedBy>
  <cp:lastPrinted>2009-10-13T21:42:55Z</cp:lastPrinted>
  <dcterms:created xsi:type="dcterms:W3CDTF">2007-10-16T11:08:58Z</dcterms:created>
  <dcterms:modified xsi:type="dcterms:W3CDTF">2011-11-18T22:41:43Z</dcterms:modified>
  <cp:category/>
  <cp:version/>
  <cp:contentType/>
  <cp:contentStatus/>
</cp:coreProperties>
</file>