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<sst xmlns="http://schemas.openxmlformats.org/spreadsheetml/2006/main" count="742" uniqueCount="344">
  <si>
    <t>Název stavby</t>
  </si>
  <si>
    <t>Oprava střešního pláště, Hasičská zbrojnice, Lázeňská , Údlice</t>
  </si>
  <si>
    <t>JKSO</t>
  </si>
  <si>
    <t xml:space="preserve"> </t>
  </si>
  <si>
    <t>Kód stavby</t>
  </si>
  <si>
    <t>B1109</t>
  </si>
  <si>
    <t>Název objektu</t>
  </si>
  <si>
    <t>EČO</t>
  </si>
  <si>
    <t>Kód objektu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</si>
  <si>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</si>
  <si>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</si>
  <si>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</si>
  <si>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</si>
  <si>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</si>
  <si>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</si>
  <si>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</si>
  <si>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Obec Údlice</t>
  </si>
  <si>
    <t>Projektant</t>
  </si>
  <si>
    <t>Bohemia Arch spol.s r.o., Čelakovského 4297,Chomut</t>
  </si>
  <si>
    <t>Zhotovitel</t>
  </si>
  <si>
    <t>vyjde z výběrového řízení</t>
  </si>
  <si>
    <t>Rozpočet číslo</t>
  </si>
  <si>
    <t>Zpracoval</t>
  </si>
  <si>
    <t>Dne</t>
  </si>
  <si>
    <t>Valová R.</t>
  </si>
  <si>
    <t>09.06.2011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</si>
  <si>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</si>
  <si>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</si>
  <si>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</si>
  <si>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</si>
  <si>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</si>
  <si>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</si>
  <si>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</si>
  <si>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</si>
  <si>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</si>
  <si>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</si>
  <si>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</si>
  <si>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</si>
  <si>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</si>
  <si>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</si>
  <si>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</si>
  <si>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</si>
  <si>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</si>
  <si>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</si>
  <si>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</si>
  <si>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</si>
  <si>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</si>
  <si>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</si>
  <si>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</si>
  <si>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</si>
  <si>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</si>
  <si>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</si>
  <si>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</si>
  <si>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</si>
  <si>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</si>
  <si>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</si>
  <si>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</si>
  <si>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</si>
  <si>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</si>
  <si>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</si>
  <si>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</si>
  <si>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</si>
  <si>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</si>
  <si>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</si>
  <si>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</si>
  <si>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</si>
  <si>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</si>
  <si>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</si>
  <si>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</si>
  <si>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</si>
  <si>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</si>
  <si>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</si>
  <si>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</si>
  <si>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</si>
  <si>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</si>
  <si>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</si>
  <si>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</si>
  <si>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</si>
  <si>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</si>
  <si>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</si>
  <si>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</si>
  <si>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</si>
  <si>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</si>
  <si>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</si>
  <si>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</si>
  <si>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</si>
  <si>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</si>
  <si>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</si>
  <si>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</si>
  <si>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</si>
  <si>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</si>
  <si>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</si>
  <si>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</si>
  <si>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</si>
  <si>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</si>
  <si>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</si>
  <si>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</si>
  <si>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</si>
  <si>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</si>
  <si>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</si>
  <si>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</si>
  <si>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</si>
  <si>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</si>
  <si>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</si>
  <si>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4</t>
  </si>
  <si>
    <t>Vodorovné konstrukce</t>
  </si>
  <si>
    <t>1</t>
  </si>
  <si>
    <t>K</t>
  </si>
  <si>
    <t>011</t>
  </si>
  <si>
    <t>417321414</t>
  </si>
  <si>
    <t>Ztužující pásy a věnce ze ŽB tř. C 20/25</t>
  </si>
  <si>
    <t>m3</t>
  </si>
  <si>
    <t>2</t>
  </si>
  <si>
    <t>-1</t>
  </si>
  <si>
    <t>417351115</t>
  </si>
  <si>
    <t>Zřízení bednění ztužujících věnců</t>
  </si>
  <si>
    <t>m2</t>
  </si>
  <si>
    <t>9,525*0,3*2</t>
  </si>
  <si>
    <t>3</t>
  </si>
  <si>
    <t>417351116</t>
  </si>
  <si>
    <t>Odstranění bednění ztužujících věnců</t>
  </si>
  <si>
    <t>417361321</t>
  </si>
  <si>
    <t>Výztuž ztužujících pásů a věnců betonářskou ocelí 11 373</t>
  </si>
  <si>
    <t>t</t>
  </si>
  <si>
    <t>6</t>
  </si>
  <si>
    <t>Úpravy povrchu, podlahy, osazení</t>
  </si>
  <si>
    <t>5</t>
  </si>
  <si>
    <t>620471212</t>
  </si>
  <si>
    <t>Vnější omítka silikátová tenkovrstvá probarvená zatřená (škrábaná) tl 2 mm</t>
  </si>
  <si>
    <t>620471812</t>
  </si>
  <si>
    <t>Nátěr základní penetrační pro silikátové tenkovrstvé omítky</t>
  </si>
  <si>
    <t>7</t>
  </si>
  <si>
    <t>622711213</t>
  </si>
  <si>
    <t>KZS stěn budov pod omítku deskami z polystyrénu EPS tl 30 mm s hmoždinkami s kovovým trnem</t>
  </si>
  <si>
    <t>9,525*0,6*2</t>
  </si>
  <si>
    <t>14,9*0,6</t>
  </si>
  <si>
    <t>Součet</t>
  </si>
  <si>
    <t>9</t>
  </si>
  <si>
    <t>Ostatní konstrukce a práce-bourání</t>
  </si>
  <si>
    <t>8</t>
  </si>
  <si>
    <t>003</t>
  </si>
  <si>
    <t>941111131</t>
  </si>
  <si>
    <t>Montáž lešení řadového trubkového lehkého s podlahami zatížení do 200 kg/m2 š do 1,5 m v do 10 m</t>
  </si>
  <si>
    <t>9,525*2*4,1</t>
  </si>
  <si>
    <t>14,9*4,1</t>
  </si>
  <si>
    <t>941111231</t>
  </si>
  <si>
    <t>Příplatek k lešení řadovému trubkovému lehkému s podlahami š 1,5 m v 10 m za první a ZKD den použití</t>
  </si>
  <si>
    <t>10</t>
  </si>
  <si>
    <t>941111831</t>
  </si>
  <si>
    <t>Demontáž lešení řadového trubkového lehkého s podlahami zatížení do 200 kg/m2 š do 1,5 m v do 10 m</t>
  </si>
  <si>
    <t>11</t>
  </si>
  <si>
    <t>953961113</t>
  </si>
  <si>
    <t>Kotvy chemickým tmelem  do betonu, ŽB nebo kamene s vyvrtáním otvoru</t>
  </si>
  <si>
    <t>kus</t>
  </si>
  <si>
    <t>9,525/0,25*2</t>
  </si>
  <si>
    <t>Mezisoučet</t>
  </si>
  <si>
    <t>76</t>
  </si>
  <si>
    <t>12</t>
  </si>
  <si>
    <t>013</t>
  </si>
  <si>
    <t>962032241</t>
  </si>
  <si>
    <t>Bourání zdiva z cihel pálených nebo vápenopískových na MC</t>
  </si>
  <si>
    <t>13</t>
  </si>
  <si>
    <t>979011111</t>
  </si>
  <si>
    <t>Svislá doprava suti a vybouraných hmot za prvé podlaží</t>
  </si>
  <si>
    <t>14</t>
  </si>
  <si>
    <t>979081111</t>
  </si>
  <si>
    <t>Odvoz suti a vybouraných hmot na skládku do 1 km</t>
  </si>
  <si>
    <t>15</t>
  </si>
  <si>
    <t>979081121</t>
  </si>
  <si>
    <t>Odvoz suti a vybouraných hmot na skládku ZKD 1 km přes 1 km</t>
  </si>
  <si>
    <t>16</t>
  </si>
  <si>
    <t>979082111</t>
  </si>
  <si>
    <t>Vnitrostaveništní vodorovná doprava suti a vybouraných hmot do 10 m</t>
  </si>
  <si>
    <t>17</t>
  </si>
  <si>
    <t>979082121</t>
  </si>
  <si>
    <t>Vnitrostaveništní vodorovná doprava suti a vybouraných hmot ZKD 5 m přes 10 m</t>
  </si>
  <si>
    <t>18</t>
  </si>
  <si>
    <t>979098191</t>
  </si>
  <si>
    <t>Poplatek za skládku - netříděné</t>
  </si>
  <si>
    <t>99</t>
  </si>
  <si>
    <t>Přesun hmot</t>
  </si>
  <si>
    <t>19</t>
  </si>
  <si>
    <t>014</t>
  </si>
  <si>
    <t>999281111</t>
  </si>
  <si>
    <t>Přesun hmot pro opravy a údržbu budov v do 25 m</t>
  </si>
  <si>
    <t>Práce a dodávky PSV</t>
  </si>
  <si>
    <t>712</t>
  </si>
  <si>
    <t>Povlakové krytiny</t>
  </si>
  <si>
    <t>20</t>
  </si>
  <si>
    <t>712300833</t>
  </si>
  <si>
    <t>Odstranění povlakové krytiny střech do 10° třívrstvé</t>
  </si>
  <si>
    <t>21</t>
  </si>
  <si>
    <t>PK</t>
  </si>
  <si>
    <t>712300839</t>
  </si>
  <si>
    <t>Příprava podkladu střechy před zahájením oprav - zametení, očištění podkladu, vyspravení hrubých nerovností</t>
  </si>
  <si>
    <t>22</t>
  </si>
  <si>
    <t>712311101</t>
  </si>
  <si>
    <t>Provedení povlakové krytiny střech do 10° za studena lakem penetračním nebo asfaltovým</t>
  </si>
  <si>
    <t>střecha</t>
  </si>
  <si>
    <t>141,92</t>
  </si>
  <si>
    <t>detail stěny</t>
  </si>
  <si>
    <t>14,9*0,3</t>
  </si>
  <si>
    <t>23</t>
  </si>
  <si>
    <t>M</t>
  </si>
  <si>
    <t>MAT</t>
  </si>
  <si>
    <t>1116314R1</t>
  </si>
  <si>
    <t>Penetrační nátěr ( např.SILPLAST PRIMER)</t>
  </si>
  <si>
    <t>24</t>
  </si>
  <si>
    <t>712331101</t>
  </si>
  <si>
    <t>Provedení povlakové krytiny střech do 10° podkladní vrstvy pásy na sucho AIP, NAIP nebo tkaninou</t>
  </si>
  <si>
    <t>25</t>
  </si>
  <si>
    <t>283292R1</t>
  </si>
  <si>
    <t>zábrana parotěsná (např. PALU VILATHERM)</t>
  </si>
  <si>
    <t>26</t>
  </si>
  <si>
    <t>712331101a</t>
  </si>
  <si>
    <t>27</t>
  </si>
  <si>
    <t>6281112R1</t>
  </si>
  <si>
    <t>mikroventilační mezera (např.SILPLAST-PERFADER)</t>
  </si>
  <si>
    <t>28</t>
  </si>
  <si>
    <t>712341559</t>
  </si>
  <si>
    <t>Provedení povlakové krytiny střech do 10° pásy NAIP přitavením v plné ploše</t>
  </si>
  <si>
    <t>29</t>
  </si>
  <si>
    <t>628520R1</t>
  </si>
  <si>
    <t>pás asfaltovaný modifikovaný SBS (např. SILPLAST PARAFOR SOLO GS) s ochranným posypem</t>
  </si>
  <si>
    <t>30</t>
  </si>
  <si>
    <t>712341559a</t>
  </si>
  <si>
    <t>Provedení povlakové krytiny střech do 10° pásy NAIP přitavením v plné ploše - provedení detailů</t>
  </si>
  <si>
    <t>14,9*0,15</t>
  </si>
  <si>
    <t>31</t>
  </si>
  <si>
    <t>628526100</t>
  </si>
  <si>
    <t>pás asfaltovaný modifikovaný SBS - vyztužení v detailech</t>
  </si>
  <si>
    <t>32</t>
  </si>
  <si>
    <t>712341559b</t>
  </si>
  <si>
    <t>Provedení povlakové krytiny střech do 10° pásy NAIP přitavením v plné ploše - detail lemování zdiva</t>
  </si>
  <si>
    <t>33</t>
  </si>
  <si>
    <t>6283611R2</t>
  </si>
  <si>
    <t>pás těžký asfaltovaný (např.PARADIAL S)</t>
  </si>
  <si>
    <t>34</t>
  </si>
  <si>
    <t>712363000</t>
  </si>
  <si>
    <t>Provedení povlakové krytiny střech do 10° -  tmelení spoje , včetně materiálu</t>
  </si>
  <si>
    <t>m</t>
  </si>
  <si>
    <t>35</t>
  </si>
  <si>
    <t>998712101</t>
  </si>
  <si>
    <t>Přesun hmot pro krytiny povlakové v objektech v do 6 m</t>
  </si>
  <si>
    <t>713</t>
  </si>
  <si>
    <t>Izolace tepelné</t>
  </si>
  <si>
    <t>36</t>
  </si>
  <si>
    <t>713100813</t>
  </si>
  <si>
    <t>Izolace tepelné protipožární odstranění vrstvy polystyrénových desek tl přes 50 mm</t>
  </si>
  <si>
    <t>37</t>
  </si>
  <si>
    <t>713141131</t>
  </si>
  <si>
    <t>Montáž izolace tepelné střech plochých lepené za studena 1 vrstva rohoží, pásů, dílců, desek</t>
  </si>
  <si>
    <t>38</t>
  </si>
  <si>
    <t>2837586R1</t>
  </si>
  <si>
    <t>deska těžká ROCKWOOL MANROCK MAX E tl. 200 mm</t>
  </si>
  <si>
    <t>39</t>
  </si>
  <si>
    <t>283758R2</t>
  </si>
  <si>
    <t>deska spádová ROCKFALL HD</t>
  </si>
  <si>
    <t>40</t>
  </si>
  <si>
    <t>998713201</t>
  </si>
  <si>
    <t>Přesun hmot pro izolace tepelné v objektech v do 6 m</t>
  </si>
  <si>
    <t>762</t>
  </si>
  <si>
    <t>Konstrukce tesařské</t>
  </si>
  <si>
    <t>41</t>
  </si>
  <si>
    <t>762713120</t>
  </si>
  <si>
    <t>Montáž prostorové vázané kce z hraněného řeziva průřezové plochy do 224 cm2</t>
  </si>
  <si>
    <t>9,525*2*2</t>
  </si>
  <si>
    <t>14,9*2</t>
  </si>
  <si>
    <t>42</t>
  </si>
  <si>
    <t>605121110</t>
  </si>
  <si>
    <t>řezivo jehličnaté hranol jakost I-II délka 2 - 3,5 m</t>
  </si>
  <si>
    <t>67,9*0,15*0,1*1,08</t>
  </si>
  <si>
    <t>43</t>
  </si>
  <si>
    <t>762795000</t>
  </si>
  <si>
    <t>Spojovací prostředky pro montáž prostorových vázaných kcí</t>
  </si>
  <si>
    <t>44</t>
  </si>
  <si>
    <t>998762202</t>
  </si>
  <si>
    <t>Přesun hmot pro kce tesařské v objektech v do 12 m</t>
  </si>
  <si>
    <t>764</t>
  </si>
  <si>
    <t>Konstrukce klempířské</t>
  </si>
  <si>
    <t>45</t>
  </si>
  <si>
    <t>764252503</t>
  </si>
  <si>
    <t>Žlab Zn-Ti podokapní půlkruhový rš 330 mm</t>
  </si>
  <si>
    <t>46</t>
  </si>
  <si>
    <t>764259527</t>
  </si>
  <si>
    <t>Montáž Zn-Ti kotlík kónický průměru 100 mm</t>
  </si>
  <si>
    <t>47</t>
  </si>
  <si>
    <t>553442500</t>
  </si>
  <si>
    <t>kotlík oválný tvar dle DIN 18461 280/100 titanzinek VM ZINC</t>
  </si>
  <si>
    <t>48</t>
  </si>
  <si>
    <t>76429151r</t>
  </si>
  <si>
    <t>Střešní prvky Zn-Ti - kotevní lišta rš 250 mm</t>
  </si>
  <si>
    <t>49</t>
  </si>
  <si>
    <t>764291520</t>
  </si>
  <si>
    <t>Střešní prvky Zn-Ti - závětrná lišta rš 330 mm</t>
  </si>
  <si>
    <t>50</t>
  </si>
  <si>
    <t>764351840</t>
  </si>
  <si>
    <t>Demontáž žlab podokapní hranatý obloukový segment rš 330 mm do 30°</t>
  </si>
  <si>
    <t>51</t>
  </si>
  <si>
    <t>764421850</t>
  </si>
  <si>
    <t>Demontáž oplechování říms rš do 330 mm - okapnička</t>
  </si>
  <si>
    <t>52</t>
  </si>
  <si>
    <t>764430850</t>
  </si>
  <si>
    <t>Demontáž oplechování zdí rš 600 mm</t>
  </si>
  <si>
    <t>53</t>
  </si>
  <si>
    <t>764521540</t>
  </si>
  <si>
    <t>Oplechování Zn-Ti říms rš 250 mm-okapnička</t>
  </si>
  <si>
    <t>54</t>
  </si>
  <si>
    <t>764554502</t>
  </si>
  <si>
    <t>Odpadní trouby Zn-Ti kruhové průměr 100 mm</t>
  </si>
  <si>
    <t>55</t>
  </si>
  <si>
    <t>998764201</t>
  </si>
  <si>
    <t>Přesun hmot pro konstrukce klempířské v objektech v do 6 m</t>
  </si>
  <si>
    <t>Práce a dodávky M</t>
  </si>
  <si>
    <t>21-M</t>
  </si>
  <si>
    <t>Elektromontáže</t>
  </si>
  <si>
    <t>56</t>
  </si>
  <si>
    <t>21-01</t>
  </si>
  <si>
    <t>Demontáž a zpětná montáž hromosvodu , včetně provedení revitze</t>
  </si>
  <si>
    <t>kompl</t>
  </si>
  <si>
    <t>Cen.soustava</t>
  </si>
  <si>
    <t>www.cs-urs.cz</t>
  </si>
  <si>
    <t>Soupis stavebních prací a dodávek</t>
  </si>
  <si>
    <t>Rekapitulace soupisu stavebních prací a dodávek</t>
  </si>
  <si>
    <t>Soupis stavebních prací a dodávak</t>
  </si>
  <si>
    <t>Soupisy prací obsahují položky veškerých stavebních nebo montážních prací, dodávek materiálů a služeb nezbytných pro zhotovení stavebního objektu a odpovídá členění cenové soustavy URS a ustanovení vyhl.č.230/2012 Sb.</t>
  </si>
  <si>
    <t>inženýrského objektu, provozního souboru, vedlejších a ostatních nákladů.</t>
  </si>
  <si>
    <t>Pro položky soupisu prací se zobrazují následující informace:</t>
  </si>
  <si>
    <t>PČ</t>
  </si>
  <si>
    <t>Pořadové číslo položky v aktuálním soupisu</t>
  </si>
  <si>
    <t>TYP</t>
  </si>
  <si>
    <t>Typ položky: K - konstrukce, M - materiál</t>
  </si>
  <si>
    <t>Zkrácený popis položky</t>
  </si>
  <si>
    <t>Měrná jednotka položky</t>
  </si>
  <si>
    <t>Množství</t>
  </si>
  <si>
    <t>Množství v měrné jednotce</t>
  </si>
  <si>
    <t>J.cena</t>
  </si>
  <si>
    <t>Jednotková cena položky. Zadaní může obsahovat namísto J.ceny sloupce J.materiál a J.montáž, jejichž součet definuje j.cenu položky</t>
  </si>
  <si>
    <t xml:space="preserve">Cena celkem </t>
  </si>
  <si>
    <t>Celková cena položky daná jako součin množství a j.ceny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</si>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</sst>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6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8"/>
      <name val="Arial"/>
      <family val="0"/>
    </font>
    <font>
      <sz val="8"/>
      <color indexed="20"/>
      <name val="Arial"/>
      <family val="0"/>
    </font>
    <font>
      <sz val="8"/>
      <color indexed="12"/>
      <name val="Arial"/>
      <family val="0"/>
    </font>
    <font>
      <b/>
      <sz val="9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13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165" fontId="24" fillId="0" borderId="0" xfId="0" applyNumberFormat="1" applyFont="1" applyAlignment="1" applyProtection="1">
      <alignment horizontal="right" vertical="top"/>
      <protection/>
    </xf>
    <xf numFmtId="168" fontId="24" fillId="0" borderId="0" xfId="0" applyNumberFormat="1" applyFont="1" applyAlignment="1" applyProtection="1">
      <alignment horizontal="right" vertical="top"/>
      <protection/>
    </xf>
    <xf numFmtId="0" fontId="25" fillId="0" borderId="0" xfId="0" applyFont="1" applyAlignment="1" applyProtection="1">
      <alignment horizontal="center" vertical="center"/>
      <protection/>
    </xf>
    <xf numFmtId="49" fontId="25" fillId="0" borderId="0" xfId="0" applyNumberFormat="1" applyFont="1" applyAlignment="1" applyProtection="1">
      <alignment horizontal="left" vertical="top"/>
      <protection/>
    </xf>
    <xf numFmtId="0" fontId="25" fillId="0" borderId="0" xfId="0" applyFont="1" applyAlignment="1" applyProtection="1">
      <alignment horizontal="left" vertical="center" wrapText="1"/>
      <protection/>
    </xf>
    <xf numFmtId="168" fontId="25" fillId="0" borderId="0" xfId="0" applyNumberFormat="1" applyFont="1" applyAlignment="1" applyProtection="1">
      <alignment horizontal="right" vertical="center"/>
      <protection/>
    </xf>
    <xf numFmtId="166" fontId="25" fillId="0" borderId="0" xfId="0" applyNumberFormat="1" applyFont="1" applyAlignment="1" applyProtection="1">
      <alignment horizontal="right" vertical="center"/>
      <protection/>
    </xf>
    <xf numFmtId="169" fontId="25" fillId="0" borderId="0" xfId="0" applyNumberFormat="1" applyFont="1" applyAlignment="1" applyProtection="1">
      <alignment horizontal="right" vertical="center"/>
      <protection/>
    </xf>
    <xf numFmtId="170" fontId="25" fillId="0" borderId="0" xfId="0" applyNumberFormat="1" applyFont="1" applyAlignment="1" applyProtection="1">
      <alignment horizontal="right" vertical="center"/>
      <protection/>
    </xf>
    <xf numFmtId="165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6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left" vertical="top"/>
      <protection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49" fillId="0" borderId="27" xfId="36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26" fillId="0" borderId="0" xfId="0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-urs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GridLines="0" view="pageBreakPreview" zoomScale="60" zoomScalePageLayoutView="0" workbookViewId="0" topLeftCell="A2">
      <selection activeCell="N77" sqref="N77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211" t="s">
        <v>322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5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0</v>
      </c>
      <c r="C5" s="13"/>
      <c r="D5" s="13"/>
      <c r="E5" s="201" t="s">
        <v>1</v>
      </c>
      <c r="F5" s="202"/>
      <c r="G5" s="202"/>
      <c r="H5" s="202"/>
      <c r="I5" s="202"/>
      <c r="J5" s="203"/>
      <c r="K5" s="13"/>
      <c r="L5" s="13"/>
      <c r="M5" s="13"/>
      <c r="N5" s="13"/>
      <c r="O5" s="13" t="s">
        <v>2</v>
      </c>
      <c r="P5" s="14" t="s">
        <v>3</v>
      </c>
      <c r="Q5" s="15"/>
      <c r="R5" s="16"/>
      <c r="S5" s="17"/>
    </row>
    <row r="6" spans="1:19" ht="17.25" customHeight="1" hidden="1">
      <c r="A6" s="12"/>
      <c r="B6" s="13" t="s">
        <v>4</v>
      </c>
      <c r="C6" s="13"/>
      <c r="D6" s="13"/>
      <c r="E6" s="18" t="s">
        <v>5</v>
      </c>
      <c r="F6" s="13"/>
      <c r="G6" s="13"/>
      <c r="H6" s="13"/>
      <c r="I6" s="13"/>
      <c r="J6" s="19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6</v>
      </c>
      <c r="C7" s="13"/>
      <c r="D7" s="13"/>
      <c r="E7" s="204" t="s">
        <v>3</v>
      </c>
      <c r="F7" s="205"/>
      <c r="G7" s="205"/>
      <c r="H7" s="205"/>
      <c r="I7" s="205"/>
      <c r="J7" s="206"/>
      <c r="K7" s="13"/>
      <c r="L7" s="13"/>
      <c r="M7" s="13"/>
      <c r="N7" s="13"/>
      <c r="O7" s="13" t="s">
        <v>7</v>
      </c>
      <c r="P7" s="23"/>
      <c r="Q7" s="21"/>
      <c r="R7" s="19"/>
      <c r="S7" s="17"/>
    </row>
    <row r="8" spans="1:19" ht="17.25" customHeight="1" hidden="1">
      <c r="A8" s="12"/>
      <c r="B8" s="13" t="s">
        <v>8</v>
      </c>
      <c r="C8" s="13"/>
      <c r="D8" s="13"/>
      <c r="E8" s="22" t="s">
        <v>3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320</v>
      </c>
      <c r="C9" s="13"/>
      <c r="D9" s="13"/>
      <c r="E9" s="207" t="s">
        <v>321</v>
      </c>
      <c r="F9" s="208"/>
      <c r="G9" s="208"/>
      <c r="H9" s="208"/>
      <c r="I9" s="208"/>
      <c r="J9" s="209"/>
      <c r="K9" s="13"/>
      <c r="L9" s="13"/>
      <c r="M9" s="13"/>
      <c r="N9" s="13"/>
      <c r="O9" s="13" t="s">
        <v>9</v>
      </c>
      <c r="P9" s="210"/>
      <c r="Q9" s="208"/>
      <c r="R9" s="209"/>
      <c r="S9" s="17"/>
    </row>
    <row r="10" spans="1:19" ht="17.25" customHeight="1" hidden="1">
      <c r="A10" s="12"/>
      <c r="B10" s="13" t="s">
        <v>10</v>
      </c>
      <c r="C10" s="13"/>
      <c r="D10" s="13"/>
      <c r="E10" s="24" t="s">
        <v>3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7.25" customHeight="1" hidden="1">
      <c r="A11" s="12"/>
      <c r="B11" s="13" t="s">
        <v>11</v>
      </c>
      <c r="C11" s="13"/>
      <c r="D11" s="13"/>
      <c r="E11" s="24" t="s">
        <v>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7.25" customHeight="1" hidden="1">
      <c r="A12" s="12"/>
      <c r="B12" s="13" t="s">
        <v>12</v>
      </c>
      <c r="C12" s="13"/>
      <c r="D12" s="13"/>
      <c r="E12" s="24" t="s">
        <v>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7.25" customHeight="1" hidden="1">
      <c r="A13" s="12"/>
      <c r="B13" s="13"/>
      <c r="C13" s="13"/>
      <c r="D13" s="13"/>
      <c r="E13" s="24" t="s">
        <v>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7.25" customHeight="1" hidden="1">
      <c r="A14" s="12"/>
      <c r="B14" s="13"/>
      <c r="C14" s="13"/>
      <c r="D14" s="13"/>
      <c r="E14" s="24" t="s">
        <v>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7.25" customHeight="1" hidden="1">
      <c r="A15" s="12"/>
      <c r="B15" s="13"/>
      <c r="C15" s="13"/>
      <c r="D15" s="13"/>
      <c r="E15" s="24" t="s">
        <v>3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7.25" customHeight="1" hidden="1">
      <c r="A16" s="12"/>
      <c r="B16" s="13"/>
      <c r="C16" s="13"/>
      <c r="D16" s="13"/>
      <c r="E16" s="24" t="s">
        <v>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7.25" customHeight="1" hidden="1">
      <c r="A17" s="12"/>
      <c r="B17" s="13"/>
      <c r="C17" s="13"/>
      <c r="D17" s="13"/>
      <c r="E17" s="24" t="s">
        <v>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7.25" customHeight="1" hidden="1">
      <c r="A18" s="12"/>
      <c r="B18" s="13"/>
      <c r="C18" s="13"/>
      <c r="D18" s="13"/>
      <c r="E18" s="24" t="s">
        <v>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7.25" customHeight="1" hidden="1">
      <c r="A19" s="12"/>
      <c r="B19" s="13"/>
      <c r="C19" s="13"/>
      <c r="D19" s="13"/>
      <c r="E19" s="24" t="s">
        <v>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7.25" customHeight="1" hidden="1">
      <c r="A20" s="12"/>
      <c r="B20" s="13"/>
      <c r="C20" s="13"/>
      <c r="D20" s="13"/>
      <c r="E20" s="24" t="s">
        <v>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7.25" customHeight="1" hidden="1">
      <c r="A21" s="12"/>
      <c r="B21" s="13"/>
      <c r="C21" s="13"/>
      <c r="D21" s="13"/>
      <c r="E21" s="24" t="s">
        <v>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7.25" customHeight="1" hidden="1">
      <c r="A22" s="12"/>
      <c r="B22" s="13"/>
      <c r="C22" s="13"/>
      <c r="D22" s="13"/>
      <c r="E22" s="24" t="s">
        <v>3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7.25" customHeight="1" hidden="1">
      <c r="A23" s="12"/>
      <c r="B23" s="13"/>
      <c r="C23" s="13"/>
      <c r="D23" s="13"/>
      <c r="E23" s="24" t="s">
        <v>3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7.25" customHeight="1" hidden="1">
      <c r="A24" s="12"/>
      <c r="B24" s="13"/>
      <c r="C24" s="13"/>
      <c r="D24" s="13"/>
      <c r="E24" s="25" t="s">
        <v>3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13</v>
      </c>
      <c r="P25" s="13" t="s">
        <v>14</v>
      </c>
      <c r="Q25" s="13"/>
      <c r="R25" s="13"/>
      <c r="S25" s="17"/>
    </row>
    <row r="26" spans="1:19" ht="17.25" customHeight="1">
      <c r="A26" s="12"/>
      <c r="B26" s="13" t="s">
        <v>15</v>
      </c>
      <c r="C26" s="13"/>
      <c r="D26" s="13"/>
      <c r="E26" s="14" t="s">
        <v>16</v>
      </c>
      <c r="F26" s="26"/>
      <c r="G26" s="26"/>
      <c r="H26" s="26"/>
      <c r="I26" s="26"/>
      <c r="J26" s="16"/>
      <c r="K26" s="13"/>
      <c r="L26" s="13"/>
      <c r="M26" s="13"/>
      <c r="N26" s="13"/>
      <c r="O26" s="27"/>
      <c r="P26" s="28"/>
      <c r="Q26" s="29"/>
      <c r="R26" s="30"/>
      <c r="S26" s="17"/>
    </row>
    <row r="27" spans="1:19" ht="17.25" customHeight="1">
      <c r="A27" s="12"/>
      <c r="B27" s="13" t="s">
        <v>17</v>
      </c>
      <c r="C27" s="13"/>
      <c r="D27" s="13"/>
      <c r="E27" s="23" t="s">
        <v>18</v>
      </c>
      <c r="F27" s="13"/>
      <c r="G27" s="13"/>
      <c r="H27" s="13"/>
      <c r="I27" s="13"/>
      <c r="J27" s="19"/>
      <c r="K27" s="13"/>
      <c r="L27" s="13"/>
      <c r="M27" s="13"/>
      <c r="N27" s="13"/>
      <c r="O27" s="27"/>
      <c r="P27" s="28"/>
      <c r="Q27" s="29"/>
      <c r="R27" s="30"/>
      <c r="S27" s="17"/>
    </row>
    <row r="28" spans="1:19" ht="17.25" customHeight="1">
      <c r="A28" s="12"/>
      <c r="B28" s="13" t="s">
        <v>19</v>
      </c>
      <c r="C28" s="13"/>
      <c r="D28" s="13"/>
      <c r="E28" s="23" t="s">
        <v>20</v>
      </c>
      <c r="F28" s="13"/>
      <c r="G28" s="13"/>
      <c r="H28" s="13"/>
      <c r="I28" s="13"/>
      <c r="J28" s="19"/>
      <c r="K28" s="13"/>
      <c r="L28" s="13"/>
      <c r="M28" s="13"/>
      <c r="N28" s="13"/>
      <c r="O28" s="27"/>
      <c r="P28" s="28"/>
      <c r="Q28" s="29"/>
      <c r="R28" s="30"/>
      <c r="S28" s="17"/>
    </row>
    <row r="29" spans="1:19" ht="17.25" customHeight="1">
      <c r="A29" s="12"/>
      <c r="B29" s="13"/>
      <c r="C29" s="13"/>
      <c r="D29" s="13"/>
      <c r="E29" s="31"/>
      <c r="F29" s="32"/>
      <c r="G29" s="32"/>
      <c r="H29" s="32"/>
      <c r="I29" s="32"/>
      <c r="J29" s="33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7.25" customHeight="1">
      <c r="A30" s="12"/>
      <c r="B30" s="13"/>
      <c r="C30" s="13"/>
      <c r="D30" s="13"/>
      <c r="E30" s="34" t="s">
        <v>21</v>
      </c>
      <c r="F30" s="13"/>
      <c r="G30" s="13" t="s">
        <v>22</v>
      </c>
      <c r="H30" s="13"/>
      <c r="I30" s="13"/>
      <c r="J30" s="13"/>
      <c r="K30" s="13"/>
      <c r="L30" s="13"/>
      <c r="M30" s="13"/>
      <c r="N30" s="13"/>
      <c r="O30" s="34" t="s">
        <v>23</v>
      </c>
      <c r="P30" s="21"/>
      <c r="Q30" s="21"/>
      <c r="R30" s="35"/>
      <c r="S30" s="17"/>
    </row>
    <row r="31" spans="1:19" ht="17.25" customHeight="1">
      <c r="A31" s="12"/>
      <c r="B31" s="13"/>
      <c r="C31" s="13"/>
      <c r="D31" s="13"/>
      <c r="E31" s="27"/>
      <c r="F31" s="13"/>
      <c r="G31" s="28" t="s">
        <v>24</v>
      </c>
      <c r="H31" s="36"/>
      <c r="I31" s="37"/>
      <c r="J31" s="13"/>
      <c r="K31" s="13"/>
      <c r="L31" s="13"/>
      <c r="M31" s="13"/>
      <c r="N31" s="13"/>
      <c r="O31" s="38" t="s">
        <v>25</v>
      </c>
      <c r="P31" s="21"/>
      <c r="Q31" s="21"/>
      <c r="R31" s="39"/>
      <c r="S31" s="17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26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27</v>
      </c>
      <c r="B34" s="48"/>
      <c r="C34" s="48"/>
      <c r="D34" s="49"/>
      <c r="E34" s="50" t="s">
        <v>28</v>
      </c>
      <c r="F34" s="49"/>
      <c r="G34" s="50" t="s">
        <v>29</v>
      </c>
      <c r="H34" s="48"/>
      <c r="I34" s="49"/>
      <c r="J34" s="50" t="s">
        <v>30</v>
      </c>
      <c r="K34" s="48"/>
      <c r="L34" s="50" t="s">
        <v>31</v>
      </c>
      <c r="M34" s="48"/>
      <c r="N34" s="48"/>
      <c r="O34" s="49"/>
      <c r="P34" s="50" t="s">
        <v>32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33</v>
      </c>
      <c r="F36" s="44"/>
      <c r="G36" s="44"/>
      <c r="H36" s="44"/>
      <c r="I36" s="44"/>
      <c r="J36" s="61" t="s">
        <v>34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35</v>
      </c>
      <c r="B37" s="63"/>
      <c r="C37" s="64" t="s">
        <v>36</v>
      </c>
      <c r="D37" s="65"/>
      <c r="E37" s="65"/>
      <c r="F37" s="66"/>
      <c r="G37" s="62" t="s">
        <v>37</v>
      </c>
      <c r="H37" s="67"/>
      <c r="I37" s="64" t="s">
        <v>38</v>
      </c>
      <c r="J37" s="65"/>
      <c r="K37" s="65"/>
      <c r="L37" s="62" t="s">
        <v>39</v>
      </c>
      <c r="M37" s="67"/>
      <c r="N37" s="64" t="s">
        <v>40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41</v>
      </c>
      <c r="C38" s="16"/>
      <c r="D38" s="70" t="s">
        <v>42</v>
      </c>
      <c r="E38" s="71">
        <f>SUMIF(Rozpocet!O5:O107,8,Rozpocet!I5:I107)</f>
        <v>0</v>
      </c>
      <c r="F38" s="72"/>
      <c r="G38" s="68">
        <v>8</v>
      </c>
      <c r="H38" s="73" t="s">
        <v>43</v>
      </c>
      <c r="I38" s="30"/>
      <c r="J38" s="74">
        <v>0</v>
      </c>
      <c r="K38" s="75"/>
      <c r="L38" s="68">
        <v>13</v>
      </c>
      <c r="M38" s="28" t="s">
        <v>44</v>
      </c>
      <c r="N38" s="36"/>
      <c r="O38" s="36"/>
      <c r="P38" s="76">
        <f>M49</f>
        <v>21</v>
      </c>
      <c r="Q38" s="77" t="s">
        <v>45</v>
      </c>
      <c r="R38" s="71">
        <v>0</v>
      </c>
      <c r="S38" s="72"/>
    </row>
    <row r="39" spans="1:19" ht="20.25" customHeight="1">
      <c r="A39" s="68">
        <v>2</v>
      </c>
      <c r="B39" s="78"/>
      <c r="C39" s="33"/>
      <c r="D39" s="70" t="s">
        <v>46</v>
      </c>
      <c r="E39" s="71">
        <f>SUMIF(Rozpocet!O10:O107,4,Rozpocet!I10:I107)</f>
        <v>0</v>
      </c>
      <c r="F39" s="72"/>
      <c r="G39" s="68">
        <v>9</v>
      </c>
      <c r="H39" s="13" t="s">
        <v>47</v>
      </c>
      <c r="I39" s="70"/>
      <c r="J39" s="74">
        <v>0</v>
      </c>
      <c r="K39" s="75"/>
      <c r="L39" s="68">
        <v>14</v>
      </c>
      <c r="M39" s="28" t="s">
        <v>48</v>
      </c>
      <c r="N39" s="36"/>
      <c r="O39" s="36"/>
      <c r="P39" s="76">
        <f>M49</f>
        <v>21</v>
      </c>
      <c r="Q39" s="77" t="s">
        <v>45</v>
      </c>
      <c r="R39" s="71">
        <v>0</v>
      </c>
      <c r="S39" s="72"/>
    </row>
    <row r="40" spans="1:19" ht="20.25" customHeight="1">
      <c r="A40" s="68">
        <v>3</v>
      </c>
      <c r="B40" s="69" t="s">
        <v>49</v>
      </c>
      <c r="C40" s="16"/>
      <c r="D40" s="70" t="s">
        <v>42</v>
      </c>
      <c r="E40" s="71">
        <f>SUMIF(Rozpocet!O11:O107,32,Rozpocet!I11:I107)</f>
        <v>0</v>
      </c>
      <c r="F40" s="72"/>
      <c r="G40" s="68">
        <v>10</v>
      </c>
      <c r="H40" s="73" t="s">
        <v>50</v>
      </c>
      <c r="I40" s="30"/>
      <c r="J40" s="74">
        <v>0</v>
      </c>
      <c r="K40" s="75"/>
      <c r="L40" s="68">
        <v>15</v>
      </c>
      <c r="M40" s="28" t="s">
        <v>51</v>
      </c>
      <c r="N40" s="36"/>
      <c r="O40" s="36"/>
      <c r="P40" s="76">
        <f>M49</f>
        <v>21</v>
      </c>
      <c r="Q40" s="77" t="s">
        <v>45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46</v>
      </c>
      <c r="E41" s="71">
        <f>SUMIF(Rozpocet!O12:O107,16,Rozpocet!I12:I107)+SUMIF(Rozpocet!O12:O107,128,Rozpocet!I12:I107)</f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52</v>
      </c>
      <c r="N41" s="36"/>
      <c r="O41" s="36"/>
      <c r="P41" s="76">
        <f>M49</f>
        <v>21</v>
      </c>
      <c r="Q41" s="77" t="s">
        <v>45</v>
      </c>
      <c r="R41" s="71">
        <v>0</v>
      </c>
      <c r="S41" s="72"/>
    </row>
    <row r="42" spans="1:19" ht="20.25" customHeight="1">
      <c r="A42" s="68">
        <v>5</v>
      </c>
      <c r="B42" s="69" t="s">
        <v>53</v>
      </c>
      <c r="C42" s="16"/>
      <c r="D42" s="70" t="s">
        <v>42</v>
      </c>
      <c r="E42" s="71">
        <f>SUMIF(Rozpocet!O13:O107,256,Rozpocet!I13:I107)</f>
        <v>0</v>
      </c>
      <c r="F42" s="72"/>
      <c r="G42" s="79"/>
      <c r="H42" s="36"/>
      <c r="I42" s="30"/>
      <c r="J42" s="80"/>
      <c r="K42" s="75"/>
      <c r="L42" s="68">
        <v>17</v>
      </c>
      <c r="M42" s="28" t="s">
        <v>54</v>
      </c>
      <c r="N42" s="36"/>
      <c r="O42" s="36"/>
      <c r="P42" s="76">
        <f>M49</f>
        <v>21</v>
      </c>
      <c r="Q42" s="77" t="s">
        <v>45</v>
      </c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46</v>
      </c>
      <c r="E43" s="71">
        <f>SUMIF(Rozpocet!O14:O107,64,Rozpocet!I14:I107)</f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55</v>
      </c>
      <c r="N43" s="36"/>
      <c r="O43" s="36"/>
      <c r="P43" s="36"/>
      <c r="Q43" s="30"/>
      <c r="R43" s="71">
        <f>SUMIF(Rozpocet!O14:O107,1024,Rozpocet!I14:I107)</f>
        <v>0</v>
      </c>
      <c r="S43" s="72"/>
    </row>
    <row r="44" spans="1:19" ht="20.25" customHeight="1">
      <c r="A44" s="68">
        <v>7</v>
      </c>
      <c r="B44" s="81" t="s">
        <v>56</v>
      </c>
      <c r="C44" s="36"/>
      <c r="D44" s="30"/>
      <c r="E44" s="82">
        <f>SUM(E38:E43)</f>
        <v>0</v>
      </c>
      <c r="F44" s="46"/>
      <c r="G44" s="68">
        <v>12</v>
      </c>
      <c r="H44" s="81" t="s">
        <v>57</v>
      </c>
      <c r="I44" s="30"/>
      <c r="J44" s="83">
        <f>SUM(J38:J41)</f>
        <v>0</v>
      </c>
      <c r="K44" s="84"/>
      <c r="L44" s="68">
        <v>19</v>
      </c>
      <c r="M44" s="69" t="s">
        <v>58</v>
      </c>
      <c r="N44" s="26"/>
      <c r="O44" s="26"/>
      <c r="P44" s="26"/>
      <c r="Q44" s="85"/>
      <c r="R44" s="82">
        <f>SUM(R38:R43)</f>
        <v>0</v>
      </c>
      <c r="S44" s="46"/>
    </row>
    <row r="45" spans="1:19" ht="20.25" customHeight="1">
      <c r="A45" s="86">
        <v>20</v>
      </c>
      <c r="B45" s="87" t="s">
        <v>59</v>
      </c>
      <c r="C45" s="88"/>
      <c r="D45" s="89"/>
      <c r="E45" s="90">
        <f>SUMIF(Rozpocet!O14:O107,512,Rozpocet!I14:I107)</f>
        <v>0</v>
      </c>
      <c r="F45" s="42"/>
      <c r="G45" s="86">
        <v>21</v>
      </c>
      <c r="H45" s="87" t="s">
        <v>60</v>
      </c>
      <c r="I45" s="89"/>
      <c r="J45" s="91">
        <v>0</v>
      </c>
      <c r="K45" s="92">
        <f>M49</f>
        <v>21</v>
      </c>
      <c r="L45" s="86">
        <v>22</v>
      </c>
      <c r="M45" s="87" t="s">
        <v>61</v>
      </c>
      <c r="N45" s="88"/>
      <c r="O45" s="88"/>
      <c r="P45" s="88"/>
      <c r="Q45" s="89"/>
      <c r="R45" s="90">
        <f>SUMIF(Rozpocet!O14:O107,"&lt;4",Rozpocet!I14:I107)+SUMIF(Rozpocet!O14:O107,"&gt;1024",Rozpocet!I14:I107)</f>
        <v>0</v>
      </c>
      <c r="S45" s="42"/>
    </row>
    <row r="46" spans="1:19" ht="20.25" customHeight="1">
      <c r="A46" s="93" t="s">
        <v>17</v>
      </c>
      <c r="B46" s="10"/>
      <c r="C46" s="10"/>
      <c r="D46" s="10"/>
      <c r="E46" s="10"/>
      <c r="F46" s="94"/>
      <c r="G46" s="95"/>
      <c r="H46" s="10"/>
      <c r="I46" s="10"/>
      <c r="J46" s="10"/>
      <c r="K46" s="10"/>
      <c r="L46" s="62" t="s">
        <v>62</v>
      </c>
      <c r="M46" s="49"/>
      <c r="N46" s="64" t="s">
        <v>63</v>
      </c>
      <c r="O46" s="48"/>
      <c r="P46" s="48"/>
      <c r="Q46" s="48"/>
      <c r="R46" s="48"/>
      <c r="S46" s="51"/>
    </row>
    <row r="47" spans="1:19" ht="20.25" customHeight="1">
      <c r="A47" s="12"/>
      <c r="B47" s="13"/>
      <c r="C47" s="13"/>
      <c r="D47" s="13"/>
      <c r="E47" s="13"/>
      <c r="F47" s="19"/>
      <c r="G47" s="96"/>
      <c r="H47" s="13"/>
      <c r="I47" s="13"/>
      <c r="J47" s="13"/>
      <c r="K47" s="13"/>
      <c r="L47" s="68">
        <v>23</v>
      </c>
      <c r="M47" s="73" t="s">
        <v>64</v>
      </c>
      <c r="N47" s="36"/>
      <c r="O47" s="36"/>
      <c r="P47" s="36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65</v>
      </c>
      <c r="B48" s="32"/>
      <c r="C48" s="32"/>
      <c r="D48" s="32"/>
      <c r="E48" s="32"/>
      <c r="F48" s="33"/>
      <c r="G48" s="99" t="s">
        <v>66</v>
      </c>
      <c r="H48" s="32"/>
      <c r="I48" s="32"/>
      <c r="J48" s="32"/>
      <c r="K48" s="32"/>
      <c r="L48" s="68">
        <v>24</v>
      </c>
      <c r="M48" s="100">
        <v>15</v>
      </c>
      <c r="N48" s="33" t="s">
        <v>45</v>
      </c>
      <c r="O48" s="101">
        <f>R47-O49</f>
        <v>0</v>
      </c>
      <c r="P48" s="36" t="s">
        <v>67</v>
      </c>
      <c r="Q48" s="30"/>
      <c r="R48" s="102">
        <f>ROUNDUP(O48*M48/100,1)</f>
        <v>0</v>
      </c>
      <c r="S48" s="103">
        <f>O48*M48/100</f>
        <v>0</v>
      </c>
    </row>
    <row r="49" spans="1:19" ht="20.25" customHeight="1">
      <c r="A49" s="104" t="s">
        <v>15</v>
      </c>
      <c r="B49" s="26"/>
      <c r="C49" s="26"/>
      <c r="D49" s="26"/>
      <c r="E49" s="26"/>
      <c r="F49" s="16"/>
      <c r="G49" s="105"/>
      <c r="H49" s="26"/>
      <c r="I49" s="26"/>
      <c r="J49" s="26"/>
      <c r="K49" s="26"/>
      <c r="L49" s="68">
        <v>25</v>
      </c>
      <c r="M49" s="106">
        <v>21</v>
      </c>
      <c r="N49" s="30" t="s">
        <v>45</v>
      </c>
      <c r="O49" s="101">
        <f>ROUND(SUMIF(Rozpocet!N14:N107,M49,Rozpocet!I14:I107)+SUMIF(P38:P42,M49,R38:R42)+IF(K45=M49,J45,0),2)</f>
        <v>0</v>
      </c>
      <c r="P49" s="36" t="s">
        <v>67</v>
      </c>
      <c r="Q49" s="30"/>
      <c r="R49" s="71">
        <f>ROUNDUP(O49*M49/100,1)</f>
        <v>0</v>
      </c>
      <c r="S49" s="107">
        <f>O49*M49/100</f>
        <v>0</v>
      </c>
    </row>
    <row r="50" spans="1:19" ht="20.25" customHeight="1">
      <c r="A50" s="12"/>
      <c r="B50" s="13"/>
      <c r="C50" s="13"/>
      <c r="D50" s="13"/>
      <c r="E50" s="13"/>
      <c r="F50" s="19"/>
      <c r="G50" s="96"/>
      <c r="H50" s="13"/>
      <c r="I50" s="13"/>
      <c r="J50" s="13"/>
      <c r="K50" s="13"/>
      <c r="L50" s="86">
        <v>26</v>
      </c>
      <c r="M50" s="108" t="s">
        <v>68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65</v>
      </c>
      <c r="B51" s="32"/>
      <c r="C51" s="32"/>
      <c r="D51" s="32"/>
      <c r="E51" s="32"/>
      <c r="F51" s="33"/>
      <c r="G51" s="99" t="s">
        <v>66</v>
      </c>
      <c r="H51" s="32"/>
      <c r="I51" s="32"/>
      <c r="J51" s="32"/>
      <c r="K51" s="32"/>
      <c r="L51" s="62" t="s">
        <v>69</v>
      </c>
      <c r="M51" s="49"/>
      <c r="N51" s="64" t="s">
        <v>70</v>
      </c>
      <c r="O51" s="48"/>
      <c r="P51" s="48"/>
      <c r="Q51" s="48"/>
      <c r="R51" s="112"/>
      <c r="S51" s="51"/>
    </row>
    <row r="52" spans="1:19" ht="20.25" customHeight="1">
      <c r="A52" s="104" t="s">
        <v>19</v>
      </c>
      <c r="B52" s="26"/>
      <c r="C52" s="26"/>
      <c r="D52" s="26"/>
      <c r="E52" s="26"/>
      <c r="F52" s="16"/>
      <c r="G52" s="105"/>
      <c r="H52" s="26"/>
      <c r="I52" s="26"/>
      <c r="J52" s="26"/>
      <c r="K52" s="26"/>
      <c r="L52" s="68">
        <v>27</v>
      </c>
      <c r="M52" s="73" t="s">
        <v>71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2"/>
      <c r="B53" s="13"/>
      <c r="C53" s="13"/>
      <c r="D53" s="13"/>
      <c r="E53" s="13"/>
      <c r="F53" s="19"/>
      <c r="G53" s="96"/>
      <c r="H53" s="13"/>
      <c r="I53" s="13"/>
      <c r="J53" s="13"/>
      <c r="K53" s="13"/>
      <c r="L53" s="68">
        <v>28</v>
      </c>
      <c r="M53" s="73" t="s">
        <v>72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3" t="s">
        <v>65</v>
      </c>
      <c r="B54" s="41"/>
      <c r="C54" s="41"/>
      <c r="D54" s="41"/>
      <c r="E54" s="41"/>
      <c r="F54" s="114"/>
      <c r="G54" s="115" t="s">
        <v>66</v>
      </c>
      <c r="H54" s="41"/>
      <c r="I54" s="41"/>
      <c r="J54" s="41"/>
      <c r="K54" s="41"/>
      <c r="L54" s="86">
        <v>29</v>
      </c>
      <c r="M54" s="87" t="s">
        <v>73</v>
      </c>
      <c r="N54" s="88"/>
      <c r="O54" s="88"/>
      <c r="P54" s="88"/>
      <c r="Q54" s="89"/>
      <c r="R54" s="55">
        <v>0</v>
      </c>
      <c r="S54" s="116"/>
    </row>
    <row r="56" spans="1:18" ht="12.75" customHeight="1">
      <c r="A56" s="212" t="s">
        <v>325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</row>
    <row r="57" spans="1:13" ht="12.75" customHeight="1">
      <c r="A57" s="196" t="s">
        <v>326</v>
      </c>
      <c r="B57" s="196"/>
      <c r="C57" s="196"/>
      <c r="D57" s="196"/>
      <c r="E57" s="196"/>
      <c r="F57" s="196"/>
      <c r="G57" s="196"/>
      <c r="H57" s="197"/>
      <c r="I57" s="197"/>
      <c r="J57" s="197"/>
      <c r="K57" s="197"/>
      <c r="L57" s="197"/>
      <c r="M57" s="197"/>
    </row>
    <row r="58" spans="1:7" ht="12.75" customHeight="1">
      <c r="A58" s="198"/>
      <c r="B58" s="198"/>
      <c r="C58" s="198"/>
      <c r="D58" s="198"/>
      <c r="E58" s="198"/>
      <c r="F58" s="198"/>
      <c r="G58" s="198"/>
    </row>
    <row r="59" spans="1:7" ht="12.75" customHeight="1">
      <c r="A59" s="198" t="s">
        <v>327</v>
      </c>
      <c r="B59" s="198"/>
      <c r="C59" s="198"/>
      <c r="D59" s="198"/>
      <c r="E59" s="198"/>
      <c r="F59" s="198"/>
      <c r="G59" s="198"/>
    </row>
    <row r="60" spans="1:7" ht="12.75" customHeight="1">
      <c r="A60" s="199"/>
      <c r="B60" s="199" t="s">
        <v>328</v>
      </c>
      <c r="C60" s="199"/>
      <c r="D60" s="198" t="s">
        <v>329</v>
      </c>
      <c r="E60" s="198"/>
      <c r="F60" s="198"/>
      <c r="G60" s="198"/>
    </row>
    <row r="61" spans="1:7" ht="12.75" customHeight="1">
      <c r="A61" s="199"/>
      <c r="B61" s="199" t="s">
        <v>330</v>
      </c>
      <c r="C61" s="199"/>
      <c r="D61" s="198" t="s">
        <v>331</v>
      </c>
      <c r="E61" s="198"/>
      <c r="F61" s="198"/>
      <c r="G61" s="198"/>
    </row>
    <row r="62" spans="1:7" ht="12.75" customHeight="1">
      <c r="A62" s="199"/>
      <c r="B62" s="199" t="s">
        <v>81</v>
      </c>
      <c r="C62" s="199"/>
      <c r="D62" s="198" t="s">
        <v>91</v>
      </c>
      <c r="E62" s="198"/>
      <c r="F62" s="198"/>
      <c r="G62" s="198"/>
    </row>
    <row r="63" spans="1:7" ht="12.75" customHeight="1">
      <c r="A63" s="199"/>
      <c r="B63" s="199" t="s">
        <v>82</v>
      </c>
      <c r="C63" s="199"/>
      <c r="D63" s="198" t="s">
        <v>332</v>
      </c>
      <c r="E63" s="198"/>
      <c r="F63" s="198"/>
      <c r="G63" s="198"/>
    </row>
    <row r="64" spans="1:7" ht="12.75" customHeight="1">
      <c r="A64" s="199"/>
      <c r="B64" s="199" t="s">
        <v>92</v>
      </c>
      <c r="C64" s="199"/>
      <c r="D64" s="198" t="s">
        <v>333</v>
      </c>
      <c r="E64" s="198"/>
      <c r="F64" s="198"/>
      <c r="G64" s="198"/>
    </row>
    <row r="65" spans="1:7" ht="12.75" customHeight="1">
      <c r="A65" s="199"/>
      <c r="B65" s="199" t="s">
        <v>334</v>
      </c>
      <c r="C65" s="199"/>
      <c r="D65" s="198" t="s">
        <v>335</v>
      </c>
      <c r="E65" s="198"/>
      <c r="F65" s="198"/>
      <c r="G65" s="198"/>
    </row>
    <row r="66" spans="1:18" ht="12.75" customHeight="1">
      <c r="A66" s="199"/>
      <c r="B66" s="199" t="s">
        <v>336</v>
      </c>
      <c r="C66" s="199"/>
      <c r="D66" s="200" t="s">
        <v>337</v>
      </c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</row>
    <row r="67" spans="1:7" ht="12.75" customHeight="1">
      <c r="A67" s="199"/>
      <c r="B67" s="199" t="s">
        <v>338</v>
      </c>
      <c r="C67" s="199"/>
      <c r="D67" s="198" t="s">
        <v>339</v>
      </c>
      <c r="E67" s="198"/>
      <c r="F67" s="198"/>
      <c r="G67" s="198"/>
    </row>
    <row r="68" spans="1:7" ht="12.75" customHeight="1">
      <c r="A68" s="198" t="s">
        <v>340</v>
      </c>
      <c r="B68" s="198"/>
      <c r="C68" s="198"/>
      <c r="D68" s="198"/>
      <c r="E68" s="198"/>
      <c r="F68" s="198"/>
      <c r="G68" s="198"/>
    </row>
    <row r="69" spans="1:7" ht="12.75" customHeight="1">
      <c r="A69" s="198"/>
      <c r="B69" s="198" t="s">
        <v>341</v>
      </c>
      <c r="C69" s="198"/>
      <c r="D69" s="198"/>
      <c r="E69" s="198"/>
      <c r="F69" s="198"/>
      <c r="G69" s="198"/>
    </row>
    <row r="70" spans="1:7" ht="12.75" customHeight="1">
      <c r="A70" s="198"/>
      <c r="B70" s="198" t="s">
        <v>342</v>
      </c>
      <c r="C70" s="198"/>
      <c r="D70" s="198"/>
      <c r="E70" s="198"/>
      <c r="F70" s="198"/>
      <c r="G70" s="198"/>
    </row>
    <row r="71" spans="1:7" ht="12.75" customHeight="1">
      <c r="A71" s="198"/>
      <c r="B71" s="198" t="s">
        <v>343</v>
      </c>
      <c r="C71" s="198"/>
      <c r="D71" s="198"/>
      <c r="E71" s="198"/>
      <c r="F71" s="198"/>
      <c r="G71" s="198"/>
    </row>
  </sheetData>
  <sheetProtection/>
  <mergeCells count="7">
    <mergeCell ref="D66:R66"/>
    <mergeCell ref="E5:J5"/>
    <mergeCell ref="E7:J7"/>
    <mergeCell ref="E9:J9"/>
    <mergeCell ref="P9:R9"/>
    <mergeCell ref="A2:R2"/>
    <mergeCell ref="A56:R56"/>
  </mergeCells>
  <hyperlinks>
    <hyperlink ref="E9" r:id="rId1" display="www.cs-urs.cz"/>
  </hyperlink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323</v>
      </c>
      <c r="B1" s="118"/>
      <c r="C1" s="118"/>
      <c r="D1" s="118"/>
      <c r="E1" s="118"/>
    </row>
    <row r="2" spans="1:5" ht="12" customHeight="1">
      <c r="A2" s="119" t="s">
        <v>74</v>
      </c>
      <c r="B2" s="120" t="str">
        <f>'Krycí list'!E5</f>
        <v>Oprava střešního pláště, Hasičská zbrojnice, Lázeňská , Údlice</v>
      </c>
      <c r="C2" s="121"/>
      <c r="D2" s="121"/>
      <c r="E2" s="121"/>
    </row>
    <row r="3" spans="1:5" ht="12" customHeight="1">
      <c r="A3" s="119" t="s">
        <v>75</v>
      </c>
      <c r="B3" s="120" t="str">
        <f>'Krycí list'!E7</f>
        <v> </v>
      </c>
      <c r="C3" s="122"/>
      <c r="D3" s="120"/>
      <c r="E3" s="123"/>
    </row>
    <row r="4" spans="1:5" ht="12" customHeight="1">
      <c r="A4" s="119" t="s">
        <v>76</v>
      </c>
      <c r="B4" s="120" t="str">
        <f>'Krycí list'!E9</f>
        <v>www.cs-urs.cz</v>
      </c>
      <c r="C4" s="122"/>
      <c r="D4" s="120"/>
      <c r="E4" s="123"/>
    </row>
    <row r="5" spans="1:5" ht="12" customHeight="1">
      <c r="A5" s="120" t="s">
        <v>77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78</v>
      </c>
      <c r="B7" s="120" t="str">
        <f>'Krycí list'!E26</f>
        <v>Obec Údlice</v>
      </c>
      <c r="C7" s="122"/>
      <c r="D7" s="120"/>
      <c r="E7" s="123"/>
    </row>
    <row r="8" spans="1:5" ht="12" customHeight="1">
      <c r="A8" s="120" t="s">
        <v>79</v>
      </c>
      <c r="B8" s="120" t="str">
        <f>'Krycí list'!E28</f>
        <v>vyjde z výběrového řízení</v>
      </c>
      <c r="C8" s="122"/>
      <c r="D8" s="120"/>
      <c r="E8" s="123"/>
    </row>
    <row r="9" spans="1:5" ht="12" customHeight="1">
      <c r="A9" s="120" t="s">
        <v>80</v>
      </c>
      <c r="B9" s="120" t="s">
        <v>25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81</v>
      </c>
      <c r="B11" s="125" t="s">
        <v>82</v>
      </c>
      <c r="C11" s="126" t="s">
        <v>83</v>
      </c>
      <c r="D11" s="127" t="s">
        <v>84</v>
      </c>
      <c r="E11" s="126" t="s">
        <v>85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5.2641855600000005</v>
      </c>
      <c r="E14" s="139">
        <f>Rozpocet!M14</f>
        <v>3.9</v>
      </c>
    </row>
    <row r="15" spans="1:5" s="135" customFormat="1" ht="12.75" customHeight="1">
      <c r="A15" s="140" t="str">
        <f>Rozpocet!D15</f>
        <v>4</v>
      </c>
      <c r="B15" s="141" t="str">
        <f>Rozpocet!E15</f>
        <v>Vodorovné konstrukce</v>
      </c>
      <c r="C15" s="142">
        <f>Rozpocet!I15</f>
        <v>0</v>
      </c>
      <c r="D15" s="143">
        <f>Rozpocet!K15</f>
        <v>5.011273060000001</v>
      </c>
      <c r="E15" s="143">
        <f>Rozpocet!M15</f>
        <v>0</v>
      </c>
    </row>
    <row r="16" spans="1:5" s="135" customFormat="1" ht="12.75" customHeight="1">
      <c r="A16" s="140" t="str">
        <f>Rozpocet!D22</f>
        <v>6</v>
      </c>
      <c r="B16" s="141" t="str">
        <f>Rozpocet!E22</f>
        <v>Úpravy povrchu, podlahy, osazení</v>
      </c>
      <c r="C16" s="142">
        <f>Rozpocet!I22</f>
        <v>0</v>
      </c>
      <c r="D16" s="143">
        <f>Rozpocet!K22</f>
        <v>0.24953250000000005</v>
      </c>
      <c r="E16" s="143">
        <f>Rozpocet!M22</f>
        <v>0</v>
      </c>
    </row>
    <row r="17" spans="1:5" s="135" customFormat="1" ht="12.75" customHeight="1">
      <c r="A17" s="140" t="str">
        <f>Rozpocet!D29</f>
        <v>9</v>
      </c>
      <c r="B17" s="141" t="str">
        <f>Rozpocet!E29</f>
        <v>Ostatní konstrukce a práce-bourání</v>
      </c>
      <c r="C17" s="142">
        <f>Rozpocet!I29</f>
        <v>0</v>
      </c>
      <c r="D17" s="143">
        <f>Rozpocet!K29</f>
        <v>0.00338</v>
      </c>
      <c r="E17" s="143">
        <f>Rozpocet!M29</f>
        <v>3.9</v>
      </c>
    </row>
    <row r="18" spans="1:5" s="135" customFormat="1" ht="12.75" customHeight="1">
      <c r="A18" s="144" t="str">
        <f>Rozpocet!D47</f>
        <v>99</v>
      </c>
      <c r="B18" s="145" t="str">
        <f>Rozpocet!E47</f>
        <v>Přesun hmot</v>
      </c>
      <c r="C18" s="146">
        <f>Rozpocet!I47</f>
        <v>0</v>
      </c>
      <c r="D18" s="147">
        <f>Rozpocet!K47</f>
        <v>0</v>
      </c>
      <c r="E18" s="147">
        <f>Rozpocet!M47</f>
        <v>0</v>
      </c>
    </row>
    <row r="19" spans="1:5" s="135" customFormat="1" ht="12.75" customHeight="1">
      <c r="A19" s="136" t="str">
        <f>Rozpocet!D49</f>
        <v>PSV</v>
      </c>
      <c r="B19" s="137" t="str">
        <f>Rozpocet!E49</f>
        <v>Práce a dodávky PSV</v>
      </c>
      <c r="C19" s="138">
        <f>Rozpocet!I49</f>
        <v>0</v>
      </c>
      <c r="D19" s="139">
        <f>Rozpocet!K49</f>
        <v>2.89630848</v>
      </c>
      <c r="E19" s="139">
        <f>Rozpocet!M49</f>
        <v>2.4339365</v>
      </c>
    </row>
    <row r="20" spans="1:5" s="135" customFormat="1" ht="12.75" customHeight="1">
      <c r="A20" s="140" t="str">
        <f>Rozpocet!D50</f>
        <v>712</v>
      </c>
      <c r="B20" s="141" t="str">
        <f>Rozpocet!E50</f>
        <v>Povlakové krytiny</v>
      </c>
      <c r="C20" s="142">
        <f>Rozpocet!I50</f>
        <v>0</v>
      </c>
      <c r="D20" s="143">
        <f>Rozpocet!K50</f>
        <v>1.2156834800000003</v>
      </c>
      <c r="E20" s="143">
        <f>Rozpocet!M50</f>
        <v>1.9462800000000002</v>
      </c>
    </row>
    <row r="21" spans="1:5" s="135" customFormat="1" ht="12.75" customHeight="1">
      <c r="A21" s="140" t="str">
        <f>Rozpocet!D77</f>
        <v>713</v>
      </c>
      <c r="B21" s="141" t="str">
        <f>Rozpocet!E77</f>
        <v>Izolace tepelné</v>
      </c>
      <c r="C21" s="142">
        <f>Rozpocet!I77</f>
        <v>0</v>
      </c>
      <c r="D21" s="143">
        <f>Rozpocet!K77</f>
        <v>0.9372379999999998</v>
      </c>
      <c r="E21" s="143">
        <f>Rozpocet!M77</f>
        <v>0.34755</v>
      </c>
    </row>
    <row r="22" spans="1:5" s="135" customFormat="1" ht="12.75" customHeight="1">
      <c r="A22" s="140" t="str">
        <f>Rozpocet!D83</f>
        <v>762</v>
      </c>
      <c r="B22" s="141" t="str">
        <f>Rozpocet!E83</f>
        <v>Konstrukce tesařské</v>
      </c>
      <c r="C22" s="142">
        <f>Rozpocet!I83</f>
        <v>0</v>
      </c>
      <c r="D22" s="143">
        <f>Rozpocet!K83</f>
        <v>0.6319170000000001</v>
      </c>
      <c r="E22" s="143">
        <f>Rozpocet!M83</f>
        <v>0</v>
      </c>
    </row>
    <row r="23" spans="1:5" s="135" customFormat="1" ht="12.75" customHeight="1">
      <c r="A23" s="140" t="str">
        <f>Rozpocet!D92</f>
        <v>764</v>
      </c>
      <c r="B23" s="141" t="str">
        <f>Rozpocet!E92</f>
        <v>Konstrukce klempířské</v>
      </c>
      <c r="C23" s="142">
        <f>Rozpocet!I92</f>
        <v>0</v>
      </c>
      <c r="D23" s="143">
        <f>Rozpocet!K92</f>
        <v>0.11147000000000001</v>
      </c>
      <c r="E23" s="143">
        <f>Rozpocet!M92</f>
        <v>0.14010650000000002</v>
      </c>
    </row>
    <row r="24" spans="1:5" s="135" customFormat="1" ht="12.75" customHeight="1">
      <c r="A24" s="136" t="str">
        <f>Rozpocet!D104</f>
        <v>M</v>
      </c>
      <c r="B24" s="137" t="str">
        <f>Rozpocet!E104</f>
        <v>Práce a dodávky M</v>
      </c>
      <c r="C24" s="138">
        <f>Rozpocet!I104</f>
        <v>0</v>
      </c>
      <c r="D24" s="139">
        <f>Rozpocet!K104</f>
        <v>0</v>
      </c>
      <c r="E24" s="139">
        <f>Rozpocet!M104</f>
        <v>0</v>
      </c>
    </row>
    <row r="25" spans="1:5" s="135" customFormat="1" ht="12.75" customHeight="1">
      <c r="A25" s="140" t="str">
        <f>Rozpocet!D105</f>
        <v>21-M</v>
      </c>
      <c r="B25" s="141" t="str">
        <f>Rozpocet!E105</f>
        <v>Elektromontáže</v>
      </c>
      <c r="C25" s="142">
        <f>Rozpocet!I105</f>
        <v>0</v>
      </c>
      <c r="D25" s="143">
        <f>Rozpocet!K105</f>
        <v>0</v>
      </c>
      <c r="E25" s="143">
        <f>Rozpocet!M105</f>
        <v>0</v>
      </c>
    </row>
    <row r="26" spans="2:5" s="148" customFormat="1" ht="12.75" customHeight="1">
      <c r="B26" s="149" t="s">
        <v>86</v>
      </c>
      <c r="C26" s="150">
        <f>Rozpocet!I107</f>
        <v>0</v>
      </c>
      <c r="D26" s="151">
        <f>Rozpocet!K107</f>
        <v>8.16049404</v>
      </c>
      <c r="E26" s="151">
        <f>Rozpocet!M107</f>
        <v>6.3339365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7"/>
  <sheetViews>
    <sheetView showGridLines="0" tabSelected="1" zoomScalePageLayoutView="0" workbookViewId="0" topLeftCell="A1">
      <pane ySplit="13" topLeftCell="A56" activePane="bottomLeft" state="frozen"/>
      <selection pane="topLeft" activeCell="A1" sqref="A1"/>
      <selection pane="bottomLeft" activeCell="G82" sqref="G82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324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  <c r="P1" s="153"/>
      <c r="Q1" s="152"/>
      <c r="R1" s="152"/>
      <c r="S1" s="152"/>
      <c r="T1" s="152"/>
    </row>
    <row r="2" spans="1:20" ht="11.25" customHeight="1">
      <c r="A2" s="119" t="s">
        <v>74</v>
      </c>
      <c r="B2" s="120"/>
      <c r="C2" s="120" t="str">
        <f>'Krycí list'!E5</f>
        <v>Oprava střešního pláště, Hasičská zbrojnice, Lázeňská , Údlice</v>
      </c>
      <c r="D2" s="120"/>
      <c r="E2" s="120"/>
      <c r="F2" s="120"/>
      <c r="G2" s="120"/>
      <c r="H2" s="120"/>
      <c r="I2" s="120"/>
      <c r="J2" s="120"/>
      <c r="K2" s="120"/>
      <c r="L2" s="152"/>
      <c r="M2" s="152"/>
      <c r="N2" s="152"/>
      <c r="O2" s="153"/>
      <c r="P2" s="153"/>
      <c r="Q2" s="152"/>
      <c r="R2" s="152"/>
      <c r="S2" s="152"/>
      <c r="T2" s="152"/>
    </row>
    <row r="3" spans="1:20" ht="11.25" customHeight="1">
      <c r="A3" s="119" t="s">
        <v>75</v>
      </c>
      <c r="B3" s="120"/>
      <c r="C3" s="120" t="str">
        <f>'Krycí list'!E7</f>
        <v> </v>
      </c>
      <c r="D3" s="120"/>
      <c r="E3" s="120"/>
      <c r="F3" s="120"/>
      <c r="G3" s="120"/>
      <c r="H3" s="120"/>
      <c r="I3" s="120"/>
      <c r="J3" s="120"/>
      <c r="K3" s="120"/>
      <c r="L3" s="152"/>
      <c r="M3" s="152"/>
      <c r="N3" s="152"/>
      <c r="O3" s="153"/>
      <c r="P3" s="153"/>
      <c r="Q3" s="152"/>
      <c r="R3" s="152"/>
      <c r="S3" s="152"/>
      <c r="T3" s="152"/>
    </row>
    <row r="4" spans="1:20" ht="11.25" customHeight="1">
      <c r="A4" s="119" t="s">
        <v>76</v>
      </c>
      <c r="B4" s="120"/>
      <c r="C4" s="120" t="str">
        <f>'Krycí list'!E9</f>
        <v>www.cs-urs.cz</v>
      </c>
      <c r="D4" s="120"/>
      <c r="E4" s="120"/>
      <c r="F4" s="120"/>
      <c r="G4" s="120"/>
      <c r="H4" s="120"/>
      <c r="I4" s="120"/>
      <c r="J4" s="120"/>
      <c r="K4" s="120"/>
      <c r="L4" s="152"/>
      <c r="M4" s="152"/>
      <c r="N4" s="152"/>
      <c r="O4" s="153"/>
      <c r="P4" s="153"/>
      <c r="Q4" s="152"/>
      <c r="R4" s="152"/>
      <c r="S4" s="152"/>
      <c r="T4" s="152"/>
    </row>
    <row r="5" spans="1:20" ht="11.25" customHeight="1">
      <c r="A5" s="120" t="s">
        <v>87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52"/>
      <c r="M5" s="152"/>
      <c r="N5" s="152"/>
      <c r="O5" s="153"/>
      <c r="P5" s="153"/>
      <c r="Q5" s="152"/>
      <c r="R5" s="152"/>
      <c r="S5" s="152"/>
      <c r="T5" s="152"/>
    </row>
    <row r="6" spans="1:20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2"/>
      <c r="M6" s="152"/>
      <c r="N6" s="152"/>
      <c r="O6" s="153"/>
      <c r="P6" s="153"/>
      <c r="Q6" s="152"/>
      <c r="R6" s="152"/>
      <c r="S6" s="152"/>
      <c r="T6" s="152"/>
    </row>
    <row r="7" spans="1:20" ht="11.25" customHeight="1">
      <c r="A7" s="120" t="s">
        <v>78</v>
      </c>
      <c r="B7" s="120"/>
      <c r="C7" s="120" t="str">
        <f>'Krycí list'!E26</f>
        <v>Obec Údlice</v>
      </c>
      <c r="D7" s="120"/>
      <c r="E7" s="120"/>
      <c r="F7" s="120"/>
      <c r="G7" s="120"/>
      <c r="H7" s="120"/>
      <c r="I7" s="120"/>
      <c r="J7" s="120"/>
      <c r="K7" s="120"/>
      <c r="L7" s="152"/>
      <c r="M7" s="152"/>
      <c r="N7" s="152"/>
      <c r="O7" s="153"/>
      <c r="P7" s="153"/>
      <c r="Q7" s="152"/>
      <c r="R7" s="152"/>
      <c r="S7" s="152"/>
      <c r="T7" s="152"/>
    </row>
    <row r="8" spans="1:20" ht="11.25" customHeight="1">
      <c r="A8" s="120" t="s">
        <v>79</v>
      </c>
      <c r="B8" s="120"/>
      <c r="C8" s="120" t="str">
        <f>'Krycí list'!E28</f>
        <v>vyjde z výběrového řízení</v>
      </c>
      <c r="D8" s="120"/>
      <c r="E8" s="120"/>
      <c r="F8" s="120"/>
      <c r="G8" s="120"/>
      <c r="H8" s="120"/>
      <c r="I8" s="120"/>
      <c r="J8" s="120"/>
      <c r="K8" s="120"/>
      <c r="L8" s="152"/>
      <c r="M8" s="152"/>
      <c r="N8" s="152"/>
      <c r="O8" s="153"/>
      <c r="P8" s="153"/>
      <c r="Q8" s="152"/>
      <c r="R8" s="152"/>
      <c r="S8" s="152"/>
      <c r="T8" s="152"/>
    </row>
    <row r="9" spans="1:20" ht="11.25" customHeight="1">
      <c r="A9" s="120" t="s">
        <v>80</v>
      </c>
      <c r="B9" s="120"/>
      <c r="C9" s="120" t="s">
        <v>25</v>
      </c>
      <c r="D9" s="120"/>
      <c r="E9" s="120"/>
      <c r="F9" s="120"/>
      <c r="G9" s="120"/>
      <c r="H9" s="120"/>
      <c r="I9" s="120"/>
      <c r="J9" s="120"/>
      <c r="K9" s="120"/>
      <c r="L9" s="152"/>
      <c r="M9" s="152"/>
      <c r="N9" s="152"/>
      <c r="O9" s="153"/>
      <c r="P9" s="153"/>
      <c r="Q9" s="152"/>
      <c r="R9" s="152"/>
      <c r="S9" s="152"/>
      <c r="T9" s="152"/>
    </row>
    <row r="10" spans="1:20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2"/>
      <c r="R10" s="152"/>
      <c r="S10" s="152"/>
      <c r="T10" s="152"/>
    </row>
    <row r="11" spans="1:21" ht="21.75" customHeight="1">
      <c r="A11" s="124" t="s">
        <v>88</v>
      </c>
      <c r="B11" s="125" t="s">
        <v>89</v>
      </c>
      <c r="C11" s="125" t="s">
        <v>90</v>
      </c>
      <c r="D11" s="125" t="s">
        <v>91</v>
      </c>
      <c r="E11" s="125" t="s">
        <v>82</v>
      </c>
      <c r="F11" s="125" t="s">
        <v>92</v>
      </c>
      <c r="G11" s="125" t="s">
        <v>93</v>
      </c>
      <c r="H11" s="125" t="s">
        <v>94</v>
      </c>
      <c r="I11" s="125" t="s">
        <v>83</v>
      </c>
      <c r="J11" s="125" t="s">
        <v>95</v>
      </c>
      <c r="K11" s="125" t="s">
        <v>84</v>
      </c>
      <c r="L11" s="125" t="s">
        <v>96</v>
      </c>
      <c r="M11" s="125" t="s">
        <v>97</v>
      </c>
      <c r="N11" s="125" t="s">
        <v>98</v>
      </c>
      <c r="O11" s="154" t="s">
        <v>99</v>
      </c>
      <c r="P11" s="155" t="s">
        <v>100</v>
      </c>
      <c r="Q11" s="125"/>
      <c r="R11" s="125"/>
      <c r="S11" s="125"/>
      <c r="T11" s="156" t="s">
        <v>101</v>
      </c>
      <c r="U11" s="157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8">
        <v>11</v>
      </c>
      <c r="P12" s="159">
        <v>12</v>
      </c>
      <c r="Q12" s="129"/>
      <c r="R12" s="129"/>
      <c r="S12" s="129"/>
      <c r="T12" s="160">
        <v>11</v>
      </c>
      <c r="U12" s="157"/>
    </row>
    <row r="13" spans="1:20" ht="3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61"/>
      <c r="Q13" s="152"/>
      <c r="R13" s="152"/>
      <c r="S13" s="152"/>
      <c r="T13" s="152"/>
    </row>
    <row r="14" spans="1:16" s="135" customFormat="1" ht="12.75" customHeight="1">
      <c r="A14" s="162"/>
      <c r="B14" s="163" t="s">
        <v>62</v>
      </c>
      <c r="C14" s="162"/>
      <c r="D14" s="162" t="s">
        <v>41</v>
      </c>
      <c r="E14" s="162" t="s">
        <v>102</v>
      </c>
      <c r="F14" s="162"/>
      <c r="G14" s="162"/>
      <c r="H14" s="162"/>
      <c r="I14" s="164">
        <f>I15+I22+I29</f>
        <v>0</v>
      </c>
      <c r="J14" s="162"/>
      <c r="K14" s="165">
        <f>K15+K22+K29</f>
        <v>5.2641855600000005</v>
      </c>
      <c r="L14" s="162"/>
      <c r="M14" s="165">
        <f>M15+M22+M29</f>
        <v>3.9</v>
      </c>
      <c r="N14" s="162"/>
      <c r="P14" s="137" t="s">
        <v>103</v>
      </c>
    </row>
    <row r="15" spans="2:16" s="135" customFormat="1" ht="12.75" customHeight="1">
      <c r="B15" s="140" t="s">
        <v>62</v>
      </c>
      <c r="D15" s="141" t="s">
        <v>104</v>
      </c>
      <c r="E15" s="141" t="s">
        <v>105</v>
      </c>
      <c r="I15" s="142">
        <f>SUM(I16:I21)</f>
        <v>0</v>
      </c>
      <c r="K15" s="143">
        <f>SUM(K16:K21)</f>
        <v>5.011273060000001</v>
      </c>
      <c r="M15" s="143">
        <f>SUM(M16:M21)</f>
        <v>0</v>
      </c>
      <c r="P15" s="141" t="s">
        <v>106</v>
      </c>
    </row>
    <row r="16" spans="1:16" s="13" customFormat="1" ht="13.5" customHeight="1">
      <c r="A16" s="166" t="s">
        <v>106</v>
      </c>
      <c r="B16" s="166" t="s">
        <v>107</v>
      </c>
      <c r="C16" s="166" t="s">
        <v>108</v>
      </c>
      <c r="D16" s="167" t="s">
        <v>109</v>
      </c>
      <c r="E16" s="168" t="s">
        <v>110</v>
      </c>
      <c r="F16" s="166" t="s">
        <v>111</v>
      </c>
      <c r="G16" s="169">
        <v>2</v>
      </c>
      <c r="H16" s="170"/>
      <c r="I16" s="170">
        <f>ROUND(G16*H16,2)</f>
        <v>0</v>
      </c>
      <c r="J16" s="171">
        <v>2.45339</v>
      </c>
      <c r="K16" s="169">
        <f>G16*J16</f>
        <v>4.90678</v>
      </c>
      <c r="L16" s="171">
        <v>0</v>
      </c>
      <c r="M16" s="169">
        <f>G16*L16</f>
        <v>0</v>
      </c>
      <c r="N16" s="172">
        <v>21</v>
      </c>
      <c r="O16" s="173">
        <v>4</v>
      </c>
      <c r="P16" s="13" t="s">
        <v>112</v>
      </c>
    </row>
    <row r="17" spans="4:19" s="13" customFormat="1" ht="15.75" customHeight="1">
      <c r="D17" s="174"/>
      <c r="E17" s="175" t="s">
        <v>112</v>
      </c>
      <c r="G17" s="176">
        <v>2</v>
      </c>
      <c r="P17" s="174" t="s">
        <v>112</v>
      </c>
      <c r="Q17" s="174" t="s">
        <v>112</v>
      </c>
      <c r="R17" s="174" t="s">
        <v>113</v>
      </c>
      <c r="S17" s="174" t="s">
        <v>106</v>
      </c>
    </row>
    <row r="18" spans="1:16" s="13" customFormat="1" ht="13.5" customHeight="1">
      <c r="A18" s="166" t="s">
        <v>112</v>
      </c>
      <c r="B18" s="166" t="s">
        <v>107</v>
      </c>
      <c r="C18" s="166" t="s">
        <v>108</v>
      </c>
      <c r="D18" s="167" t="s">
        <v>114</v>
      </c>
      <c r="E18" s="168" t="s">
        <v>115</v>
      </c>
      <c r="F18" s="166" t="s">
        <v>116</v>
      </c>
      <c r="G18" s="169">
        <v>5.715</v>
      </c>
      <c r="H18" s="170"/>
      <c r="I18" s="170">
        <f>ROUND(G18*H18,2)</f>
        <v>0</v>
      </c>
      <c r="J18" s="171">
        <v>0.00522</v>
      </c>
      <c r="K18" s="169">
        <f>G18*J18</f>
        <v>0.0298323</v>
      </c>
      <c r="L18" s="171">
        <v>0</v>
      </c>
      <c r="M18" s="169">
        <f>G18*L18</f>
        <v>0</v>
      </c>
      <c r="N18" s="172">
        <v>21</v>
      </c>
      <c r="O18" s="173">
        <v>4</v>
      </c>
      <c r="P18" s="13" t="s">
        <v>112</v>
      </c>
    </row>
    <row r="19" spans="4:19" s="13" customFormat="1" ht="15.75" customHeight="1">
      <c r="D19" s="174"/>
      <c r="E19" s="175" t="s">
        <v>117</v>
      </c>
      <c r="G19" s="176">
        <v>5.715</v>
      </c>
      <c r="P19" s="174" t="s">
        <v>112</v>
      </c>
      <c r="Q19" s="174" t="s">
        <v>112</v>
      </c>
      <c r="R19" s="174" t="s">
        <v>113</v>
      </c>
      <c r="S19" s="174" t="s">
        <v>106</v>
      </c>
    </row>
    <row r="20" spans="1:16" s="13" customFormat="1" ht="13.5" customHeight="1">
      <c r="A20" s="166" t="s">
        <v>118</v>
      </c>
      <c r="B20" s="166" t="s">
        <v>107</v>
      </c>
      <c r="C20" s="166" t="s">
        <v>108</v>
      </c>
      <c r="D20" s="167" t="s">
        <v>119</v>
      </c>
      <c r="E20" s="168" t="s">
        <v>120</v>
      </c>
      <c r="F20" s="166" t="s">
        <v>116</v>
      </c>
      <c r="G20" s="169">
        <v>5.715</v>
      </c>
      <c r="H20" s="170"/>
      <c r="I20" s="170">
        <f>ROUND(G20*H20,2)</f>
        <v>0</v>
      </c>
      <c r="J20" s="171">
        <v>0</v>
      </c>
      <c r="K20" s="169">
        <f>G20*J20</f>
        <v>0</v>
      </c>
      <c r="L20" s="171">
        <v>0</v>
      </c>
      <c r="M20" s="169">
        <f>G20*L20</f>
        <v>0</v>
      </c>
      <c r="N20" s="172">
        <v>21</v>
      </c>
      <c r="O20" s="173">
        <v>4</v>
      </c>
      <c r="P20" s="13" t="s">
        <v>112</v>
      </c>
    </row>
    <row r="21" spans="1:16" s="13" customFormat="1" ht="13.5" customHeight="1">
      <c r="A21" s="166" t="s">
        <v>104</v>
      </c>
      <c r="B21" s="166" t="s">
        <v>107</v>
      </c>
      <c r="C21" s="166" t="s">
        <v>108</v>
      </c>
      <c r="D21" s="167" t="s">
        <v>121</v>
      </c>
      <c r="E21" s="168" t="s">
        <v>122</v>
      </c>
      <c r="F21" s="166" t="s">
        <v>123</v>
      </c>
      <c r="G21" s="169">
        <v>0.071</v>
      </c>
      <c r="H21" s="170"/>
      <c r="I21" s="170">
        <f>ROUND(G21*H21,2)</f>
        <v>0</v>
      </c>
      <c r="J21" s="171">
        <v>1.05156</v>
      </c>
      <c r="K21" s="169">
        <f>G21*J21</f>
        <v>0.07466075999999999</v>
      </c>
      <c r="L21" s="171">
        <v>0</v>
      </c>
      <c r="M21" s="169">
        <f>G21*L21</f>
        <v>0</v>
      </c>
      <c r="N21" s="172">
        <v>21</v>
      </c>
      <c r="O21" s="173">
        <v>4</v>
      </c>
      <c r="P21" s="13" t="s">
        <v>112</v>
      </c>
    </row>
    <row r="22" spans="2:16" s="135" customFormat="1" ht="12.75" customHeight="1">
      <c r="B22" s="140" t="s">
        <v>62</v>
      </c>
      <c r="D22" s="141" t="s">
        <v>124</v>
      </c>
      <c r="E22" s="141" t="s">
        <v>125</v>
      </c>
      <c r="I22" s="142">
        <f>SUM(I23:I28)</f>
        <v>0</v>
      </c>
      <c r="K22" s="143">
        <f>SUM(K23:K28)</f>
        <v>0.24953250000000005</v>
      </c>
      <c r="M22" s="143">
        <f>SUM(M23:M28)</f>
        <v>0</v>
      </c>
      <c r="P22" s="141" t="s">
        <v>106</v>
      </c>
    </row>
    <row r="23" spans="1:16" s="13" customFormat="1" ht="13.5" customHeight="1">
      <c r="A23" s="166" t="s">
        <v>126</v>
      </c>
      <c r="B23" s="166" t="s">
        <v>107</v>
      </c>
      <c r="C23" s="166" t="s">
        <v>108</v>
      </c>
      <c r="D23" s="167" t="s">
        <v>127</v>
      </c>
      <c r="E23" s="168" t="s">
        <v>128</v>
      </c>
      <c r="F23" s="166" t="s">
        <v>116</v>
      </c>
      <c r="G23" s="169">
        <v>20.37</v>
      </c>
      <c r="H23" s="170"/>
      <c r="I23" s="170">
        <f>ROUND(G23*H23,2)</f>
        <v>0</v>
      </c>
      <c r="J23" s="171">
        <v>0.0032</v>
      </c>
      <c r="K23" s="169">
        <f>G23*J23</f>
        <v>0.065184</v>
      </c>
      <c r="L23" s="171">
        <v>0</v>
      </c>
      <c r="M23" s="169">
        <f>G23*L23</f>
        <v>0</v>
      </c>
      <c r="N23" s="172">
        <v>21</v>
      </c>
      <c r="O23" s="173">
        <v>4</v>
      </c>
      <c r="P23" s="13" t="s">
        <v>112</v>
      </c>
    </row>
    <row r="24" spans="1:16" s="13" customFormat="1" ht="13.5" customHeight="1">
      <c r="A24" s="166" t="s">
        <v>124</v>
      </c>
      <c r="B24" s="166" t="s">
        <v>107</v>
      </c>
      <c r="C24" s="166" t="s">
        <v>108</v>
      </c>
      <c r="D24" s="167" t="s">
        <v>129</v>
      </c>
      <c r="E24" s="168" t="s">
        <v>130</v>
      </c>
      <c r="F24" s="166" t="s">
        <v>116</v>
      </c>
      <c r="G24" s="169">
        <v>20.37</v>
      </c>
      <c r="H24" s="170"/>
      <c r="I24" s="170">
        <f>ROUND(G24*H24,2)</f>
        <v>0</v>
      </c>
      <c r="J24" s="171">
        <v>0.00025</v>
      </c>
      <c r="K24" s="169">
        <f>G24*J24</f>
        <v>0.005092500000000001</v>
      </c>
      <c r="L24" s="171">
        <v>0</v>
      </c>
      <c r="M24" s="169">
        <f>G24*L24</f>
        <v>0</v>
      </c>
      <c r="N24" s="172">
        <v>21</v>
      </c>
      <c r="O24" s="173">
        <v>4</v>
      </c>
      <c r="P24" s="13" t="s">
        <v>112</v>
      </c>
    </row>
    <row r="25" spans="1:16" s="13" customFormat="1" ht="24" customHeight="1">
      <c r="A25" s="166" t="s">
        <v>131</v>
      </c>
      <c r="B25" s="166" t="s">
        <v>107</v>
      </c>
      <c r="C25" s="166" t="s">
        <v>108</v>
      </c>
      <c r="D25" s="167" t="s">
        <v>132</v>
      </c>
      <c r="E25" s="168" t="s">
        <v>133</v>
      </c>
      <c r="F25" s="166" t="s">
        <v>116</v>
      </c>
      <c r="G25" s="169">
        <v>20.37</v>
      </c>
      <c r="H25" s="170"/>
      <c r="I25" s="170">
        <f>ROUND(G25*H25,2)</f>
        <v>0</v>
      </c>
      <c r="J25" s="171">
        <v>0.0088</v>
      </c>
      <c r="K25" s="169">
        <f>G25*J25</f>
        <v>0.17925600000000003</v>
      </c>
      <c r="L25" s="171">
        <v>0</v>
      </c>
      <c r="M25" s="169">
        <f>G25*L25</f>
        <v>0</v>
      </c>
      <c r="N25" s="172">
        <v>21</v>
      </c>
      <c r="O25" s="173">
        <v>4</v>
      </c>
      <c r="P25" s="13" t="s">
        <v>112</v>
      </c>
    </row>
    <row r="26" spans="4:19" s="13" customFormat="1" ht="15.75" customHeight="1">
      <c r="D26" s="174"/>
      <c r="E26" s="175" t="s">
        <v>134</v>
      </c>
      <c r="G26" s="176">
        <v>11.43</v>
      </c>
      <c r="P26" s="174" t="s">
        <v>112</v>
      </c>
      <c r="Q26" s="174" t="s">
        <v>112</v>
      </c>
      <c r="R26" s="174" t="s">
        <v>113</v>
      </c>
      <c r="S26" s="174" t="s">
        <v>103</v>
      </c>
    </row>
    <row r="27" spans="4:19" s="13" customFormat="1" ht="15.75" customHeight="1">
      <c r="D27" s="174"/>
      <c r="E27" s="175" t="s">
        <v>135</v>
      </c>
      <c r="G27" s="176">
        <v>8.94</v>
      </c>
      <c r="P27" s="174" t="s">
        <v>112</v>
      </c>
      <c r="Q27" s="174" t="s">
        <v>112</v>
      </c>
      <c r="R27" s="174" t="s">
        <v>113</v>
      </c>
      <c r="S27" s="174" t="s">
        <v>103</v>
      </c>
    </row>
    <row r="28" spans="4:19" s="13" customFormat="1" ht="15.75" customHeight="1">
      <c r="D28" s="177"/>
      <c r="E28" s="178" t="s">
        <v>136</v>
      </c>
      <c r="G28" s="179">
        <v>20.37</v>
      </c>
      <c r="P28" s="177" t="s">
        <v>112</v>
      </c>
      <c r="Q28" s="177" t="s">
        <v>104</v>
      </c>
      <c r="R28" s="177" t="s">
        <v>113</v>
      </c>
      <c r="S28" s="177" t="s">
        <v>106</v>
      </c>
    </row>
    <row r="29" spans="2:16" s="135" customFormat="1" ht="12.75" customHeight="1">
      <c r="B29" s="140" t="s">
        <v>62</v>
      </c>
      <c r="D29" s="141" t="s">
        <v>137</v>
      </c>
      <c r="E29" s="141" t="s">
        <v>138</v>
      </c>
      <c r="I29" s="142">
        <f>I30+SUM(I31:I47)</f>
        <v>0</v>
      </c>
      <c r="K29" s="143">
        <f>K30+SUM(K31:K47)</f>
        <v>0.00338</v>
      </c>
      <c r="M29" s="143">
        <f>M30+SUM(M31:M47)</f>
        <v>3.9</v>
      </c>
      <c r="P29" s="141" t="s">
        <v>106</v>
      </c>
    </row>
    <row r="30" spans="1:16" s="13" customFormat="1" ht="24" customHeight="1">
      <c r="A30" s="166" t="s">
        <v>139</v>
      </c>
      <c r="B30" s="166" t="s">
        <v>107</v>
      </c>
      <c r="C30" s="166" t="s">
        <v>140</v>
      </c>
      <c r="D30" s="167" t="s">
        <v>141</v>
      </c>
      <c r="E30" s="168" t="s">
        <v>142</v>
      </c>
      <c r="F30" s="166" t="s">
        <v>116</v>
      </c>
      <c r="G30" s="169">
        <v>139.195</v>
      </c>
      <c r="H30" s="170"/>
      <c r="I30" s="170">
        <f>ROUND(G30*H30,2)</f>
        <v>0</v>
      </c>
      <c r="J30" s="171">
        <v>0</v>
      </c>
      <c r="K30" s="169">
        <f>G30*J30</f>
        <v>0</v>
      </c>
      <c r="L30" s="171">
        <v>0</v>
      </c>
      <c r="M30" s="169">
        <f>G30*L30</f>
        <v>0</v>
      </c>
      <c r="N30" s="172">
        <v>21</v>
      </c>
      <c r="O30" s="173">
        <v>4</v>
      </c>
      <c r="P30" s="13" t="s">
        <v>112</v>
      </c>
    </row>
    <row r="31" spans="4:19" s="13" customFormat="1" ht="15.75" customHeight="1">
      <c r="D31" s="174"/>
      <c r="E31" s="175" t="s">
        <v>143</v>
      </c>
      <c r="G31" s="176">
        <v>78.105</v>
      </c>
      <c r="P31" s="174" t="s">
        <v>112</v>
      </c>
      <c r="Q31" s="174" t="s">
        <v>112</v>
      </c>
      <c r="R31" s="174" t="s">
        <v>113</v>
      </c>
      <c r="S31" s="174" t="s">
        <v>103</v>
      </c>
    </row>
    <row r="32" spans="4:19" s="13" customFormat="1" ht="15.75" customHeight="1">
      <c r="D32" s="174"/>
      <c r="E32" s="175" t="s">
        <v>144</v>
      </c>
      <c r="G32" s="176">
        <v>61.09</v>
      </c>
      <c r="P32" s="174" t="s">
        <v>112</v>
      </c>
      <c r="Q32" s="174" t="s">
        <v>112</v>
      </c>
      <c r="R32" s="174" t="s">
        <v>113</v>
      </c>
      <c r="S32" s="174" t="s">
        <v>103</v>
      </c>
    </row>
    <row r="33" spans="4:19" s="13" customFormat="1" ht="15.75" customHeight="1">
      <c r="D33" s="177"/>
      <c r="E33" s="178" t="s">
        <v>136</v>
      </c>
      <c r="G33" s="179">
        <v>139.195</v>
      </c>
      <c r="P33" s="177" t="s">
        <v>112</v>
      </c>
      <c r="Q33" s="177" t="s">
        <v>104</v>
      </c>
      <c r="R33" s="177" t="s">
        <v>113</v>
      </c>
      <c r="S33" s="177" t="s">
        <v>106</v>
      </c>
    </row>
    <row r="34" spans="1:16" s="13" customFormat="1" ht="24" customHeight="1">
      <c r="A34" s="166" t="s">
        <v>137</v>
      </c>
      <c r="B34" s="166" t="s">
        <v>107</v>
      </c>
      <c r="C34" s="166" t="s">
        <v>140</v>
      </c>
      <c r="D34" s="167" t="s">
        <v>145</v>
      </c>
      <c r="E34" s="168" t="s">
        <v>146</v>
      </c>
      <c r="F34" s="166" t="s">
        <v>116</v>
      </c>
      <c r="G34" s="169">
        <v>4175.85</v>
      </c>
      <c r="H34" s="170"/>
      <c r="I34" s="170">
        <f>ROUND(G34*H34,2)</f>
        <v>0</v>
      </c>
      <c r="J34" s="171">
        <v>0</v>
      </c>
      <c r="K34" s="169">
        <f>G34*J34</f>
        <v>0</v>
      </c>
      <c r="L34" s="171">
        <v>0</v>
      </c>
      <c r="M34" s="169">
        <f>G34*L34</f>
        <v>0</v>
      </c>
      <c r="N34" s="172">
        <v>21</v>
      </c>
      <c r="O34" s="173">
        <v>4</v>
      </c>
      <c r="P34" s="13" t="s">
        <v>112</v>
      </c>
    </row>
    <row r="35" spans="1:16" s="13" customFormat="1" ht="24" customHeight="1">
      <c r="A35" s="166" t="s">
        <v>147</v>
      </c>
      <c r="B35" s="166" t="s">
        <v>107</v>
      </c>
      <c r="C35" s="166" t="s">
        <v>140</v>
      </c>
      <c r="D35" s="167" t="s">
        <v>148</v>
      </c>
      <c r="E35" s="168" t="s">
        <v>149</v>
      </c>
      <c r="F35" s="166" t="s">
        <v>116</v>
      </c>
      <c r="G35" s="169">
        <v>139.195</v>
      </c>
      <c r="H35" s="170"/>
      <c r="I35" s="170">
        <f>ROUND(G35*H35,2)</f>
        <v>0</v>
      </c>
      <c r="J35" s="171">
        <v>0</v>
      </c>
      <c r="K35" s="169">
        <f>G35*J35</f>
        <v>0</v>
      </c>
      <c r="L35" s="171">
        <v>0</v>
      </c>
      <c r="M35" s="169">
        <f>G35*L35</f>
        <v>0</v>
      </c>
      <c r="N35" s="172">
        <v>21</v>
      </c>
      <c r="O35" s="173">
        <v>4</v>
      </c>
      <c r="P35" s="13" t="s">
        <v>112</v>
      </c>
    </row>
    <row r="36" spans="1:16" s="13" customFormat="1" ht="13.5" customHeight="1">
      <c r="A36" s="166" t="s">
        <v>150</v>
      </c>
      <c r="B36" s="166" t="s">
        <v>107</v>
      </c>
      <c r="C36" s="166" t="s">
        <v>108</v>
      </c>
      <c r="D36" s="167" t="s">
        <v>151</v>
      </c>
      <c r="E36" s="168" t="s">
        <v>152</v>
      </c>
      <c r="F36" s="166" t="s">
        <v>153</v>
      </c>
      <c r="G36" s="169">
        <v>76</v>
      </c>
      <c r="H36" s="170"/>
      <c r="I36" s="170">
        <f>ROUND(G36*H36,2)</f>
        <v>0</v>
      </c>
      <c r="J36" s="171">
        <v>1E-05</v>
      </c>
      <c r="K36" s="169">
        <f>G36*J36</f>
        <v>0.00076</v>
      </c>
      <c r="L36" s="171">
        <v>0</v>
      </c>
      <c r="M36" s="169">
        <f>G36*L36</f>
        <v>0</v>
      </c>
      <c r="N36" s="172">
        <v>21</v>
      </c>
      <c r="O36" s="173">
        <v>4</v>
      </c>
      <c r="P36" s="13" t="s">
        <v>112</v>
      </c>
    </row>
    <row r="37" spans="4:19" s="13" customFormat="1" ht="15.75" customHeight="1">
      <c r="D37" s="174"/>
      <c r="E37" s="175" t="s">
        <v>154</v>
      </c>
      <c r="G37" s="176">
        <v>76.2</v>
      </c>
      <c r="P37" s="174" t="s">
        <v>112</v>
      </c>
      <c r="Q37" s="174" t="s">
        <v>112</v>
      </c>
      <c r="R37" s="174" t="s">
        <v>113</v>
      </c>
      <c r="S37" s="174" t="s">
        <v>103</v>
      </c>
    </row>
    <row r="38" spans="4:19" s="13" customFormat="1" ht="15.75" customHeight="1">
      <c r="D38" s="180"/>
      <c r="E38" s="181" t="s">
        <v>155</v>
      </c>
      <c r="G38" s="182">
        <v>76.2</v>
      </c>
      <c r="P38" s="180" t="s">
        <v>112</v>
      </c>
      <c r="Q38" s="180" t="s">
        <v>118</v>
      </c>
      <c r="R38" s="180" t="s">
        <v>113</v>
      </c>
      <c r="S38" s="180" t="s">
        <v>103</v>
      </c>
    </row>
    <row r="39" spans="4:19" s="13" customFormat="1" ht="15.75" customHeight="1">
      <c r="D39" s="174"/>
      <c r="E39" s="175" t="s">
        <v>156</v>
      </c>
      <c r="G39" s="176">
        <v>76</v>
      </c>
      <c r="P39" s="174" t="s">
        <v>112</v>
      </c>
      <c r="Q39" s="174" t="s">
        <v>112</v>
      </c>
      <c r="R39" s="174" t="s">
        <v>113</v>
      </c>
      <c r="S39" s="174" t="s">
        <v>106</v>
      </c>
    </row>
    <row r="40" spans="1:16" s="13" customFormat="1" ht="13.5" customHeight="1">
      <c r="A40" s="166" t="s">
        <v>157</v>
      </c>
      <c r="B40" s="166" t="s">
        <v>107</v>
      </c>
      <c r="C40" s="166" t="s">
        <v>158</v>
      </c>
      <c r="D40" s="167" t="s">
        <v>159</v>
      </c>
      <c r="E40" s="168" t="s">
        <v>160</v>
      </c>
      <c r="F40" s="166" t="s">
        <v>111</v>
      </c>
      <c r="G40" s="169">
        <v>2</v>
      </c>
      <c r="H40" s="170"/>
      <c r="I40" s="170">
        <f aca="true" t="shared" si="0" ref="I40:I46">ROUND(G40*H40,2)</f>
        <v>0</v>
      </c>
      <c r="J40" s="171">
        <v>0.00131</v>
      </c>
      <c r="K40" s="169">
        <f aca="true" t="shared" si="1" ref="K40:K46">G40*J40</f>
        <v>0.00262</v>
      </c>
      <c r="L40" s="171">
        <v>1.95</v>
      </c>
      <c r="M40" s="169">
        <f aca="true" t="shared" si="2" ref="M40:M46">G40*L40</f>
        <v>3.9</v>
      </c>
      <c r="N40" s="172">
        <v>21</v>
      </c>
      <c r="O40" s="173">
        <v>4</v>
      </c>
      <c r="P40" s="13" t="s">
        <v>112</v>
      </c>
    </row>
    <row r="41" spans="1:16" s="13" customFormat="1" ht="13.5" customHeight="1">
      <c r="A41" s="166" t="s">
        <v>161</v>
      </c>
      <c r="B41" s="166" t="s">
        <v>107</v>
      </c>
      <c r="C41" s="166" t="s">
        <v>158</v>
      </c>
      <c r="D41" s="167" t="s">
        <v>162</v>
      </c>
      <c r="E41" s="168" t="s">
        <v>163</v>
      </c>
      <c r="F41" s="166" t="s">
        <v>123</v>
      </c>
      <c r="G41" s="169">
        <v>6.334</v>
      </c>
      <c r="H41" s="170"/>
      <c r="I41" s="170">
        <f t="shared" si="0"/>
        <v>0</v>
      </c>
      <c r="J41" s="171">
        <v>0</v>
      </c>
      <c r="K41" s="169">
        <f t="shared" si="1"/>
        <v>0</v>
      </c>
      <c r="L41" s="171">
        <v>0</v>
      </c>
      <c r="M41" s="169">
        <f t="shared" si="2"/>
        <v>0</v>
      </c>
      <c r="N41" s="172">
        <v>21</v>
      </c>
      <c r="O41" s="173">
        <v>4</v>
      </c>
      <c r="P41" s="13" t="s">
        <v>112</v>
      </c>
    </row>
    <row r="42" spans="1:16" s="13" customFormat="1" ht="13.5" customHeight="1">
      <c r="A42" s="166" t="s">
        <v>164</v>
      </c>
      <c r="B42" s="166" t="s">
        <v>107</v>
      </c>
      <c r="C42" s="166" t="s">
        <v>158</v>
      </c>
      <c r="D42" s="167" t="s">
        <v>165</v>
      </c>
      <c r="E42" s="168" t="s">
        <v>166</v>
      </c>
      <c r="F42" s="166" t="s">
        <v>123</v>
      </c>
      <c r="G42" s="169">
        <v>6.334</v>
      </c>
      <c r="H42" s="170"/>
      <c r="I42" s="170">
        <f t="shared" si="0"/>
        <v>0</v>
      </c>
      <c r="J42" s="171">
        <v>0</v>
      </c>
      <c r="K42" s="169">
        <f t="shared" si="1"/>
        <v>0</v>
      </c>
      <c r="L42" s="171">
        <v>0</v>
      </c>
      <c r="M42" s="169">
        <f t="shared" si="2"/>
        <v>0</v>
      </c>
      <c r="N42" s="172">
        <v>21</v>
      </c>
      <c r="O42" s="173">
        <v>4</v>
      </c>
      <c r="P42" s="13" t="s">
        <v>112</v>
      </c>
    </row>
    <row r="43" spans="1:16" s="13" customFormat="1" ht="13.5" customHeight="1">
      <c r="A43" s="166" t="s">
        <v>167</v>
      </c>
      <c r="B43" s="166" t="s">
        <v>107</v>
      </c>
      <c r="C43" s="166" t="s">
        <v>158</v>
      </c>
      <c r="D43" s="167" t="s">
        <v>168</v>
      </c>
      <c r="E43" s="168" t="s">
        <v>169</v>
      </c>
      <c r="F43" s="166" t="s">
        <v>123</v>
      </c>
      <c r="G43" s="169">
        <v>88.676</v>
      </c>
      <c r="H43" s="170"/>
      <c r="I43" s="170">
        <f t="shared" si="0"/>
        <v>0</v>
      </c>
      <c r="J43" s="171">
        <v>0</v>
      </c>
      <c r="K43" s="169">
        <f t="shared" si="1"/>
        <v>0</v>
      </c>
      <c r="L43" s="171">
        <v>0</v>
      </c>
      <c r="M43" s="169">
        <f t="shared" si="2"/>
        <v>0</v>
      </c>
      <c r="N43" s="172">
        <v>21</v>
      </c>
      <c r="O43" s="173">
        <v>4</v>
      </c>
      <c r="P43" s="13" t="s">
        <v>112</v>
      </c>
    </row>
    <row r="44" spans="1:16" s="13" customFormat="1" ht="13.5" customHeight="1">
      <c r="A44" s="166" t="s">
        <v>170</v>
      </c>
      <c r="B44" s="166" t="s">
        <v>107</v>
      </c>
      <c r="C44" s="166" t="s">
        <v>158</v>
      </c>
      <c r="D44" s="167" t="s">
        <v>171</v>
      </c>
      <c r="E44" s="168" t="s">
        <v>172</v>
      </c>
      <c r="F44" s="166" t="s">
        <v>123</v>
      </c>
      <c r="G44" s="169">
        <v>6.334</v>
      </c>
      <c r="H44" s="170"/>
      <c r="I44" s="170">
        <f t="shared" si="0"/>
        <v>0</v>
      </c>
      <c r="J44" s="171">
        <v>0</v>
      </c>
      <c r="K44" s="169">
        <f t="shared" si="1"/>
        <v>0</v>
      </c>
      <c r="L44" s="171">
        <v>0</v>
      </c>
      <c r="M44" s="169">
        <f t="shared" si="2"/>
        <v>0</v>
      </c>
      <c r="N44" s="172">
        <v>21</v>
      </c>
      <c r="O44" s="173">
        <v>4</v>
      </c>
      <c r="P44" s="13" t="s">
        <v>112</v>
      </c>
    </row>
    <row r="45" spans="1:16" s="13" customFormat="1" ht="24" customHeight="1">
      <c r="A45" s="166" t="s">
        <v>173</v>
      </c>
      <c r="B45" s="166" t="s">
        <v>107</v>
      </c>
      <c r="C45" s="166" t="s">
        <v>158</v>
      </c>
      <c r="D45" s="167" t="s">
        <v>174</v>
      </c>
      <c r="E45" s="168" t="s">
        <v>175</v>
      </c>
      <c r="F45" s="166" t="s">
        <v>123</v>
      </c>
      <c r="G45" s="169">
        <v>12.668</v>
      </c>
      <c r="H45" s="170"/>
      <c r="I45" s="170">
        <f t="shared" si="0"/>
        <v>0</v>
      </c>
      <c r="J45" s="171">
        <v>0</v>
      </c>
      <c r="K45" s="169">
        <f t="shared" si="1"/>
        <v>0</v>
      </c>
      <c r="L45" s="171">
        <v>0</v>
      </c>
      <c r="M45" s="169">
        <f t="shared" si="2"/>
        <v>0</v>
      </c>
      <c r="N45" s="172">
        <v>21</v>
      </c>
      <c r="O45" s="173">
        <v>4</v>
      </c>
      <c r="P45" s="13" t="s">
        <v>112</v>
      </c>
    </row>
    <row r="46" spans="1:16" s="13" customFormat="1" ht="13.5" customHeight="1">
      <c r="A46" s="166" t="s">
        <v>176</v>
      </c>
      <c r="B46" s="166" t="s">
        <v>107</v>
      </c>
      <c r="C46" s="166" t="s">
        <v>158</v>
      </c>
      <c r="D46" s="167" t="s">
        <v>177</v>
      </c>
      <c r="E46" s="168" t="s">
        <v>178</v>
      </c>
      <c r="F46" s="166" t="s">
        <v>123</v>
      </c>
      <c r="G46" s="169">
        <v>6.334</v>
      </c>
      <c r="H46" s="170"/>
      <c r="I46" s="170">
        <f t="shared" si="0"/>
        <v>0</v>
      </c>
      <c r="J46" s="171">
        <v>0</v>
      </c>
      <c r="K46" s="169">
        <f t="shared" si="1"/>
        <v>0</v>
      </c>
      <c r="L46" s="171">
        <v>0</v>
      </c>
      <c r="M46" s="169">
        <f t="shared" si="2"/>
        <v>0</v>
      </c>
      <c r="N46" s="172">
        <v>21</v>
      </c>
      <c r="O46" s="173">
        <v>4</v>
      </c>
      <c r="P46" s="13" t="s">
        <v>112</v>
      </c>
    </row>
    <row r="47" spans="2:16" s="135" customFormat="1" ht="12.75" customHeight="1">
      <c r="B47" s="144" t="s">
        <v>62</v>
      </c>
      <c r="D47" s="145" t="s">
        <v>179</v>
      </c>
      <c r="E47" s="145" t="s">
        <v>180</v>
      </c>
      <c r="I47" s="146">
        <f>I48</f>
        <v>0</v>
      </c>
      <c r="K47" s="147">
        <f>K48</f>
        <v>0</v>
      </c>
      <c r="M47" s="147">
        <f>M48</f>
        <v>0</v>
      </c>
      <c r="P47" s="145" t="s">
        <v>112</v>
      </c>
    </row>
    <row r="48" spans="1:16" s="13" customFormat="1" ht="13.5" customHeight="1">
      <c r="A48" s="166" t="s">
        <v>181</v>
      </c>
      <c r="B48" s="166" t="s">
        <v>107</v>
      </c>
      <c r="C48" s="166" t="s">
        <v>182</v>
      </c>
      <c r="D48" s="167" t="s">
        <v>183</v>
      </c>
      <c r="E48" s="168" t="s">
        <v>184</v>
      </c>
      <c r="F48" s="166" t="s">
        <v>123</v>
      </c>
      <c r="G48" s="169">
        <v>5.264</v>
      </c>
      <c r="H48" s="170"/>
      <c r="I48" s="170">
        <f>ROUND(G48*H48,2)</f>
        <v>0</v>
      </c>
      <c r="J48" s="171">
        <v>0</v>
      </c>
      <c r="K48" s="169">
        <f>G48*J48</f>
        <v>0</v>
      </c>
      <c r="L48" s="171">
        <v>0</v>
      </c>
      <c r="M48" s="169">
        <f>G48*L48</f>
        <v>0</v>
      </c>
      <c r="N48" s="172">
        <v>21</v>
      </c>
      <c r="O48" s="173">
        <v>4</v>
      </c>
      <c r="P48" s="13" t="s">
        <v>118</v>
      </c>
    </row>
    <row r="49" spans="2:16" s="135" customFormat="1" ht="12.75" customHeight="1">
      <c r="B49" s="136" t="s">
        <v>62</v>
      </c>
      <c r="D49" s="137" t="s">
        <v>49</v>
      </c>
      <c r="E49" s="137" t="s">
        <v>185</v>
      </c>
      <c r="I49" s="138">
        <f>I50+I77+I83+I92</f>
        <v>0</v>
      </c>
      <c r="K49" s="139">
        <f>K50+K77+K83+K92</f>
        <v>2.89630848</v>
      </c>
      <c r="M49" s="139">
        <f>M50+M77+M83+M92</f>
        <v>2.4339365</v>
      </c>
      <c r="P49" s="137" t="s">
        <v>103</v>
      </c>
    </row>
    <row r="50" spans="2:16" s="135" customFormat="1" ht="12.75" customHeight="1">
      <c r="B50" s="140" t="s">
        <v>62</v>
      </c>
      <c r="D50" s="141" t="s">
        <v>186</v>
      </c>
      <c r="E50" s="141" t="s">
        <v>187</v>
      </c>
      <c r="I50" s="142">
        <f>SUM(I51:I76)</f>
        <v>0</v>
      </c>
      <c r="K50" s="143">
        <f>SUM(K51:K76)</f>
        <v>1.2156834800000003</v>
      </c>
      <c r="M50" s="143">
        <f>SUM(M51:M76)</f>
        <v>1.9462800000000002</v>
      </c>
      <c r="P50" s="141" t="s">
        <v>106</v>
      </c>
    </row>
    <row r="51" spans="1:16" s="13" customFormat="1" ht="13.5" customHeight="1">
      <c r="A51" s="166" t="s">
        <v>188</v>
      </c>
      <c r="B51" s="166" t="s">
        <v>107</v>
      </c>
      <c r="C51" s="166" t="s">
        <v>186</v>
      </c>
      <c r="D51" s="167" t="s">
        <v>189</v>
      </c>
      <c r="E51" s="168" t="s">
        <v>190</v>
      </c>
      <c r="F51" s="166" t="s">
        <v>116</v>
      </c>
      <c r="G51" s="169">
        <v>139.02</v>
      </c>
      <c r="H51" s="170"/>
      <c r="I51" s="170">
        <f>ROUND(G51*H51,2)</f>
        <v>0</v>
      </c>
      <c r="J51" s="171">
        <v>0</v>
      </c>
      <c r="K51" s="169">
        <f>G51*J51</f>
        <v>0</v>
      </c>
      <c r="L51" s="171">
        <v>0.014</v>
      </c>
      <c r="M51" s="169">
        <f>G51*L51</f>
        <v>1.9462800000000002</v>
      </c>
      <c r="N51" s="172">
        <v>21</v>
      </c>
      <c r="O51" s="173">
        <v>16</v>
      </c>
      <c r="P51" s="13" t="s">
        <v>112</v>
      </c>
    </row>
    <row r="52" spans="1:16" s="13" customFormat="1" ht="24" customHeight="1">
      <c r="A52" s="166" t="s">
        <v>191</v>
      </c>
      <c r="B52" s="166" t="s">
        <v>107</v>
      </c>
      <c r="C52" s="166" t="s">
        <v>192</v>
      </c>
      <c r="D52" s="167" t="s">
        <v>193</v>
      </c>
      <c r="E52" s="168" t="s">
        <v>194</v>
      </c>
      <c r="F52" s="166" t="s">
        <v>116</v>
      </c>
      <c r="G52" s="169">
        <v>141.92</v>
      </c>
      <c r="H52" s="170"/>
      <c r="I52" s="170">
        <f>ROUND(G52*H52,2)</f>
        <v>0</v>
      </c>
      <c r="J52" s="171">
        <v>0</v>
      </c>
      <c r="K52" s="169">
        <f>G52*J52</f>
        <v>0</v>
      </c>
      <c r="L52" s="171">
        <v>0</v>
      </c>
      <c r="M52" s="169">
        <f>G52*L52</f>
        <v>0</v>
      </c>
      <c r="N52" s="172">
        <v>21</v>
      </c>
      <c r="O52" s="173">
        <v>16</v>
      </c>
      <c r="P52" s="13" t="s">
        <v>112</v>
      </c>
    </row>
    <row r="53" spans="1:16" s="13" customFormat="1" ht="24" customHeight="1">
      <c r="A53" s="166" t="s">
        <v>195</v>
      </c>
      <c r="B53" s="166" t="s">
        <v>107</v>
      </c>
      <c r="C53" s="166" t="s">
        <v>186</v>
      </c>
      <c r="D53" s="167" t="s">
        <v>196</v>
      </c>
      <c r="E53" s="168" t="s">
        <v>197</v>
      </c>
      <c r="F53" s="166" t="s">
        <v>116</v>
      </c>
      <c r="G53" s="169">
        <v>146.39</v>
      </c>
      <c r="H53" s="170"/>
      <c r="I53" s="170">
        <f>ROUND(G53*H53,2)</f>
        <v>0</v>
      </c>
      <c r="J53" s="171">
        <v>0</v>
      </c>
      <c r="K53" s="169">
        <f>G53*J53</f>
        <v>0</v>
      </c>
      <c r="L53" s="171">
        <v>0</v>
      </c>
      <c r="M53" s="169">
        <f>G53*L53</f>
        <v>0</v>
      </c>
      <c r="N53" s="172">
        <v>21</v>
      </c>
      <c r="O53" s="173">
        <v>16</v>
      </c>
      <c r="P53" s="13" t="s">
        <v>112</v>
      </c>
    </row>
    <row r="54" spans="4:19" s="13" customFormat="1" ht="15.75" customHeight="1">
      <c r="D54" s="183"/>
      <c r="E54" s="184" t="s">
        <v>198</v>
      </c>
      <c r="G54" s="185"/>
      <c r="P54" s="183" t="s">
        <v>112</v>
      </c>
      <c r="Q54" s="183" t="s">
        <v>106</v>
      </c>
      <c r="R54" s="183" t="s">
        <v>113</v>
      </c>
      <c r="S54" s="183" t="s">
        <v>103</v>
      </c>
    </row>
    <row r="55" spans="4:19" s="13" customFormat="1" ht="15.75" customHeight="1">
      <c r="D55" s="174"/>
      <c r="E55" s="175" t="s">
        <v>199</v>
      </c>
      <c r="G55" s="176">
        <v>141.92</v>
      </c>
      <c r="P55" s="174" t="s">
        <v>112</v>
      </c>
      <c r="Q55" s="174" t="s">
        <v>112</v>
      </c>
      <c r="R55" s="174" t="s">
        <v>113</v>
      </c>
      <c r="S55" s="174" t="s">
        <v>103</v>
      </c>
    </row>
    <row r="56" spans="4:19" s="13" customFormat="1" ht="15.75" customHeight="1">
      <c r="D56" s="183"/>
      <c r="E56" s="184" t="s">
        <v>200</v>
      </c>
      <c r="G56" s="186"/>
      <c r="P56" s="183" t="s">
        <v>112</v>
      </c>
      <c r="Q56" s="183" t="s">
        <v>106</v>
      </c>
      <c r="R56" s="183" t="s">
        <v>113</v>
      </c>
      <c r="S56" s="183" t="s">
        <v>103</v>
      </c>
    </row>
    <row r="57" spans="4:19" s="13" customFormat="1" ht="15.75" customHeight="1">
      <c r="D57" s="174"/>
      <c r="E57" s="175" t="s">
        <v>201</v>
      </c>
      <c r="G57" s="176">
        <v>4.47</v>
      </c>
      <c r="P57" s="174" t="s">
        <v>112</v>
      </c>
      <c r="Q57" s="174" t="s">
        <v>112</v>
      </c>
      <c r="R57" s="174" t="s">
        <v>113</v>
      </c>
      <c r="S57" s="174" t="s">
        <v>103</v>
      </c>
    </row>
    <row r="58" spans="4:19" s="13" customFormat="1" ht="15.75" customHeight="1">
      <c r="D58" s="177"/>
      <c r="E58" s="178" t="s">
        <v>136</v>
      </c>
      <c r="G58" s="179">
        <v>146.39</v>
      </c>
      <c r="P58" s="177" t="s">
        <v>112</v>
      </c>
      <c r="Q58" s="177" t="s">
        <v>104</v>
      </c>
      <c r="R58" s="177" t="s">
        <v>113</v>
      </c>
      <c r="S58" s="177" t="s">
        <v>106</v>
      </c>
    </row>
    <row r="59" spans="1:16" s="13" customFormat="1" ht="13.5" customHeight="1">
      <c r="A59" s="187" t="s">
        <v>202</v>
      </c>
      <c r="B59" s="187" t="s">
        <v>203</v>
      </c>
      <c r="C59" s="187" t="s">
        <v>204</v>
      </c>
      <c r="D59" s="188" t="s">
        <v>205</v>
      </c>
      <c r="E59" s="189" t="s">
        <v>206</v>
      </c>
      <c r="F59" s="187" t="s">
        <v>123</v>
      </c>
      <c r="G59" s="190">
        <v>0.044</v>
      </c>
      <c r="H59" s="191"/>
      <c r="I59" s="191">
        <f aca="true" t="shared" si="3" ref="I59:I66">ROUND(G59*H59,2)</f>
        <v>0</v>
      </c>
      <c r="J59" s="192">
        <v>1</v>
      </c>
      <c r="K59" s="190">
        <f aca="true" t="shared" si="4" ref="K59:K66">G59*J59</f>
        <v>0.044</v>
      </c>
      <c r="L59" s="192">
        <v>0</v>
      </c>
      <c r="M59" s="190">
        <f aca="true" t="shared" si="5" ref="M59:M66">G59*L59</f>
        <v>0</v>
      </c>
      <c r="N59" s="193">
        <v>21</v>
      </c>
      <c r="O59" s="194">
        <v>32</v>
      </c>
      <c r="P59" s="195" t="s">
        <v>112</v>
      </c>
    </row>
    <row r="60" spans="1:16" s="13" customFormat="1" ht="24" customHeight="1">
      <c r="A60" s="166" t="s">
        <v>207</v>
      </c>
      <c r="B60" s="166" t="s">
        <v>107</v>
      </c>
      <c r="C60" s="166" t="s">
        <v>186</v>
      </c>
      <c r="D60" s="167" t="s">
        <v>208</v>
      </c>
      <c r="E60" s="168" t="s">
        <v>209</v>
      </c>
      <c r="F60" s="166" t="s">
        <v>116</v>
      </c>
      <c r="G60" s="169">
        <v>141.92</v>
      </c>
      <c r="H60" s="170"/>
      <c r="I60" s="170">
        <f t="shared" si="3"/>
        <v>0</v>
      </c>
      <c r="J60" s="171">
        <v>0</v>
      </c>
      <c r="K60" s="169">
        <f t="shared" si="4"/>
        <v>0</v>
      </c>
      <c r="L60" s="171">
        <v>0</v>
      </c>
      <c r="M60" s="169">
        <f t="shared" si="5"/>
        <v>0</v>
      </c>
      <c r="N60" s="172">
        <v>21</v>
      </c>
      <c r="O60" s="173">
        <v>16</v>
      </c>
      <c r="P60" s="13" t="s">
        <v>112</v>
      </c>
    </row>
    <row r="61" spans="1:16" s="13" customFormat="1" ht="13.5" customHeight="1">
      <c r="A61" s="187" t="s">
        <v>210</v>
      </c>
      <c r="B61" s="187" t="s">
        <v>203</v>
      </c>
      <c r="C61" s="187" t="s">
        <v>204</v>
      </c>
      <c r="D61" s="188" t="s">
        <v>211</v>
      </c>
      <c r="E61" s="189" t="s">
        <v>212</v>
      </c>
      <c r="F61" s="187" t="s">
        <v>116</v>
      </c>
      <c r="G61" s="190">
        <v>163.208</v>
      </c>
      <c r="H61" s="191"/>
      <c r="I61" s="191">
        <f t="shared" si="3"/>
        <v>0</v>
      </c>
      <c r="J61" s="192">
        <v>0.00017</v>
      </c>
      <c r="K61" s="190">
        <f t="shared" si="4"/>
        <v>0.02774536</v>
      </c>
      <c r="L61" s="192">
        <v>0</v>
      </c>
      <c r="M61" s="190">
        <f t="shared" si="5"/>
        <v>0</v>
      </c>
      <c r="N61" s="193">
        <v>21</v>
      </c>
      <c r="O61" s="194">
        <v>32</v>
      </c>
      <c r="P61" s="195" t="s">
        <v>112</v>
      </c>
    </row>
    <row r="62" spans="1:16" s="13" customFormat="1" ht="24" customHeight="1">
      <c r="A62" s="166" t="s">
        <v>213</v>
      </c>
      <c r="B62" s="166" t="s">
        <v>107</v>
      </c>
      <c r="C62" s="166" t="s">
        <v>186</v>
      </c>
      <c r="D62" s="167" t="s">
        <v>214</v>
      </c>
      <c r="E62" s="168" t="s">
        <v>209</v>
      </c>
      <c r="F62" s="166" t="s">
        <v>116</v>
      </c>
      <c r="G62" s="169">
        <v>141.92</v>
      </c>
      <c r="H62" s="170"/>
      <c r="I62" s="170">
        <f t="shared" si="3"/>
        <v>0</v>
      </c>
      <c r="J62" s="171">
        <v>0</v>
      </c>
      <c r="K62" s="169">
        <f t="shared" si="4"/>
        <v>0</v>
      </c>
      <c r="L62" s="171">
        <v>0</v>
      </c>
      <c r="M62" s="169">
        <f t="shared" si="5"/>
        <v>0</v>
      </c>
      <c r="N62" s="172">
        <v>21</v>
      </c>
      <c r="O62" s="173">
        <v>16</v>
      </c>
      <c r="P62" s="13" t="s">
        <v>112</v>
      </c>
    </row>
    <row r="63" spans="1:16" s="13" customFormat="1" ht="13.5" customHeight="1">
      <c r="A63" s="187" t="s">
        <v>215</v>
      </c>
      <c r="B63" s="187" t="s">
        <v>203</v>
      </c>
      <c r="C63" s="187" t="s">
        <v>204</v>
      </c>
      <c r="D63" s="188" t="s">
        <v>216</v>
      </c>
      <c r="E63" s="189" t="s">
        <v>217</v>
      </c>
      <c r="F63" s="187" t="s">
        <v>116</v>
      </c>
      <c r="G63" s="190">
        <v>163.208</v>
      </c>
      <c r="H63" s="191"/>
      <c r="I63" s="191">
        <f t="shared" si="3"/>
        <v>0</v>
      </c>
      <c r="J63" s="192">
        <v>0.00064</v>
      </c>
      <c r="K63" s="190">
        <f t="shared" si="4"/>
        <v>0.10445312000000001</v>
      </c>
      <c r="L63" s="192">
        <v>0</v>
      </c>
      <c r="M63" s="190">
        <f t="shared" si="5"/>
        <v>0</v>
      </c>
      <c r="N63" s="193">
        <v>21</v>
      </c>
      <c r="O63" s="194">
        <v>32</v>
      </c>
      <c r="P63" s="195" t="s">
        <v>112</v>
      </c>
    </row>
    <row r="64" spans="1:16" s="13" customFormat="1" ht="13.5" customHeight="1">
      <c r="A64" s="166" t="s">
        <v>218</v>
      </c>
      <c r="B64" s="166" t="s">
        <v>107</v>
      </c>
      <c r="C64" s="166" t="s">
        <v>186</v>
      </c>
      <c r="D64" s="167" t="s">
        <v>219</v>
      </c>
      <c r="E64" s="168" t="s">
        <v>220</v>
      </c>
      <c r="F64" s="166" t="s">
        <v>116</v>
      </c>
      <c r="G64" s="169">
        <v>141.92</v>
      </c>
      <c r="H64" s="170"/>
      <c r="I64" s="170">
        <f t="shared" si="3"/>
        <v>0</v>
      </c>
      <c r="J64" s="171">
        <v>0.00088</v>
      </c>
      <c r="K64" s="169">
        <f t="shared" si="4"/>
        <v>0.12488959999999999</v>
      </c>
      <c r="L64" s="171">
        <v>0</v>
      </c>
      <c r="M64" s="169">
        <f t="shared" si="5"/>
        <v>0</v>
      </c>
      <c r="N64" s="172">
        <v>21</v>
      </c>
      <c r="O64" s="173">
        <v>16</v>
      </c>
      <c r="P64" s="13" t="s">
        <v>112</v>
      </c>
    </row>
    <row r="65" spans="1:16" s="13" customFormat="1" ht="24" customHeight="1">
      <c r="A65" s="187" t="s">
        <v>221</v>
      </c>
      <c r="B65" s="187" t="s">
        <v>203</v>
      </c>
      <c r="C65" s="187" t="s">
        <v>204</v>
      </c>
      <c r="D65" s="188" t="s">
        <v>222</v>
      </c>
      <c r="E65" s="189" t="s">
        <v>223</v>
      </c>
      <c r="F65" s="187" t="s">
        <v>116</v>
      </c>
      <c r="G65" s="190">
        <v>163.208</v>
      </c>
      <c r="H65" s="191"/>
      <c r="I65" s="191">
        <f t="shared" si="3"/>
        <v>0</v>
      </c>
      <c r="J65" s="192">
        <v>0.005</v>
      </c>
      <c r="K65" s="190">
        <f t="shared" si="4"/>
        <v>0.81604</v>
      </c>
      <c r="L65" s="192">
        <v>0</v>
      </c>
      <c r="M65" s="190">
        <f t="shared" si="5"/>
        <v>0</v>
      </c>
      <c r="N65" s="193">
        <v>21</v>
      </c>
      <c r="O65" s="194">
        <v>32</v>
      </c>
      <c r="P65" s="195" t="s">
        <v>112</v>
      </c>
    </row>
    <row r="66" spans="1:16" s="13" customFormat="1" ht="24" customHeight="1">
      <c r="A66" s="166" t="s">
        <v>224</v>
      </c>
      <c r="B66" s="166" t="s">
        <v>107</v>
      </c>
      <c r="C66" s="166" t="s">
        <v>186</v>
      </c>
      <c r="D66" s="167" t="s">
        <v>225</v>
      </c>
      <c r="E66" s="168" t="s">
        <v>226</v>
      </c>
      <c r="F66" s="166" t="s">
        <v>116</v>
      </c>
      <c r="G66" s="169">
        <v>12.42</v>
      </c>
      <c r="H66" s="170"/>
      <c r="I66" s="170">
        <f t="shared" si="3"/>
        <v>0</v>
      </c>
      <c r="J66" s="171">
        <v>0.00088</v>
      </c>
      <c r="K66" s="169">
        <f t="shared" si="4"/>
        <v>0.010929600000000001</v>
      </c>
      <c r="L66" s="171">
        <v>0</v>
      </c>
      <c r="M66" s="169">
        <f t="shared" si="5"/>
        <v>0</v>
      </c>
      <c r="N66" s="172">
        <v>21</v>
      </c>
      <c r="O66" s="173">
        <v>16</v>
      </c>
      <c r="P66" s="13" t="s">
        <v>112</v>
      </c>
    </row>
    <row r="67" spans="4:19" s="13" customFormat="1" ht="15.75" customHeight="1">
      <c r="D67" s="174"/>
      <c r="E67" s="175" t="s">
        <v>201</v>
      </c>
      <c r="G67" s="176">
        <v>4.47</v>
      </c>
      <c r="P67" s="174" t="s">
        <v>112</v>
      </c>
      <c r="Q67" s="174" t="s">
        <v>112</v>
      </c>
      <c r="R67" s="174" t="s">
        <v>113</v>
      </c>
      <c r="S67" s="174" t="s">
        <v>103</v>
      </c>
    </row>
    <row r="68" spans="4:19" s="13" customFormat="1" ht="15.75" customHeight="1">
      <c r="D68" s="174"/>
      <c r="E68" s="175" t="s">
        <v>117</v>
      </c>
      <c r="G68" s="176">
        <v>5.715</v>
      </c>
      <c r="P68" s="174" t="s">
        <v>112</v>
      </c>
      <c r="Q68" s="174" t="s">
        <v>112</v>
      </c>
      <c r="R68" s="174" t="s">
        <v>113</v>
      </c>
      <c r="S68" s="174" t="s">
        <v>103</v>
      </c>
    </row>
    <row r="69" spans="4:19" s="13" customFormat="1" ht="15.75" customHeight="1">
      <c r="D69" s="174"/>
      <c r="E69" s="175" t="s">
        <v>227</v>
      </c>
      <c r="G69" s="176">
        <v>2.235</v>
      </c>
      <c r="P69" s="174" t="s">
        <v>112</v>
      </c>
      <c r="Q69" s="174" t="s">
        <v>112</v>
      </c>
      <c r="R69" s="174" t="s">
        <v>113</v>
      </c>
      <c r="S69" s="174" t="s">
        <v>103</v>
      </c>
    </row>
    <row r="70" spans="4:19" s="13" customFormat="1" ht="15.75" customHeight="1">
      <c r="D70" s="177"/>
      <c r="E70" s="178" t="s">
        <v>136</v>
      </c>
      <c r="G70" s="179">
        <v>12.42</v>
      </c>
      <c r="P70" s="177" t="s">
        <v>112</v>
      </c>
      <c r="Q70" s="177" t="s">
        <v>104</v>
      </c>
      <c r="R70" s="177" t="s">
        <v>113</v>
      </c>
      <c r="S70" s="177" t="s">
        <v>106</v>
      </c>
    </row>
    <row r="71" spans="1:16" s="13" customFormat="1" ht="13.5" customHeight="1">
      <c r="A71" s="187" t="s">
        <v>228</v>
      </c>
      <c r="B71" s="187" t="s">
        <v>203</v>
      </c>
      <c r="C71" s="187" t="s">
        <v>204</v>
      </c>
      <c r="D71" s="188" t="s">
        <v>229</v>
      </c>
      <c r="E71" s="189" t="s">
        <v>230</v>
      </c>
      <c r="F71" s="187" t="s">
        <v>116</v>
      </c>
      <c r="G71" s="190">
        <v>12.42</v>
      </c>
      <c r="H71" s="191"/>
      <c r="I71" s="191">
        <f>ROUND(G71*H71,2)</f>
        <v>0</v>
      </c>
      <c r="J71" s="192">
        <v>0.005</v>
      </c>
      <c r="K71" s="190">
        <f>G71*J71</f>
        <v>0.0621</v>
      </c>
      <c r="L71" s="192">
        <v>0</v>
      </c>
      <c r="M71" s="190">
        <f>G71*L71</f>
        <v>0</v>
      </c>
      <c r="N71" s="193">
        <v>21</v>
      </c>
      <c r="O71" s="194">
        <v>32</v>
      </c>
      <c r="P71" s="195" t="s">
        <v>112</v>
      </c>
    </row>
    <row r="72" spans="1:16" s="13" customFormat="1" ht="24" customHeight="1">
      <c r="A72" s="166" t="s">
        <v>231</v>
      </c>
      <c r="B72" s="166" t="s">
        <v>107</v>
      </c>
      <c r="C72" s="166" t="s">
        <v>186</v>
      </c>
      <c r="D72" s="167" t="s">
        <v>232</v>
      </c>
      <c r="E72" s="168" t="s">
        <v>233</v>
      </c>
      <c r="F72" s="166" t="s">
        <v>116</v>
      </c>
      <c r="G72" s="169">
        <v>4.47</v>
      </c>
      <c r="H72" s="170"/>
      <c r="I72" s="170">
        <f>ROUND(G72*H72,2)</f>
        <v>0</v>
      </c>
      <c r="J72" s="171">
        <v>0.00088</v>
      </c>
      <c r="K72" s="169">
        <f>G72*J72</f>
        <v>0.0039336</v>
      </c>
      <c r="L72" s="171">
        <v>0</v>
      </c>
      <c r="M72" s="169">
        <f>G72*L72</f>
        <v>0</v>
      </c>
      <c r="N72" s="172">
        <v>21</v>
      </c>
      <c r="O72" s="173">
        <v>16</v>
      </c>
      <c r="P72" s="13" t="s">
        <v>112</v>
      </c>
    </row>
    <row r="73" spans="4:19" s="13" customFormat="1" ht="15.75" customHeight="1">
      <c r="D73" s="174"/>
      <c r="E73" s="175" t="s">
        <v>201</v>
      </c>
      <c r="G73" s="176">
        <v>4.47</v>
      </c>
      <c r="P73" s="174" t="s">
        <v>112</v>
      </c>
      <c r="Q73" s="174" t="s">
        <v>112</v>
      </c>
      <c r="R73" s="174" t="s">
        <v>113</v>
      </c>
      <c r="S73" s="174" t="s">
        <v>106</v>
      </c>
    </row>
    <row r="74" spans="1:16" s="13" customFormat="1" ht="13.5" customHeight="1">
      <c r="A74" s="187" t="s">
        <v>234</v>
      </c>
      <c r="B74" s="187" t="s">
        <v>203</v>
      </c>
      <c r="C74" s="187" t="s">
        <v>204</v>
      </c>
      <c r="D74" s="188" t="s">
        <v>235</v>
      </c>
      <c r="E74" s="189" t="s">
        <v>236</v>
      </c>
      <c r="F74" s="187" t="s">
        <v>116</v>
      </c>
      <c r="G74" s="190">
        <v>5.141</v>
      </c>
      <c r="H74" s="191"/>
      <c r="I74" s="191">
        <f>ROUND(G74*H74,2)</f>
        <v>0</v>
      </c>
      <c r="J74" s="192">
        <v>0.0042</v>
      </c>
      <c r="K74" s="190">
        <f>G74*J74</f>
        <v>0.0215922</v>
      </c>
      <c r="L74" s="192">
        <v>0</v>
      </c>
      <c r="M74" s="190">
        <f>G74*L74</f>
        <v>0</v>
      </c>
      <c r="N74" s="193">
        <v>21</v>
      </c>
      <c r="O74" s="194">
        <v>32</v>
      </c>
      <c r="P74" s="195" t="s">
        <v>112</v>
      </c>
    </row>
    <row r="75" spans="1:16" s="13" customFormat="1" ht="13.5" customHeight="1">
      <c r="A75" s="166" t="s">
        <v>237</v>
      </c>
      <c r="B75" s="166" t="s">
        <v>107</v>
      </c>
      <c r="C75" s="166" t="s">
        <v>186</v>
      </c>
      <c r="D75" s="167" t="s">
        <v>238</v>
      </c>
      <c r="E75" s="168" t="s">
        <v>239</v>
      </c>
      <c r="F75" s="166" t="s">
        <v>240</v>
      </c>
      <c r="G75" s="169">
        <v>14.9</v>
      </c>
      <c r="H75" s="170"/>
      <c r="I75" s="170">
        <f>ROUND(G75*H75,2)</f>
        <v>0</v>
      </c>
      <c r="J75" s="171">
        <v>0</v>
      </c>
      <c r="K75" s="169">
        <f>G75*J75</f>
        <v>0</v>
      </c>
      <c r="L75" s="171">
        <v>0</v>
      </c>
      <c r="M75" s="169">
        <f>G75*L75</f>
        <v>0</v>
      </c>
      <c r="N75" s="172">
        <v>21</v>
      </c>
      <c r="O75" s="173">
        <v>16</v>
      </c>
      <c r="P75" s="13" t="s">
        <v>112</v>
      </c>
    </row>
    <row r="76" spans="1:16" s="13" customFormat="1" ht="13.5" customHeight="1">
      <c r="A76" s="166" t="s">
        <v>241</v>
      </c>
      <c r="B76" s="166" t="s">
        <v>107</v>
      </c>
      <c r="C76" s="166" t="s">
        <v>186</v>
      </c>
      <c r="D76" s="167" t="s">
        <v>242</v>
      </c>
      <c r="E76" s="168" t="s">
        <v>243</v>
      </c>
      <c r="F76" s="166" t="s">
        <v>123</v>
      </c>
      <c r="G76" s="169">
        <v>1.216</v>
      </c>
      <c r="H76" s="170"/>
      <c r="I76" s="170">
        <f>ROUND(G76*H76,2)</f>
        <v>0</v>
      </c>
      <c r="J76" s="171">
        <v>0</v>
      </c>
      <c r="K76" s="169">
        <f>G76*J76</f>
        <v>0</v>
      </c>
      <c r="L76" s="171">
        <v>0</v>
      </c>
      <c r="M76" s="169">
        <f>G76*L76</f>
        <v>0</v>
      </c>
      <c r="N76" s="172">
        <v>21</v>
      </c>
      <c r="O76" s="173">
        <v>16</v>
      </c>
      <c r="P76" s="13" t="s">
        <v>112</v>
      </c>
    </row>
    <row r="77" spans="2:16" s="135" customFormat="1" ht="12.75" customHeight="1">
      <c r="B77" s="140" t="s">
        <v>62</v>
      </c>
      <c r="D77" s="141" t="s">
        <v>244</v>
      </c>
      <c r="E77" s="141" t="s">
        <v>245</v>
      </c>
      <c r="I77" s="142">
        <f>SUM(I78:I82)</f>
        <v>0</v>
      </c>
      <c r="K77" s="143">
        <f>SUM(K78:K82)</f>
        <v>0.9372379999999998</v>
      </c>
      <c r="M77" s="143">
        <f>SUM(M78:M82)</f>
        <v>0.34755</v>
      </c>
      <c r="P77" s="141" t="s">
        <v>106</v>
      </c>
    </row>
    <row r="78" spans="1:16" s="13" customFormat="1" ht="24" customHeight="1">
      <c r="A78" s="166" t="s">
        <v>246</v>
      </c>
      <c r="B78" s="166" t="s">
        <v>107</v>
      </c>
      <c r="C78" s="166" t="s">
        <v>244</v>
      </c>
      <c r="D78" s="167" t="s">
        <v>247</v>
      </c>
      <c r="E78" s="168" t="s">
        <v>248</v>
      </c>
      <c r="F78" s="166" t="s">
        <v>116</v>
      </c>
      <c r="G78" s="169">
        <v>139.02</v>
      </c>
      <c r="H78" s="170"/>
      <c r="I78" s="170">
        <f>ROUND(G78*H78,2)</f>
        <v>0</v>
      </c>
      <c r="J78" s="171">
        <v>0</v>
      </c>
      <c r="K78" s="169">
        <f>G78*J78</f>
        <v>0</v>
      </c>
      <c r="L78" s="171">
        <v>0.0025</v>
      </c>
      <c r="M78" s="169">
        <f>G78*L78</f>
        <v>0.34755</v>
      </c>
      <c r="N78" s="172">
        <v>21</v>
      </c>
      <c r="O78" s="173">
        <v>16</v>
      </c>
      <c r="P78" s="13" t="s">
        <v>112</v>
      </c>
    </row>
    <row r="79" spans="1:16" s="13" customFormat="1" ht="24" customHeight="1">
      <c r="A79" s="166" t="s">
        <v>249</v>
      </c>
      <c r="B79" s="166" t="s">
        <v>107</v>
      </c>
      <c r="C79" s="166" t="s">
        <v>244</v>
      </c>
      <c r="D79" s="167" t="s">
        <v>250</v>
      </c>
      <c r="E79" s="168" t="s">
        <v>251</v>
      </c>
      <c r="F79" s="166" t="s">
        <v>116</v>
      </c>
      <c r="G79" s="169">
        <v>283.84</v>
      </c>
      <c r="H79" s="170"/>
      <c r="I79" s="170">
        <f>ROUND(G79*H79,2)</f>
        <v>0</v>
      </c>
      <c r="J79" s="171">
        <v>0.00116</v>
      </c>
      <c r="K79" s="169">
        <f>G79*J79</f>
        <v>0.32925439999999995</v>
      </c>
      <c r="L79" s="171">
        <v>0</v>
      </c>
      <c r="M79" s="169">
        <f>G79*L79</f>
        <v>0</v>
      </c>
      <c r="N79" s="172">
        <v>21</v>
      </c>
      <c r="O79" s="173">
        <v>16</v>
      </c>
      <c r="P79" s="13" t="s">
        <v>112</v>
      </c>
    </row>
    <row r="80" spans="1:16" s="13" customFormat="1" ht="13.5" customHeight="1">
      <c r="A80" s="187" t="s">
        <v>252</v>
      </c>
      <c r="B80" s="187" t="s">
        <v>203</v>
      </c>
      <c r="C80" s="187" t="s">
        <v>204</v>
      </c>
      <c r="D80" s="188" t="s">
        <v>253</v>
      </c>
      <c r="E80" s="189" t="s">
        <v>254</v>
      </c>
      <c r="F80" s="187" t="s">
        <v>116</v>
      </c>
      <c r="G80" s="190">
        <v>144.758</v>
      </c>
      <c r="H80" s="191"/>
      <c r="I80" s="191">
        <f>ROUND(G80*H80,2)</f>
        <v>0</v>
      </c>
      <c r="J80" s="192">
        <v>0.0021</v>
      </c>
      <c r="K80" s="190">
        <f>G80*J80</f>
        <v>0.3039918</v>
      </c>
      <c r="L80" s="192">
        <v>0</v>
      </c>
      <c r="M80" s="190">
        <f>G80*L80</f>
        <v>0</v>
      </c>
      <c r="N80" s="193">
        <v>21</v>
      </c>
      <c r="O80" s="194">
        <v>32</v>
      </c>
      <c r="P80" s="195" t="s">
        <v>112</v>
      </c>
    </row>
    <row r="81" spans="1:16" s="13" customFormat="1" ht="13.5" customHeight="1">
      <c r="A81" s="187" t="s">
        <v>255</v>
      </c>
      <c r="B81" s="187" t="s">
        <v>203</v>
      </c>
      <c r="C81" s="187" t="s">
        <v>204</v>
      </c>
      <c r="D81" s="188" t="s">
        <v>256</v>
      </c>
      <c r="E81" s="189" t="s">
        <v>257</v>
      </c>
      <c r="F81" s="187" t="s">
        <v>116</v>
      </c>
      <c r="G81" s="190">
        <v>144.758</v>
      </c>
      <c r="H81" s="191"/>
      <c r="I81" s="191">
        <f>ROUND(G81*H81,2)</f>
        <v>0</v>
      </c>
      <c r="J81" s="192">
        <v>0.0021</v>
      </c>
      <c r="K81" s="190">
        <f>G81*J81</f>
        <v>0.3039918</v>
      </c>
      <c r="L81" s="192">
        <v>0</v>
      </c>
      <c r="M81" s="190">
        <f>G81*L81</f>
        <v>0</v>
      </c>
      <c r="N81" s="193">
        <v>21</v>
      </c>
      <c r="O81" s="194">
        <v>32</v>
      </c>
      <c r="P81" s="195" t="s">
        <v>112</v>
      </c>
    </row>
    <row r="82" spans="1:16" s="13" customFormat="1" ht="13.5" customHeight="1">
      <c r="A82" s="166" t="s">
        <v>258</v>
      </c>
      <c r="B82" s="166" t="s">
        <v>107</v>
      </c>
      <c r="C82" s="166" t="s">
        <v>244</v>
      </c>
      <c r="D82" s="167" t="s">
        <v>259</v>
      </c>
      <c r="E82" s="168" t="s">
        <v>260</v>
      </c>
      <c r="F82" s="166" t="s">
        <v>45</v>
      </c>
      <c r="G82" s="169"/>
      <c r="H82" s="170"/>
      <c r="I82" s="170">
        <f>ROUND(G82*H82,2)</f>
        <v>0</v>
      </c>
      <c r="J82" s="171">
        <v>0</v>
      </c>
      <c r="K82" s="169">
        <f>G82*J82</f>
        <v>0</v>
      </c>
      <c r="L82" s="171">
        <v>0</v>
      </c>
      <c r="M82" s="169">
        <f>G82*L82</f>
        <v>0</v>
      </c>
      <c r="N82" s="172">
        <v>21</v>
      </c>
      <c r="O82" s="173">
        <v>16</v>
      </c>
      <c r="P82" s="13" t="s">
        <v>112</v>
      </c>
    </row>
    <row r="83" spans="2:16" s="135" customFormat="1" ht="12.75" customHeight="1">
      <c r="B83" s="140" t="s">
        <v>62</v>
      </c>
      <c r="D83" s="141" t="s">
        <v>261</v>
      </c>
      <c r="E83" s="141" t="s">
        <v>262</v>
      </c>
      <c r="I83" s="142">
        <f>SUM(I84:I91)</f>
        <v>0</v>
      </c>
      <c r="K83" s="143">
        <f>SUM(K84:K91)</f>
        <v>0.6319170000000001</v>
      </c>
      <c r="M83" s="143">
        <f>SUM(M84:M91)</f>
        <v>0</v>
      </c>
      <c r="P83" s="141" t="s">
        <v>106</v>
      </c>
    </row>
    <row r="84" spans="1:16" s="13" customFormat="1" ht="24" customHeight="1">
      <c r="A84" s="166" t="s">
        <v>263</v>
      </c>
      <c r="B84" s="166" t="s">
        <v>107</v>
      </c>
      <c r="C84" s="166" t="s">
        <v>261</v>
      </c>
      <c r="D84" s="167" t="s">
        <v>264</v>
      </c>
      <c r="E84" s="168" t="s">
        <v>265</v>
      </c>
      <c r="F84" s="166" t="s">
        <v>240</v>
      </c>
      <c r="G84" s="169">
        <v>67.9</v>
      </c>
      <c r="H84" s="170"/>
      <c r="I84" s="170">
        <f>ROUND(G84*H84,2)</f>
        <v>0</v>
      </c>
      <c r="J84" s="171">
        <v>0</v>
      </c>
      <c r="K84" s="169">
        <f>G84*J84</f>
        <v>0</v>
      </c>
      <c r="L84" s="171">
        <v>0</v>
      </c>
      <c r="M84" s="169">
        <f>G84*L84</f>
        <v>0</v>
      </c>
      <c r="N84" s="172">
        <v>21</v>
      </c>
      <c r="O84" s="173">
        <v>16</v>
      </c>
      <c r="P84" s="13" t="s">
        <v>112</v>
      </c>
    </row>
    <row r="85" spans="4:19" s="13" customFormat="1" ht="15.75" customHeight="1">
      <c r="D85" s="174"/>
      <c r="E85" s="175" t="s">
        <v>266</v>
      </c>
      <c r="G85" s="176">
        <v>38.1</v>
      </c>
      <c r="P85" s="174" t="s">
        <v>112</v>
      </c>
      <c r="Q85" s="174" t="s">
        <v>112</v>
      </c>
      <c r="R85" s="174" t="s">
        <v>113</v>
      </c>
      <c r="S85" s="174" t="s">
        <v>103</v>
      </c>
    </row>
    <row r="86" spans="4:19" s="13" customFormat="1" ht="15.75" customHeight="1">
      <c r="D86" s="174"/>
      <c r="E86" s="175" t="s">
        <v>267</v>
      </c>
      <c r="G86" s="176">
        <v>29.8</v>
      </c>
      <c r="P86" s="174" t="s">
        <v>112</v>
      </c>
      <c r="Q86" s="174" t="s">
        <v>112</v>
      </c>
      <c r="R86" s="174" t="s">
        <v>113</v>
      </c>
      <c r="S86" s="174" t="s">
        <v>103</v>
      </c>
    </row>
    <row r="87" spans="4:19" s="13" customFormat="1" ht="15.75" customHeight="1">
      <c r="D87" s="177"/>
      <c r="E87" s="178" t="s">
        <v>136</v>
      </c>
      <c r="G87" s="179">
        <v>67.9</v>
      </c>
      <c r="P87" s="177" t="s">
        <v>112</v>
      </c>
      <c r="Q87" s="177" t="s">
        <v>104</v>
      </c>
      <c r="R87" s="177" t="s">
        <v>113</v>
      </c>
      <c r="S87" s="177" t="s">
        <v>106</v>
      </c>
    </row>
    <row r="88" spans="1:16" s="13" customFormat="1" ht="13.5" customHeight="1">
      <c r="A88" s="187" t="s">
        <v>268</v>
      </c>
      <c r="B88" s="187" t="s">
        <v>203</v>
      </c>
      <c r="C88" s="187" t="s">
        <v>204</v>
      </c>
      <c r="D88" s="188" t="s">
        <v>269</v>
      </c>
      <c r="E88" s="189" t="s">
        <v>270</v>
      </c>
      <c r="F88" s="187" t="s">
        <v>111</v>
      </c>
      <c r="G88" s="190">
        <v>1.1</v>
      </c>
      <c r="H88" s="191"/>
      <c r="I88" s="191">
        <f>ROUND(G88*H88,2)</f>
        <v>0</v>
      </c>
      <c r="J88" s="192">
        <v>0.55</v>
      </c>
      <c r="K88" s="190">
        <f>G88*J88</f>
        <v>0.6050000000000001</v>
      </c>
      <c r="L88" s="192">
        <v>0</v>
      </c>
      <c r="M88" s="190">
        <f>G88*L88</f>
        <v>0</v>
      </c>
      <c r="N88" s="193">
        <v>21</v>
      </c>
      <c r="O88" s="194">
        <v>32</v>
      </c>
      <c r="P88" s="195" t="s">
        <v>112</v>
      </c>
    </row>
    <row r="89" spans="4:19" s="13" customFormat="1" ht="15.75" customHeight="1">
      <c r="D89" s="174"/>
      <c r="E89" s="175" t="s">
        <v>271</v>
      </c>
      <c r="G89" s="176">
        <v>1.09998</v>
      </c>
      <c r="P89" s="174" t="s">
        <v>112</v>
      </c>
      <c r="Q89" s="174" t="s">
        <v>112</v>
      </c>
      <c r="R89" s="174" t="s">
        <v>113</v>
      </c>
      <c r="S89" s="174" t="s">
        <v>106</v>
      </c>
    </row>
    <row r="90" spans="1:16" s="13" customFormat="1" ht="13.5" customHeight="1">
      <c r="A90" s="166" t="s">
        <v>272</v>
      </c>
      <c r="B90" s="166" t="s">
        <v>107</v>
      </c>
      <c r="C90" s="166" t="s">
        <v>261</v>
      </c>
      <c r="D90" s="167" t="s">
        <v>273</v>
      </c>
      <c r="E90" s="168" t="s">
        <v>274</v>
      </c>
      <c r="F90" s="166" t="s">
        <v>111</v>
      </c>
      <c r="G90" s="169">
        <v>1.1</v>
      </c>
      <c r="H90" s="170"/>
      <c r="I90" s="170">
        <f>ROUND(G90*H90,2)</f>
        <v>0</v>
      </c>
      <c r="J90" s="171">
        <v>0.02447</v>
      </c>
      <c r="K90" s="169">
        <f>G90*J90</f>
        <v>0.026917</v>
      </c>
      <c r="L90" s="171">
        <v>0</v>
      </c>
      <c r="M90" s="169">
        <f>G90*L90</f>
        <v>0</v>
      </c>
      <c r="N90" s="172">
        <v>21</v>
      </c>
      <c r="O90" s="173">
        <v>16</v>
      </c>
      <c r="P90" s="13" t="s">
        <v>112</v>
      </c>
    </row>
    <row r="91" spans="1:16" s="13" customFormat="1" ht="13.5" customHeight="1">
      <c r="A91" s="166" t="s">
        <v>275</v>
      </c>
      <c r="B91" s="166" t="s">
        <v>107</v>
      </c>
      <c r="C91" s="166" t="s">
        <v>261</v>
      </c>
      <c r="D91" s="167" t="s">
        <v>276</v>
      </c>
      <c r="E91" s="168" t="s">
        <v>277</v>
      </c>
      <c r="F91" s="166" t="s">
        <v>45</v>
      </c>
      <c r="G91" s="169"/>
      <c r="H91" s="170"/>
      <c r="I91" s="170">
        <f>ROUND(G91*H91,2)</f>
        <v>0</v>
      </c>
      <c r="J91" s="171">
        <v>0</v>
      </c>
      <c r="K91" s="169">
        <f>G91*J91</f>
        <v>0</v>
      </c>
      <c r="L91" s="171">
        <v>0</v>
      </c>
      <c r="M91" s="169">
        <f>G91*L91</f>
        <v>0</v>
      </c>
      <c r="N91" s="172">
        <v>21</v>
      </c>
      <c r="O91" s="173">
        <v>16</v>
      </c>
      <c r="P91" s="13" t="s">
        <v>112</v>
      </c>
    </row>
    <row r="92" spans="2:16" s="135" customFormat="1" ht="12.75" customHeight="1">
      <c r="B92" s="140" t="s">
        <v>62</v>
      </c>
      <c r="D92" s="141" t="s">
        <v>278</v>
      </c>
      <c r="E92" s="141" t="s">
        <v>279</v>
      </c>
      <c r="I92" s="142">
        <f>SUM(I93:I103)</f>
        <v>0</v>
      </c>
      <c r="K92" s="143">
        <f>SUM(K93:K103)</f>
        <v>0.11147000000000001</v>
      </c>
      <c r="M92" s="143">
        <f>SUM(M93:M103)</f>
        <v>0.14010650000000002</v>
      </c>
      <c r="P92" s="141" t="s">
        <v>106</v>
      </c>
    </row>
    <row r="93" spans="1:16" s="13" customFormat="1" ht="13.5" customHeight="1">
      <c r="A93" s="166" t="s">
        <v>280</v>
      </c>
      <c r="B93" s="166" t="s">
        <v>107</v>
      </c>
      <c r="C93" s="166" t="s">
        <v>278</v>
      </c>
      <c r="D93" s="167" t="s">
        <v>281</v>
      </c>
      <c r="E93" s="168" t="s">
        <v>282</v>
      </c>
      <c r="F93" s="166" t="s">
        <v>240</v>
      </c>
      <c r="G93" s="169">
        <v>14.9</v>
      </c>
      <c r="H93" s="170"/>
      <c r="I93" s="170">
        <f aca="true" t="shared" si="6" ref="I93:I103">ROUND(G93*H93,2)</f>
        <v>0</v>
      </c>
      <c r="J93" s="171">
        <v>0.00202</v>
      </c>
      <c r="K93" s="169">
        <f aca="true" t="shared" si="7" ref="K93:K103">G93*J93</f>
        <v>0.030098000000000003</v>
      </c>
      <c r="L93" s="171">
        <v>0</v>
      </c>
      <c r="M93" s="169">
        <f aca="true" t="shared" si="8" ref="M93:M103">G93*L93</f>
        <v>0</v>
      </c>
      <c r="N93" s="172">
        <v>21</v>
      </c>
      <c r="O93" s="173">
        <v>16</v>
      </c>
      <c r="P93" s="13" t="s">
        <v>112</v>
      </c>
    </row>
    <row r="94" spans="1:16" s="13" customFormat="1" ht="13.5" customHeight="1">
      <c r="A94" s="166" t="s">
        <v>283</v>
      </c>
      <c r="B94" s="166" t="s">
        <v>107</v>
      </c>
      <c r="C94" s="166" t="s">
        <v>278</v>
      </c>
      <c r="D94" s="167" t="s">
        <v>284</v>
      </c>
      <c r="E94" s="168" t="s">
        <v>285</v>
      </c>
      <c r="F94" s="166" t="s">
        <v>153</v>
      </c>
      <c r="G94" s="169">
        <v>1</v>
      </c>
      <c r="H94" s="170"/>
      <c r="I94" s="170">
        <f t="shared" si="6"/>
        <v>0</v>
      </c>
      <c r="J94" s="171">
        <v>0.00023</v>
      </c>
      <c r="K94" s="169">
        <f t="shared" si="7"/>
        <v>0.00023</v>
      </c>
      <c r="L94" s="171">
        <v>0</v>
      </c>
      <c r="M94" s="169">
        <f t="shared" si="8"/>
        <v>0</v>
      </c>
      <c r="N94" s="172">
        <v>21</v>
      </c>
      <c r="O94" s="173">
        <v>16</v>
      </c>
      <c r="P94" s="13" t="s">
        <v>112</v>
      </c>
    </row>
    <row r="95" spans="1:16" s="13" customFormat="1" ht="13.5" customHeight="1">
      <c r="A95" s="187" t="s">
        <v>286</v>
      </c>
      <c r="B95" s="187" t="s">
        <v>203</v>
      </c>
      <c r="C95" s="187" t="s">
        <v>204</v>
      </c>
      <c r="D95" s="188" t="s">
        <v>287</v>
      </c>
      <c r="E95" s="189" t="s">
        <v>288</v>
      </c>
      <c r="F95" s="187" t="s">
        <v>153</v>
      </c>
      <c r="G95" s="190">
        <v>1</v>
      </c>
      <c r="H95" s="191"/>
      <c r="I95" s="191">
        <f t="shared" si="6"/>
        <v>0</v>
      </c>
      <c r="J95" s="192">
        <v>0.00291</v>
      </c>
      <c r="K95" s="190">
        <f t="shared" si="7"/>
        <v>0.00291</v>
      </c>
      <c r="L95" s="192">
        <v>0</v>
      </c>
      <c r="M95" s="190">
        <f t="shared" si="8"/>
        <v>0</v>
      </c>
      <c r="N95" s="193">
        <v>21</v>
      </c>
      <c r="O95" s="194">
        <v>32</v>
      </c>
      <c r="P95" s="195" t="s">
        <v>112</v>
      </c>
    </row>
    <row r="96" spans="1:16" s="13" customFormat="1" ht="13.5" customHeight="1">
      <c r="A96" s="166" t="s">
        <v>289</v>
      </c>
      <c r="B96" s="166" t="s">
        <v>107</v>
      </c>
      <c r="C96" s="166" t="s">
        <v>278</v>
      </c>
      <c r="D96" s="167" t="s">
        <v>290</v>
      </c>
      <c r="E96" s="168" t="s">
        <v>291</v>
      </c>
      <c r="F96" s="166" t="s">
        <v>240</v>
      </c>
      <c r="G96" s="169">
        <v>14.9</v>
      </c>
      <c r="H96" s="170"/>
      <c r="I96" s="170">
        <f t="shared" si="6"/>
        <v>0</v>
      </c>
      <c r="J96" s="171">
        <v>0.00126</v>
      </c>
      <c r="K96" s="169">
        <f t="shared" si="7"/>
        <v>0.018774000000000002</v>
      </c>
      <c r="L96" s="171">
        <v>0</v>
      </c>
      <c r="M96" s="169">
        <f t="shared" si="8"/>
        <v>0</v>
      </c>
      <c r="N96" s="172">
        <v>21</v>
      </c>
      <c r="O96" s="173">
        <v>16</v>
      </c>
      <c r="P96" s="13" t="s">
        <v>112</v>
      </c>
    </row>
    <row r="97" spans="1:16" s="13" customFormat="1" ht="13.5" customHeight="1">
      <c r="A97" s="166" t="s">
        <v>292</v>
      </c>
      <c r="B97" s="166" t="s">
        <v>107</v>
      </c>
      <c r="C97" s="166" t="s">
        <v>278</v>
      </c>
      <c r="D97" s="167" t="s">
        <v>293</v>
      </c>
      <c r="E97" s="168" t="s">
        <v>294</v>
      </c>
      <c r="F97" s="166" t="s">
        <v>240</v>
      </c>
      <c r="G97" s="169">
        <v>19.1</v>
      </c>
      <c r="H97" s="170"/>
      <c r="I97" s="170">
        <f t="shared" si="6"/>
        <v>0</v>
      </c>
      <c r="J97" s="171">
        <v>0.00165</v>
      </c>
      <c r="K97" s="169">
        <f t="shared" si="7"/>
        <v>0.031515</v>
      </c>
      <c r="L97" s="171">
        <v>0</v>
      </c>
      <c r="M97" s="169">
        <f t="shared" si="8"/>
        <v>0</v>
      </c>
      <c r="N97" s="172">
        <v>21</v>
      </c>
      <c r="O97" s="173">
        <v>16</v>
      </c>
      <c r="P97" s="13" t="s">
        <v>112</v>
      </c>
    </row>
    <row r="98" spans="1:16" s="13" customFormat="1" ht="13.5" customHeight="1">
      <c r="A98" s="166" t="s">
        <v>295</v>
      </c>
      <c r="B98" s="166" t="s">
        <v>107</v>
      </c>
      <c r="C98" s="166" t="s">
        <v>278</v>
      </c>
      <c r="D98" s="167" t="s">
        <v>296</v>
      </c>
      <c r="E98" s="168" t="s">
        <v>297</v>
      </c>
      <c r="F98" s="166" t="s">
        <v>240</v>
      </c>
      <c r="G98" s="169">
        <v>14.8</v>
      </c>
      <c r="H98" s="170"/>
      <c r="I98" s="170">
        <f t="shared" si="6"/>
        <v>0</v>
      </c>
      <c r="J98" s="171">
        <v>0</v>
      </c>
      <c r="K98" s="169">
        <f t="shared" si="7"/>
        <v>0</v>
      </c>
      <c r="L98" s="171">
        <v>0.00347</v>
      </c>
      <c r="M98" s="169">
        <f t="shared" si="8"/>
        <v>0.051356000000000006</v>
      </c>
      <c r="N98" s="172">
        <v>21</v>
      </c>
      <c r="O98" s="173">
        <v>16</v>
      </c>
      <c r="P98" s="13" t="s">
        <v>112</v>
      </c>
    </row>
    <row r="99" spans="1:16" s="13" customFormat="1" ht="13.5" customHeight="1">
      <c r="A99" s="166" t="s">
        <v>298</v>
      </c>
      <c r="B99" s="166" t="s">
        <v>107</v>
      </c>
      <c r="C99" s="166" t="s">
        <v>278</v>
      </c>
      <c r="D99" s="167" t="s">
        <v>299</v>
      </c>
      <c r="E99" s="168" t="s">
        <v>300</v>
      </c>
      <c r="F99" s="166" t="s">
        <v>240</v>
      </c>
      <c r="G99" s="169">
        <v>14.8</v>
      </c>
      <c r="H99" s="170"/>
      <c r="I99" s="170">
        <f t="shared" si="6"/>
        <v>0</v>
      </c>
      <c r="J99" s="171">
        <v>0</v>
      </c>
      <c r="K99" s="169">
        <f t="shared" si="7"/>
        <v>0</v>
      </c>
      <c r="L99" s="171">
        <v>0.00175</v>
      </c>
      <c r="M99" s="169">
        <f t="shared" si="8"/>
        <v>0.025900000000000003</v>
      </c>
      <c r="N99" s="172">
        <v>21</v>
      </c>
      <c r="O99" s="173">
        <v>16</v>
      </c>
      <c r="P99" s="13" t="s">
        <v>112</v>
      </c>
    </row>
    <row r="100" spans="1:16" s="13" customFormat="1" ht="13.5" customHeight="1">
      <c r="A100" s="166" t="s">
        <v>301</v>
      </c>
      <c r="B100" s="166" t="s">
        <v>107</v>
      </c>
      <c r="C100" s="166" t="s">
        <v>278</v>
      </c>
      <c r="D100" s="167" t="s">
        <v>302</v>
      </c>
      <c r="E100" s="168" t="s">
        <v>303</v>
      </c>
      <c r="F100" s="166" t="s">
        <v>240</v>
      </c>
      <c r="G100" s="169">
        <v>18.65</v>
      </c>
      <c r="H100" s="170"/>
      <c r="I100" s="170">
        <f t="shared" si="6"/>
        <v>0</v>
      </c>
      <c r="J100" s="171">
        <v>0</v>
      </c>
      <c r="K100" s="169">
        <f t="shared" si="7"/>
        <v>0</v>
      </c>
      <c r="L100" s="171">
        <v>0.00337</v>
      </c>
      <c r="M100" s="169">
        <f t="shared" si="8"/>
        <v>0.0628505</v>
      </c>
      <c r="N100" s="172">
        <v>21</v>
      </c>
      <c r="O100" s="173">
        <v>16</v>
      </c>
      <c r="P100" s="13" t="s">
        <v>112</v>
      </c>
    </row>
    <row r="101" spans="1:16" s="13" customFormat="1" ht="13.5" customHeight="1">
      <c r="A101" s="166" t="s">
        <v>304</v>
      </c>
      <c r="B101" s="166" t="s">
        <v>107</v>
      </c>
      <c r="C101" s="166" t="s">
        <v>278</v>
      </c>
      <c r="D101" s="167" t="s">
        <v>305</v>
      </c>
      <c r="E101" s="168" t="s">
        <v>306</v>
      </c>
      <c r="F101" s="166" t="s">
        <v>240</v>
      </c>
      <c r="G101" s="169">
        <v>14.9</v>
      </c>
      <c r="H101" s="170"/>
      <c r="I101" s="170">
        <f t="shared" si="6"/>
        <v>0</v>
      </c>
      <c r="J101" s="171">
        <v>0.00127</v>
      </c>
      <c r="K101" s="169">
        <f t="shared" si="7"/>
        <v>0.018923000000000002</v>
      </c>
      <c r="L101" s="171">
        <v>0</v>
      </c>
      <c r="M101" s="169">
        <f t="shared" si="8"/>
        <v>0</v>
      </c>
      <c r="N101" s="172">
        <v>21</v>
      </c>
      <c r="O101" s="173">
        <v>16</v>
      </c>
      <c r="P101" s="13" t="s">
        <v>112</v>
      </c>
    </row>
    <row r="102" spans="1:16" s="13" customFormat="1" ht="13.5" customHeight="1">
      <c r="A102" s="166" t="s">
        <v>307</v>
      </c>
      <c r="B102" s="166" t="s">
        <v>107</v>
      </c>
      <c r="C102" s="166" t="s">
        <v>278</v>
      </c>
      <c r="D102" s="167" t="s">
        <v>308</v>
      </c>
      <c r="E102" s="168" t="s">
        <v>309</v>
      </c>
      <c r="F102" s="166" t="s">
        <v>240</v>
      </c>
      <c r="G102" s="169">
        <v>4.1</v>
      </c>
      <c r="H102" s="170"/>
      <c r="I102" s="170">
        <f t="shared" si="6"/>
        <v>0</v>
      </c>
      <c r="J102" s="171">
        <v>0.0022</v>
      </c>
      <c r="K102" s="169">
        <f t="shared" si="7"/>
        <v>0.00902</v>
      </c>
      <c r="L102" s="171">
        <v>0</v>
      </c>
      <c r="M102" s="169">
        <f t="shared" si="8"/>
        <v>0</v>
      </c>
      <c r="N102" s="172">
        <v>21</v>
      </c>
      <c r="O102" s="173">
        <v>16</v>
      </c>
      <c r="P102" s="13" t="s">
        <v>112</v>
      </c>
    </row>
    <row r="103" spans="1:16" s="13" customFormat="1" ht="13.5" customHeight="1">
      <c r="A103" s="166" t="s">
        <v>310</v>
      </c>
      <c r="B103" s="166" t="s">
        <v>107</v>
      </c>
      <c r="C103" s="166" t="s">
        <v>278</v>
      </c>
      <c r="D103" s="167" t="s">
        <v>311</v>
      </c>
      <c r="E103" s="168" t="s">
        <v>312</v>
      </c>
      <c r="F103" s="166" t="s">
        <v>45</v>
      </c>
      <c r="G103" s="169"/>
      <c r="H103" s="170"/>
      <c r="I103" s="170">
        <f t="shared" si="6"/>
        <v>0</v>
      </c>
      <c r="J103" s="171">
        <v>0</v>
      </c>
      <c r="K103" s="169">
        <f t="shared" si="7"/>
        <v>0</v>
      </c>
      <c r="L103" s="171">
        <v>0</v>
      </c>
      <c r="M103" s="169">
        <f t="shared" si="8"/>
        <v>0</v>
      </c>
      <c r="N103" s="172">
        <v>21</v>
      </c>
      <c r="O103" s="173">
        <v>16</v>
      </c>
      <c r="P103" s="13" t="s">
        <v>112</v>
      </c>
    </row>
    <row r="104" spans="2:16" s="135" customFormat="1" ht="12.75" customHeight="1">
      <c r="B104" s="136" t="s">
        <v>62</v>
      </c>
      <c r="D104" s="137" t="s">
        <v>203</v>
      </c>
      <c r="E104" s="137" t="s">
        <v>313</v>
      </c>
      <c r="I104" s="138">
        <f>I105</f>
        <v>0</v>
      </c>
      <c r="K104" s="139">
        <f>K105</f>
        <v>0</v>
      </c>
      <c r="M104" s="139">
        <f>M105</f>
        <v>0</v>
      </c>
      <c r="P104" s="137" t="s">
        <v>103</v>
      </c>
    </row>
    <row r="105" spans="2:16" s="135" customFormat="1" ht="12.75" customHeight="1">
      <c r="B105" s="140" t="s">
        <v>62</v>
      </c>
      <c r="D105" s="141" t="s">
        <v>314</v>
      </c>
      <c r="E105" s="141" t="s">
        <v>315</v>
      </c>
      <c r="I105" s="142">
        <f>I106</f>
        <v>0</v>
      </c>
      <c r="K105" s="143">
        <f>K106</f>
        <v>0</v>
      </c>
      <c r="M105" s="143">
        <f>M106</f>
        <v>0</v>
      </c>
      <c r="P105" s="141" t="s">
        <v>106</v>
      </c>
    </row>
    <row r="106" spans="1:16" s="13" customFormat="1" ht="13.5" customHeight="1">
      <c r="A106" s="166" t="s">
        <v>316</v>
      </c>
      <c r="B106" s="166" t="s">
        <v>107</v>
      </c>
      <c r="C106" s="166" t="s">
        <v>192</v>
      </c>
      <c r="D106" s="167" t="s">
        <v>317</v>
      </c>
      <c r="E106" s="168" t="s">
        <v>318</v>
      </c>
      <c r="F106" s="166" t="s">
        <v>319</v>
      </c>
      <c r="G106" s="169">
        <v>1</v>
      </c>
      <c r="H106" s="170"/>
      <c r="I106" s="170">
        <f>ROUND(G106*H106,2)</f>
        <v>0</v>
      </c>
      <c r="J106" s="171">
        <v>0</v>
      </c>
      <c r="K106" s="169">
        <f>G106*J106</f>
        <v>0</v>
      </c>
      <c r="L106" s="171">
        <v>0</v>
      </c>
      <c r="M106" s="169">
        <f>G106*L106</f>
        <v>0</v>
      </c>
      <c r="N106" s="172">
        <v>21</v>
      </c>
      <c r="O106" s="173">
        <v>64</v>
      </c>
      <c r="P106" s="13" t="s">
        <v>112</v>
      </c>
    </row>
    <row r="107" spans="5:13" s="148" customFormat="1" ht="12.75" customHeight="1">
      <c r="E107" s="149" t="s">
        <v>86</v>
      </c>
      <c r="I107" s="150">
        <f>I14+I49+I104</f>
        <v>0</v>
      </c>
      <c r="K107" s="151">
        <f>K14+K49+K104</f>
        <v>8.16049404</v>
      </c>
      <c r="M107" s="151">
        <f>M14+M49+M104</f>
        <v>6.3339365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Valová</cp:lastModifiedBy>
  <dcterms:modified xsi:type="dcterms:W3CDTF">2013-02-22T07:10:20Z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