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Krycí list" sheetId="1" r:id="rId1"/>
    <sheet name="Rekapitulace" sheetId="2" r:id="rId2"/>
    <sheet name="Rozpocet" sheetId="3" r:id="rId3"/>
    <sheet name="#Figury" sheetId="4" state="hidden" r:id="rId4"/>
  </sheets>
  <definedNames/>
  <calcPr fullCalcOnLoad="1"/>
</workbook>
</file>

<file path=xl/sharedStrings.xml><?xml version="1.0" encoding="utf-8"?>
<sst xmlns="http://schemas.openxmlformats.org/spreadsheetml/2006/main" count="1556" uniqueCount="616">
  <si>
    <t>Název stavby</t>
  </si>
  <si>
    <t>Stavební úpravy objektu Hasičské zbrojnice č.p.209, Údlice</t>
  </si>
  <si>
    <t>JKSO</t>
  </si>
  <si>
    <t xml:space="preserve"> </t>
  </si>
  <si>
    <t>Kód stavby</t>
  </si>
  <si>
    <t>B1301</t>
  </si>
  <si>
    <t>Název objektu</t>
  </si>
  <si>
    <t>Opravy v objektu</t>
  </si>
  <si>
    <t>EČO</t>
  </si>
  <si>
    <t>Kód objektu</t>
  </si>
  <si>
    <t>01</t>
  </si>
  <si>
    <t>Místo</t>
  </si>
  <si>
    <t>Kód části</t>
  </si>
  <si>
    <t>Název podčásti</t>
  </si>
  <si>
    <t>Kód podčásti</t>
  </si>
  <si>
    <t>IČ</t>
  </si>
  <si>
    <t>DIČ</t>
  </si>
  <si>
    <t>Objednatel</t>
  </si>
  <si>
    <t>Obec Údlice, Náměstí 12, Údlice 431 41</t>
  </si>
  <si>
    <t>Projektant</t>
  </si>
  <si>
    <t>Bohemia Arch spol.s r.o., Čelakovského 4297,Chomut</t>
  </si>
  <si>
    <t>Zhotovitel</t>
  </si>
  <si>
    <t>vyjde z výběrového řízení</t>
  </si>
  <si>
    <t>Rozpočet číslo</t>
  </si>
  <si>
    <t>Zpracoval</t>
  </si>
  <si>
    <t>Dne</t>
  </si>
  <si>
    <t>13.01.2013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</si>
  <si>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</si>
  <si>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</si>
  <si>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</si>
  <si>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</si>
  <si>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</si>
  <si>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</si>
  <si>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</si>
  <si>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</si>
  <si>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</si>
  <si>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</si>
  <si>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</si>
  <si>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</si>
  <si>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</si>
  <si>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</si>
  <si>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</si>
  <si>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HSV</t>
  </si>
  <si>
    <t>Dodávky</t>
  </si>
  <si>
    <t>Práce přesčas</t>
  </si>
  <si>
    <t>Zařízení staveniště</t>
  </si>
  <si>
    <t>%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</si>
  <si>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</si>
  <si>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</si>
  <si>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</si>
  <si>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</si>
  <si>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</si>
  <si>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</si>
  <si>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</si>
  <si>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</si>
  <si>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</si>
  <si>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</si>
  <si>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ZRN (ř. 1-6)</t>
  </si>
  <si>
    <t>DN (ř. 8-11)</t>
  </si>
  <si>
    <t>NUS (ř. 13-18)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</si>
  <si>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</si>
  <si>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</si>
  <si>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</si>
  <si>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</si>
  <si>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</si>
  <si>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</si>
  <si>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</si>
  <si>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</si>
  <si>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</si>
  <si>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</si>
  <si>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</si>
  <si>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</si>
  <si>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</si>
  <si>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</si>
  <si>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</si>
  <si>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Stavba:</t>
  </si>
  <si>
    <t>Objekt:</t>
  </si>
  <si>
    <t>Část:</t>
  </si>
  <si>
    <t xml:space="preserve">JKSO: </t>
  </si>
  <si>
    <t>Objednatel:</t>
  </si>
  <si>
    <t>Zhotovitel:</t>
  </si>
  <si>
    <t>Datum:</t>
  </si>
  <si>
    <t>Kód</t>
  </si>
  <si>
    <t>Popis</t>
  </si>
  <si>
    <t>Cena celkem</t>
  </si>
  <si>
    <t>Hmotnost celkem</t>
  </si>
  <si>
    <t>Suť celkem</t>
  </si>
  <si>
    <t>Celkem</t>
  </si>
  <si>
    <t>JKSO:</t>
  </si>
  <si>
    <t>P.Č.</t>
  </si>
  <si>
    <t>TV</t>
  </si>
  <si>
    <t>KCN</t>
  </si>
  <si>
    <t>Kód položky</t>
  </si>
  <si>
    <t>MJ</t>
  </si>
  <si>
    <t>Množství celkem</t>
  </si>
  <si>
    <t>Cena jednotková</t>
  </si>
  <si>
    <t>Hmotnost</t>
  </si>
  <si>
    <t>Hmotnost sutě</t>
  </si>
  <si>
    <t>Hmotnost sutě celkem</t>
  </si>
  <si>
    <t>Sazba DPH</t>
  </si>
  <si>
    <t>Typ položky</t>
  </si>
  <si>
    <t>Úroveň</t>
  </si>
  <si>
    <t>Dodavatel</t>
  </si>
  <si>
    <t>Práce a dodávky HSV</t>
  </si>
  <si>
    <t>0</t>
  </si>
  <si>
    <t>1</t>
  </si>
  <si>
    <t>Zemní práce</t>
  </si>
  <si>
    <t>K</t>
  </si>
  <si>
    <t>001</t>
  </si>
  <si>
    <t>132202201</t>
  </si>
  <si>
    <t>Hloubení rýh š přes 600 do 2000 mm ručním nebo pneum nářadím v soudržných horninách tř. 3</t>
  </si>
  <si>
    <t>m3</t>
  </si>
  <si>
    <t>2</t>
  </si>
  <si>
    <t>výkop mimo jímku</t>
  </si>
  <si>
    <t>-1</t>
  </si>
  <si>
    <t>5*1,2*1,5</t>
  </si>
  <si>
    <t>132202209</t>
  </si>
  <si>
    <t>Příplatek za lepivost u hloubení rýh š do 2000 mm ručním nebo pneum nářadím v hornině tř. 3</t>
  </si>
  <si>
    <t>3</t>
  </si>
  <si>
    <t>162601102</t>
  </si>
  <si>
    <t xml:space="preserve">Vodorovné přemístění do 5000 m výkopku z horniny tř. 1 až 4 </t>
  </si>
  <si>
    <t>2,5</t>
  </si>
  <si>
    <t>4</t>
  </si>
  <si>
    <t>167101101</t>
  </si>
  <si>
    <t>Nakládání výkopku z hornin tř. 1 až 4 do 100 m3</t>
  </si>
  <si>
    <t>5</t>
  </si>
  <si>
    <t>171201201</t>
  </si>
  <si>
    <t>Uložení sypaniny na skládky</t>
  </si>
  <si>
    <t>6</t>
  </si>
  <si>
    <t>171201206</t>
  </si>
  <si>
    <t>Poplatek za skládku - ostatní zemina</t>
  </si>
  <si>
    <t>t</t>
  </si>
  <si>
    <t>7</t>
  </si>
  <si>
    <t>174101103</t>
  </si>
  <si>
    <t>Zásyp zářezů pro podzemní vedení sypaninou se zhutněním</t>
  </si>
  <si>
    <t>zpětný zásyp potrubí bedené jímkou je řešen v rozpočtu jímky</t>
  </si>
  <si>
    <t>9-2,5</t>
  </si>
  <si>
    <t>Svislé a kompletní konstrukce</t>
  </si>
  <si>
    <t>8</t>
  </si>
  <si>
    <t>014</t>
  </si>
  <si>
    <t>340238235</t>
  </si>
  <si>
    <t>Zazdívka otvorů pl do 1 m2 v příčkách nebo stěnách z příčkovek Ytong tl 150 mm</t>
  </si>
  <si>
    <t>m2</t>
  </si>
  <si>
    <t>výkres S02</t>
  </si>
  <si>
    <t>0,9*2</t>
  </si>
  <si>
    <t>9</t>
  </si>
  <si>
    <t>340291111</t>
  </si>
  <si>
    <t>Dodatečné ukotvení příček montážní polyuretanovou pěnou tl příčky do 100 mm</t>
  </si>
  <si>
    <t>m</t>
  </si>
  <si>
    <t>2+1,6+1,5</t>
  </si>
  <si>
    <t>10</t>
  </si>
  <si>
    <t>340291121</t>
  </si>
  <si>
    <t>Dodatečné ukotvení příček k cihelným konstrukcím plochými nerezovými kotvami tl příčky do 100 mm</t>
  </si>
  <si>
    <t>3*2,6</t>
  </si>
  <si>
    <t>11</t>
  </si>
  <si>
    <t>011</t>
  </si>
  <si>
    <t>342272323</t>
  </si>
  <si>
    <t>Příčky tl 100 mm z pórobetonových přesných hladkých příčkovek objemové hmotnosti 500 kg/m3</t>
  </si>
  <si>
    <t xml:space="preserve">výkres S02 </t>
  </si>
  <si>
    <t>(2+1,6+1,5)*2,6</t>
  </si>
  <si>
    <t>-0,6*1,98*2</t>
  </si>
  <si>
    <t>Součet</t>
  </si>
  <si>
    <t>Vodorovné konstrukce</t>
  </si>
  <si>
    <t>12</t>
  </si>
  <si>
    <t>271</t>
  </si>
  <si>
    <t>451573111</t>
  </si>
  <si>
    <t>Lože pod potrubí otevřený výkop ze štěrkopísku</t>
  </si>
  <si>
    <t>10*0,5*0,5</t>
  </si>
  <si>
    <t>Úpravy povrchů, podlahy a osazování výplní</t>
  </si>
  <si>
    <t>13</t>
  </si>
  <si>
    <t>611335422</t>
  </si>
  <si>
    <t>Oprava vnitřní cementové štukové omítky stropů v rozsahu plochy do 30%</t>
  </si>
  <si>
    <t>14</t>
  </si>
  <si>
    <t>612331141</t>
  </si>
  <si>
    <t>Cementová omítka štuková dvouvrstvá vnitřních stěn nanášená ručně</t>
  </si>
  <si>
    <t>omítka na novém zdivu</t>
  </si>
  <si>
    <t>zazdívka</t>
  </si>
  <si>
    <t>0,9*2*2</t>
  </si>
  <si>
    <t>zdivo</t>
  </si>
  <si>
    <t>(2+1,6+1,5)*2,6*2</t>
  </si>
  <si>
    <t>-0,6*1,97*2</t>
  </si>
  <si>
    <t>15</t>
  </si>
  <si>
    <t>612335422</t>
  </si>
  <si>
    <t>Oprava vnitřní cementové štukové omítky stěn v rozsahu plochy do 30%</t>
  </si>
  <si>
    <t xml:space="preserve">viz pol otlučení omítek </t>
  </si>
  <si>
    <t>82,104</t>
  </si>
  <si>
    <t>16</t>
  </si>
  <si>
    <t>612425931</t>
  </si>
  <si>
    <t>Omítka vápenná štuková vnitřního ostění okenního nebo dveřního</t>
  </si>
  <si>
    <t>17</t>
  </si>
  <si>
    <t>642942611</t>
  </si>
  <si>
    <t>Osazování zárubní nebo rámů dveřních kovových do 2,5 m2 na montážní pěnu</t>
  </si>
  <si>
    <t>kus</t>
  </si>
  <si>
    <t>ozn.2</t>
  </si>
  <si>
    <t>18</t>
  </si>
  <si>
    <t>M</t>
  </si>
  <si>
    <t>MAT</t>
  </si>
  <si>
    <t>553311130</t>
  </si>
  <si>
    <t>zárubeň ocelová pro běžné zdění H 110 600 L/P</t>
  </si>
  <si>
    <t>19</t>
  </si>
  <si>
    <t>644941111</t>
  </si>
  <si>
    <t>Osazování ventilačních mřížek velikosti do 150 x 150 mm</t>
  </si>
  <si>
    <t>20</t>
  </si>
  <si>
    <t>562431300</t>
  </si>
  <si>
    <t>mřížka ventilační PVC hranatá, bez uzávěru PK 10 x 10</t>
  </si>
  <si>
    <t>Trubní vedení</t>
  </si>
  <si>
    <t>21</t>
  </si>
  <si>
    <t>871275211</t>
  </si>
  <si>
    <t>Kanalizační potrubí z tvrdého PVC-systém KG tuhost třídy SN4 DN125</t>
  </si>
  <si>
    <t>22</t>
  </si>
  <si>
    <t>871315211</t>
  </si>
  <si>
    <t>Kanalizační potrubí z tvrdého PVC-systém KG tuhost třídy SN4 DN150</t>
  </si>
  <si>
    <t>23</t>
  </si>
  <si>
    <t>877315211</t>
  </si>
  <si>
    <t>Montáž tvarovek z tvrdého PVC-systém KG nebo z polypropylenu-systém KG 2000 jednoosé DN 150</t>
  </si>
  <si>
    <t>24</t>
  </si>
  <si>
    <t>286115280</t>
  </si>
  <si>
    <t>přechod z kameninového potrubí kanalizace na plastové KGUS DN 160</t>
  </si>
  <si>
    <t>25</t>
  </si>
  <si>
    <t>286115460</t>
  </si>
  <si>
    <t>přechod na kameninové hrdlo kanalizace plastové KGUSM-DN 160</t>
  </si>
  <si>
    <t>26</t>
  </si>
  <si>
    <t>892351111</t>
  </si>
  <si>
    <t>Tlaková zkouška vodou potrubí DN 150 nebo 200</t>
  </si>
  <si>
    <t>27</t>
  </si>
  <si>
    <t>892372111</t>
  </si>
  <si>
    <t>Zabezpečení konců potrubí DN do 300 při tlakových zkouškách vodou</t>
  </si>
  <si>
    <t>28</t>
  </si>
  <si>
    <t>899101211</t>
  </si>
  <si>
    <t>Demontáž poklopů litinových nebo ocelových včetně rámů hmotnosti do 50 kg</t>
  </si>
  <si>
    <t>výkres S-01, ozn B7</t>
  </si>
  <si>
    <t>Ostatní konstrukce a práce-bourání</t>
  </si>
  <si>
    <t>29</t>
  </si>
  <si>
    <t>003</t>
  </si>
  <si>
    <t>949101111</t>
  </si>
  <si>
    <t>Lešení pomocné pro objekty pozemních staveb s lešeňovou podlahou v do 1,9 m zatížení do 150 kg/m2</t>
  </si>
  <si>
    <t>9,7+1,3+1,35+21,9</t>
  </si>
  <si>
    <t>30</t>
  </si>
  <si>
    <t>952901111</t>
  </si>
  <si>
    <t>Vyčištění budov bytové a občanské výstavby při výšce podlaží do 4 m</t>
  </si>
  <si>
    <t>31</t>
  </si>
  <si>
    <t>013</t>
  </si>
  <si>
    <t>962031132</t>
  </si>
  <si>
    <t>Bourání příček z cihel pálených na MVC tl do 100 mm</t>
  </si>
  <si>
    <t>výkres S01-ozn B5</t>
  </si>
  <si>
    <t>32</t>
  </si>
  <si>
    <t>967031142</t>
  </si>
  <si>
    <t>Přisekání rovných ostění v cihelném zdivu na MC</t>
  </si>
  <si>
    <t>ozn.1</t>
  </si>
  <si>
    <t>(1,5+1,45)*2*2*0,4</t>
  </si>
  <si>
    <t>33</t>
  </si>
  <si>
    <t>968062376</t>
  </si>
  <si>
    <t>Vybourání dřevěných rámů oken zdvojených včetně křídel pl do 4 m2</t>
  </si>
  <si>
    <t>ozn.B1 - 2ks</t>
  </si>
  <si>
    <t>1,5*1,45*2</t>
  </si>
  <si>
    <t>34</t>
  </si>
  <si>
    <t>968062455</t>
  </si>
  <si>
    <t>Vybourání dřevěných dveřních zárubní pl do 2 m2</t>
  </si>
  <si>
    <t>ozn,č B2</t>
  </si>
  <si>
    <t>0,8*1,97</t>
  </si>
  <si>
    <t>ozn. B5</t>
  </si>
  <si>
    <t>0,6*1,97</t>
  </si>
  <si>
    <t>35</t>
  </si>
  <si>
    <t>971033251</t>
  </si>
  <si>
    <t>Vybourání otvorů ve zdivu cihelném pl do 0,0225 m2 na MVC nebo MV tl do 450 mm</t>
  </si>
  <si>
    <t>36</t>
  </si>
  <si>
    <t>978021141</t>
  </si>
  <si>
    <t>Otlučení cementových omítek vnitřních stěn o rozsahu do 30 %</t>
  </si>
  <si>
    <t>výkres S01 - místn 001</t>
  </si>
  <si>
    <t>(4+3,25)*2*2,6</t>
  </si>
  <si>
    <t>-1,4*1,5</t>
  </si>
  <si>
    <t>-0,8*1,97 místn 004</t>
  </si>
  <si>
    <t>(6+3,65)*2*2,6</t>
  </si>
  <si>
    <t>-1,5*1,4</t>
  </si>
  <si>
    <t>-0,8*1,97</t>
  </si>
  <si>
    <t>37</t>
  </si>
  <si>
    <t>978021241</t>
  </si>
  <si>
    <t>Otlučení cementových omítek vnitřních stropů o rozsahu do 30 %</t>
  </si>
  <si>
    <t>výkres SO01</t>
  </si>
  <si>
    <t>m001</t>
  </si>
  <si>
    <t>4*3,25</t>
  </si>
  <si>
    <t>m004</t>
  </si>
  <si>
    <t>6*3,65</t>
  </si>
  <si>
    <t>38</t>
  </si>
  <si>
    <t>978059541</t>
  </si>
  <si>
    <t>Odsekání a odebrání obkladů stěn z vnitřních obkládaček plochy přes 1 m2</t>
  </si>
  <si>
    <t>výkres S-01 ozn B4 a B6</t>
  </si>
  <si>
    <t>4+4,5</t>
  </si>
  <si>
    <t>39</t>
  </si>
  <si>
    <t>979081111</t>
  </si>
  <si>
    <t>Odvoz suti a vybouraných hmot na skládku do 1 km</t>
  </si>
  <si>
    <t>40</t>
  </si>
  <si>
    <t>979081121</t>
  </si>
  <si>
    <t>Odvoz suti a vybouraných hmot na skládku ZKD 1 km přes 1 km</t>
  </si>
  <si>
    <t>41</t>
  </si>
  <si>
    <t>979082111</t>
  </si>
  <si>
    <t>Vnitrostaveništní vodorovná doprava suti a vybouraných hmot do 10 m</t>
  </si>
  <si>
    <t>42</t>
  </si>
  <si>
    <t>979082121</t>
  </si>
  <si>
    <t>Vnitrostaveništní vodorovná doprava suti a vybouraných hmot ZKD 5 m přes 10 m</t>
  </si>
  <si>
    <t>43</t>
  </si>
  <si>
    <t>979098191</t>
  </si>
  <si>
    <t>Poplatek za skládku - netříděné</t>
  </si>
  <si>
    <t>99</t>
  </si>
  <si>
    <t>Přesun hmot</t>
  </si>
  <si>
    <t>44</t>
  </si>
  <si>
    <t>999281111</t>
  </si>
  <si>
    <t>Přesun hmot pro opravy a údržbu budov v do 25 m</t>
  </si>
  <si>
    <t>Práce a dodávky PSV</t>
  </si>
  <si>
    <t>713</t>
  </si>
  <si>
    <t>Izolace tepelné</t>
  </si>
  <si>
    <t>45</t>
  </si>
  <si>
    <t>71346115R</t>
  </si>
  <si>
    <t>Montáž izolace tepelné potrubí deskami - volně loženými nad potrubí - metzriál ve specifikaci</t>
  </si>
  <si>
    <t>1*0,5*8</t>
  </si>
  <si>
    <t>46</t>
  </si>
  <si>
    <t>283763800</t>
  </si>
  <si>
    <t>polystyren extrudovaný URSA XPS N-V-L - 1250 x 600 x 60 mm</t>
  </si>
  <si>
    <t>47</t>
  </si>
  <si>
    <t>998713201</t>
  </si>
  <si>
    <t>Přesun hmot procentní pro izolace tepelné v objektech v do 6 m</t>
  </si>
  <si>
    <t>721</t>
  </si>
  <si>
    <t>Zdravotechnika - vnitřní kanalizace</t>
  </si>
  <si>
    <t>48</t>
  </si>
  <si>
    <t>721173401</t>
  </si>
  <si>
    <t>Potrubí kanalizační plastové svodné systém KG DN 100</t>
  </si>
  <si>
    <t>49</t>
  </si>
  <si>
    <t>721173706</t>
  </si>
  <si>
    <t>Potrubí kanalizační z PE odpadní DN 100</t>
  </si>
  <si>
    <t>50</t>
  </si>
  <si>
    <t>721173722</t>
  </si>
  <si>
    <t>Potrubí kanalizační z PE připojovací DN 40</t>
  </si>
  <si>
    <t>51</t>
  </si>
  <si>
    <t>721173723</t>
  </si>
  <si>
    <t>Potrubí kanalizační z PE připojovací DN 50</t>
  </si>
  <si>
    <t>52</t>
  </si>
  <si>
    <t>721210814</t>
  </si>
  <si>
    <t>Demontáž vpustí podlahových z kyselinovzdorné kameniny DN 125</t>
  </si>
  <si>
    <t>výkres S01- sprcha</t>
  </si>
  <si>
    <t>53</t>
  </si>
  <si>
    <t>721273172</t>
  </si>
  <si>
    <t>Izolační souprava pro prostup potrubí HL 800 - DN 110</t>
  </si>
  <si>
    <t>54</t>
  </si>
  <si>
    <t>721274103</t>
  </si>
  <si>
    <t>Přivzdušňovací ventil (HL900)</t>
  </si>
  <si>
    <t>55</t>
  </si>
  <si>
    <t>721290111</t>
  </si>
  <si>
    <t>Zkouška těsnosti potrubí kanalizace vodou do DN 125</t>
  </si>
  <si>
    <t>1+1,5+2+1</t>
  </si>
  <si>
    <t>56</t>
  </si>
  <si>
    <t>998721201</t>
  </si>
  <si>
    <t>Přesun hmot procentní pro vnitřní kanalizace v objektech v do 6 m</t>
  </si>
  <si>
    <t>722</t>
  </si>
  <si>
    <t>Zdravotechnika - vnitřní vodovod</t>
  </si>
  <si>
    <t>57</t>
  </si>
  <si>
    <t>722174002</t>
  </si>
  <si>
    <t>Potrubí vodovodní plastové PPR svar polyfuze PN 16 D 20 x 2,8 mm</t>
  </si>
  <si>
    <t>58</t>
  </si>
  <si>
    <t>722174003</t>
  </si>
  <si>
    <t>Potrubí vodovodní plastové PPR svar polyfuze PN 16 D 25 x 3,5 mm</t>
  </si>
  <si>
    <t>59</t>
  </si>
  <si>
    <t>722174004</t>
  </si>
  <si>
    <t>Potrubí vodovodní plastové PPR svar polyfuze PN 16 D 32 x 4,4 mm</t>
  </si>
  <si>
    <t>60</t>
  </si>
  <si>
    <t>722181231</t>
  </si>
  <si>
    <t>Ochrana vodovodního potrubí přilepenými tepelně izolačními trubicemi z PE tl do 15 mm DN do 22 mm</t>
  </si>
  <si>
    <t>61</t>
  </si>
  <si>
    <t>722181232</t>
  </si>
  <si>
    <t>Ochrana vodovodního potrubí přilepenými tepelně izolačními trubicemi z PE tl do 15 mm DN do 42 mm</t>
  </si>
  <si>
    <t>62</t>
  </si>
  <si>
    <t>722181233</t>
  </si>
  <si>
    <t>Ochrana vodovodního potrubí přilepenými tepelně izolačními trubicemi z PE tl do 15 mm DN do 62 mm</t>
  </si>
  <si>
    <t>63</t>
  </si>
  <si>
    <t>722181235</t>
  </si>
  <si>
    <t>Ochrana vodovodního potrubí přilepenými tepelně izolačními trubicemi z PE tl do 15 mm DN přes 92 mm</t>
  </si>
  <si>
    <t>64</t>
  </si>
  <si>
    <t>722181251</t>
  </si>
  <si>
    <t>Ochrana vodovodního potrubí přilepenými tepelně izolačními trubicemi z PE tl do 25 mm DN do 22 mm</t>
  </si>
  <si>
    <t>65</t>
  </si>
  <si>
    <t>722224115</t>
  </si>
  <si>
    <t>Kohout plnicí nebo vypouštěcí G 1/2 PN 10 s jedním závitem</t>
  </si>
  <si>
    <t>66</t>
  </si>
  <si>
    <t>722231073</t>
  </si>
  <si>
    <t>Ventil zpětný G 3/4 PN 10 do 110°C se dvěma závity</t>
  </si>
  <si>
    <t>67</t>
  </si>
  <si>
    <t>722232043</t>
  </si>
  <si>
    <t>Kohout kulový přímý G 1/2 PN 42 do 185°C vnitřní závit</t>
  </si>
  <si>
    <t>68</t>
  </si>
  <si>
    <t>722232044</t>
  </si>
  <si>
    <t>Kohout kulový přímý G 3/4 PN 42 do 185°C vnitřní závit</t>
  </si>
  <si>
    <t>69</t>
  </si>
  <si>
    <t>722232045</t>
  </si>
  <si>
    <t>Kohout kulový přímý G 1 PN 42 do 185°C vnitřní závit</t>
  </si>
  <si>
    <t>70</t>
  </si>
  <si>
    <t>722232171</t>
  </si>
  <si>
    <t>Kohout kulový rohový G 1/2 PN 42 do 185°C plnoprůtokový s vnějším a vnitřním závitem</t>
  </si>
  <si>
    <t>71</t>
  </si>
  <si>
    <t>722234265</t>
  </si>
  <si>
    <t>Filtr mosazný G 1 PN 16 do 120°C s 2x vnitřním závitem</t>
  </si>
  <si>
    <t>72</t>
  </si>
  <si>
    <t>722270102</t>
  </si>
  <si>
    <t>Sestava vodoměrová závitová G 1</t>
  </si>
  <si>
    <t>soubor</t>
  </si>
  <si>
    <t>73</t>
  </si>
  <si>
    <t>722290226</t>
  </si>
  <si>
    <t>Zkouška těsnosti vodovodního potrubí závitového do DN 50</t>
  </si>
  <si>
    <t>74</t>
  </si>
  <si>
    <t>722290234</t>
  </si>
  <si>
    <t>Proplach a dezinfekce vodovodního potrubí do DN 80</t>
  </si>
  <si>
    <t>75</t>
  </si>
  <si>
    <t>998722201</t>
  </si>
  <si>
    <t>Přesun hmot procentní pro vnitřní vodovod v objektech v do 6 m</t>
  </si>
  <si>
    <t>725</t>
  </si>
  <si>
    <t>Zdravotechnika - zařizovací předměty</t>
  </si>
  <si>
    <t>76</t>
  </si>
  <si>
    <t>725112171</t>
  </si>
  <si>
    <t>Kombi klozet s hlubokým splachováním odpad vodorovný</t>
  </si>
  <si>
    <t>77</t>
  </si>
  <si>
    <t>725210821</t>
  </si>
  <si>
    <t>Demontáž umyvadel bez výtokových armatur</t>
  </si>
  <si>
    <t>78</t>
  </si>
  <si>
    <t>725211603</t>
  </si>
  <si>
    <t>Umyvadlo keramické připevněné na stěnu šrouby bílé bez krytu na sifon 600 mm</t>
  </si>
  <si>
    <t>79</t>
  </si>
  <si>
    <t>72524111r</t>
  </si>
  <si>
    <t>Vanička sprchová akrylátová čtvercová 900x800 mm</t>
  </si>
  <si>
    <t>80</t>
  </si>
  <si>
    <t>725245103</t>
  </si>
  <si>
    <t>Zástěna sprchová jednokřídlá do výšky 2000 mm a šířky 900 mm</t>
  </si>
  <si>
    <t>81</t>
  </si>
  <si>
    <t>725820801</t>
  </si>
  <si>
    <t>Demontáž baterie nástěnné do G 3 / 4</t>
  </si>
  <si>
    <t>výkres S-01, ozn B3</t>
  </si>
  <si>
    <t>82</t>
  </si>
  <si>
    <t>725822611</t>
  </si>
  <si>
    <t>Baterie umyvadlové stojánkové pákové bez výpusti</t>
  </si>
  <si>
    <t>83</t>
  </si>
  <si>
    <t>725841311</t>
  </si>
  <si>
    <t>Baterie sprchové nástěnné pákové</t>
  </si>
  <si>
    <t>84</t>
  </si>
  <si>
    <t>725861102</t>
  </si>
  <si>
    <t>Zápachová uzávěrka pro umyvadla DN 40</t>
  </si>
  <si>
    <t>85</t>
  </si>
  <si>
    <t>725865312</t>
  </si>
  <si>
    <t>Zápachová uzávěrka sprchových van DN 40/50 s kulovým kloubem na odtoku a odpadním ventilem</t>
  </si>
  <si>
    <t>86</t>
  </si>
  <si>
    <t>998725201</t>
  </si>
  <si>
    <t>Přesun hmot procentní pro zařizovací předměty v objektech v do 6 m</t>
  </si>
  <si>
    <t>731</t>
  </si>
  <si>
    <t>Ústřední vytápění - kotelny</t>
  </si>
  <si>
    <t>87</t>
  </si>
  <si>
    <t>73115112R</t>
  </si>
  <si>
    <t>Montáž kombinovaného kotle s odtahem palin do komína</t>
  </si>
  <si>
    <t>88</t>
  </si>
  <si>
    <t>4841701R1</t>
  </si>
  <si>
    <t>Plynový kotel kombinovaný s průtokovým ohřevem TV a odtahem do komína (např. Vaillant VUW 200/3-3 atmo TEC + prostorový termostat</t>
  </si>
  <si>
    <t>89</t>
  </si>
  <si>
    <t>998731201</t>
  </si>
  <si>
    <t>Přesun hmot procentní pro kotelny v objektech v do 6 m</t>
  </si>
  <si>
    <t>733</t>
  </si>
  <si>
    <t>Ústřední vytápění - potrubí</t>
  </si>
  <si>
    <t>90</t>
  </si>
  <si>
    <t>733111123</t>
  </si>
  <si>
    <t>Potrubí ocelové závitové bezešvé běžné nízkotlaké nebo středotlaké DN 15</t>
  </si>
  <si>
    <t>91</t>
  </si>
  <si>
    <t>733190107</t>
  </si>
  <si>
    <t>Zkouška těsnosti potrubí ocelové závitové do DN 40</t>
  </si>
  <si>
    <t>92</t>
  </si>
  <si>
    <t>998733201</t>
  </si>
  <si>
    <t>Přesun hmot pro rozvody potrubí v objektech v do 6 m</t>
  </si>
  <si>
    <t>766</t>
  </si>
  <si>
    <t>Konstrukce truhlářské</t>
  </si>
  <si>
    <t>93</t>
  </si>
  <si>
    <t>766621211</t>
  </si>
  <si>
    <t>Montáž oken zdvojených otevíravých výšky do 1,5m s rámem do zdiva</t>
  </si>
  <si>
    <t>94</t>
  </si>
  <si>
    <t>611400190a</t>
  </si>
  <si>
    <t>okno plastové jednokřídlé otvíravé a vyklápěcí  150 x 145 cm</t>
  </si>
  <si>
    <t>95</t>
  </si>
  <si>
    <t>766660001</t>
  </si>
  <si>
    <t>Montáž dveřních křídel otvíravých 1křídlových š do 0,8 m do ocelové zárubně</t>
  </si>
  <si>
    <t>96</t>
  </si>
  <si>
    <t>611601320</t>
  </si>
  <si>
    <t>dveře dřevěné vnitřní hladké plné 1křídlové 60x197 cm Prefa C</t>
  </si>
  <si>
    <t>97</t>
  </si>
  <si>
    <t>766660722</t>
  </si>
  <si>
    <t>Montáž dveřního kování</t>
  </si>
  <si>
    <t>98</t>
  </si>
  <si>
    <t>549141Ra</t>
  </si>
  <si>
    <t>kování dveřní, vnitřní dveře klika-klika</t>
  </si>
  <si>
    <t>766691912</t>
  </si>
  <si>
    <t>Vyvěšení nebo zavěšení dřevěných křídel oken pl přes 1,5 m2</t>
  </si>
  <si>
    <t>100</t>
  </si>
  <si>
    <t>766691914</t>
  </si>
  <si>
    <t>Vyvěšení nebo zavěšení dřevěných křídel dveří pl do 2 m2</t>
  </si>
  <si>
    <t>101</t>
  </si>
  <si>
    <t>998766201</t>
  </si>
  <si>
    <t>Přesun hmot pro konstrukce truhlářské v objektech v do 6 m</t>
  </si>
  <si>
    <t>767</t>
  </si>
  <si>
    <t>Konstrukce zámečnické</t>
  </si>
  <si>
    <t>102</t>
  </si>
  <si>
    <t>767510111</t>
  </si>
  <si>
    <t>Montáž osazení kanálového krytu</t>
  </si>
  <si>
    <t>kg</t>
  </si>
  <si>
    <t>103</t>
  </si>
  <si>
    <t>SPCm - 1</t>
  </si>
  <si>
    <t>Poklop hliníkový pro zadláždení  rozměr 600/600 mm npř. ALUDECK AD60</t>
  </si>
  <si>
    <t>KUS</t>
  </si>
  <si>
    <t>104</t>
  </si>
  <si>
    <t>998767201</t>
  </si>
  <si>
    <t>Přesun hmot pro zámečnické konstrukce v objektech v do 6 m</t>
  </si>
  <si>
    <t>771</t>
  </si>
  <si>
    <t>Podlahy z dlaždic</t>
  </si>
  <si>
    <t>105</t>
  </si>
  <si>
    <t>771474112</t>
  </si>
  <si>
    <t>Montáž soklíků z dlaždic keramických rovných flexibilní lepidlo v do 90 mm</t>
  </si>
  <si>
    <t>(4+3,25)*2</t>
  </si>
  <si>
    <t>-0,6*2</t>
  </si>
  <si>
    <t>(6+3,65)*2</t>
  </si>
  <si>
    <t>106</t>
  </si>
  <si>
    <t>5976111R1</t>
  </si>
  <si>
    <t xml:space="preserve">dlaždice keramické RAKO </t>
  </si>
  <si>
    <t>30,024*1,1*0,1</t>
  </si>
  <si>
    <t>107</t>
  </si>
  <si>
    <t>771573112</t>
  </si>
  <si>
    <t>Montáž podlah keramických režných hladkých lepených do 9 ks/m2</t>
  </si>
  <si>
    <t>9,7+1,35+1,35+21,9</t>
  </si>
  <si>
    <t>108</t>
  </si>
  <si>
    <t>5976100R2</t>
  </si>
  <si>
    <t xml:space="preserve">obkládačky keramické RAKO </t>
  </si>
  <si>
    <t>109</t>
  </si>
  <si>
    <t>771579191</t>
  </si>
  <si>
    <t>Příplatek k montáž podlah keramických za plochu do 5 m2</t>
  </si>
  <si>
    <t>1,35+1,35</t>
  </si>
  <si>
    <t>110</t>
  </si>
  <si>
    <t>771579192</t>
  </si>
  <si>
    <t>Příplatek k montáž podlah keramických za omezený prostor</t>
  </si>
  <si>
    <t>111</t>
  </si>
  <si>
    <t>771579196</t>
  </si>
  <si>
    <t>Příplatek k montáž podlah keramických za spárování tmelem dvousložkovým</t>
  </si>
  <si>
    <t>112</t>
  </si>
  <si>
    <t>771579197</t>
  </si>
  <si>
    <t>Příplatek k montáž podlah keramických za lepení dvousložkovým lepidlem</t>
  </si>
  <si>
    <t>113</t>
  </si>
  <si>
    <t>771990112</t>
  </si>
  <si>
    <t>Vyrovnání podkladu samonivelační stěrkou tl 4 mm pevnosti 30 Mpa</t>
  </si>
  <si>
    <t>114</t>
  </si>
  <si>
    <t>998771201</t>
  </si>
  <si>
    <t>Přesun hmot procentní pro podlahy z dlaždic v objektech v do 6 m</t>
  </si>
  <si>
    <t>776</t>
  </si>
  <si>
    <t>Podlahy povlakové</t>
  </si>
  <si>
    <t>115</t>
  </si>
  <si>
    <t>776511810</t>
  </si>
  <si>
    <t>Demontáž povlakových podlah lepených bez podložky</t>
  </si>
  <si>
    <t>výkres S01 - kancelář a klubovna</t>
  </si>
  <si>
    <t>781</t>
  </si>
  <si>
    <t>Dokončovací práce - obklady keramické</t>
  </si>
  <si>
    <t>116</t>
  </si>
  <si>
    <t>781414111</t>
  </si>
  <si>
    <t>Montáž obkladaček vnitřních pravoúhlých pórovinových do 22 ks/m2 lepených flexibilním lepidlem</t>
  </si>
  <si>
    <t>dle tabulky Výkres S-02</t>
  </si>
  <si>
    <t>1,5+9+9</t>
  </si>
  <si>
    <t>117</t>
  </si>
  <si>
    <t>5976100R3</t>
  </si>
  <si>
    <t>118</t>
  </si>
  <si>
    <t>781419191</t>
  </si>
  <si>
    <t>Příplatek k montáži obkladů vnitřních stěn pórovinových za plochu do 10 m2</t>
  </si>
  <si>
    <t>119</t>
  </si>
  <si>
    <t>781419192</t>
  </si>
  <si>
    <t>Příplatek k montáži obkladů vnitřních stěn pórovinových za omezený prostor</t>
  </si>
  <si>
    <t>120</t>
  </si>
  <si>
    <t>781419194</t>
  </si>
  <si>
    <t>Příplatek k montáži obkladů vnitřních stěn pórovinových za nerovný povrch</t>
  </si>
  <si>
    <t>121</t>
  </si>
  <si>
    <t>78149361R</t>
  </si>
  <si>
    <t>Montáž a dodávka plastových dvířek lepených s rámem</t>
  </si>
  <si>
    <t>122</t>
  </si>
  <si>
    <t>998781201</t>
  </si>
  <si>
    <t>Přesun hmot procentní pro obklady keramické v objektech v do 6 m</t>
  </si>
  <si>
    <t>784</t>
  </si>
  <si>
    <t>Dokončovací práce - malby</t>
  </si>
  <si>
    <t>123</t>
  </si>
  <si>
    <t>784453621</t>
  </si>
  <si>
    <t>Malby směsi PRIMALEX tekuté disperzní bílé omyvatelné dvojnásobné s penetrací místnost v do 3,8 m</t>
  </si>
  <si>
    <t>34,25+82,104+27,756</t>
  </si>
  <si>
    <t>Práce a dodávky M</t>
  </si>
  <si>
    <t>21-M</t>
  </si>
  <si>
    <t>Elektromontáže</t>
  </si>
  <si>
    <t>124</t>
  </si>
  <si>
    <t>PK</t>
  </si>
  <si>
    <t>21-01</t>
  </si>
  <si>
    <t>Elektroinstalace - přenos ceny ze samostatného rozpočtu</t>
  </si>
  <si>
    <t>kpl</t>
  </si>
  <si>
    <t>Soupis stavebních prací a dodávek</t>
  </si>
  <si>
    <t>Rekapitulace soupisu stavebních prací a dodávek</t>
  </si>
  <si>
    <t>www.cs-urs.cz</t>
  </si>
  <si>
    <t>Cenová sestava</t>
  </si>
  <si>
    <t>Soupisy prací obsahují položky veškerých stavebních nebo montážních prací, dodávek materiálů a služeb nezbytných pro zhotovení stavebního objektu a odpovídá členění cenové soustavy URS a ustanovení vyhl.č.230/2012 Sb.</t>
  </si>
  <si>
    <t>inženýrského objektu, provozního souboru, vedlejších a ostatních nákladů.</t>
  </si>
  <si>
    <t>Pro položky soupisu prací se zobrazují následující informace:</t>
  </si>
  <si>
    <t>PČ</t>
  </si>
  <si>
    <t>Pořadové číslo položky v aktuálním soupisu</t>
  </si>
  <si>
    <t>TYP</t>
  </si>
  <si>
    <t>Typ položky: K - konstrukce, M - materiál</t>
  </si>
  <si>
    <t>Zkrácený popis položky</t>
  </si>
  <si>
    <t>Měrná jednotka položky</t>
  </si>
  <si>
    <t>Množství</t>
  </si>
  <si>
    <t>Množství v měrné jednotce</t>
  </si>
  <si>
    <t>J.cena</t>
  </si>
  <si>
    <t>Jednotková cena položky. Zadaní může obsahovat namísto J.ceny sloupce J.materiál a J.montáž, jejichž součet definuje j.cenu položky</t>
  </si>
  <si>
    <t xml:space="preserve">Cena celkem </t>
  </si>
  <si>
    <t>Celková cena položky daná jako součin množství a j.ceny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</si>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</sst>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;\-####"/>
    <numFmt numFmtId="165" formatCode="#,##0;\-#,##0"/>
    <numFmt numFmtId="166" formatCode="#,##0.00;\-#,##0.00"/>
    <numFmt numFmtId="167" formatCode="#,##0.0000;\-#,##0.0000"/>
    <numFmt numFmtId="168" formatCode="#,##0.000;\-#,##0.000"/>
    <numFmt numFmtId="169" formatCode="#,##0.00000;\-#,##0.00000"/>
    <numFmt numFmtId="170" formatCode="#,##0.0;\-#,##0.0"/>
  </numFmts>
  <fonts count="63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2"/>
    </font>
    <font>
      <sz val="7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9"/>
      <name val="Arial CE"/>
      <family val="2"/>
    </font>
    <font>
      <sz val="10"/>
      <color indexed="9"/>
      <name val="Arial CE"/>
      <family val="2"/>
    </font>
    <font>
      <sz val="8"/>
      <color indexed="9"/>
      <name val="Arial"/>
      <family val="2"/>
    </font>
    <font>
      <b/>
      <sz val="10"/>
      <name val="Arial CE"/>
      <family val="2"/>
    </font>
    <font>
      <b/>
      <sz val="14"/>
      <color indexed="10"/>
      <name val="Arial CE"/>
      <family val="2"/>
    </font>
    <font>
      <b/>
      <sz val="8"/>
      <name val="Arial CE"/>
      <family val="2"/>
    </font>
    <font>
      <b/>
      <sz val="8"/>
      <color indexed="12"/>
      <name val="Arial"/>
      <family val="2"/>
    </font>
    <font>
      <b/>
      <sz val="8"/>
      <color indexed="20"/>
      <name val="Arial"/>
      <family val="2"/>
    </font>
    <font>
      <b/>
      <sz val="8"/>
      <color indexed="21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10"/>
      <name val="Arial"/>
      <family val="2"/>
    </font>
    <font>
      <sz val="8"/>
      <color indexed="20"/>
      <name val="Arial"/>
      <family val="2"/>
    </font>
    <font>
      <sz val="8"/>
      <color indexed="63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name val="Trebuchet MS"/>
      <family val="2"/>
    </font>
    <font>
      <sz val="9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/>
      <right style="thin">
        <color indexed="8"/>
      </right>
      <top/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209">
    <xf numFmtId="0" fontId="0" fillId="0" borderId="0" xfId="0" applyAlignment="1">
      <alignment vertical="top"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164" fontId="3" fillId="0" borderId="18" xfId="0" applyNumberFormat="1" applyFont="1" applyBorder="1" applyAlignment="1" applyProtection="1">
      <alignment horizontal="righ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horizontal="left" vertical="center"/>
      <protection/>
    </xf>
    <xf numFmtId="164" fontId="3" fillId="0" borderId="21" xfId="0" applyNumberFormat="1" applyFont="1" applyBorder="1" applyAlignment="1" applyProtection="1">
      <alignment horizontal="right" vertical="center"/>
      <protection/>
    </xf>
    <xf numFmtId="164" fontId="3" fillId="0" borderId="0" xfId="0" applyNumberFormat="1" applyFont="1" applyAlignment="1" applyProtection="1">
      <alignment horizontal="right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3" fillId="0" borderId="24" xfId="0" applyFont="1" applyBorder="1" applyAlignment="1" applyProtection="1">
      <alignment horizontal="left" vertical="center"/>
      <protection/>
    </xf>
    <xf numFmtId="164" fontId="3" fillId="0" borderId="25" xfId="0" applyNumberFormat="1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164" fontId="3" fillId="0" borderId="26" xfId="0" applyNumberFormat="1" applyFont="1" applyBorder="1" applyAlignment="1" applyProtection="1">
      <alignment horizontal="right" vertical="center"/>
      <protection/>
    </xf>
    <xf numFmtId="49" fontId="3" fillId="0" borderId="23" xfId="0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165" fontId="0" fillId="0" borderId="38" xfId="0" applyNumberFormat="1" applyFont="1" applyBorder="1" applyAlignment="1" applyProtection="1">
      <alignment horizontal="right" vertical="center"/>
      <protection/>
    </xf>
    <xf numFmtId="165" fontId="0" fillId="0" borderId="39" xfId="0" applyNumberFormat="1" applyFont="1" applyBorder="1" applyAlignment="1" applyProtection="1">
      <alignment horizontal="right" vertical="center"/>
      <protection/>
    </xf>
    <xf numFmtId="165" fontId="7" fillId="0" borderId="40" xfId="0" applyNumberFormat="1" applyFont="1" applyBorder="1" applyAlignment="1" applyProtection="1">
      <alignment horizontal="right" vertical="center"/>
      <protection/>
    </xf>
    <xf numFmtId="166" fontId="7" fillId="0" borderId="41" xfId="0" applyNumberFormat="1" applyFont="1" applyBorder="1" applyAlignment="1" applyProtection="1">
      <alignment horizontal="right" vertical="center"/>
      <protection/>
    </xf>
    <xf numFmtId="165" fontId="0" fillId="0" borderId="40" xfId="0" applyNumberFormat="1" applyFont="1" applyBorder="1" applyAlignment="1" applyProtection="1">
      <alignment horizontal="right" vertical="center"/>
      <protection/>
    </xf>
    <xf numFmtId="165" fontId="0" fillId="0" borderId="41" xfId="0" applyNumberFormat="1" applyFont="1" applyBorder="1" applyAlignment="1" applyProtection="1">
      <alignment horizontal="right" vertical="center"/>
      <protection/>
    </xf>
    <xf numFmtId="165" fontId="7" fillId="0" borderId="39" xfId="0" applyNumberFormat="1" applyFont="1" applyBorder="1" applyAlignment="1" applyProtection="1">
      <alignment horizontal="right" vertical="center"/>
      <protection/>
    </xf>
    <xf numFmtId="166" fontId="7" fillId="0" borderId="39" xfId="0" applyNumberFormat="1" applyFont="1" applyBorder="1" applyAlignment="1" applyProtection="1">
      <alignment horizontal="right" vertical="center"/>
      <protection/>
    </xf>
    <xf numFmtId="165" fontId="0" fillId="0" borderId="42" xfId="0" applyNumberFormat="1" applyFon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164" fontId="2" fillId="0" borderId="43" xfId="0" applyNumberFormat="1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166" fontId="7" fillId="0" borderId="24" xfId="0" applyNumberFormat="1" applyFont="1" applyBorder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166" fontId="0" fillId="0" borderId="24" xfId="0" applyNumberFormat="1" applyFont="1" applyBorder="1" applyAlignment="1" applyProtection="1">
      <alignment horizontal="right" vertical="center"/>
      <protection/>
    </xf>
    <xf numFmtId="165" fontId="0" fillId="0" borderId="25" xfId="0" applyNumberFormat="1" applyFont="1" applyBorder="1" applyAlignment="1" applyProtection="1">
      <alignment horizontal="right" vertical="center"/>
      <protection/>
    </xf>
    <xf numFmtId="0" fontId="10" fillId="0" borderId="25" xfId="0" applyFont="1" applyBorder="1" applyAlignment="1" applyProtection="1">
      <alignment horizontal="right" vertical="center"/>
      <protection/>
    </xf>
    <xf numFmtId="0" fontId="10" fillId="0" borderId="26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164" fontId="2" fillId="0" borderId="45" xfId="0" applyNumberFormat="1" applyFont="1" applyBorder="1" applyAlignment="1" applyProtection="1">
      <alignment horizontal="center" vertical="center"/>
      <protection/>
    </xf>
    <xf numFmtId="165" fontId="0" fillId="0" borderId="24" xfId="0" applyNumberFormat="1" applyFont="1" applyBorder="1" applyAlignment="1" applyProtection="1">
      <alignment horizontal="right" vertical="center"/>
      <protection/>
    </xf>
    <xf numFmtId="0" fontId="9" fillId="0" borderId="24" xfId="0" applyFont="1" applyBorder="1" applyAlignment="1" applyProtection="1">
      <alignment horizontal="left" vertical="center"/>
      <protection/>
    </xf>
    <xf numFmtId="166" fontId="7" fillId="0" borderId="30" xfId="0" applyNumberFormat="1" applyFont="1" applyBorder="1" applyAlignment="1" applyProtection="1">
      <alignment horizontal="right" vertical="center"/>
      <protection/>
    </xf>
    <xf numFmtId="166" fontId="0" fillId="0" borderId="30" xfId="0" applyNumberFormat="1" applyFont="1" applyBorder="1" applyAlignment="1" applyProtection="1">
      <alignment horizontal="right" vertical="center"/>
      <protection/>
    </xf>
    <xf numFmtId="165" fontId="0" fillId="0" borderId="32" xfId="0" applyNumberFormat="1" applyFont="1" applyBorder="1" applyAlignment="1" applyProtection="1">
      <alignment horizontal="right" vertical="center"/>
      <protection/>
    </xf>
    <xf numFmtId="0" fontId="2" fillId="0" borderId="46" xfId="0" applyFont="1" applyBorder="1" applyAlignment="1" applyProtection="1">
      <alignment horizontal="left" vertical="center"/>
      <protection/>
    </xf>
    <xf numFmtId="164" fontId="2" fillId="0" borderId="47" xfId="0" applyNumberFormat="1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166" fontId="7" fillId="0" borderId="48" xfId="0" applyNumberFormat="1" applyFont="1" applyBorder="1" applyAlignment="1" applyProtection="1">
      <alignment horizontal="right" vertical="center"/>
      <protection/>
    </xf>
    <xf numFmtId="166" fontId="7" fillId="0" borderId="31" xfId="0" applyNumberFormat="1" applyFont="1" applyBorder="1" applyAlignment="1" applyProtection="1">
      <alignment horizontal="right" vertical="center"/>
      <protection/>
    </xf>
    <xf numFmtId="165" fontId="11" fillId="0" borderId="14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50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167" fontId="12" fillId="0" borderId="32" xfId="0" applyNumberFormat="1" applyFont="1" applyBorder="1" applyAlignment="1" applyProtection="1">
      <alignment horizontal="right" vertical="center"/>
      <protection/>
    </xf>
    <xf numFmtId="0" fontId="2" fillId="0" borderId="51" xfId="0" applyFont="1" applyBorder="1" applyAlignment="1" applyProtection="1">
      <alignment horizontal="left"/>
      <protection/>
    </xf>
    <xf numFmtId="0" fontId="2" fillId="0" borderId="27" xfId="0" applyFont="1" applyBorder="1" applyAlignment="1" applyProtection="1">
      <alignment horizontal="left"/>
      <protection/>
    </xf>
    <xf numFmtId="165" fontId="3" fillId="0" borderId="27" xfId="0" applyNumberFormat="1" applyFont="1" applyBorder="1" applyAlignment="1" applyProtection="1">
      <alignment horizontal="right" vertical="center"/>
      <protection/>
    </xf>
    <xf numFmtId="166" fontId="3" fillId="0" borderId="24" xfId="0" applyNumberFormat="1" applyFont="1" applyBorder="1" applyAlignment="1" applyProtection="1">
      <alignment horizontal="right" vertical="center"/>
      <protection/>
    </xf>
    <xf numFmtId="166" fontId="7" fillId="0" borderId="27" xfId="0" applyNumberFormat="1" applyFont="1" applyBorder="1" applyAlignment="1" applyProtection="1">
      <alignment horizontal="right" vertical="center"/>
      <protection/>
    </xf>
    <xf numFmtId="167" fontId="12" fillId="0" borderId="52" xfId="0" applyNumberFormat="1" applyFont="1" applyBorder="1" applyAlignment="1" applyProtection="1">
      <alignment horizontal="right" vertical="center"/>
      <protection/>
    </xf>
    <xf numFmtId="0" fontId="6" fillId="0" borderId="53" xfId="0" applyFont="1" applyBorder="1" applyAlignment="1" applyProtection="1">
      <alignment horizontal="left" vertical="top"/>
      <protection/>
    </xf>
    <xf numFmtId="0" fontId="2" fillId="0" borderId="17" xfId="0" applyFont="1" applyBorder="1" applyAlignment="1" applyProtection="1">
      <alignment horizontal="left" vertical="center"/>
      <protection/>
    </xf>
    <xf numFmtId="165" fontId="3" fillId="0" borderId="24" xfId="0" applyNumberFormat="1" applyFont="1" applyBorder="1" applyAlignment="1" applyProtection="1">
      <alignment horizontal="right" vertical="center"/>
      <protection/>
    </xf>
    <xf numFmtId="167" fontId="12" fillId="0" borderId="44" xfId="0" applyNumberFormat="1" applyFont="1" applyBorder="1" applyAlignment="1" applyProtection="1">
      <alignment horizontal="right" vertical="center"/>
      <protection/>
    </xf>
    <xf numFmtId="0" fontId="6" fillId="0" borderId="41" xfId="0" applyFont="1" applyBorder="1" applyAlignment="1" applyProtection="1">
      <alignment horizontal="left" vertical="center"/>
      <protection/>
    </xf>
    <xf numFmtId="0" fontId="2" fillId="0" borderId="54" xfId="0" applyFont="1" applyBorder="1" applyAlignment="1" applyProtection="1">
      <alignment horizontal="left" vertical="center"/>
      <protection/>
    </xf>
    <xf numFmtId="166" fontId="13" fillId="0" borderId="55" xfId="0" applyNumberFormat="1" applyFont="1" applyBorder="1" applyAlignment="1" applyProtection="1">
      <alignment horizontal="right" vertical="center"/>
      <protection/>
    </xf>
    <xf numFmtId="0" fontId="2" fillId="0" borderId="56" xfId="0" applyFont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/>
      <protection/>
    </xf>
    <xf numFmtId="0" fontId="2" fillId="0" borderId="57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14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0" fontId="1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 vertical="center"/>
      <protection/>
    </xf>
    <xf numFmtId="0" fontId="3" fillId="34" borderId="58" xfId="0" applyFont="1" applyFill="1" applyBorder="1" applyAlignment="1" applyProtection="1">
      <alignment horizontal="center" vertical="center" wrapText="1"/>
      <protection/>
    </xf>
    <xf numFmtId="0" fontId="3" fillId="34" borderId="59" xfId="0" applyFont="1" applyFill="1" applyBorder="1" applyAlignment="1" applyProtection="1">
      <alignment horizontal="center" vertical="center" wrapText="1"/>
      <protection/>
    </xf>
    <xf numFmtId="0" fontId="3" fillId="34" borderId="60" xfId="0" applyFont="1" applyFill="1" applyBorder="1" applyAlignment="1" applyProtection="1">
      <alignment horizontal="center" vertical="center" wrapText="1"/>
      <protection/>
    </xf>
    <xf numFmtId="0" fontId="3" fillId="34" borderId="35" xfId="0" applyFont="1" applyFill="1" applyBorder="1" applyAlignment="1" applyProtection="1">
      <alignment horizontal="center" vertical="center" wrapText="1"/>
      <protection/>
    </xf>
    <xf numFmtId="164" fontId="3" fillId="34" borderId="47" xfId="0" applyNumberFormat="1" applyFont="1" applyFill="1" applyBorder="1" applyAlignment="1" applyProtection="1">
      <alignment horizontal="center" vertical="center"/>
      <protection/>
    </xf>
    <xf numFmtId="164" fontId="3" fillId="34" borderId="61" xfId="0" applyNumberFormat="1" applyFont="1" applyFill="1" applyBorder="1" applyAlignment="1" applyProtection="1">
      <alignment horizontal="center" vertical="center"/>
      <protection/>
    </xf>
    <xf numFmtId="164" fontId="3" fillId="34" borderId="62" xfId="0" applyNumberFormat="1" applyFont="1" applyFill="1" applyBorder="1" applyAlignment="1" applyProtection="1">
      <alignment horizontal="center" vertical="center"/>
      <protection/>
    </xf>
    <xf numFmtId="164" fontId="3" fillId="34" borderId="40" xfId="0" applyNumberFormat="1" applyFont="1" applyFill="1" applyBorder="1" applyAlignment="1" applyProtection="1">
      <alignment horizontal="center" vertical="center"/>
      <protection/>
    </xf>
    <xf numFmtId="0" fontId="0" fillId="33" borderId="30" xfId="0" applyFont="1" applyFill="1" applyBorder="1" applyAlignment="1" applyProtection="1">
      <alignment horizontal="left"/>
      <protection/>
    </xf>
    <xf numFmtId="0" fontId="0" fillId="33" borderId="31" xfId="0" applyFont="1" applyFill="1" applyBorder="1" applyAlignment="1" applyProtection="1">
      <alignment horizontal="left"/>
      <protection/>
    </xf>
    <xf numFmtId="0" fontId="0" fillId="33" borderId="32" xfId="0" applyFont="1" applyFill="1" applyBorder="1" applyAlignment="1" applyProtection="1">
      <alignment horizontal="left"/>
      <protection/>
    </xf>
    <xf numFmtId="0" fontId="9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left" vertical="center"/>
      <protection/>
    </xf>
    <xf numFmtId="166" fontId="16" fillId="0" borderId="0" xfId="0" applyNumberFormat="1" applyFont="1" applyAlignment="1" applyProtection="1">
      <alignment horizontal="right" vertical="center"/>
      <protection/>
    </xf>
    <xf numFmtId="168" fontId="16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left" vertical="center"/>
      <protection/>
    </xf>
    <xf numFmtId="166" fontId="17" fillId="0" borderId="0" xfId="0" applyNumberFormat="1" applyFont="1" applyAlignment="1" applyProtection="1">
      <alignment horizontal="right" vertical="center"/>
      <protection/>
    </xf>
    <xf numFmtId="168" fontId="17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left" vertical="center"/>
      <protection/>
    </xf>
    <xf numFmtId="166" fontId="18" fillId="0" borderId="0" xfId="0" applyNumberFormat="1" applyFont="1" applyAlignment="1" applyProtection="1">
      <alignment horizontal="right" vertical="center"/>
      <protection/>
    </xf>
    <xf numFmtId="168" fontId="18" fillId="0" borderId="0" xfId="0" applyNumberFormat="1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/>
    </xf>
    <xf numFmtId="166" fontId="20" fillId="0" borderId="0" xfId="0" applyNumberFormat="1" applyFont="1" applyAlignment="1" applyProtection="1">
      <alignment horizontal="right" vertical="center"/>
      <protection/>
    </xf>
    <xf numFmtId="168" fontId="20" fillId="0" borderId="0" xfId="0" applyNumberFormat="1" applyFont="1" applyAlignment="1" applyProtection="1">
      <alignment horizontal="right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2" fillId="34" borderId="35" xfId="0" applyFont="1" applyFill="1" applyBorder="1" applyAlignment="1" applyProtection="1">
      <alignment horizontal="center" vertical="center" wrapText="1"/>
      <protection/>
    </xf>
    <xf numFmtId="0" fontId="2" fillId="34" borderId="36" xfId="0" applyFont="1" applyFill="1" applyBorder="1" applyAlignment="1" applyProtection="1">
      <alignment horizontal="center" vertical="center" wrapText="1"/>
      <protection/>
    </xf>
    <xf numFmtId="0" fontId="3" fillId="34" borderId="36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left"/>
      <protection/>
    </xf>
    <xf numFmtId="164" fontId="2" fillId="34" borderId="40" xfId="0" applyNumberFormat="1" applyFont="1" applyFill="1" applyBorder="1" applyAlignment="1" applyProtection="1">
      <alignment horizontal="center" vertical="center"/>
      <protection/>
    </xf>
    <xf numFmtId="164" fontId="2" fillId="34" borderId="41" xfId="0" applyNumberFormat="1" applyFont="1" applyFill="1" applyBorder="1" applyAlignment="1" applyProtection="1">
      <alignment horizontal="center" vertical="center"/>
      <protection/>
    </xf>
    <xf numFmtId="164" fontId="3" fillId="34" borderId="41" xfId="0" applyNumberFormat="1" applyFont="1" applyFill="1" applyBorder="1" applyAlignment="1" applyProtection="1">
      <alignment horizontal="center" vertical="center"/>
      <protection/>
    </xf>
    <xf numFmtId="0" fontId="2" fillId="33" borderId="20" xfId="0" applyFont="1" applyFill="1" applyBorder="1" applyAlignment="1" applyProtection="1">
      <alignment horizontal="left"/>
      <protection/>
    </xf>
    <xf numFmtId="0" fontId="16" fillId="0" borderId="11" xfId="0" applyFont="1" applyBorder="1" applyAlignment="1" applyProtection="1">
      <alignment horizontal="left" vertical="center"/>
      <protection/>
    </xf>
    <xf numFmtId="0" fontId="16" fillId="0" borderId="11" xfId="0" applyFont="1" applyBorder="1" applyAlignment="1" applyProtection="1">
      <alignment horizontal="center" vertical="center"/>
      <protection/>
    </xf>
    <xf numFmtId="166" fontId="16" fillId="0" borderId="11" xfId="0" applyNumberFormat="1" applyFont="1" applyBorder="1" applyAlignment="1" applyProtection="1">
      <alignment horizontal="right" vertical="center"/>
      <protection/>
    </xf>
    <xf numFmtId="168" fontId="16" fillId="0" borderId="11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 wrapText="1"/>
      <protection/>
    </xf>
    <xf numFmtId="168" fontId="2" fillId="0" borderId="0" xfId="0" applyNumberFormat="1" applyFont="1" applyAlignment="1" applyProtection="1">
      <alignment horizontal="right" vertical="center"/>
      <protection/>
    </xf>
    <xf numFmtId="166" fontId="2" fillId="0" borderId="0" xfId="0" applyNumberFormat="1" applyFont="1" applyAlignment="1" applyProtection="1">
      <alignment horizontal="right" vertical="center"/>
      <protection/>
    </xf>
    <xf numFmtId="169" fontId="2" fillId="0" borderId="0" xfId="0" applyNumberFormat="1" applyFont="1" applyAlignment="1" applyProtection="1">
      <alignment horizontal="right" vertical="center"/>
      <protection/>
    </xf>
    <xf numFmtId="170" fontId="2" fillId="0" borderId="0" xfId="0" applyNumberFormat="1" applyFont="1" applyAlignment="1" applyProtection="1">
      <alignment horizontal="right" vertical="center"/>
      <protection/>
    </xf>
    <xf numFmtId="165" fontId="2" fillId="0" borderId="0" xfId="0" applyNumberFormat="1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 wrapText="1"/>
      <protection/>
    </xf>
    <xf numFmtId="165" fontId="21" fillId="0" borderId="0" xfId="0" applyNumberFormat="1" applyFont="1" applyAlignment="1" applyProtection="1">
      <alignment horizontal="right" vertical="top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horizontal="left" vertical="center" wrapText="1"/>
      <protection/>
    </xf>
    <xf numFmtId="168" fontId="22" fillId="0" borderId="0" xfId="0" applyNumberFormat="1" applyFont="1" applyAlignment="1" applyProtection="1">
      <alignment horizontal="right"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horizontal="left" vertical="center" wrapText="1"/>
      <protection/>
    </xf>
    <xf numFmtId="168" fontId="23" fillId="0" borderId="0" xfId="0" applyNumberFormat="1" applyFont="1" applyAlignment="1" applyProtection="1">
      <alignment horizontal="right" vertical="center"/>
      <protection/>
    </xf>
    <xf numFmtId="168" fontId="21" fillId="0" borderId="0" xfId="0" applyNumberFormat="1" applyFont="1" applyAlignment="1" applyProtection="1">
      <alignment horizontal="right" vertical="top"/>
      <protection/>
    </xf>
    <xf numFmtId="0" fontId="24" fillId="0" borderId="0" xfId="0" applyFont="1" applyAlignment="1" applyProtection="1">
      <alignment horizontal="center" vertical="center"/>
      <protection/>
    </xf>
    <xf numFmtId="49" fontId="24" fillId="0" borderId="0" xfId="0" applyNumberFormat="1" applyFont="1" applyAlignment="1" applyProtection="1">
      <alignment horizontal="left" vertical="top"/>
      <protection/>
    </xf>
    <xf numFmtId="0" fontId="24" fillId="0" borderId="0" xfId="0" applyFont="1" applyAlignment="1" applyProtection="1">
      <alignment horizontal="left" vertical="center" wrapText="1"/>
      <protection/>
    </xf>
    <xf numFmtId="168" fontId="24" fillId="0" borderId="0" xfId="0" applyNumberFormat="1" applyFont="1" applyAlignment="1" applyProtection="1">
      <alignment horizontal="right" vertical="center"/>
      <protection/>
    </xf>
    <xf numFmtId="166" fontId="24" fillId="0" borderId="0" xfId="0" applyNumberFormat="1" applyFont="1" applyAlignment="1" applyProtection="1">
      <alignment horizontal="right" vertical="center"/>
      <protection/>
    </xf>
    <xf numFmtId="169" fontId="24" fillId="0" borderId="0" xfId="0" applyNumberFormat="1" applyFont="1" applyAlignment="1" applyProtection="1">
      <alignment horizontal="right" vertical="center"/>
      <protection/>
    </xf>
    <xf numFmtId="170" fontId="24" fillId="0" borderId="0" xfId="0" applyNumberFormat="1" applyFont="1" applyAlignment="1" applyProtection="1">
      <alignment horizontal="right" vertical="center"/>
      <protection/>
    </xf>
    <xf numFmtId="165" fontId="24" fillId="0" borderId="0" xfId="0" applyNumberFormat="1" applyFont="1" applyAlignment="1" applyProtection="1">
      <alignment horizontal="right"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 wrapText="1"/>
      <protection/>
    </xf>
    <xf numFmtId="164" fontId="3" fillId="0" borderId="18" xfId="0" applyNumberFormat="1" applyFont="1" applyBorder="1" applyAlignment="1" applyProtection="1">
      <alignment horizontal="left" vertical="center"/>
      <protection/>
    </xf>
    <xf numFmtId="164" fontId="3" fillId="0" borderId="19" xfId="0" applyNumberFormat="1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164" fontId="3" fillId="0" borderId="0" xfId="0" applyNumberFormat="1" applyFont="1" applyAlignment="1" applyProtection="1">
      <alignment horizontal="left" vertical="center"/>
      <protection/>
    </xf>
    <xf numFmtId="164" fontId="3" fillId="0" borderId="22" xfId="0" applyNumberFormat="1" applyFont="1" applyBorder="1" applyAlignment="1" applyProtection="1">
      <alignment horizontal="left" vertical="center"/>
      <protection/>
    </xf>
    <xf numFmtId="0" fontId="48" fillId="0" borderId="27" xfId="36" applyBorder="1" applyAlignment="1" applyProtection="1">
      <alignment horizontal="left" vertical="top" wrapText="1"/>
      <protection/>
    </xf>
    <xf numFmtId="164" fontId="3" fillId="0" borderId="28" xfId="0" applyNumberFormat="1" applyFont="1" applyBorder="1" applyAlignment="1" applyProtection="1">
      <alignment horizontal="left" vertical="center"/>
      <protection/>
    </xf>
    <xf numFmtId="164" fontId="3" fillId="0" borderId="29" xfId="0" applyNumberFormat="1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horizontal="center"/>
      <protection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vertical="center"/>
    </xf>
    <xf numFmtId="0" fontId="6" fillId="0" borderId="0" xfId="0" applyFont="1" applyAlignment="1" applyProtection="1">
      <alignment horizontal="left" vertical="top"/>
      <protection/>
    </xf>
    <xf numFmtId="0" fontId="44" fillId="0" borderId="0" xfId="0" applyFont="1" applyBorder="1" applyAlignment="1">
      <alignment vertical="center"/>
    </xf>
    <xf numFmtId="0" fontId="44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s-urs.cz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1"/>
  <sheetViews>
    <sheetView showGridLines="0" tabSelected="1" zoomScalePageLayoutView="0" workbookViewId="0" topLeftCell="A31">
      <selection activeCell="O62" sqref="O62"/>
    </sheetView>
  </sheetViews>
  <sheetFormatPr defaultColWidth="9.140625" defaultRowHeight="12.75" customHeight="1"/>
  <cols>
    <col min="1" max="1" width="2.421875" style="2" customWidth="1"/>
    <col min="2" max="2" width="1.8515625" style="2" customWidth="1"/>
    <col min="3" max="3" width="2.7109375" style="2" customWidth="1"/>
    <col min="4" max="4" width="6.8515625" style="2" customWidth="1"/>
    <col min="5" max="5" width="13.57421875" style="2" customWidth="1"/>
    <col min="6" max="6" width="0.5625" style="2" customWidth="1"/>
    <col min="7" max="7" width="2.57421875" style="2" customWidth="1"/>
    <col min="8" max="8" width="2.7109375" style="2" customWidth="1"/>
    <col min="9" max="9" width="9.7109375" style="2" customWidth="1"/>
    <col min="10" max="10" width="13.57421875" style="2" customWidth="1"/>
    <col min="11" max="11" width="0.71875" style="2" customWidth="1"/>
    <col min="12" max="12" width="2.421875" style="2" customWidth="1"/>
    <col min="13" max="13" width="2.8515625" style="2" customWidth="1"/>
    <col min="14" max="14" width="2.00390625" style="2" customWidth="1"/>
    <col min="15" max="15" width="12.7109375" style="2" customWidth="1"/>
    <col min="16" max="16" width="2.8515625" style="2" customWidth="1"/>
    <col min="17" max="17" width="2.00390625" style="2" customWidth="1"/>
    <col min="18" max="18" width="13.57421875" style="2" customWidth="1"/>
    <col min="19" max="19" width="0.5625" style="2" customWidth="1"/>
    <col min="20" max="16384" width="9.140625" style="2" customWidth="1"/>
  </cols>
  <sheetData>
    <row r="1" spans="1:19" ht="12" customHeight="1" hidden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ht="23.25" customHeight="1">
      <c r="A2" s="202" t="s">
        <v>593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5"/>
    </row>
    <row r="3" spans="1:19" ht="12" customHeight="1" hidden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/>
    </row>
    <row r="4" spans="1:19" ht="8.25" customHeigh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1"/>
    </row>
    <row r="5" spans="1:19" ht="24" customHeight="1">
      <c r="A5" s="12"/>
      <c r="B5" s="13" t="s">
        <v>0</v>
      </c>
      <c r="C5" s="13"/>
      <c r="D5" s="13"/>
      <c r="E5" s="192" t="s">
        <v>1</v>
      </c>
      <c r="F5" s="193"/>
      <c r="G5" s="193"/>
      <c r="H5" s="193"/>
      <c r="I5" s="193"/>
      <c r="J5" s="194"/>
      <c r="K5" s="13"/>
      <c r="L5" s="13"/>
      <c r="M5" s="13"/>
      <c r="N5" s="13"/>
      <c r="O5" s="13" t="s">
        <v>2</v>
      </c>
      <c r="P5" s="14" t="s">
        <v>3</v>
      </c>
      <c r="Q5" s="15"/>
      <c r="R5" s="16"/>
      <c r="S5" s="17"/>
    </row>
    <row r="6" spans="1:19" ht="17.25" customHeight="1" hidden="1">
      <c r="A6" s="12"/>
      <c r="B6" s="13" t="s">
        <v>4</v>
      </c>
      <c r="C6" s="13"/>
      <c r="D6" s="13"/>
      <c r="E6" s="18" t="s">
        <v>5</v>
      </c>
      <c r="F6" s="13"/>
      <c r="G6" s="13"/>
      <c r="H6" s="13"/>
      <c r="I6" s="13"/>
      <c r="J6" s="19"/>
      <c r="K6" s="13"/>
      <c r="L6" s="13"/>
      <c r="M6" s="13"/>
      <c r="N6" s="13"/>
      <c r="O6" s="13"/>
      <c r="P6" s="20"/>
      <c r="Q6" s="21"/>
      <c r="R6" s="19"/>
      <c r="S6" s="17"/>
    </row>
    <row r="7" spans="1:19" ht="24" customHeight="1">
      <c r="A7" s="12"/>
      <c r="B7" s="13" t="s">
        <v>6</v>
      </c>
      <c r="C7" s="13"/>
      <c r="D7" s="13"/>
      <c r="E7" s="195" t="s">
        <v>7</v>
      </c>
      <c r="F7" s="196"/>
      <c r="G7" s="196"/>
      <c r="H7" s="196"/>
      <c r="I7" s="196"/>
      <c r="J7" s="197"/>
      <c r="K7" s="13"/>
      <c r="L7" s="13"/>
      <c r="M7" s="13"/>
      <c r="N7" s="13"/>
      <c r="O7" s="13" t="s">
        <v>8</v>
      </c>
      <c r="P7" s="22"/>
      <c r="Q7" s="21"/>
      <c r="R7" s="19"/>
      <c r="S7" s="17"/>
    </row>
    <row r="8" spans="1:19" ht="17.25" customHeight="1" hidden="1">
      <c r="A8" s="12"/>
      <c r="B8" s="13" t="s">
        <v>9</v>
      </c>
      <c r="C8" s="13"/>
      <c r="D8" s="13"/>
      <c r="E8" s="18" t="s">
        <v>10</v>
      </c>
      <c r="F8" s="13"/>
      <c r="G8" s="13"/>
      <c r="H8" s="13"/>
      <c r="I8" s="13"/>
      <c r="J8" s="19"/>
      <c r="K8" s="13"/>
      <c r="L8" s="13"/>
      <c r="M8" s="13"/>
      <c r="N8" s="13"/>
      <c r="O8" s="13"/>
      <c r="P8" s="20"/>
      <c r="Q8" s="21"/>
      <c r="R8" s="19"/>
      <c r="S8" s="17"/>
    </row>
    <row r="9" spans="1:19" ht="24" customHeight="1">
      <c r="A9" s="12"/>
      <c r="B9" s="13" t="s">
        <v>596</v>
      </c>
      <c r="C9" s="13"/>
      <c r="D9" s="13"/>
      <c r="E9" s="198" t="s">
        <v>595</v>
      </c>
      <c r="F9" s="199"/>
      <c r="G9" s="199"/>
      <c r="H9" s="199"/>
      <c r="I9" s="199"/>
      <c r="J9" s="200"/>
      <c r="K9" s="13"/>
      <c r="L9" s="13"/>
      <c r="M9" s="13"/>
      <c r="N9" s="13"/>
      <c r="O9" s="13" t="s">
        <v>11</v>
      </c>
      <c r="P9" s="201"/>
      <c r="Q9" s="199"/>
      <c r="R9" s="200"/>
      <c r="S9" s="17"/>
    </row>
    <row r="10" spans="1:19" ht="17.25" customHeight="1" hidden="1">
      <c r="A10" s="12"/>
      <c r="B10" s="13" t="s">
        <v>12</v>
      </c>
      <c r="C10" s="13"/>
      <c r="D10" s="13"/>
      <c r="E10" s="23" t="s">
        <v>3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21"/>
      <c r="Q10" s="21"/>
      <c r="R10" s="13"/>
      <c r="S10" s="17"/>
    </row>
    <row r="11" spans="1:19" ht="17.25" customHeight="1" hidden="1">
      <c r="A11" s="12"/>
      <c r="B11" s="13" t="s">
        <v>13</v>
      </c>
      <c r="C11" s="13"/>
      <c r="D11" s="13"/>
      <c r="E11" s="23" t="s">
        <v>3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21"/>
      <c r="Q11" s="21"/>
      <c r="R11" s="13"/>
      <c r="S11" s="17"/>
    </row>
    <row r="12" spans="1:19" ht="17.25" customHeight="1" hidden="1">
      <c r="A12" s="12"/>
      <c r="B12" s="13" t="s">
        <v>14</v>
      </c>
      <c r="C12" s="13"/>
      <c r="D12" s="13"/>
      <c r="E12" s="23" t="s">
        <v>3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21"/>
      <c r="Q12" s="21"/>
      <c r="R12" s="13"/>
      <c r="S12" s="17"/>
    </row>
    <row r="13" spans="1:19" ht="17.25" customHeight="1" hidden="1">
      <c r="A13" s="12"/>
      <c r="B13" s="13"/>
      <c r="C13" s="13"/>
      <c r="D13" s="13"/>
      <c r="E13" s="23" t="s">
        <v>3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21"/>
      <c r="Q13" s="21"/>
      <c r="R13" s="13"/>
      <c r="S13" s="17"/>
    </row>
    <row r="14" spans="1:19" ht="17.25" customHeight="1" hidden="1">
      <c r="A14" s="12"/>
      <c r="B14" s="13"/>
      <c r="C14" s="13"/>
      <c r="D14" s="13"/>
      <c r="E14" s="23" t="s">
        <v>3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21"/>
      <c r="Q14" s="21"/>
      <c r="R14" s="13"/>
      <c r="S14" s="17"/>
    </row>
    <row r="15" spans="1:19" ht="17.25" customHeight="1" hidden="1">
      <c r="A15" s="12"/>
      <c r="B15" s="13"/>
      <c r="C15" s="13"/>
      <c r="D15" s="13"/>
      <c r="E15" s="23" t="s">
        <v>3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21"/>
      <c r="Q15" s="21"/>
      <c r="R15" s="13"/>
      <c r="S15" s="17"/>
    </row>
    <row r="16" spans="1:19" ht="17.25" customHeight="1" hidden="1">
      <c r="A16" s="12"/>
      <c r="B16" s="13"/>
      <c r="C16" s="13"/>
      <c r="D16" s="13"/>
      <c r="E16" s="23" t="s">
        <v>3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21"/>
      <c r="Q16" s="21"/>
      <c r="R16" s="13"/>
      <c r="S16" s="17"/>
    </row>
    <row r="17" spans="1:19" ht="17.25" customHeight="1" hidden="1">
      <c r="A17" s="12"/>
      <c r="B17" s="13"/>
      <c r="C17" s="13"/>
      <c r="D17" s="13"/>
      <c r="E17" s="23" t="s">
        <v>3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21"/>
      <c r="Q17" s="21"/>
      <c r="R17" s="13"/>
      <c r="S17" s="17"/>
    </row>
    <row r="18" spans="1:19" ht="17.25" customHeight="1" hidden="1">
      <c r="A18" s="12"/>
      <c r="B18" s="13"/>
      <c r="C18" s="13"/>
      <c r="D18" s="13"/>
      <c r="E18" s="23" t="s">
        <v>3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21"/>
      <c r="Q18" s="21"/>
      <c r="R18" s="13"/>
      <c r="S18" s="17"/>
    </row>
    <row r="19" spans="1:19" ht="17.25" customHeight="1" hidden="1">
      <c r="A19" s="12"/>
      <c r="B19" s="13"/>
      <c r="C19" s="13"/>
      <c r="D19" s="13"/>
      <c r="E19" s="23" t="s">
        <v>3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21"/>
      <c r="Q19" s="21"/>
      <c r="R19" s="13"/>
      <c r="S19" s="17"/>
    </row>
    <row r="20" spans="1:19" ht="17.25" customHeight="1" hidden="1">
      <c r="A20" s="12"/>
      <c r="B20" s="13"/>
      <c r="C20" s="13"/>
      <c r="D20" s="13"/>
      <c r="E20" s="23" t="s">
        <v>3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21"/>
      <c r="Q20" s="21"/>
      <c r="R20" s="13"/>
      <c r="S20" s="17"/>
    </row>
    <row r="21" spans="1:19" ht="17.25" customHeight="1" hidden="1">
      <c r="A21" s="12"/>
      <c r="B21" s="13"/>
      <c r="C21" s="13"/>
      <c r="D21" s="13"/>
      <c r="E21" s="23" t="s">
        <v>3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21"/>
      <c r="Q21" s="21"/>
      <c r="R21" s="13"/>
      <c r="S21" s="17"/>
    </row>
    <row r="22" spans="1:19" ht="17.25" customHeight="1" hidden="1">
      <c r="A22" s="12"/>
      <c r="B22" s="13"/>
      <c r="C22" s="13"/>
      <c r="D22" s="13"/>
      <c r="E22" s="23" t="s">
        <v>3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21"/>
      <c r="Q22" s="21"/>
      <c r="R22" s="13"/>
      <c r="S22" s="17"/>
    </row>
    <row r="23" spans="1:19" ht="17.25" customHeight="1" hidden="1">
      <c r="A23" s="12"/>
      <c r="B23" s="13"/>
      <c r="C23" s="13"/>
      <c r="D23" s="13"/>
      <c r="E23" s="23" t="s">
        <v>3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21"/>
      <c r="Q23" s="21"/>
      <c r="R23" s="13"/>
      <c r="S23" s="17"/>
    </row>
    <row r="24" spans="1:19" ht="17.25" customHeight="1" hidden="1">
      <c r="A24" s="12"/>
      <c r="B24" s="13"/>
      <c r="C24" s="13"/>
      <c r="D24" s="13"/>
      <c r="E24" s="24" t="s">
        <v>3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21"/>
      <c r="Q24" s="21"/>
      <c r="R24" s="13"/>
      <c r="S24" s="17"/>
    </row>
    <row r="25" spans="1:19" ht="17.25" customHeight="1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 t="s">
        <v>15</v>
      </c>
      <c r="P25" s="13" t="s">
        <v>16</v>
      </c>
      <c r="Q25" s="13"/>
      <c r="R25" s="13"/>
      <c r="S25" s="17"/>
    </row>
    <row r="26" spans="1:19" ht="17.25" customHeight="1">
      <c r="A26" s="12"/>
      <c r="B26" s="13" t="s">
        <v>17</v>
      </c>
      <c r="C26" s="13"/>
      <c r="D26" s="13"/>
      <c r="E26" s="14" t="s">
        <v>18</v>
      </c>
      <c r="F26" s="25"/>
      <c r="G26" s="25"/>
      <c r="H26" s="25"/>
      <c r="I26" s="25"/>
      <c r="J26" s="16"/>
      <c r="K26" s="13"/>
      <c r="L26" s="13"/>
      <c r="M26" s="13"/>
      <c r="N26" s="13"/>
      <c r="O26" s="26"/>
      <c r="P26" s="27"/>
      <c r="Q26" s="28"/>
      <c r="R26" s="29"/>
      <c r="S26" s="17"/>
    </row>
    <row r="27" spans="1:19" ht="17.25" customHeight="1">
      <c r="A27" s="12"/>
      <c r="B27" s="13" t="s">
        <v>19</v>
      </c>
      <c r="C27" s="13"/>
      <c r="D27" s="13"/>
      <c r="E27" s="22" t="s">
        <v>20</v>
      </c>
      <c r="F27" s="13"/>
      <c r="G27" s="13"/>
      <c r="H27" s="13"/>
      <c r="I27" s="13"/>
      <c r="J27" s="19"/>
      <c r="K27" s="13"/>
      <c r="L27" s="13"/>
      <c r="M27" s="13"/>
      <c r="N27" s="13"/>
      <c r="O27" s="26"/>
      <c r="P27" s="27"/>
      <c r="Q27" s="28"/>
      <c r="R27" s="29"/>
      <c r="S27" s="17"/>
    </row>
    <row r="28" spans="1:19" ht="17.25" customHeight="1">
      <c r="A28" s="12"/>
      <c r="B28" s="13" t="s">
        <v>21</v>
      </c>
      <c r="C28" s="13"/>
      <c r="D28" s="13"/>
      <c r="E28" s="22" t="s">
        <v>22</v>
      </c>
      <c r="F28" s="13"/>
      <c r="G28" s="13"/>
      <c r="H28" s="13"/>
      <c r="I28" s="13"/>
      <c r="J28" s="19"/>
      <c r="K28" s="13"/>
      <c r="L28" s="13"/>
      <c r="M28" s="13"/>
      <c r="N28" s="13"/>
      <c r="O28" s="26"/>
      <c r="P28" s="27"/>
      <c r="Q28" s="28"/>
      <c r="R28" s="29"/>
      <c r="S28" s="17"/>
    </row>
    <row r="29" spans="1:19" ht="17.25" customHeight="1">
      <c r="A29" s="12"/>
      <c r="B29" s="13"/>
      <c r="C29" s="13"/>
      <c r="D29" s="13"/>
      <c r="E29" s="30"/>
      <c r="F29" s="31"/>
      <c r="G29" s="31"/>
      <c r="H29" s="31"/>
      <c r="I29" s="31"/>
      <c r="J29" s="32"/>
      <c r="K29" s="13"/>
      <c r="L29" s="13"/>
      <c r="M29" s="13"/>
      <c r="N29" s="13"/>
      <c r="O29" s="21"/>
      <c r="P29" s="21"/>
      <c r="Q29" s="21"/>
      <c r="R29" s="13"/>
      <c r="S29" s="17"/>
    </row>
    <row r="30" spans="1:19" ht="17.25" customHeight="1">
      <c r="A30" s="12"/>
      <c r="B30" s="13"/>
      <c r="C30" s="13"/>
      <c r="D30" s="13"/>
      <c r="E30" s="33" t="s">
        <v>23</v>
      </c>
      <c r="F30" s="13"/>
      <c r="G30" s="13" t="s">
        <v>24</v>
      </c>
      <c r="H30" s="13"/>
      <c r="I30" s="13"/>
      <c r="J30" s="13"/>
      <c r="K30" s="13"/>
      <c r="L30" s="13"/>
      <c r="M30" s="13"/>
      <c r="N30" s="13"/>
      <c r="O30" s="33" t="s">
        <v>25</v>
      </c>
      <c r="P30" s="21"/>
      <c r="Q30" s="21"/>
      <c r="R30" s="34"/>
      <c r="S30" s="17"/>
    </row>
    <row r="31" spans="1:19" ht="17.25" customHeight="1">
      <c r="A31" s="12"/>
      <c r="B31" s="13"/>
      <c r="C31" s="13"/>
      <c r="D31" s="13"/>
      <c r="E31" s="26"/>
      <c r="F31" s="13"/>
      <c r="G31" s="27"/>
      <c r="H31" s="35"/>
      <c r="I31" s="36"/>
      <c r="J31" s="13"/>
      <c r="K31" s="13"/>
      <c r="L31" s="13"/>
      <c r="M31" s="13"/>
      <c r="N31" s="13"/>
      <c r="O31" s="37" t="s">
        <v>26</v>
      </c>
      <c r="P31" s="21"/>
      <c r="Q31" s="21"/>
      <c r="R31" s="38"/>
      <c r="S31" s="17"/>
    </row>
    <row r="32" spans="1:19" ht="8.25" customHeight="1">
      <c r="A32" s="39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1"/>
    </row>
    <row r="33" spans="1:19" ht="20.25" customHeight="1">
      <c r="A33" s="42"/>
      <c r="B33" s="43"/>
      <c r="C33" s="43"/>
      <c r="D33" s="43"/>
      <c r="E33" s="44" t="s">
        <v>27</v>
      </c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5"/>
    </row>
    <row r="34" spans="1:19" ht="20.25" customHeight="1">
      <c r="A34" s="46" t="s">
        <v>28</v>
      </c>
      <c r="B34" s="47"/>
      <c r="C34" s="47"/>
      <c r="D34" s="48"/>
      <c r="E34" s="49" t="s">
        <v>29</v>
      </c>
      <c r="F34" s="48"/>
      <c r="G34" s="49" t="s">
        <v>30</v>
      </c>
      <c r="H34" s="47"/>
      <c r="I34" s="48"/>
      <c r="J34" s="49" t="s">
        <v>31</v>
      </c>
      <c r="K34" s="47"/>
      <c r="L34" s="49" t="s">
        <v>32</v>
      </c>
      <c r="M34" s="47"/>
      <c r="N34" s="47"/>
      <c r="O34" s="48"/>
      <c r="P34" s="49" t="s">
        <v>33</v>
      </c>
      <c r="Q34" s="47"/>
      <c r="R34" s="47"/>
      <c r="S34" s="50"/>
    </row>
    <row r="35" spans="1:19" ht="20.25" customHeight="1">
      <c r="A35" s="51"/>
      <c r="B35" s="52"/>
      <c r="C35" s="52"/>
      <c r="D35" s="53">
        <v>0</v>
      </c>
      <c r="E35" s="54">
        <f>IF(D35=0,0,R47/D35)</f>
        <v>0</v>
      </c>
      <c r="F35" s="55"/>
      <c r="G35" s="56"/>
      <c r="H35" s="52"/>
      <c r="I35" s="53">
        <v>0</v>
      </c>
      <c r="J35" s="54">
        <f>IF(I35=0,0,R47/I35)</f>
        <v>0</v>
      </c>
      <c r="K35" s="57"/>
      <c r="L35" s="56"/>
      <c r="M35" s="52"/>
      <c r="N35" s="52"/>
      <c r="O35" s="53">
        <v>0</v>
      </c>
      <c r="P35" s="56"/>
      <c r="Q35" s="52"/>
      <c r="R35" s="58">
        <f>IF(O35=0,0,R47/O35)</f>
        <v>0</v>
      </c>
      <c r="S35" s="59"/>
    </row>
    <row r="36" spans="1:19" ht="20.25" customHeight="1">
      <c r="A36" s="42"/>
      <c r="B36" s="43"/>
      <c r="C36" s="43"/>
      <c r="D36" s="43"/>
      <c r="E36" s="44" t="s">
        <v>34</v>
      </c>
      <c r="F36" s="43"/>
      <c r="G36" s="43"/>
      <c r="H36" s="43"/>
      <c r="I36" s="43"/>
      <c r="J36" s="60" t="s">
        <v>35</v>
      </c>
      <c r="K36" s="43"/>
      <c r="L36" s="43"/>
      <c r="M36" s="43"/>
      <c r="N36" s="43"/>
      <c r="O36" s="43"/>
      <c r="P36" s="43"/>
      <c r="Q36" s="43"/>
      <c r="R36" s="43"/>
      <c r="S36" s="45"/>
    </row>
    <row r="37" spans="1:19" ht="20.25" customHeight="1">
      <c r="A37" s="61" t="s">
        <v>36</v>
      </c>
      <c r="B37" s="62"/>
      <c r="C37" s="63" t="s">
        <v>37</v>
      </c>
      <c r="D37" s="64"/>
      <c r="E37" s="64"/>
      <c r="F37" s="65"/>
      <c r="G37" s="61" t="s">
        <v>38</v>
      </c>
      <c r="H37" s="66"/>
      <c r="I37" s="63" t="s">
        <v>39</v>
      </c>
      <c r="J37" s="64"/>
      <c r="K37" s="64"/>
      <c r="L37" s="61" t="s">
        <v>40</v>
      </c>
      <c r="M37" s="66"/>
      <c r="N37" s="63" t="s">
        <v>41</v>
      </c>
      <c r="O37" s="64"/>
      <c r="P37" s="64"/>
      <c r="Q37" s="64"/>
      <c r="R37" s="64"/>
      <c r="S37" s="65"/>
    </row>
    <row r="38" spans="1:19" ht="20.25" customHeight="1">
      <c r="A38" s="67">
        <v>1</v>
      </c>
      <c r="B38" s="68" t="s">
        <v>42</v>
      </c>
      <c r="C38" s="16"/>
      <c r="D38" s="69" t="s">
        <v>43</v>
      </c>
      <c r="E38" s="70">
        <f>SUMIF(Rozpocet!O5:O245,8,Rozpocet!I5:I245)</f>
        <v>0</v>
      </c>
      <c r="F38" s="71"/>
      <c r="G38" s="67">
        <v>8</v>
      </c>
      <c r="H38" s="72" t="s">
        <v>44</v>
      </c>
      <c r="I38" s="29"/>
      <c r="J38" s="73">
        <v>0</v>
      </c>
      <c r="K38" s="74"/>
      <c r="L38" s="67">
        <v>13</v>
      </c>
      <c r="M38" s="27" t="s">
        <v>45</v>
      </c>
      <c r="N38" s="35"/>
      <c r="O38" s="35"/>
      <c r="P38" s="75">
        <f>M49</f>
        <v>21</v>
      </c>
      <c r="Q38" s="76" t="s">
        <v>46</v>
      </c>
      <c r="R38" s="70">
        <v>0</v>
      </c>
      <c r="S38" s="71"/>
    </row>
    <row r="39" spans="1:19" ht="20.25" customHeight="1">
      <c r="A39" s="67">
        <v>2</v>
      </c>
      <c r="B39" s="77"/>
      <c r="C39" s="32"/>
      <c r="D39" s="69" t="s">
        <v>47</v>
      </c>
      <c r="E39" s="70">
        <f>SUMIF(Rozpocet!O10:O245,4,Rozpocet!I10:I245)</f>
        <v>0</v>
      </c>
      <c r="F39" s="71"/>
      <c r="G39" s="67">
        <v>9</v>
      </c>
      <c r="H39" s="13" t="s">
        <v>48</v>
      </c>
      <c r="I39" s="69"/>
      <c r="J39" s="73">
        <v>0</v>
      </c>
      <c r="K39" s="74"/>
      <c r="L39" s="67">
        <v>14</v>
      </c>
      <c r="M39" s="27" t="s">
        <v>49</v>
      </c>
      <c r="N39" s="35"/>
      <c r="O39" s="35"/>
      <c r="P39" s="75">
        <f>M49</f>
        <v>21</v>
      </c>
      <c r="Q39" s="76" t="s">
        <v>46</v>
      </c>
      <c r="R39" s="70">
        <v>0</v>
      </c>
      <c r="S39" s="71"/>
    </row>
    <row r="40" spans="1:19" ht="20.25" customHeight="1">
      <c r="A40" s="67">
        <v>3</v>
      </c>
      <c r="B40" s="68" t="s">
        <v>50</v>
      </c>
      <c r="C40" s="16"/>
      <c r="D40" s="69" t="s">
        <v>43</v>
      </c>
      <c r="E40" s="70">
        <f>SUMIF(Rozpocet!O11:O245,32,Rozpocet!I11:I245)</f>
        <v>0</v>
      </c>
      <c r="F40" s="71"/>
      <c r="G40" s="67">
        <v>10</v>
      </c>
      <c r="H40" s="72" t="s">
        <v>51</v>
      </c>
      <c r="I40" s="29"/>
      <c r="J40" s="73">
        <v>0</v>
      </c>
      <c r="K40" s="74"/>
      <c r="L40" s="67">
        <v>15</v>
      </c>
      <c r="M40" s="27" t="s">
        <v>52</v>
      </c>
      <c r="N40" s="35"/>
      <c r="O40" s="35"/>
      <c r="P40" s="75">
        <f>M49</f>
        <v>21</v>
      </c>
      <c r="Q40" s="76" t="s">
        <v>46</v>
      </c>
      <c r="R40" s="70">
        <v>0</v>
      </c>
      <c r="S40" s="71"/>
    </row>
    <row r="41" spans="1:19" ht="20.25" customHeight="1">
      <c r="A41" s="67">
        <v>4</v>
      </c>
      <c r="B41" s="77"/>
      <c r="C41" s="32"/>
      <c r="D41" s="69" t="s">
        <v>47</v>
      </c>
      <c r="E41" s="70">
        <f>SUMIF(Rozpocet!O12:O245,16,Rozpocet!I12:I245)+SUMIF(Rozpocet!O12:O245,128,Rozpocet!I12:I245)</f>
        <v>0</v>
      </c>
      <c r="F41" s="71"/>
      <c r="G41" s="67">
        <v>11</v>
      </c>
      <c r="H41" s="72"/>
      <c r="I41" s="29"/>
      <c r="J41" s="73">
        <v>0</v>
      </c>
      <c r="K41" s="74"/>
      <c r="L41" s="67">
        <v>16</v>
      </c>
      <c r="M41" s="27" t="s">
        <v>53</v>
      </c>
      <c r="N41" s="35"/>
      <c r="O41" s="35"/>
      <c r="P41" s="75">
        <f>M49</f>
        <v>21</v>
      </c>
      <c r="Q41" s="76" t="s">
        <v>46</v>
      </c>
      <c r="R41" s="70">
        <v>0</v>
      </c>
      <c r="S41" s="71"/>
    </row>
    <row r="42" spans="1:19" ht="20.25" customHeight="1">
      <c r="A42" s="67">
        <v>5</v>
      </c>
      <c r="B42" s="68" t="s">
        <v>54</v>
      </c>
      <c r="C42" s="16"/>
      <c r="D42" s="69" t="s">
        <v>43</v>
      </c>
      <c r="E42" s="70">
        <f>SUMIF(Rozpocet!O13:O245,256,Rozpocet!I13:I245)</f>
        <v>0</v>
      </c>
      <c r="F42" s="71"/>
      <c r="G42" s="78"/>
      <c r="H42" s="35"/>
      <c r="I42" s="29"/>
      <c r="J42" s="79"/>
      <c r="K42" s="74"/>
      <c r="L42" s="67">
        <v>17</v>
      </c>
      <c r="M42" s="27" t="s">
        <v>55</v>
      </c>
      <c r="N42" s="35"/>
      <c r="O42" s="35"/>
      <c r="P42" s="75">
        <f>M49</f>
        <v>21</v>
      </c>
      <c r="Q42" s="76" t="s">
        <v>46</v>
      </c>
      <c r="R42" s="70">
        <v>0</v>
      </c>
      <c r="S42" s="71"/>
    </row>
    <row r="43" spans="1:19" ht="20.25" customHeight="1">
      <c r="A43" s="67">
        <v>6</v>
      </c>
      <c r="B43" s="77"/>
      <c r="C43" s="32"/>
      <c r="D43" s="69" t="s">
        <v>47</v>
      </c>
      <c r="E43" s="70">
        <f>SUMIF(Rozpocet!O14:O245,64,Rozpocet!I14:I245)</f>
        <v>0</v>
      </c>
      <c r="F43" s="71"/>
      <c r="G43" s="78"/>
      <c r="H43" s="35"/>
      <c r="I43" s="29"/>
      <c r="J43" s="79"/>
      <c r="K43" s="74"/>
      <c r="L43" s="67">
        <v>18</v>
      </c>
      <c r="M43" s="72" t="s">
        <v>56</v>
      </c>
      <c r="N43" s="35"/>
      <c r="O43" s="35"/>
      <c r="P43" s="35"/>
      <c r="Q43" s="29"/>
      <c r="R43" s="70">
        <f>SUMIF(Rozpocet!O14:O245,1024,Rozpocet!I14:I245)</f>
        <v>0</v>
      </c>
      <c r="S43" s="71"/>
    </row>
    <row r="44" spans="1:19" ht="20.25" customHeight="1">
      <c r="A44" s="67">
        <v>7</v>
      </c>
      <c r="B44" s="80" t="s">
        <v>57</v>
      </c>
      <c r="C44" s="35"/>
      <c r="D44" s="29"/>
      <c r="E44" s="81">
        <f>SUM(E38:E43)</f>
        <v>0</v>
      </c>
      <c r="F44" s="45"/>
      <c r="G44" s="67">
        <v>12</v>
      </c>
      <c r="H44" s="80" t="s">
        <v>58</v>
      </c>
      <c r="I44" s="29"/>
      <c r="J44" s="82">
        <f>SUM(J38:J41)</f>
        <v>0</v>
      </c>
      <c r="K44" s="83"/>
      <c r="L44" s="67">
        <v>19</v>
      </c>
      <c r="M44" s="68" t="s">
        <v>59</v>
      </c>
      <c r="N44" s="25"/>
      <c r="O44" s="25"/>
      <c r="P44" s="25"/>
      <c r="Q44" s="84"/>
      <c r="R44" s="81">
        <f>SUM(R38:R43)</f>
        <v>0</v>
      </c>
      <c r="S44" s="45"/>
    </row>
    <row r="45" spans="1:19" ht="20.25" customHeight="1">
      <c r="A45" s="85">
        <v>20</v>
      </c>
      <c r="B45" s="86" t="s">
        <v>60</v>
      </c>
      <c r="C45" s="87"/>
      <c r="D45" s="88"/>
      <c r="E45" s="89">
        <f>SUMIF(Rozpocet!O14:O245,512,Rozpocet!I14:I245)</f>
        <v>0</v>
      </c>
      <c r="F45" s="41"/>
      <c r="G45" s="85">
        <v>21</v>
      </c>
      <c r="H45" s="86" t="s">
        <v>61</v>
      </c>
      <c r="I45" s="88"/>
      <c r="J45" s="90">
        <v>0</v>
      </c>
      <c r="K45" s="91">
        <f>M49</f>
        <v>21</v>
      </c>
      <c r="L45" s="85">
        <v>22</v>
      </c>
      <c r="M45" s="86" t="s">
        <v>62</v>
      </c>
      <c r="N45" s="87"/>
      <c r="O45" s="87"/>
      <c r="P45" s="87"/>
      <c r="Q45" s="88"/>
      <c r="R45" s="89">
        <f>SUMIF(Rozpocet!O14:O245,"&lt;4",Rozpocet!I14:I245)+SUMIF(Rozpocet!O14:O245,"&gt;1024",Rozpocet!I14:I245)</f>
        <v>0</v>
      </c>
      <c r="S45" s="41"/>
    </row>
    <row r="46" spans="1:19" ht="20.25" customHeight="1">
      <c r="A46" s="92" t="s">
        <v>19</v>
      </c>
      <c r="B46" s="10"/>
      <c r="C46" s="10"/>
      <c r="D46" s="10"/>
      <c r="E46" s="10"/>
      <c r="F46" s="93"/>
      <c r="G46" s="94"/>
      <c r="H46" s="10"/>
      <c r="I46" s="10"/>
      <c r="J46" s="10"/>
      <c r="K46" s="10"/>
      <c r="L46" s="61" t="s">
        <v>63</v>
      </c>
      <c r="M46" s="48"/>
      <c r="N46" s="63" t="s">
        <v>64</v>
      </c>
      <c r="O46" s="47"/>
      <c r="P46" s="47"/>
      <c r="Q46" s="47"/>
      <c r="R46" s="47"/>
      <c r="S46" s="50"/>
    </row>
    <row r="47" spans="1:19" ht="20.25" customHeight="1">
      <c r="A47" s="12"/>
      <c r="B47" s="13"/>
      <c r="C47" s="13"/>
      <c r="D47" s="13"/>
      <c r="E47" s="13"/>
      <c r="F47" s="19"/>
      <c r="G47" s="95"/>
      <c r="H47" s="13"/>
      <c r="I47" s="13"/>
      <c r="J47" s="13"/>
      <c r="K47" s="13"/>
      <c r="L47" s="67">
        <v>23</v>
      </c>
      <c r="M47" s="72" t="s">
        <v>65</v>
      </c>
      <c r="N47" s="35"/>
      <c r="O47" s="35"/>
      <c r="P47" s="35"/>
      <c r="Q47" s="71"/>
      <c r="R47" s="81">
        <f>ROUND(E44+J44+R44+E45+J45+R45,2)</f>
        <v>0</v>
      </c>
      <c r="S47" s="96">
        <f>E44+J44+R44+E45+J45+R45</f>
        <v>0</v>
      </c>
    </row>
    <row r="48" spans="1:19" ht="20.25" customHeight="1">
      <c r="A48" s="97" t="s">
        <v>66</v>
      </c>
      <c r="B48" s="31"/>
      <c r="C48" s="31"/>
      <c r="D48" s="31"/>
      <c r="E48" s="31"/>
      <c r="F48" s="32"/>
      <c r="G48" s="98" t="s">
        <v>67</v>
      </c>
      <c r="H48" s="31"/>
      <c r="I48" s="31"/>
      <c r="J48" s="31"/>
      <c r="K48" s="31"/>
      <c r="L48" s="67">
        <v>24</v>
      </c>
      <c r="M48" s="99">
        <v>15</v>
      </c>
      <c r="N48" s="32" t="s">
        <v>46</v>
      </c>
      <c r="O48" s="100">
        <f>R47-O49</f>
        <v>0</v>
      </c>
      <c r="P48" s="35" t="s">
        <v>68</v>
      </c>
      <c r="Q48" s="29"/>
      <c r="R48" s="101">
        <f>ROUNDUP(O48*M48/100,1)</f>
        <v>0</v>
      </c>
      <c r="S48" s="102">
        <f>O48*M48/100</f>
        <v>0</v>
      </c>
    </row>
    <row r="49" spans="1:19" ht="20.25" customHeight="1">
      <c r="A49" s="103" t="s">
        <v>17</v>
      </c>
      <c r="B49" s="25"/>
      <c r="C49" s="25"/>
      <c r="D49" s="25"/>
      <c r="E49" s="25"/>
      <c r="F49" s="16"/>
      <c r="G49" s="104"/>
      <c r="H49" s="25"/>
      <c r="I49" s="25"/>
      <c r="J49" s="25"/>
      <c r="K49" s="25"/>
      <c r="L49" s="67">
        <v>25</v>
      </c>
      <c r="M49" s="105">
        <v>21</v>
      </c>
      <c r="N49" s="29" t="s">
        <v>46</v>
      </c>
      <c r="O49" s="100">
        <f>ROUND(SUMIF(Rozpocet!N14:N245,M49,Rozpocet!I14:I245)+SUMIF(P38:P42,M49,R38:R42)+IF(K45=M49,J45,0),2)</f>
        <v>0</v>
      </c>
      <c r="P49" s="35" t="s">
        <v>68</v>
      </c>
      <c r="Q49" s="29"/>
      <c r="R49" s="70">
        <f>ROUNDUP(O49*M49/100,1)</f>
        <v>0</v>
      </c>
      <c r="S49" s="106">
        <f>O49*M49/100</f>
        <v>0</v>
      </c>
    </row>
    <row r="50" spans="1:19" ht="20.25" customHeight="1">
      <c r="A50" s="12"/>
      <c r="B50" s="13"/>
      <c r="C50" s="13"/>
      <c r="D50" s="13"/>
      <c r="E50" s="13"/>
      <c r="F50" s="19"/>
      <c r="G50" s="95"/>
      <c r="H50" s="13"/>
      <c r="I50" s="13"/>
      <c r="J50" s="13"/>
      <c r="K50" s="13"/>
      <c r="L50" s="85">
        <v>26</v>
      </c>
      <c r="M50" s="107" t="s">
        <v>69</v>
      </c>
      <c r="N50" s="87"/>
      <c r="O50" s="87"/>
      <c r="P50" s="87"/>
      <c r="Q50" s="108"/>
      <c r="R50" s="109">
        <f>R47+R48+R49</f>
        <v>0</v>
      </c>
      <c r="S50" s="110"/>
    </row>
    <row r="51" spans="1:19" ht="20.25" customHeight="1">
      <c r="A51" s="97" t="s">
        <v>66</v>
      </c>
      <c r="B51" s="31"/>
      <c r="C51" s="31"/>
      <c r="D51" s="31"/>
      <c r="E51" s="31"/>
      <c r="F51" s="32"/>
      <c r="G51" s="98" t="s">
        <v>67</v>
      </c>
      <c r="H51" s="31"/>
      <c r="I51" s="31"/>
      <c r="J51" s="31"/>
      <c r="K51" s="31"/>
      <c r="L51" s="61" t="s">
        <v>70</v>
      </c>
      <c r="M51" s="48"/>
      <c r="N51" s="63" t="s">
        <v>71</v>
      </c>
      <c r="O51" s="47"/>
      <c r="P51" s="47"/>
      <c r="Q51" s="47"/>
      <c r="R51" s="111"/>
      <c r="S51" s="50"/>
    </row>
    <row r="52" spans="1:19" ht="20.25" customHeight="1">
      <c r="A52" s="103" t="s">
        <v>21</v>
      </c>
      <c r="B52" s="25"/>
      <c r="C52" s="25"/>
      <c r="D52" s="25"/>
      <c r="E52" s="25"/>
      <c r="F52" s="16"/>
      <c r="G52" s="104"/>
      <c r="H52" s="25"/>
      <c r="I52" s="25"/>
      <c r="J52" s="25"/>
      <c r="K52" s="25"/>
      <c r="L52" s="67">
        <v>27</v>
      </c>
      <c r="M52" s="72" t="s">
        <v>72</v>
      </c>
      <c r="N52" s="35"/>
      <c r="O52" s="35"/>
      <c r="P52" s="35"/>
      <c r="Q52" s="29"/>
      <c r="R52" s="70">
        <v>0</v>
      </c>
      <c r="S52" s="71"/>
    </row>
    <row r="53" spans="1:19" ht="20.25" customHeight="1">
      <c r="A53" s="12"/>
      <c r="B53" s="13"/>
      <c r="C53" s="13"/>
      <c r="D53" s="13"/>
      <c r="E53" s="13"/>
      <c r="F53" s="19"/>
      <c r="G53" s="95"/>
      <c r="H53" s="13"/>
      <c r="I53" s="13"/>
      <c r="J53" s="13"/>
      <c r="K53" s="13"/>
      <c r="L53" s="67">
        <v>28</v>
      </c>
      <c r="M53" s="72" t="s">
        <v>73</v>
      </c>
      <c r="N53" s="35"/>
      <c r="O53" s="35"/>
      <c r="P53" s="35"/>
      <c r="Q53" s="29"/>
      <c r="R53" s="70">
        <v>0</v>
      </c>
      <c r="S53" s="71"/>
    </row>
    <row r="54" spans="1:19" ht="20.25" customHeight="1">
      <c r="A54" s="112" t="s">
        <v>66</v>
      </c>
      <c r="B54" s="40"/>
      <c r="C54" s="40"/>
      <c r="D54" s="40"/>
      <c r="E54" s="40"/>
      <c r="F54" s="113"/>
      <c r="G54" s="114" t="s">
        <v>67</v>
      </c>
      <c r="H54" s="40"/>
      <c r="I54" s="40"/>
      <c r="J54" s="40"/>
      <c r="K54" s="40"/>
      <c r="L54" s="85">
        <v>29</v>
      </c>
      <c r="M54" s="86" t="s">
        <v>74</v>
      </c>
      <c r="N54" s="87"/>
      <c r="O54" s="87"/>
      <c r="P54" s="87"/>
      <c r="Q54" s="88"/>
      <c r="R54" s="54">
        <v>0</v>
      </c>
      <c r="S54" s="115"/>
    </row>
    <row r="56" spans="1:18" ht="12.75" customHeight="1">
      <c r="A56" s="203" t="s">
        <v>597</v>
      </c>
      <c r="B56" s="203"/>
      <c r="C56" s="203"/>
      <c r="D56" s="203"/>
      <c r="E56" s="203"/>
      <c r="F56" s="203"/>
      <c r="G56" s="203"/>
      <c r="H56" s="203"/>
      <c r="I56" s="203"/>
      <c r="J56" s="203"/>
      <c r="K56" s="203"/>
      <c r="L56" s="203"/>
      <c r="M56" s="203"/>
      <c r="N56" s="203"/>
      <c r="O56" s="203"/>
      <c r="P56" s="203"/>
      <c r="Q56" s="203"/>
      <c r="R56" s="203"/>
    </row>
    <row r="57" spans="1:13" ht="12.75" customHeight="1">
      <c r="A57" s="204" t="s">
        <v>598</v>
      </c>
      <c r="B57" s="204"/>
      <c r="C57" s="204"/>
      <c r="D57" s="204"/>
      <c r="E57" s="204"/>
      <c r="F57" s="204"/>
      <c r="G57" s="204"/>
      <c r="H57" s="205"/>
      <c r="I57" s="205"/>
      <c r="J57" s="205"/>
      <c r="K57" s="205"/>
      <c r="L57" s="205"/>
      <c r="M57" s="205"/>
    </row>
    <row r="58" spans="1:7" ht="12.75" customHeight="1">
      <c r="A58" s="206"/>
      <c r="B58" s="206"/>
      <c r="C58" s="206"/>
      <c r="D58" s="206"/>
      <c r="E58" s="206"/>
      <c r="F58" s="206"/>
      <c r="G58" s="206"/>
    </row>
    <row r="59" spans="1:7" ht="12.75" customHeight="1">
      <c r="A59" s="206" t="s">
        <v>599</v>
      </c>
      <c r="B59" s="206"/>
      <c r="C59" s="206"/>
      <c r="D59" s="206"/>
      <c r="E59" s="206"/>
      <c r="F59" s="206"/>
      <c r="G59" s="206"/>
    </row>
    <row r="60" spans="1:7" ht="12.75" customHeight="1">
      <c r="A60" s="207"/>
      <c r="B60" s="207" t="s">
        <v>600</v>
      </c>
      <c r="C60" s="207"/>
      <c r="D60" s="206" t="s">
        <v>601</v>
      </c>
      <c r="E60" s="206"/>
      <c r="F60" s="206"/>
      <c r="G60" s="206"/>
    </row>
    <row r="61" spans="1:7" ht="12.75" customHeight="1">
      <c r="A61" s="207"/>
      <c r="B61" s="207" t="s">
        <v>602</v>
      </c>
      <c r="C61" s="207"/>
      <c r="D61" s="206" t="s">
        <v>603</v>
      </c>
      <c r="E61" s="206"/>
      <c r="F61" s="206"/>
      <c r="G61" s="206"/>
    </row>
    <row r="62" spans="1:7" ht="12.75" customHeight="1">
      <c r="A62" s="207"/>
      <c r="B62" s="207" t="s">
        <v>82</v>
      </c>
      <c r="C62" s="207"/>
      <c r="D62" s="206" t="s">
        <v>92</v>
      </c>
      <c r="E62" s="206"/>
      <c r="F62" s="206"/>
      <c r="G62" s="206"/>
    </row>
    <row r="63" spans="1:7" ht="12.75" customHeight="1">
      <c r="A63" s="207"/>
      <c r="B63" s="207" t="s">
        <v>83</v>
      </c>
      <c r="C63" s="207"/>
      <c r="D63" s="206" t="s">
        <v>604</v>
      </c>
      <c r="E63" s="206"/>
      <c r="F63" s="206"/>
      <c r="G63" s="206"/>
    </row>
    <row r="64" spans="1:7" ht="12.75" customHeight="1">
      <c r="A64" s="207"/>
      <c r="B64" s="207" t="s">
        <v>93</v>
      </c>
      <c r="C64" s="207"/>
      <c r="D64" s="206" t="s">
        <v>605</v>
      </c>
      <c r="E64" s="206"/>
      <c r="F64" s="206"/>
      <c r="G64" s="206"/>
    </row>
    <row r="65" spans="1:7" ht="12.75" customHeight="1">
      <c r="A65" s="207"/>
      <c r="B65" s="207" t="s">
        <v>606</v>
      </c>
      <c r="C65" s="207"/>
      <c r="D65" s="206" t="s">
        <v>607</v>
      </c>
      <c r="E65" s="206"/>
      <c r="F65" s="206"/>
      <c r="G65" s="206"/>
    </row>
    <row r="66" spans="1:18" ht="12.75" customHeight="1">
      <c r="A66" s="207"/>
      <c r="B66" s="207" t="s">
        <v>608</v>
      </c>
      <c r="C66" s="207"/>
      <c r="D66" s="208" t="s">
        <v>609</v>
      </c>
      <c r="E66" s="208"/>
      <c r="F66" s="208"/>
      <c r="G66" s="208"/>
      <c r="H66" s="208"/>
      <c r="I66" s="208"/>
      <c r="J66" s="208"/>
      <c r="K66" s="208"/>
      <c r="L66" s="208"/>
      <c r="M66" s="208"/>
      <c r="N66" s="208"/>
      <c r="O66" s="208"/>
      <c r="P66" s="208"/>
      <c r="Q66" s="208"/>
      <c r="R66" s="208"/>
    </row>
    <row r="67" spans="1:7" ht="12.75" customHeight="1">
      <c r="A67" s="207"/>
      <c r="B67" s="207" t="s">
        <v>610</v>
      </c>
      <c r="C67" s="207"/>
      <c r="D67" s="206" t="s">
        <v>611</v>
      </c>
      <c r="E67" s="206"/>
      <c r="F67" s="206"/>
      <c r="G67" s="206"/>
    </row>
    <row r="68" spans="1:7" ht="12.75" customHeight="1">
      <c r="A68" s="206" t="s">
        <v>612</v>
      </c>
      <c r="B68" s="206"/>
      <c r="C68" s="206"/>
      <c r="D68" s="206"/>
      <c r="E68" s="206"/>
      <c r="F68" s="206"/>
      <c r="G68" s="206"/>
    </row>
    <row r="69" spans="1:7" ht="12.75" customHeight="1">
      <c r="A69" s="206"/>
      <c r="B69" s="206" t="s">
        <v>613</v>
      </c>
      <c r="C69" s="206"/>
      <c r="D69" s="206"/>
      <c r="E69" s="206"/>
      <c r="F69" s="206"/>
      <c r="G69" s="206"/>
    </row>
    <row r="70" spans="1:7" ht="12.75" customHeight="1">
      <c r="A70" s="206"/>
      <c r="B70" s="206" t="s">
        <v>614</v>
      </c>
      <c r="C70" s="206"/>
      <c r="D70" s="206"/>
      <c r="E70" s="206"/>
      <c r="F70" s="206"/>
      <c r="G70" s="206"/>
    </row>
    <row r="71" spans="1:7" ht="12.75" customHeight="1">
      <c r="A71" s="206"/>
      <c r="B71" s="206" t="s">
        <v>615</v>
      </c>
      <c r="C71" s="206"/>
      <c r="D71" s="206"/>
      <c r="E71" s="206"/>
      <c r="F71" s="206"/>
      <c r="G71" s="206"/>
    </row>
  </sheetData>
  <sheetProtection/>
  <mergeCells count="7">
    <mergeCell ref="D66:R66"/>
    <mergeCell ref="E5:J5"/>
    <mergeCell ref="E7:J7"/>
    <mergeCell ref="E9:J9"/>
    <mergeCell ref="P9:R9"/>
    <mergeCell ref="A2:R2"/>
    <mergeCell ref="A56:R56"/>
  </mergeCells>
  <hyperlinks>
    <hyperlink ref="E9" r:id="rId1" display="www.cs-urs.cz"/>
  </hyperlinks>
  <printOptions verticalCentered="1"/>
  <pageMargins left="0.5905511975288391" right="0.5905511975288391" top="0.9055117964744568" bottom="0.9055117964744568" header="0" footer="0"/>
  <pageSetup fitToHeight="1" fitToWidth="1" horizontalDpi="600" verticalDpi="600" orientation="portrait" paperSize="9" scale="96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7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A1" sqref="A1"/>
    </sheetView>
  </sheetViews>
  <sheetFormatPr defaultColWidth="9.140625" defaultRowHeight="12.75" customHeight="1"/>
  <cols>
    <col min="1" max="1" width="11.7109375" style="2" customWidth="1"/>
    <col min="2" max="2" width="55.7109375" style="2" customWidth="1"/>
    <col min="3" max="3" width="13.57421875" style="2" customWidth="1"/>
    <col min="4" max="4" width="13.7109375" style="2" hidden="1" customWidth="1"/>
    <col min="5" max="5" width="13.8515625" style="2" hidden="1" customWidth="1"/>
    <col min="6" max="16384" width="9.140625" style="2" customWidth="1"/>
  </cols>
  <sheetData>
    <row r="1" spans="1:5" ht="18" customHeight="1">
      <c r="A1" s="116" t="s">
        <v>594</v>
      </c>
      <c r="B1" s="117"/>
      <c r="C1" s="117"/>
      <c r="D1" s="117"/>
      <c r="E1" s="117"/>
    </row>
    <row r="2" spans="1:5" ht="12" customHeight="1">
      <c r="A2" s="118" t="s">
        <v>75</v>
      </c>
      <c r="B2" s="119" t="str">
        <f>'Krycí list'!E5</f>
        <v>Stavební úpravy objektu Hasičské zbrojnice č.p.209, Údlice</v>
      </c>
      <c r="C2" s="120"/>
      <c r="D2" s="120"/>
      <c r="E2" s="120"/>
    </row>
    <row r="3" spans="1:5" ht="12" customHeight="1">
      <c r="A3" s="118" t="s">
        <v>76</v>
      </c>
      <c r="B3" s="119" t="str">
        <f>'Krycí list'!E7</f>
        <v>Opravy v objektu</v>
      </c>
      <c r="C3" s="121"/>
      <c r="D3" s="119"/>
      <c r="E3" s="122"/>
    </row>
    <row r="4" spans="1:5" ht="12" customHeight="1">
      <c r="A4" s="118" t="s">
        <v>77</v>
      </c>
      <c r="B4" s="119" t="str">
        <f>'Krycí list'!E9</f>
        <v>www.cs-urs.cz</v>
      </c>
      <c r="C4" s="121"/>
      <c r="D4" s="119"/>
      <c r="E4" s="122"/>
    </row>
    <row r="5" spans="1:5" ht="12" customHeight="1">
      <c r="A5" s="119" t="s">
        <v>78</v>
      </c>
      <c r="B5" s="119" t="str">
        <f>'Krycí list'!P5</f>
        <v> </v>
      </c>
      <c r="C5" s="121"/>
      <c r="D5" s="119"/>
      <c r="E5" s="122"/>
    </row>
    <row r="6" spans="1:5" ht="6" customHeight="1">
      <c r="A6" s="119"/>
      <c r="B6" s="119"/>
      <c r="C6" s="121"/>
      <c r="D6" s="119"/>
      <c r="E6" s="122"/>
    </row>
    <row r="7" spans="1:5" ht="12" customHeight="1">
      <c r="A7" s="119" t="s">
        <v>79</v>
      </c>
      <c r="B7" s="119" t="str">
        <f>'Krycí list'!E26</f>
        <v>Obec Údlice, Náměstí 12, Údlice 431 41</v>
      </c>
      <c r="C7" s="121"/>
      <c r="D7" s="119"/>
      <c r="E7" s="122"/>
    </row>
    <row r="8" spans="1:5" ht="12" customHeight="1">
      <c r="A8" s="119" t="s">
        <v>80</v>
      </c>
      <c r="B8" s="119" t="str">
        <f>'Krycí list'!E28</f>
        <v>vyjde z výběrového řízení</v>
      </c>
      <c r="C8" s="121"/>
      <c r="D8" s="119"/>
      <c r="E8" s="122"/>
    </row>
    <row r="9" spans="1:5" ht="12" customHeight="1">
      <c r="A9" s="119" t="s">
        <v>81</v>
      </c>
      <c r="B9" s="119" t="s">
        <v>26</v>
      </c>
      <c r="C9" s="121"/>
      <c r="D9" s="119"/>
      <c r="E9" s="122"/>
    </row>
    <row r="10" spans="1:5" ht="6" customHeight="1">
      <c r="A10" s="117"/>
      <c r="B10" s="117"/>
      <c r="C10" s="117"/>
      <c r="D10" s="117"/>
      <c r="E10" s="117"/>
    </row>
    <row r="11" spans="1:5" ht="12" customHeight="1">
      <c r="A11" s="123" t="s">
        <v>82</v>
      </c>
      <c r="B11" s="124" t="s">
        <v>83</v>
      </c>
      <c r="C11" s="125" t="s">
        <v>84</v>
      </c>
      <c r="D11" s="126" t="s">
        <v>85</v>
      </c>
      <c r="E11" s="125" t="s">
        <v>86</v>
      </c>
    </row>
    <row r="12" spans="1:5" ht="12" customHeight="1">
      <c r="A12" s="127">
        <v>1</v>
      </c>
      <c r="B12" s="128">
        <v>2</v>
      </c>
      <c r="C12" s="129">
        <v>3</v>
      </c>
      <c r="D12" s="130">
        <v>4</v>
      </c>
      <c r="E12" s="129">
        <v>5</v>
      </c>
    </row>
    <row r="13" spans="1:5" ht="3.75" customHeight="1">
      <c r="A13" s="131"/>
      <c r="B13" s="132"/>
      <c r="C13" s="132"/>
      <c r="D13" s="132"/>
      <c r="E13" s="133"/>
    </row>
    <row r="14" spans="1:5" s="134" customFormat="1" ht="12.75" customHeight="1">
      <c r="A14" s="135" t="str">
        <f>Rozpocet!D14</f>
        <v>HSV</v>
      </c>
      <c r="B14" s="136" t="str">
        <f>Rozpocet!E14</f>
        <v>Práce a dodávky HSV</v>
      </c>
      <c r="C14" s="137">
        <f>Rozpocet!I14</f>
        <v>0</v>
      </c>
      <c r="D14" s="138">
        <f>Rozpocet!K14</f>
        <v>9.46181042</v>
      </c>
      <c r="E14" s="138">
        <f>Rozpocet!M14</f>
        <v>3.4991320000000004</v>
      </c>
    </row>
    <row r="15" spans="1:5" s="134" customFormat="1" ht="12.75" customHeight="1">
      <c r="A15" s="139" t="str">
        <f>Rozpocet!D15</f>
        <v>1</v>
      </c>
      <c r="B15" s="140" t="str">
        <f>Rozpocet!E15</f>
        <v>Zemní práce</v>
      </c>
      <c r="C15" s="141">
        <f>Rozpocet!I15</f>
        <v>0</v>
      </c>
      <c r="D15" s="142">
        <f>Rozpocet!K15</f>
        <v>0</v>
      </c>
      <c r="E15" s="142">
        <f>Rozpocet!M15</f>
        <v>0</v>
      </c>
    </row>
    <row r="16" spans="1:5" s="134" customFormat="1" ht="12.75" customHeight="1">
      <c r="A16" s="139" t="str">
        <f>Rozpocet!D28</f>
        <v>3</v>
      </c>
      <c r="B16" s="140" t="str">
        <f>Rozpocet!E28</f>
        <v>Svislé a kompletní konstrukce</v>
      </c>
      <c r="C16" s="141">
        <f>Rozpocet!I28</f>
        <v>0</v>
      </c>
      <c r="D16" s="142">
        <f>Rozpocet!K28</f>
        <v>0.9446128799999999</v>
      </c>
      <c r="E16" s="142">
        <f>Rozpocet!M28</f>
        <v>0</v>
      </c>
    </row>
    <row r="17" spans="1:5" s="134" customFormat="1" ht="12.75" customHeight="1">
      <c r="A17" s="139" t="str">
        <f>Rozpocet!D41</f>
        <v>4</v>
      </c>
      <c r="B17" s="140" t="str">
        <f>Rozpocet!E41</f>
        <v>Vodorovné konstrukce</v>
      </c>
      <c r="C17" s="141">
        <f>Rozpocet!I41</f>
        <v>0</v>
      </c>
      <c r="D17" s="142">
        <f>Rozpocet!K41</f>
        <v>4.7269250000000005</v>
      </c>
      <c r="E17" s="142">
        <f>Rozpocet!M41</f>
        <v>0</v>
      </c>
    </row>
    <row r="18" spans="1:5" s="134" customFormat="1" ht="12.75" customHeight="1">
      <c r="A18" s="139" t="str">
        <f>Rozpocet!D44</f>
        <v>6</v>
      </c>
      <c r="B18" s="140" t="str">
        <f>Rozpocet!E44</f>
        <v>Úpravy povrchů, podlahy a osazování výplní</v>
      </c>
      <c r="C18" s="141">
        <f>Rozpocet!I44</f>
        <v>0</v>
      </c>
      <c r="D18" s="142">
        <f>Rozpocet!K44</f>
        <v>2.840680039999999</v>
      </c>
      <c r="E18" s="142">
        <f>Rozpocet!M44</f>
        <v>0</v>
      </c>
    </row>
    <row r="19" spans="1:5" s="134" customFormat="1" ht="12.75" customHeight="1">
      <c r="A19" s="139" t="str">
        <f>Rozpocet!D64</f>
        <v>8</v>
      </c>
      <c r="B19" s="140" t="str">
        <f>Rozpocet!E64</f>
        <v>Trubní vedení</v>
      </c>
      <c r="C19" s="141">
        <f>Rozpocet!I64</f>
        <v>0</v>
      </c>
      <c r="D19" s="142">
        <f>Rozpocet!K64</f>
        <v>0.94377</v>
      </c>
      <c r="E19" s="142">
        <f>Rozpocet!M64</f>
        <v>0.05</v>
      </c>
    </row>
    <row r="20" spans="1:5" s="134" customFormat="1" ht="12.75" customHeight="1">
      <c r="A20" s="139" t="str">
        <f>Rozpocet!D75</f>
        <v>9</v>
      </c>
      <c r="B20" s="140" t="str">
        <f>Rozpocet!E75</f>
        <v>Ostatní konstrukce a práce-bourání</v>
      </c>
      <c r="C20" s="141">
        <f>Rozpocet!I75</f>
        <v>0</v>
      </c>
      <c r="D20" s="142">
        <f>Rozpocet!K75</f>
        <v>0.0058224999999999996</v>
      </c>
      <c r="E20" s="142">
        <f>Rozpocet!M75</f>
        <v>3.4491320000000005</v>
      </c>
    </row>
    <row r="21" spans="1:5" s="134" customFormat="1" ht="12.75" customHeight="1">
      <c r="A21" s="143" t="str">
        <f>Rozpocet!D120</f>
        <v>99</v>
      </c>
      <c r="B21" s="144" t="str">
        <f>Rozpocet!E120</f>
        <v>Přesun hmot</v>
      </c>
      <c r="C21" s="145">
        <f>Rozpocet!I120</f>
        <v>0</v>
      </c>
      <c r="D21" s="146">
        <f>Rozpocet!K120</f>
        <v>0</v>
      </c>
      <c r="E21" s="146">
        <f>Rozpocet!M120</f>
        <v>0</v>
      </c>
    </row>
    <row r="22" spans="1:5" s="134" customFormat="1" ht="12.75" customHeight="1">
      <c r="A22" s="135" t="str">
        <f>Rozpocet!D122</f>
        <v>PSV</v>
      </c>
      <c r="B22" s="136" t="str">
        <f>Rozpocet!E122</f>
        <v>Práce a dodávky PSV</v>
      </c>
      <c r="C22" s="137">
        <f>Rozpocet!I122</f>
        <v>0</v>
      </c>
      <c r="D22" s="138">
        <f>Rozpocet!K122</f>
        <v>1.7902070399999996</v>
      </c>
      <c r="E22" s="138">
        <f>Rozpocet!M122</f>
        <v>0.20088999999999999</v>
      </c>
    </row>
    <row r="23" spans="1:5" s="134" customFormat="1" ht="12.75" customHeight="1">
      <c r="A23" s="139" t="str">
        <f>Rozpocet!D123</f>
        <v>713</v>
      </c>
      <c r="B23" s="140" t="str">
        <f>Rozpocet!E123</f>
        <v>Izolace tepelné</v>
      </c>
      <c r="C23" s="141">
        <f>Rozpocet!I123</f>
        <v>0</v>
      </c>
      <c r="D23" s="142">
        <f>Rozpocet!K123</f>
        <v>0.01656</v>
      </c>
      <c r="E23" s="142">
        <f>Rozpocet!M123</f>
        <v>0</v>
      </c>
    </row>
    <row r="24" spans="1:5" s="134" customFormat="1" ht="12.75" customHeight="1">
      <c r="A24" s="139" t="str">
        <f>Rozpocet!D128</f>
        <v>721</v>
      </c>
      <c r="B24" s="140" t="str">
        <f>Rozpocet!E128</f>
        <v>Zdravotechnika - vnitřní kanalizace</v>
      </c>
      <c r="C24" s="141">
        <f>Rozpocet!I128</f>
        <v>0</v>
      </c>
      <c r="D24" s="142">
        <f>Rozpocet!K128</f>
        <v>0.00574</v>
      </c>
      <c r="E24" s="142">
        <f>Rozpocet!M128</f>
        <v>0.04285</v>
      </c>
    </row>
    <row r="25" spans="1:5" s="134" customFormat="1" ht="12.75" customHeight="1">
      <c r="A25" s="139" t="str">
        <f>Rozpocet!D141</f>
        <v>722</v>
      </c>
      <c r="B25" s="140" t="str">
        <f>Rozpocet!E141</f>
        <v>Zdravotechnika - vnitřní vodovod</v>
      </c>
      <c r="C25" s="141">
        <f>Rozpocet!I141</f>
        <v>0</v>
      </c>
      <c r="D25" s="142">
        <f>Rozpocet!K141</f>
        <v>0.033120000000000004</v>
      </c>
      <c r="E25" s="142">
        <f>Rozpocet!M141</f>
        <v>0</v>
      </c>
    </row>
    <row r="26" spans="1:5" s="134" customFormat="1" ht="12.75" customHeight="1">
      <c r="A26" s="139" t="str">
        <f>Rozpocet!D161</f>
        <v>725</v>
      </c>
      <c r="B26" s="140" t="str">
        <f>Rozpocet!E161</f>
        <v>Zdravotechnika - zařizovací předměty</v>
      </c>
      <c r="C26" s="141">
        <f>Rozpocet!I161</f>
        <v>0</v>
      </c>
      <c r="D26" s="142">
        <f>Rozpocet!K161</f>
        <v>0.07070999999999998</v>
      </c>
      <c r="E26" s="142">
        <f>Rozpocet!M161</f>
        <v>0.04204</v>
      </c>
    </row>
    <row r="27" spans="1:5" s="134" customFormat="1" ht="12.75" customHeight="1">
      <c r="A27" s="139" t="str">
        <f>Rozpocet!D175</f>
        <v>731</v>
      </c>
      <c r="B27" s="140" t="str">
        <f>Rozpocet!E175</f>
        <v>Ústřední vytápění - kotelny</v>
      </c>
      <c r="C27" s="141">
        <f>Rozpocet!I175</f>
        <v>0</v>
      </c>
      <c r="D27" s="142">
        <f>Rozpocet!K175</f>
        <v>0.102</v>
      </c>
      <c r="E27" s="142">
        <f>Rozpocet!M175</f>
        <v>0</v>
      </c>
    </row>
    <row r="28" spans="1:5" s="134" customFormat="1" ht="12.75" customHeight="1">
      <c r="A28" s="139" t="str">
        <f>Rozpocet!D179</f>
        <v>733</v>
      </c>
      <c r="B28" s="140" t="str">
        <f>Rozpocet!E179</f>
        <v>Ústřední vytápění - potrubí</v>
      </c>
      <c r="C28" s="141">
        <f>Rozpocet!I179</f>
        <v>0</v>
      </c>
      <c r="D28" s="142">
        <f>Rozpocet!K179</f>
        <v>0.015</v>
      </c>
      <c r="E28" s="142">
        <f>Rozpocet!M179</f>
        <v>0</v>
      </c>
    </row>
    <row r="29" spans="1:5" s="134" customFormat="1" ht="12.75" customHeight="1">
      <c r="A29" s="139" t="str">
        <f>Rozpocet!D183</f>
        <v>766</v>
      </c>
      <c r="B29" s="140" t="str">
        <f>Rozpocet!E183</f>
        <v>Konstrukce truhlářské</v>
      </c>
      <c r="C29" s="141">
        <f>Rozpocet!I183</f>
        <v>0</v>
      </c>
      <c r="D29" s="142">
        <f>Rozpocet!K183</f>
        <v>0.1106875</v>
      </c>
      <c r="E29" s="142">
        <f>Rozpocet!M183</f>
        <v>0.082</v>
      </c>
    </row>
    <row r="30" spans="1:5" s="134" customFormat="1" ht="12.75" customHeight="1">
      <c r="A30" s="139" t="str">
        <f>Rozpocet!D195</f>
        <v>767</v>
      </c>
      <c r="B30" s="140" t="str">
        <f>Rozpocet!E195</f>
        <v>Konstrukce zámečnické</v>
      </c>
      <c r="C30" s="141">
        <f>Rozpocet!I195</f>
        <v>0</v>
      </c>
      <c r="D30" s="142">
        <f>Rozpocet!K195</f>
        <v>0.00044500000000000003</v>
      </c>
      <c r="E30" s="142">
        <f>Rozpocet!M195</f>
        <v>0</v>
      </c>
    </row>
    <row r="31" spans="1:5" s="134" customFormat="1" ht="12.75" customHeight="1">
      <c r="A31" s="139" t="str">
        <f>Rozpocet!D199</f>
        <v>771</v>
      </c>
      <c r="B31" s="140" t="str">
        <f>Rozpocet!E199</f>
        <v>Podlahy z dlaždic</v>
      </c>
      <c r="C31" s="141">
        <f>Rozpocet!I199</f>
        <v>0</v>
      </c>
      <c r="D31" s="142">
        <f>Rozpocet!K199</f>
        <v>0.9259376399999999</v>
      </c>
      <c r="E31" s="142">
        <f>Rozpocet!M199</f>
        <v>0</v>
      </c>
    </row>
    <row r="32" spans="1:5" s="134" customFormat="1" ht="12.75" customHeight="1">
      <c r="A32" s="139" t="str">
        <f>Rozpocet!D223</f>
        <v>776</v>
      </c>
      <c r="B32" s="140" t="str">
        <f>Rozpocet!E223</f>
        <v>Podlahy povlakové</v>
      </c>
      <c r="C32" s="141">
        <f>Rozpocet!I223</f>
        <v>0</v>
      </c>
      <c r="D32" s="142">
        <f>Rozpocet!K223</f>
        <v>0</v>
      </c>
      <c r="E32" s="142">
        <f>Rozpocet!M223</f>
        <v>0.034</v>
      </c>
    </row>
    <row r="33" spans="1:5" s="134" customFormat="1" ht="12.75" customHeight="1">
      <c r="A33" s="139" t="str">
        <f>Rozpocet!D227</f>
        <v>781</v>
      </c>
      <c r="B33" s="140" t="str">
        <f>Rozpocet!E227</f>
        <v>Dokončovací práce - obklady keramické</v>
      </c>
      <c r="C33" s="141">
        <f>Rozpocet!I227</f>
        <v>0</v>
      </c>
      <c r="D33" s="142">
        <f>Rozpocet!K227</f>
        <v>0.453804</v>
      </c>
      <c r="E33" s="142">
        <f>Rozpocet!M227</f>
        <v>0</v>
      </c>
    </row>
    <row r="34" spans="1:5" s="134" customFormat="1" ht="12.75" customHeight="1">
      <c r="A34" s="139" t="str">
        <f>Rozpocet!D239</f>
        <v>784</v>
      </c>
      <c r="B34" s="140" t="str">
        <f>Rozpocet!E239</f>
        <v>Dokončovací práce - malby</v>
      </c>
      <c r="C34" s="141">
        <f>Rozpocet!I239</f>
        <v>0</v>
      </c>
      <c r="D34" s="142">
        <f>Rozpocet!K239</f>
        <v>0.05620290000000001</v>
      </c>
      <c r="E34" s="142">
        <f>Rozpocet!M239</f>
        <v>0</v>
      </c>
    </row>
    <row r="35" spans="1:5" s="134" customFormat="1" ht="12.75" customHeight="1">
      <c r="A35" s="135" t="str">
        <f>Rozpocet!D242</f>
        <v>M</v>
      </c>
      <c r="B35" s="136" t="str">
        <f>Rozpocet!E242</f>
        <v>Práce a dodávky M</v>
      </c>
      <c r="C35" s="137">
        <f>Rozpocet!I242</f>
        <v>0</v>
      </c>
      <c r="D35" s="138">
        <f>Rozpocet!K242</f>
        <v>0</v>
      </c>
      <c r="E35" s="138">
        <f>Rozpocet!M242</f>
        <v>0</v>
      </c>
    </row>
    <row r="36" spans="1:5" s="134" customFormat="1" ht="12.75" customHeight="1">
      <c r="A36" s="139" t="str">
        <f>Rozpocet!D243</f>
        <v>21-M</v>
      </c>
      <c r="B36" s="140" t="str">
        <f>Rozpocet!E243</f>
        <v>Elektromontáže</v>
      </c>
      <c r="C36" s="141">
        <f>Rozpocet!I243</f>
        <v>0</v>
      </c>
      <c r="D36" s="142">
        <f>Rozpocet!K243</f>
        <v>0</v>
      </c>
      <c r="E36" s="142">
        <f>Rozpocet!M243</f>
        <v>0</v>
      </c>
    </row>
    <row r="37" spans="2:5" s="147" customFormat="1" ht="12.75" customHeight="1">
      <c r="B37" s="148" t="s">
        <v>87</v>
      </c>
      <c r="C37" s="149">
        <f>Rozpocet!I245</f>
        <v>0</v>
      </c>
      <c r="D37" s="150">
        <f>Rozpocet!K245</f>
        <v>11.252017460000001</v>
      </c>
      <c r="E37" s="150">
        <f>Rozpocet!M245</f>
        <v>3.700022</v>
      </c>
    </row>
  </sheetData>
  <sheetProtection/>
  <printOptions horizontalCentered="1"/>
  <pageMargins left="1.1023621559143066" right="1.1023621559143066" top="0.787401556968689" bottom="0.787401556968689" header="0" footer="0"/>
  <pageSetup fitToHeight="999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45"/>
  <sheetViews>
    <sheetView showGridLines="0" zoomScalePageLayoutView="0" workbookViewId="0" topLeftCell="A1">
      <pane ySplit="13" topLeftCell="A63" activePane="bottomLeft" state="frozen"/>
      <selection pane="topLeft" activeCell="A1" sqref="A1"/>
      <selection pane="bottomLeft" activeCell="G127" sqref="G127"/>
    </sheetView>
  </sheetViews>
  <sheetFormatPr defaultColWidth="9.140625" defaultRowHeight="11.25" customHeight="1"/>
  <cols>
    <col min="1" max="1" width="5.57421875" style="2" customWidth="1"/>
    <col min="2" max="2" width="4.421875" style="2" customWidth="1"/>
    <col min="3" max="3" width="4.7109375" style="2" customWidth="1"/>
    <col min="4" max="4" width="12.7109375" style="2" customWidth="1"/>
    <col min="5" max="5" width="55.57421875" style="2" customWidth="1"/>
    <col min="6" max="6" width="4.7109375" style="2" customWidth="1"/>
    <col min="7" max="7" width="9.8515625" style="2" customWidth="1"/>
    <col min="8" max="8" width="9.7109375" style="2" customWidth="1"/>
    <col min="9" max="9" width="13.57421875" style="2" customWidth="1"/>
    <col min="10" max="10" width="10.57421875" style="2" hidden="1" customWidth="1"/>
    <col min="11" max="11" width="10.8515625" style="2" hidden="1" customWidth="1"/>
    <col min="12" max="12" width="9.7109375" style="2" hidden="1" customWidth="1"/>
    <col min="13" max="13" width="11.57421875" style="2" hidden="1" customWidth="1"/>
    <col min="14" max="14" width="5.28125" style="2" customWidth="1"/>
    <col min="15" max="15" width="7.00390625" style="2" hidden="1" customWidth="1"/>
    <col min="16" max="16" width="7.28125" style="2" hidden="1" customWidth="1"/>
    <col min="17" max="19" width="9.140625" style="2" hidden="1" customWidth="1"/>
    <col min="20" max="20" width="0" style="2" hidden="1" customWidth="1"/>
    <col min="21" max="16384" width="9.140625" style="2" customWidth="1"/>
  </cols>
  <sheetData>
    <row r="1" spans="1:20" ht="18" customHeight="1">
      <c r="A1" s="116" t="s">
        <v>593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2"/>
      <c r="P1" s="152"/>
      <c r="Q1" s="151"/>
      <c r="R1" s="151"/>
      <c r="S1" s="151"/>
      <c r="T1" s="151"/>
    </row>
    <row r="2" spans="1:20" ht="11.25" customHeight="1">
      <c r="A2" s="118" t="s">
        <v>75</v>
      </c>
      <c r="B2" s="119"/>
      <c r="C2" s="119" t="str">
        <f>'Krycí list'!E5</f>
        <v>Stavební úpravy objektu Hasičské zbrojnice č.p.209, Údlice</v>
      </c>
      <c r="D2" s="119"/>
      <c r="E2" s="119"/>
      <c r="F2" s="119"/>
      <c r="G2" s="119"/>
      <c r="H2" s="119"/>
      <c r="I2" s="119"/>
      <c r="J2" s="119"/>
      <c r="K2" s="119"/>
      <c r="L2" s="151"/>
      <c r="M2" s="151"/>
      <c r="N2" s="151"/>
      <c r="O2" s="152"/>
      <c r="P2" s="152"/>
      <c r="Q2" s="151"/>
      <c r="R2" s="151"/>
      <c r="S2" s="151"/>
      <c r="T2" s="151"/>
    </row>
    <row r="3" spans="1:20" ht="11.25" customHeight="1">
      <c r="A3" s="118" t="s">
        <v>76</v>
      </c>
      <c r="B3" s="119"/>
      <c r="C3" s="119" t="str">
        <f>'Krycí list'!E7</f>
        <v>Opravy v objektu</v>
      </c>
      <c r="D3" s="119"/>
      <c r="E3" s="119"/>
      <c r="F3" s="119"/>
      <c r="G3" s="119"/>
      <c r="H3" s="119"/>
      <c r="I3" s="119"/>
      <c r="J3" s="119"/>
      <c r="K3" s="119"/>
      <c r="L3" s="151"/>
      <c r="M3" s="151"/>
      <c r="N3" s="151"/>
      <c r="O3" s="152"/>
      <c r="P3" s="152"/>
      <c r="Q3" s="151"/>
      <c r="R3" s="151"/>
      <c r="S3" s="151"/>
      <c r="T3" s="151"/>
    </row>
    <row r="4" spans="1:20" ht="11.25" customHeight="1">
      <c r="A4" s="118" t="s">
        <v>77</v>
      </c>
      <c r="B4" s="119"/>
      <c r="C4" s="119" t="str">
        <f>'Krycí list'!E9</f>
        <v>www.cs-urs.cz</v>
      </c>
      <c r="D4" s="119"/>
      <c r="E4" s="119"/>
      <c r="F4" s="119"/>
      <c r="G4" s="119"/>
      <c r="H4" s="119"/>
      <c r="I4" s="119"/>
      <c r="J4" s="119"/>
      <c r="K4" s="119"/>
      <c r="L4" s="151"/>
      <c r="M4" s="151"/>
      <c r="N4" s="151"/>
      <c r="O4" s="152"/>
      <c r="P4" s="152"/>
      <c r="Q4" s="151"/>
      <c r="R4" s="151"/>
      <c r="S4" s="151"/>
      <c r="T4" s="151"/>
    </row>
    <row r="5" spans="1:20" ht="11.25" customHeight="1">
      <c r="A5" s="119" t="s">
        <v>88</v>
      </c>
      <c r="B5" s="119"/>
      <c r="C5" s="119" t="str">
        <f>'Krycí list'!P5</f>
        <v> </v>
      </c>
      <c r="D5" s="119"/>
      <c r="E5" s="119"/>
      <c r="F5" s="119"/>
      <c r="G5" s="119"/>
      <c r="H5" s="119"/>
      <c r="I5" s="119"/>
      <c r="J5" s="119"/>
      <c r="K5" s="119"/>
      <c r="L5" s="151"/>
      <c r="M5" s="151"/>
      <c r="N5" s="151"/>
      <c r="O5" s="152"/>
      <c r="P5" s="152"/>
      <c r="Q5" s="151"/>
      <c r="R5" s="151"/>
      <c r="S5" s="151"/>
      <c r="T5" s="151"/>
    </row>
    <row r="6" spans="1:20" ht="6" customHeight="1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51"/>
      <c r="M6" s="151"/>
      <c r="N6" s="151"/>
      <c r="O6" s="152"/>
      <c r="P6" s="152"/>
      <c r="Q6" s="151"/>
      <c r="R6" s="151"/>
      <c r="S6" s="151"/>
      <c r="T6" s="151"/>
    </row>
    <row r="7" spans="1:20" ht="11.25" customHeight="1">
      <c r="A7" s="119" t="s">
        <v>79</v>
      </c>
      <c r="B7" s="119"/>
      <c r="C7" s="119" t="str">
        <f>'Krycí list'!E26</f>
        <v>Obec Údlice, Náměstí 12, Údlice 431 41</v>
      </c>
      <c r="D7" s="119"/>
      <c r="E7" s="119"/>
      <c r="F7" s="119"/>
      <c r="G7" s="119"/>
      <c r="H7" s="119"/>
      <c r="I7" s="119"/>
      <c r="J7" s="119"/>
      <c r="K7" s="119"/>
      <c r="L7" s="151"/>
      <c r="M7" s="151"/>
      <c r="N7" s="151"/>
      <c r="O7" s="152"/>
      <c r="P7" s="152"/>
      <c r="Q7" s="151"/>
      <c r="R7" s="151"/>
      <c r="S7" s="151"/>
      <c r="T7" s="151"/>
    </row>
    <row r="8" spans="1:20" ht="11.25" customHeight="1">
      <c r="A8" s="119" t="s">
        <v>80</v>
      </c>
      <c r="B8" s="119"/>
      <c r="C8" s="119" t="str">
        <f>'Krycí list'!E28</f>
        <v>vyjde z výběrového řízení</v>
      </c>
      <c r="D8" s="119"/>
      <c r="E8" s="119"/>
      <c r="F8" s="119"/>
      <c r="G8" s="119"/>
      <c r="H8" s="119"/>
      <c r="I8" s="119"/>
      <c r="J8" s="119"/>
      <c r="K8" s="119"/>
      <c r="L8" s="151"/>
      <c r="M8" s="151"/>
      <c r="N8" s="151"/>
      <c r="O8" s="152"/>
      <c r="P8" s="152"/>
      <c r="Q8" s="151"/>
      <c r="R8" s="151"/>
      <c r="S8" s="151"/>
      <c r="T8" s="151"/>
    </row>
    <row r="9" spans="1:20" ht="11.25" customHeight="1">
      <c r="A9" s="119" t="s">
        <v>81</v>
      </c>
      <c r="B9" s="119"/>
      <c r="C9" s="119" t="s">
        <v>26</v>
      </c>
      <c r="D9" s="119"/>
      <c r="E9" s="119"/>
      <c r="F9" s="119"/>
      <c r="G9" s="119"/>
      <c r="H9" s="119"/>
      <c r="I9" s="119"/>
      <c r="J9" s="119"/>
      <c r="K9" s="119"/>
      <c r="L9" s="151"/>
      <c r="M9" s="151"/>
      <c r="N9" s="151"/>
      <c r="O9" s="152"/>
      <c r="P9" s="152"/>
      <c r="Q9" s="151"/>
      <c r="R9" s="151"/>
      <c r="S9" s="151"/>
      <c r="T9" s="151"/>
    </row>
    <row r="10" spans="1:20" ht="5.25" customHeight="1">
      <c r="A10" s="151"/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2"/>
      <c r="P10" s="152"/>
      <c r="Q10" s="151"/>
      <c r="R10" s="151"/>
      <c r="S10" s="151"/>
      <c r="T10" s="151"/>
    </row>
    <row r="11" spans="1:21" ht="21.75" customHeight="1">
      <c r="A11" s="123" t="s">
        <v>89</v>
      </c>
      <c r="B11" s="124" t="s">
        <v>90</v>
      </c>
      <c r="C11" s="124" t="s">
        <v>91</v>
      </c>
      <c r="D11" s="124" t="s">
        <v>92</v>
      </c>
      <c r="E11" s="124" t="s">
        <v>83</v>
      </c>
      <c r="F11" s="124" t="s">
        <v>93</v>
      </c>
      <c r="G11" s="124" t="s">
        <v>94</v>
      </c>
      <c r="H11" s="124" t="s">
        <v>95</v>
      </c>
      <c r="I11" s="124" t="s">
        <v>84</v>
      </c>
      <c r="J11" s="124" t="s">
        <v>96</v>
      </c>
      <c r="K11" s="124" t="s">
        <v>85</v>
      </c>
      <c r="L11" s="124" t="s">
        <v>97</v>
      </c>
      <c r="M11" s="124" t="s">
        <v>98</v>
      </c>
      <c r="N11" s="124" t="s">
        <v>99</v>
      </c>
      <c r="O11" s="153" t="s">
        <v>100</v>
      </c>
      <c r="P11" s="154" t="s">
        <v>101</v>
      </c>
      <c r="Q11" s="124"/>
      <c r="R11" s="124"/>
      <c r="S11" s="124"/>
      <c r="T11" s="155" t="s">
        <v>102</v>
      </c>
      <c r="U11" s="156"/>
    </row>
    <row r="12" spans="1:21" ht="11.25" customHeight="1">
      <c r="A12" s="127">
        <v>1</v>
      </c>
      <c r="B12" s="128">
        <v>2</v>
      </c>
      <c r="C12" s="128">
        <v>3</v>
      </c>
      <c r="D12" s="128">
        <v>4</v>
      </c>
      <c r="E12" s="128">
        <v>5</v>
      </c>
      <c r="F12" s="128">
        <v>6</v>
      </c>
      <c r="G12" s="128">
        <v>7</v>
      </c>
      <c r="H12" s="128">
        <v>8</v>
      </c>
      <c r="I12" s="128">
        <v>9</v>
      </c>
      <c r="J12" s="128"/>
      <c r="K12" s="128"/>
      <c r="L12" s="128"/>
      <c r="M12" s="128"/>
      <c r="N12" s="128">
        <v>10</v>
      </c>
      <c r="O12" s="157">
        <v>11</v>
      </c>
      <c r="P12" s="158">
        <v>12</v>
      </c>
      <c r="Q12" s="128"/>
      <c r="R12" s="128"/>
      <c r="S12" s="128"/>
      <c r="T12" s="159">
        <v>11</v>
      </c>
      <c r="U12" s="156"/>
    </row>
    <row r="13" spans="1:20" ht="3.75" customHeight="1">
      <c r="A13" s="151"/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2"/>
      <c r="P13" s="160"/>
      <c r="Q13" s="151"/>
      <c r="R13" s="151"/>
      <c r="S13" s="151"/>
      <c r="T13" s="151"/>
    </row>
    <row r="14" spans="1:16" s="134" customFormat="1" ht="12.75" customHeight="1">
      <c r="A14" s="161"/>
      <c r="B14" s="162" t="s">
        <v>63</v>
      </c>
      <c r="C14" s="161"/>
      <c r="D14" s="161" t="s">
        <v>42</v>
      </c>
      <c r="E14" s="161" t="s">
        <v>103</v>
      </c>
      <c r="F14" s="161"/>
      <c r="G14" s="161"/>
      <c r="H14" s="161"/>
      <c r="I14" s="163">
        <f>I15+I28+I41+I44+I64+I75</f>
        <v>0</v>
      </c>
      <c r="J14" s="161"/>
      <c r="K14" s="164">
        <f>K15+K28+K41+K44+K64+K75</f>
        <v>9.46181042</v>
      </c>
      <c r="L14" s="161"/>
      <c r="M14" s="164">
        <f>M15+M28+M41+M44+M64+M75</f>
        <v>3.4991320000000004</v>
      </c>
      <c r="N14" s="161"/>
      <c r="P14" s="136" t="s">
        <v>104</v>
      </c>
    </row>
    <row r="15" spans="2:16" s="134" customFormat="1" ht="12.75" customHeight="1">
      <c r="B15" s="139" t="s">
        <v>63</v>
      </c>
      <c r="D15" s="140" t="s">
        <v>105</v>
      </c>
      <c r="E15" s="140" t="s">
        <v>106</v>
      </c>
      <c r="I15" s="141">
        <f>SUM(I16:I27)</f>
        <v>0</v>
      </c>
      <c r="K15" s="142">
        <f>SUM(K16:K27)</f>
        <v>0</v>
      </c>
      <c r="M15" s="142">
        <f>SUM(M16:M27)</f>
        <v>0</v>
      </c>
      <c r="P15" s="140" t="s">
        <v>105</v>
      </c>
    </row>
    <row r="16" spans="1:16" s="13" customFormat="1" ht="24" customHeight="1">
      <c r="A16" s="165" t="s">
        <v>105</v>
      </c>
      <c r="B16" s="165" t="s">
        <v>107</v>
      </c>
      <c r="C16" s="165" t="s">
        <v>108</v>
      </c>
      <c r="D16" s="166" t="s">
        <v>109</v>
      </c>
      <c r="E16" s="167" t="s">
        <v>110</v>
      </c>
      <c r="F16" s="165" t="s">
        <v>111</v>
      </c>
      <c r="G16" s="168">
        <v>9</v>
      </c>
      <c r="H16" s="169"/>
      <c r="I16" s="169">
        <f>ROUND(G16*H16,2)</f>
        <v>0</v>
      </c>
      <c r="J16" s="170">
        <v>0</v>
      </c>
      <c r="K16" s="168">
        <f>G16*J16</f>
        <v>0</v>
      </c>
      <c r="L16" s="170">
        <v>0</v>
      </c>
      <c r="M16" s="168">
        <f>G16*L16</f>
        <v>0</v>
      </c>
      <c r="N16" s="171">
        <v>21</v>
      </c>
      <c r="O16" s="172">
        <v>4</v>
      </c>
      <c r="P16" s="13" t="s">
        <v>112</v>
      </c>
    </row>
    <row r="17" spans="4:19" s="13" customFormat="1" ht="15.75" customHeight="1">
      <c r="D17" s="173"/>
      <c r="E17" s="174" t="s">
        <v>113</v>
      </c>
      <c r="G17" s="175"/>
      <c r="P17" s="173" t="s">
        <v>112</v>
      </c>
      <c r="Q17" s="173" t="s">
        <v>105</v>
      </c>
      <c r="R17" s="173" t="s">
        <v>114</v>
      </c>
      <c r="S17" s="173" t="s">
        <v>104</v>
      </c>
    </row>
    <row r="18" spans="4:19" s="13" customFormat="1" ht="15.75" customHeight="1">
      <c r="D18" s="176"/>
      <c r="E18" s="177" t="s">
        <v>115</v>
      </c>
      <c r="G18" s="178">
        <v>9</v>
      </c>
      <c r="P18" s="176" t="s">
        <v>112</v>
      </c>
      <c r="Q18" s="176" t="s">
        <v>112</v>
      </c>
      <c r="R18" s="176" t="s">
        <v>114</v>
      </c>
      <c r="S18" s="176" t="s">
        <v>105</v>
      </c>
    </row>
    <row r="19" spans="1:16" s="13" customFormat="1" ht="24" customHeight="1">
      <c r="A19" s="165" t="s">
        <v>112</v>
      </c>
      <c r="B19" s="165" t="s">
        <v>107</v>
      </c>
      <c r="C19" s="165" t="s">
        <v>108</v>
      </c>
      <c r="D19" s="166" t="s">
        <v>116</v>
      </c>
      <c r="E19" s="167" t="s">
        <v>117</v>
      </c>
      <c r="F19" s="165" t="s">
        <v>111</v>
      </c>
      <c r="G19" s="168">
        <v>18</v>
      </c>
      <c r="H19" s="169"/>
      <c r="I19" s="169">
        <f>ROUND(G19*H19,2)</f>
        <v>0</v>
      </c>
      <c r="J19" s="170">
        <v>0</v>
      </c>
      <c r="K19" s="168">
        <f>G19*J19</f>
        <v>0</v>
      </c>
      <c r="L19" s="170">
        <v>0</v>
      </c>
      <c r="M19" s="168">
        <f>G19*L19</f>
        <v>0</v>
      </c>
      <c r="N19" s="171">
        <v>21</v>
      </c>
      <c r="O19" s="172">
        <v>4</v>
      </c>
      <c r="P19" s="13" t="s">
        <v>112</v>
      </c>
    </row>
    <row r="20" spans="1:16" s="13" customFormat="1" ht="13.5" customHeight="1">
      <c r="A20" s="165" t="s">
        <v>118</v>
      </c>
      <c r="B20" s="165" t="s">
        <v>107</v>
      </c>
      <c r="C20" s="165" t="s">
        <v>108</v>
      </c>
      <c r="D20" s="166" t="s">
        <v>119</v>
      </c>
      <c r="E20" s="167" t="s">
        <v>120</v>
      </c>
      <c r="F20" s="165" t="s">
        <v>111</v>
      </c>
      <c r="G20" s="168">
        <v>2.5</v>
      </c>
      <c r="H20" s="169"/>
      <c r="I20" s="169">
        <f>ROUND(G20*H20,2)</f>
        <v>0</v>
      </c>
      <c r="J20" s="170">
        <v>0</v>
      </c>
      <c r="K20" s="168">
        <f>G20*J20</f>
        <v>0</v>
      </c>
      <c r="L20" s="170">
        <v>0</v>
      </c>
      <c r="M20" s="168">
        <f>G20*L20</f>
        <v>0</v>
      </c>
      <c r="N20" s="171">
        <v>21</v>
      </c>
      <c r="O20" s="172">
        <v>4</v>
      </c>
      <c r="P20" s="13" t="s">
        <v>112</v>
      </c>
    </row>
    <row r="21" spans="4:19" s="13" customFormat="1" ht="15.75" customHeight="1">
      <c r="D21" s="176"/>
      <c r="E21" s="177" t="s">
        <v>121</v>
      </c>
      <c r="G21" s="178">
        <v>2.5</v>
      </c>
      <c r="P21" s="176" t="s">
        <v>112</v>
      </c>
      <c r="Q21" s="176" t="s">
        <v>112</v>
      </c>
      <c r="R21" s="176" t="s">
        <v>114</v>
      </c>
      <c r="S21" s="176" t="s">
        <v>105</v>
      </c>
    </row>
    <row r="22" spans="1:16" s="13" customFormat="1" ht="13.5" customHeight="1">
      <c r="A22" s="165" t="s">
        <v>122</v>
      </c>
      <c r="B22" s="165" t="s">
        <v>107</v>
      </c>
      <c r="C22" s="165" t="s">
        <v>108</v>
      </c>
      <c r="D22" s="166" t="s">
        <v>123</v>
      </c>
      <c r="E22" s="167" t="s">
        <v>124</v>
      </c>
      <c r="F22" s="165" t="s">
        <v>111</v>
      </c>
      <c r="G22" s="168">
        <v>3.45</v>
      </c>
      <c r="H22" s="169"/>
      <c r="I22" s="169">
        <f>ROUND(G22*H22,2)</f>
        <v>0</v>
      </c>
      <c r="J22" s="170">
        <v>0</v>
      </c>
      <c r="K22" s="168">
        <f>G22*J22</f>
        <v>0</v>
      </c>
      <c r="L22" s="170">
        <v>0</v>
      </c>
      <c r="M22" s="168">
        <f>G22*L22</f>
        <v>0</v>
      </c>
      <c r="N22" s="171">
        <v>21</v>
      </c>
      <c r="O22" s="172">
        <v>4</v>
      </c>
      <c r="P22" s="13" t="s">
        <v>112</v>
      </c>
    </row>
    <row r="23" spans="1:16" s="13" customFormat="1" ht="13.5" customHeight="1">
      <c r="A23" s="165" t="s">
        <v>125</v>
      </c>
      <c r="B23" s="165" t="s">
        <v>107</v>
      </c>
      <c r="C23" s="165" t="s">
        <v>108</v>
      </c>
      <c r="D23" s="166" t="s">
        <v>126</v>
      </c>
      <c r="E23" s="167" t="s">
        <v>127</v>
      </c>
      <c r="F23" s="165" t="s">
        <v>111</v>
      </c>
      <c r="G23" s="168">
        <v>2.5</v>
      </c>
      <c r="H23" s="169"/>
      <c r="I23" s="169">
        <f>ROUND(G23*H23,2)</f>
        <v>0</v>
      </c>
      <c r="J23" s="170">
        <v>0</v>
      </c>
      <c r="K23" s="168">
        <f>G23*J23</f>
        <v>0</v>
      </c>
      <c r="L23" s="170">
        <v>0</v>
      </c>
      <c r="M23" s="168">
        <f>G23*L23</f>
        <v>0</v>
      </c>
      <c r="N23" s="171">
        <v>21</v>
      </c>
      <c r="O23" s="172">
        <v>4</v>
      </c>
      <c r="P23" s="13" t="s">
        <v>112</v>
      </c>
    </row>
    <row r="24" spans="1:16" s="13" customFormat="1" ht="13.5" customHeight="1">
      <c r="A24" s="165" t="s">
        <v>128</v>
      </c>
      <c r="B24" s="165" t="s">
        <v>107</v>
      </c>
      <c r="C24" s="165" t="s">
        <v>108</v>
      </c>
      <c r="D24" s="166" t="s">
        <v>129</v>
      </c>
      <c r="E24" s="167" t="s">
        <v>130</v>
      </c>
      <c r="F24" s="165" t="s">
        <v>131</v>
      </c>
      <c r="G24" s="168">
        <v>4.5</v>
      </c>
      <c r="H24" s="169"/>
      <c r="I24" s="169">
        <f>ROUND(G24*H24,2)</f>
        <v>0</v>
      </c>
      <c r="J24" s="170">
        <v>0</v>
      </c>
      <c r="K24" s="168">
        <f>G24*J24</f>
        <v>0</v>
      </c>
      <c r="L24" s="170">
        <v>0</v>
      </c>
      <c r="M24" s="168">
        <f>G24*L24</f>
        <v>0</v>
      </c>
      <c r="N24" s="171">
        <v>21</v>
      </c>
      <c r="O24" s="172">
        <v>4</v>
      </c>
      <c r="P24" s="13" t="s">
        <v>112</v>
      </c>
    </row>
    <row r="25" spans="1:16" s="13" customFormat="1" ht="13.5" customHeight="1">
      <c r="A25" s="165" t="s">
        <v>132</v>
      </c>
      <c r="B25" s="165" t="s">
        <v>107</v>
      </c>
      <c r="C25" s="165" t="s">
        <v>108</v>
      </c>
      <c r="D25" s="166" t="s">
        <v>133</v>
      </c>
      <c r="E25" s="167" t="s">
        <v>134</v>
      </c>
      <c r="F25" s="165" t="s">
        <v>111</v>
      </c>
      <c r="G25" s="168">
        <v>6.5</v>
      </c>
      <c r="H25" s="169"/>
      <c r="I25" s="169">
        <f>ROUND(G25*H25,2)</f>
        <v>0</v>
      </c>
      <c r="J25" s="170">
        <v>0</v>
      </c>
      <c r="K25" s="168">
        <f>G25*J25</f>
        <v>0</v>
      </c>
      <c r="L25" s="170">
        <v>0</v>
      </c>
      <c r="M25" s="168">
        <f>G25*L25</f>
        <v>0</v>
      </c>
      <c r="N25" s="171">
        <v>21</v>
      </c>
      <c r="O25" s="172">
        <v>4</v>
      </c>
      <c r="P25" s="13" t="s">
        <v>112</v>
      </c>
    </row>
    <row r="26" spans="4:19" s="13" customFormat="1" ht="15.75" customHeight="1">
      <c r="D26" s="173"/>
      <c r="E26" s="174" t="s">
        <v>135</v>
      </c>
      <c r="G26" s="175"/>
      <c r="P26" s="173" t="s">
        <v>112</v>
      </c>
      <c r="Q26" s="173" t="s">
        <v>105</v>
      </c>
      <c r="R26" s="173" t="s">
        <v>114</v>
      </c>
      <c r="S26" s="173" t="s">
        <v>104</v>
      </c>
    </row>
    <row r="27" spans="4:19" s="13" customFormat="1" ht="15.75" customHeight="1">
      <c r="D27" s="176"/>
      <c r="E27" s="177" t="s">
        <v>136</v>
      </c>
      <c r="G27" s="178">
        <v>6.5</v>
      </c>
      <c r="P27" s="176" t="s">
        <v>112</v>
      </c>
      <c r="Q27" s="176" t="s">
        <v>112</v>
      </c>
      <c r="R27" s="176" t="s">
        <v>114</v>
      </c>
      <c r="S27" s="176" t="s">
        <v>105</v>
      </c>
    </row>
    <row r="28" spans="2:16" s="134" customFormat="1" ht="12.75" customHeight="1">
      <c r="B28" s="139" t="s">
        <v>63</v>
      </c>
      <c r="D28" s="140" t="s">
        <v>118</v>
      </c>
      <c r="E28" s="140" t="s">
        <v>137</v>
      </c>
      <c r="I28" s="141">
        <f>SUM(I29:I40)</f>
        <v>0</v>
      </c>
      <c r="K28" s="142">
        <f>SUM(K29:K40)</f>
        <v>0.9446128799999999</v>
      </c>
      <c r="M28" s="142">
        <f>SUM(M29:M40)</f>
        <v>0</v>
      </c>
      <c r="P28" s="140" t="s">
        <v>105</v>
      </c>
    </row>
    <row r="29" spans="1:16" s="13" customFormat="1" ht="24" customHeight="1">
      <c r="A29" s="165" t="s">
        <v>138</v>
      </c>
      <c r="B29" s="165" t="s">
        <v>107</v>
      </c>
      <c r="C29" s="165" t="s">
        <v>139</v>
      </c>
      <c r="D29" s="166" t="s">
        <v>140</v>
      </c>
      <c r="E29" s="167" t="s">
        <v>141</v>
      </c>
      <c r="F29" s="165" t="s">
        <v>142</v>
      </c>
      <c r="G29" s="168">
        <v>1.8</v>
      </c>
      <c r="H29" s="169"/>
      <c r="I29" s="169">
        <f>ROUND(G29*H29,2)</f>
        <v>0</v>
      </c>
      <c r="J29" s="170">
        <v>0.10212</v>
      </c>
      <c r="K29" s="168">
        <f>G29*J29</f>
        <v>0.183816</v>
      </c>
      <c r="L29" s="170">
        <v>0</v>
      </c>
      <c r="M29" s="168">
        <f>G29*L29</f>
        <v>0</v>
      </c>
      <c r="N29" s="171">
        <v>21</v>
      </c>
      <c r="O29" s="172">
        <v>4</v>
      </c>
      <c r="P29" s="13" t="s">
        <v>112</v>
      </c>
    </row>
    <row r="30" spans="4:19" s="13" customFormat="1" ht="15.75" customHeight="1">
      <c r="D30" s="173"/>
      <c r="E30" s="174" t="s">
        <v>143</v>
      </c>
      <c r="G30" s="175"/>
      <c r="P30" s="173" t="s">
        <v>112</v>
      </c>
      <c r="Q30" s="173" t="s">
        <v>105</v>
      </c>
      <c r="R30" s="173" t="s">
        <v>114</v>
      </c>
      <c r="S30" s="173" t="s">
        <v>104</v>
      </c>
    </row>
    <row r="31" spans="4:19" s="13" customFormat="1" ht="15.75" customHeight="1">
      <c r="D31" s="176"/>
      <c r="E31" s="177" t="s">
        <v>144</v>
      </c>
      <c r="G31" s="178">
        <v>1.8</v>
      </c>
      <c r="P31" s="176" t="s">
        <v>112</v>
      </c>
      <c r="Q31" s="176" t="s">
        <v>112</v>
      </c>
      <c r="R31" s="176" t="s">
        <v>114</v>
      </c>
      <c r="S31" s="176" t="s">
        <v>105</v>
      </c>
    </row>
    <row r="32" spans="1:16" s="13" customFormat="1" ht="13.5" customHeight="1">
      <c r="A32" s="165" t="s">
        <v>145</v>
      </c>
      <c r="B32" s="165" t="s">
        <v>107</v>
      </c>
      <c r="C32" s="165" t="s">
        <v>139</v>
      </c>
      <c r="D32" s="166" t="s">
        <v>146</v>
      </c>
      <c r="E32" s="167" t="s">
        <v>147</v>
      </c>
      <c r="F32" s="165" t="s">
        <v>148</v>
      </c>
      <c r="G32" s="168">
        <v>5.1</v>
      </c>
      <c r="H32" s="169"/>
      <c r="I32" s="169">
        <f>ROUND(G32*H32,2)</f>
        <v>0</v>
      </c>
      <c r="J32" s="170">
        <v>8E-05</v>
      </c>
      <c r="K32" s="168">
        <f>G32*J32</f>
        <v>0.000408</v>
      </c>
      <c r="L32" s="170">
        <v>0</v>
      </c>
      <c r="M32" s="168">
        <f>G32*L32</f>
        <v>0</v>
      </c>
      <c r="N32" s="171">
        <v>21</v>
      </c>
      <c r="O32" s="172">
        <v>4</v>
      </c>
      <c r="P32" s="13" t="s">
        <v>112</v>
      </c>
    </row>
    <row r="33" spans="4:19" s="13" customFormat="1" ht="15.75" customHeight="1">
      <c r="D33" s="176"/>
      <c r="E33" s="177" t="s">
        <v>149</v>
      </c>
      <c r="G33" s="178">
        <v>5.1</v>
      </c>
      <c r="P33" s="176" t="s">
        <v>112</v>
      </c>
      <c r="Q33" s="176" t="s">
        <v>112</v>
      </c>
      <c r="R33" s="176" t="s">
        <v>114</v>
      </c>
      <c r="S33" s="176" t="s">
        <v>105</v>
      </c>
    </row>
    <row r="34" spans="1:16" s="13" customFormat="1" ht="24" customHeight="1">
      <c r="A34" s="165" t="s">
        <v>150</v>
      </c>
      <c r="B34" s="165" t="s">
        <v>107</v>
      </c>
      <c r="C34" s="165" t="s">
        <v>139</v>
      </c>
      <c r="D34" s="166" t="s">
        <v>151</v>
      </c>
      <c r="E34" s="167" t="s">
        <v>152</v>
      </c>
      <c r="F34" s="165" t="s">
        <v>148</v>
      </c>
      <c r="G34" s="168">
        <v>7.8</v>
      </c>
      <c r="H34" s="169"/>
      <c r="I34" s="169">
        <f>ROUND(G34*H34,2)</f>
        <v>0</v>
      </c>
      <c r="J34" s="170">
        <v>6E-05</v>
      </c>
      <c r="K34" s="168">
        <f>G34*J34</f>
        <v>0.000468</v>
      </c>
      <c r="L34" s="170">
        <v>0</v>
      </c>
      <c r="M34" s="168">
        <f>G34*L34</f>
        <v>0</v>
      </c>
      <c r="N34" s="171">
        <v>21</v>
      </c>
      <c r="O34" s="172">
        <v>4</v>
      </c>
      <c r="P34" s="13" t="s">
        <v>112</v>
      </c>
    </row>
    <row r="35" spans="4:19" s="13" customFormat="1" ht="15.75" customHeight="1">
      <c r="D35" s="176"/>
      <c r="E35" s="177" t="s">
        <v>153</v>
      </c>
      <c r="G35" s="178">
        <v>7.8</v>
      </c>
      <c r="P35" s="176" t="s">
        <v>112</v>
      </c>
      <c r="Q35" s="176" t="s">
        <v>112</v>
      </c>
      <c r="R35" s="176" t="s">
        <v>114</v>
      </c>
      <c r="S35" s="176" t="s">
        <v>105</v>
      </c>
    </row>
    <row r="36" spans="1:16" s="13" customFormat="1" ht="24" customHeight="1">
      <c r="A36" s="165" t="s">
        <v>154</v>
      </c>
      <c r="B36" s="165" t="s">
        <v>107</v>
      </c>
      <c r="C36" s="165" t="s">
        <v>155</v>
      </c>
      <c r="D36" s="166" t="s">
        <v>156</v>
      </c>
      <c r="E36" s="167" t="s">
        <v>157</v>
      </c>
      <c r="F36" s="165" t="s">
        <v>142</v>
      </c>
      <c r="G36" s="168">
        <v>10.884</v>
      </c>
      <c r="H36" s="169"/>
      <c r="I36" s="169">
        <f>ROUND(G36*H36,2)</f>
        <v>0</v>
      </c>
      <c r="J36" s="170">
        <v>0.06982</v>
      </c>
      <c r="K36" s="168">
        <f>G36*J36</f>
        <v>0.7599208799999999</v>
      </c>
      <c r="L36" s="170">
        <v>0</v>
      </c>
      <c r="M36" s="168">
        <f>G36*L36</f>
        <v>0</v>
      </c>
      <c r="N36" s="171">
        <v>21</v>
      </c>
      <c r="O36" s="172">
        <v>4</v>
      </c>
      <c r="P36" s="13" t="s">
        <v>112</v>
      </c>
    </row>
    <row r="37" spans="4:19" s="13" customFormat="1" ht="15.75" customHeight="1">
      <c r="D37" s="173"/>
      <c r="E37" s="174" t="s">
        <v>158</v>
      </c>
      <c r="G37" s="175"/>
      <c r="P37" s="173" t="s">
        <v>112</v>
      </c>
      <c r="Q37" s="173" t="s">
        <v>105</v>
      </c>
      <c r="R37" s="173" t="s">
        <v>114</v>
      </c>
      <c r="S37" s="173" t="s">
        <v>104</v>
      </c>
    </row>
    <row r="38" spans="4:19" s="13" customFormat="1" ht="15.75" customHeight="1">
      <c r="D38" s="176"/>
      <c r="E38" s="177" t="s">
        <v>159</v>
      </c>
      <c r="G38" s="178">
        <v>13.26</v>
      </c>
      <c r="P38" s="176" t="s">
        <v>112</v>
      </c>
      <c r="Q38" s="176" t="s">
        <v>112</v>
      </c>
      <c r="R38" s="176" t="s">
        <v>114</v>
      </c>
      <c r="S38" s="176" t="s">
        <v>104</v>
      </c>
    </row>
    <row r="39" spans="4:19" s="13" customFormat="1" ht="15.75" customHeight="1">
      <c r="D39" s="176"/>
      <c r="E39" s="177" t="s">
        <v>160</v>
      </c>
      <c r="G39" s="178">
        <v>-2.376</v>
      </c>
      <c r="P39" s="176" t="s">
        <v>112</v>
      </c>
      <c r="Q39" s="176" t="s">
        <v>112</v>
      </c>
      <c r="R39" s="176" t="s">
        <v>114</v>
      </c>
      <c r="S39" s="176" t="s">
        <v>104</v>
      </c>
    </row>
    <row r="40" spans="4:19" s="13" customFormat="1" ht="15.75" customHeight="1">
      <c r="D40" s="179"/>
      <c r="E40" s="180" t="s">
        <v>161</v>
      </c>
      <c r="G40" s="181">
        <v>10.884</v>
      </c>
      <c r="P40" s="179" t="s">
        <v>112</v>
      </c>
      <c r="Q40" s="179" t="s">
        <v>122</v>
      </c>
      <c r="R40" s="179" t="s">
        <v>114</v>
      </c>
      <c r="S40" s="179" t="s">
        <v>105</v>
      </c>
    </row>
    <row r="41" spans="2:16" s="134" customFormat="1" ht="12.75" customHeight="1">
      <c r="B41" s="139" t="s">
        <v>63</v>
      </c>
      <c r="D41" s="140" t="s">
        <v>122</v>
      </c>
      <c r="E41" s="140" t="s">
        <v>162</v>
      </c>
      <c r="I41" s="141">
        <f>SUM(I42:I43)</f>
        <v>0</v>
      </c>
      <c r="K41" s="142">
        <f>SUM(K42:K43)</f>
        <v>4.7269250000000005</v>
      </c>
      <c r="M41" s="142">
        <f>SUM(M42:M43)</f>
        <v>0</v>
      </c>
      <c r="P41" s="140" t="s">
        <v>105</v>
      </c>
    </row>
    <row r="42" spans="1:16" s="13" customFormat="1" ht="13.5" customHeight="1">
      <c r="A42" s="165" t="s">
        <v>163</v>
      </c>
      <c r="B42" s="165" t="s">
        <v>107</v>
      </c>
      <c r="C42" s="165" t="s">
        <v>164</v>
      </c>
      <c r="D42" s="166" t="s">
        <v>165</v>
      </c>
      <c r="E42" s="167" t="s">
        <v>166</v>
      </c>
      <c r="F42" s="165" t="s">
        <v>111</v>
      </c>
      <c r="G42" s="168">
        <v>2.5</v>
      </c>
      <c r="H42" s="169"/>
      <c r="I42" s="169">
        <f>ROUND(G42*H42,2)</f>
        <v>0</v>
      </c>
      <c r="J42" s="170">
        <v>1.89077</v>
      </c>
      <c r="K42" s="168">
        <f>G42*J42</f>
        <v>4.7269250000000005</v>
      </c>
      <c r="L42" s="170">
        <v>0</v>
      </c>
      <c r="M42" s="168">
        <f>G42*L42</f>
        <v>0</v>
      </c>
      <c r="N42" s="171">
        <v>21</v>
      </c>
      <c r="O42" s="172">
        <v>4</v>
      </c>
      <c r="P42" s="13" t="s">
        <v>112</v>
      </c>
    </row>
    <row r="43" spans="4:19" s="13" customFormat="1" ht="15.75" customHeight="1">
      <c r="D43" s="176"/>
      <c r="E43" s="177" t="s">
        <v>167</v>
      </c>
      <c r="G43" s="178">
        <v>2.5</v>
      </c>
      <c r="P43" s="176" t="s">
        <v>112</v>
      </c>
      <c r="Q43" s="176" t="s">
        <v>112</v>
      </c>
      <c r="R43" s="176" t="s">
        <v>114</v>
      </c>
      <c r="S43" s="176" t="s">
        <v>105</v>
      </c>
    </row>
    <row r="44" spans="2:16" s="134" customFormat="1" ht="12.75" customHeight="1">
      <c r="B44" s="139" t="s">
        <v>63</v>
      </c>
      <c r="D44" s="140" t="s">
        <v>128</v>
      </c>
      <c r="E44" s="140" t="s">
        <v>168</v>
      </c>
      <c r="I44" s="141">
        <f>SUM(I45:I63)</f>
        <v>0</v>
      </c>
      <c r="K44" s="142">
        <f>SUM(K45:K63)</f>
        <v>2.840680039999999</v>
      </c>
      <c r="M44" s="142">
        <f>SUM(M45:M63)</f>
        <v>0</v>
      </c>
      <c r="P44" s="140" t="s">
        <v>105</v>
      </c>
    </row>
    <row r="45" spans="1:16" s="13" customFormat="1" ht="13.5" customHeight="1">
      <c r="A45" s="165" t="s">
        <v>169</v>
      </c>
      <c r="B45" s="165" t="s">
        <v>107</v>
      </c>
      <c r="C45" s="165" t="s">
        <v>139</v>
      </c>
      <c r="D45" s="166" t="s">
        <v>170</v>
      </c>
      <c r="E45" s="167" t="s">
        <v>171</v>
      </c>
      <c r="F45" s="165" t="s">
        <v>142</v>
      </c>
      <c r="G45" s="168">
        <v>34.9</v>
      </c>
      <c r="H45" s="169"/>
      <c r="I45" s="169">
        <f>ROUND(G45*H45,2)</f>
        <v>0</v>
      </c>
      <c r="J45" s="170">
        <v>0.01591</v>
      </c>
      <c r="K45" s="168">
        <f>G45*J45</f>
        <v>0.555259</v>
      </c>
      <c r="L45" s="170">
        <v>0</v>
      </c>
      <c r="M45" s="168">
        <f>G45*L45</f>
        <v>0</v>
      </c>
      <c r="N45" s="171">
        <v>21</v>
      </c>
      <c r="O45" s="172">
        <v>4</v>
      </c>
      <c r="P45" s="13" t="s">
        <v>112</v>
      </c>
    </row>
    <row r="46" spans="1:16" s="13" customFormat="1" ht="13.5" customHeight="1">
      <c r="A46" s="165" t="s">
        <v>172</v>
      </c>
      <c r="B46" s="165" t="s">
        <v>107</v>
      </c>
      <c r="C46" s="165" t="s">
        <v>155</v>
      </c>
      <c r="D46" s="166" t="s">
        <v>173</v>
      </c>
      <c r="E46" s="167" t="s">
        <v>174</v>
      </c>
      <c r="F46" s="165" t="s">
        <v>142</v>
      </c>
      <c r="G46" s="168">
        <v>27.756</v>
      </c>
      <c r="H46" s="169"/>
      <c r="I46" s="169">
        <f>ROUND(G46*H46,2)</f>
        <v>0</v>
      </c>
      <c r="J46" s="170">
        <v>0.0247</v>
      </c>
      <c r="K46" s="168">
        <f>G46*J46</f>
        <v>0.6855732</v>
      </c>
      <c r="L46" s="170">
        <v>0</v>
      </c>
      <c r="M46" s="168">
        <f>G46*L46</f>
        <v>0</v>
      </c>
      <c r="N46" s="171">
        <v>21</v>
      </c>
      <c r="O46" s="172">
        <v>4</v>
      </c>
      <c r="P46" s="13" t="s">
        <v>112</v>
      </c>
    </row>
    <row r="47" spans="4:19" s="13" customFormat="1" ht="15.75" customHeight="1">
      <c r="D47" s="173"/>
      <c r="E47" s="174" t="s">
        <v>175</v>
      </c>
      <c r="G47" s="175"/>
      <c r="P47" s="173" t="s">
        <v>112</v>
      </c>
      <c r="Q47" s="173" t="s">
        <v>105</v>
      </c>
      <c r="R47" s="173" t="s">
        <v>114</v>
      </c>
      <c r="S47" s="173" t="s">
        <v>104</v>
      </c>
    </row>
    <row r="48" spans="4:19" s="13" customFormat="1" ht="15.75" customHeight="1">
      <c r="D48" s="173"/>
      <c r="E48" s="174" t="s">
        <v>176</v>
      </c>
      <c r="G48" s="175"/>
      <c r="P48" s="173" t="s">
        <v>112</v>
      </c>
      <c r="Q48" s="173" t="s">
        <v>105</v>
      </c>
      <c r="R48" s="173" t="s">
        <v>114</v>
      </c>
      <c r="S48" s="173" t="s">
        <v>104</v>
      </c>
    </row>
    <row r="49" spans="4:19" s="13" customFormat="1" ht="15.75" customHeight="1">
      <c r="D49" s="176"/>
      <c r="E49" s="177" t="s">
        <v>177</v>
      </c>
      <c r="G49" s="178">
        <v>3.6</v>
      </c>
      <c r="P49" s="176" t="s">
        <v>112</v>
      </c>
      <c r="Q49" s="176" t="s">
        <v>112</v>
      </c>
      <c r="R49" s="176" t="s">
        <v>114</v>
      </c>
      <c r="S49" s="176" t="s">
        <v>104</v>
      </c>
    </row>
    <row r="50" spans="4:19" s="13" customFormat="1" ht="15.75" customHeight="1">
      <c r="D50" s="173"/>
      <c r="E50" s="174" t="s">
        <v>178</v>
      </c>
      <c r="G50" s="182"/>
      <c r="P50" s="173" t="s">
        <v>112</v>
      </c>
      <c r="Q50" s="173" t="s">
        <v>105</v>
      </c>
      <c r="R50" s="173" t="s">
        <v>114</v>
      </c>
      <c r="S50" s="173" t="s">
        <v>104</v>
      </c>
    </row>
    <row r="51" spans="4:19" s="13" customFormat="1" ht="15.75" customHeight="1">
      <c r="D51" s="176"/>
      <c r="E51" s="177" t="s">
        <v>179</v>
      </c>
      <c r="G51" s="178">
        <v>26.52</v>
      </c>
      <c r="P51" s="176" t="s">
        <v>112</v>
      </c>
      <c r="Q51" s="176" t="s">
        <v>112</v>
      </c>
      <c r="R51" s="176" t="s">
        <v>114</v>
      </c>
      <c r="S51" s="176" t="s">
        <v>104</v>
      </c>
    </row>
    <row r="52" spans="4:19" s="13" customFormat="1" ht="15.75" customHeight="1">
      <c r="D52" s="176"/>
      <c r="E52" s="177" t="s">
        <v>180</v>
      </c>
      <c r="G52" s="178">
        <v>-2.364</v>
      </c>
      <c r="P52" s="176" t="s">
        <v>112</v>
      </c>
      <c r="Q52" s="176" t="s">
        <v>112</v>
      </c>
      <c r="R52" s="176" t="s">
        <v>114</v>
      </c>
      <c r="S52" s="176" t="s">
        <v>104</v>
      </c>
    </row>
    <row r="53" spans="4:19" s="13" customFormat="1" ht="15.75" customHeight="1">
      <c r="D53" s="179"/>
      <c r="E53" s="180" t="s">
        <v>161</v>
      </c>
      <c r="G53" s="181">
        <v>27.756</v>
      </c>
      <c r="P53" s="179" t="s">
        <v>112</v>
      </c>
      <c r="Q53" s="179" t="s">
        <v>122</v>
      </c>
      <c r="R53" s="179" t="s">
        <v>114</v>
      </c>
      <c r="S53" s="179" t="s">
        <v>105</v>
      </c>
    </row>
    <row r="54" spans="1:16" s="13" customFormat="1" ht="13.5" customHeight="1">
      <c r="A54" s="165" t="s">
        <v>181</v>
      </c>
      <c r="B54" s="165" t="s">
        <v>107</v>
      </c>
      <c r="C54" s="165" t="s">
        <v>139</v>
      </c>
      <c r="D54" s="166" t="s">
        <v>182</v>
      </c>
      <c r="E54" s="167" t="s">
        <v>183</v>
      </c>
      <c r="F54" s="165" t="s">
        <v>142</v>
      </c>
      <c r="G54" s="168">
        <v>82.104</v>
      </c>
      <c r="H54" s="169"/>
      <c r="I54" s="169">
        <f>ROUND(G54*H54,2)</f>
        <v>0</v>
      </c>
      <c r="J54" s="170">
        <v>0.01591</v>
      </c>
      <c r="K54" s="168">
        <f>G54*J54</f>
        <v>1.30627464</v>
      </c>
      <c r="L54" s="170">
        <v>0</v>
      </c>
      <c r="M54" s="168">
        <f>G54*L54</f>
        <v>0</v>
      </c>
      <c r="N54" s="171">
        <v>21</v>
      </c>
      <c r="O54" s="172">
        <v>4</v>
      </c>
      <c r="P54" s="13" t="s">
        <v>112</v>
      </c>
    </row>
    <row r="55" spans="4:19" s="13" customFormat="1" ht="15.75" customHeight="1">
      <c r="D55" s="173"/>
      <c r="E55" s="174" t="s">
        <v>184</v>
      </c>
      <c r="G55" s="175"/>
      <c r="P55" s="173" t="s">
        <v>112</v>
      </c>
      <c r="Q55" s="173" t="s">
        <v>105</v>
      </c>
      <c r="R55" s="173" t="s">
        <v>114</v>
      </c>
      <c r="S55" s="173" t="s">
        <v>104</v>
      </c>
    </row>
    <row r="56" spans="4:19" s="13" customFormat="1" ht="15.75" customHeight="1">
      <c r="D56" s="176"/>
      <c r="E56" s="177" t="s">
        <v>185</v>
      </c>
      <c r="G56" s="178">
        <v>82.104</v>
      </c>
      <c r="P56" s="176" t="s">
        <v>112</v>
      </c>
      <c r="Q56" s="176" t="s">
        <v>112</v>
      </c>
      <c r="R56" s="176" t="s">
        <v>114</v>
      </c>
      <c r="S56" s="176" t="s">
        <v>105</v>
      </c>
    </row>
    <row r="57" spans="1:16" s="13" customFormat="1" ht="13.5" customHeight="1">
      <c r="A57" s="165" t="s">
        <v>186</v>
      </c>
      <c r="B57" s="165" t="s">
        <v>107</v>
      </c>
      <c r="C57" s="165" t="s">
        <v>139</v>
      </c>
      <c r="D57" s="166" t="s">
        <v>187</v>
      </c>
      <c r="E57" s="167" t="s">
        <v>188</v>
      </c>
      <c r="F57" s="165" t="s">
        <v>142</v>
      </c>
      <c r="G57" s="168">
        <v>4.72</v>
      </c>
      <c r="H57" s="169"/>
      <c r="I57" s="169">
        <f>ROUND(G57*H57,2)</f>
        <v>0</v>
      </c>
      <c r="J57" s="170">
        <v>0.05731</v>
      </c>
      <c r="K57" s="168">
        <f>G57*J57</f>
        <v>0.2705032</v>
      </c>
      <c r="L57" s="170">
        <v>0</v>
      </c>
      <c r="M57" s="168">
        <f>G57*L57</f>
        <v>0</v>
      </c>
      <c r="N57" s="171">
        <v>21</v>
      </c>
      <c r="O57" s="172">
        <v>4</v>
      </c>
      <c r="P57" s="13" t="s">
        <v>112</v>
      </c>
    </row>
    <row r="58" spans="1:16" s="13" customFormat="1" ht="13.5" customHeight="1">
      <c r="A58" s="165" t="s">
        <v>189</v>
      </c>
      <c r="B58" s="165" t="s">
        <v>107</v>
      </c>
      <c r="C58" s="165" t="s">
        <v>155</v>
      </c>
      <c r="D58" s="166" t="s">
        <v>190</v>
      </c>
      <c r="E58" s="167" t="s">
        <v>191</v>
      </c>
      <c r="F58" s="165" t="s">
        <v>192</v>
      </c>
      <c r="G58" s="168">
        <v>2</v>
      </c>
      <c r="H58" s="169"/>
      <c r="I58" s="169">
        <f>ROUND(G58*H58,2)</f>
        <v>0</v>
      </c>
      <c r="J58" s="170">
        <v>0.00048</v>
      </c>
      <c r="K58" s="168">
        <f>G58*J58</f>
        <v>0.00096</v>
      </c>
      <c r="L58" s="170">
        <v>0</v>
      </c>
      <c r="M58" s="168">
        <f>G58*L58</f>
        <v>0</v>
      </c>
      <c r="N58" s="171">
        <v>21</v>
      </c>
      <c r="O58" s="172">
        <v>4</v>
      </c>
      <c r="P58" s="13" t="s">
        <v>112</v>
      </c>
    </row>
    <row r="59" spans="4:19" s="13" customFormat="1" ht="15.75" customHeight="1">
      <c r="D59" s="173"/>
      <c r="E59" s="174" t="s">
        <v>193</v>
      </c>
      <c r="G59" s="175"/>
      <c r="P59" s="173" t="s">
        <v>112</v>
      </c>
      <c r="Q59" s="173" t="s">
        <v>105</v>
      </c>
      <c r="R59" s="173" t="s">
        <v>114</v>
      </c>
      <c r="S59" s="173" t="s">
        <v>104</v>
      </c>
    </row>
    <row r="60" spans="4:19" s="13" customFormat="1" ht="15.75" customHeight="1">
      <c r="D60" s="176"/>
      <c r="E60" s="177" t="s">
        <v>112</v>
      </c>
      <c r="G60" s="178">
        <v>2</v>
      </c>
      <c r="P60" s="176" t="s">
        <v>112</v>
      </c>
      <c r="Q60" s="176" t="s">
        <v>112</v>
      </c>
      <c r="R60" s="176" t="s">
        <v>114</v>
      </c>
      <c r="S60" s="176" t="s">
        <v>105</v>
      </c>
    </row>
    <row r="61" spans="1:16" s="13" customFormat="1" ht="13.5" customHeight="1">
      <c r="A61" s="183" t="s">
        <v>194</v>
      </c>
      <c r="B61" s="183" t="s">
        <v>195</v>
      </c>
      <c r="C61" s="183" t="s">
        <v>196</v>
      </c>
      <c r="D61" s="184" t="s">
        <v>197</v>
      </c>
      <c r="E61" s="185" t="s">
        <v>198</v>
      </c>
      <c r="F61" s="183" t="s">
        <v>192</v>
      </c>
      <c r="G61" s="186">
        <v>2</v>
      </c>
      <c r="H61" s="187"/>
      <c r="I61" s="187">
        <f>ROUND(G61*H61,2)</f>
        <v>0</v>
      </c>
      <c r="J61" s="188">
        <v>0.0108</v>
      </c>
      <c r="K61" s="186">
        <f>G61*J61</f>
        <v>0.0216</v>
      </c>
      <c r="L61" s="188">
        <v>0</v>
      </c>
      <c r="M61" s="186">
        <f>G61*L61</f>
        <v>0</v>
      </c>
      <c r="N61" s="189">
        <v>21</v>
      </c>
      <c r="O61" s="190">
        <v>8</v>
      </c>
      <c r="P61" s="191" t="s">
        <v>112</v>
      </c>
    </row>
    <row r="62" spans="1:16" s="13" customFormat="1" ht="13.5" customHeight="1">
      <c r="A62" s="165" t="s">
        <v>199</v>
      </c>
      <c r="B62" s="165" t="s">
        <v>107</v>
      </c>
      <c r="C62" s="165" t="s">
        <v>155</v>
      </c>
      <c r="D62" s="166" t="s">
        <v>200</v>
      </c>
      <c r="E62" s="167" t="s">
        <v>201</v>
      </c>
      <c r="F62" s="165" t="s">
        <v>192</v>
      </c>
      <c r="G62" s="168">
        <v>1</v>
      </c>
      <c r="H62" s="169"/>
      <c r="I62" s="169">
        <f>ROUND(G62*H62,2)</f>
        <v>0</v>
      </c>
      <c r="J62" s="170">
        <v>0</v>
      </c>
      <c r="K62" s="168">
        <f>G62*J62</f>
        <v>0</v>
      </c>
      <c r="L62" s="170">
        <v>0</v>
      </c>
      <c r="M62" s="168">
        <f>G62*L62</f>
        <v>0</v>
      </c>
      <c r="N62" s="171">
        <v>21</v>
      </c>
      <c r="O62" s="172">
        <v>4</v>
      </c>
      <c r="P62" s="13" t="s">
        <v>112</v>
      </c>
    </row>
    <row r="63" spans="1:16" s="13" customFormat="1" ht="13.5" customHeight="1">
      <c r="A63" s="183" t="s">
        <v>202</v>
      </c>
      <c r="B63" s="183" t="s">
        <v>195</v>
      </c>
      <c r="C63" s="183" t="s">
        <v>196</v>
      </c>
      <c r="D63" s="184" t="s">
        <v>203</v>
      </c>
      <c r="E63" s="185" t="s">
        <v>204</v>
      </c>
      <c r="F63" s="183" t="s">
        <v>192</v>
      </c>
      <c r="G63" s="186">
        <v>1</v>
      </c>
      <c r="H63" s="187"/>
      <c r="I63" s="187">
        <f>ROUND(G63*H63,2)</f>
        <v>0</v>
      </c>
      <c r="J63" s="188">
        <v>0.00051</v>
      </c>
      <c r="K63" s="186">
        <f>G63*J63</f>
        <v>0.00051</v>
      </c>
      <c r="L63" s="188">
        <v>0</v>
      </c>
      <c r="M63" s="186">
        <f>G63*L63</f>
        <v>0</v>
      </c>
      <c r="N63" s="189">
        <v>21</v>
      </c>
      <c r="O63" s="190">
        <v>8</v>
      </c>
      <c r="P63" s="191" t="s">
        <v>112</v>
      </c>
    </row>
    <row r="64" spans="2:16" s="134" customFormat="1" ht="12.75" customHeight="1">
      <c r="B64" s="139" t="s">
        <v>63</v>
      </c>
      <c r="D64" s="140" t="s">
        <v>138</v>
      </c>
      <c r="E64" s="140" t="s">
        <v>205</v>
      </c>
      <c r="I64" s="141">
        <f>SUM(I65:I74)</f>
        <v>0</v>
      </c>
      <c r="K64" s="142">
        <f>SUM(K65:K74)</f>
        <v>0.94377</v>
      </c>
      <c r="M64" s="142">
        <f>SUM(M65:M74)</f>
        <v>0.05</v>
      </c>
      <c r="P64" s="140" t="s">
        <v>105</v>
      </c>
    </row>
    <row r="65" spans="1:16" s="13" customFormat="1" ht="13.5" customHeight="1">
      <c r="A65" s="165" t="s">
        <v>206</v>
      </c>
      <c r="B65" s="165" t="s">
        <v>107</v>
      </c>
      <c r="C65" s="165" t="s">
        <v>164</v>
      </c>
      <c r="D65" s="166" t="s">
        <v>207</v>
      </c>
      <c r="E65" s="167" t="s">
        <v>208</v>
      </c>
      <c r="F65" s="165" t="s">
        <v>148</v>
      </c>
      <c r="G65" s="168">
        <v>5</v>
      </c>
      <c r="H65" s="169"/>
      <c r="I65" s="169">
        <f aca="true" t="shared" si="0" ref="I65:I72">ROUND(G65*H65,2)</f>
        <v>0</v>
      </c>
      <c r="J65" s="170">
        <v>0.00177</v>
      </c>
      <c r="K65" s="168">
        <f aca="true" t="shared" si="1" ref="K65:K72">G65*J65</f>
        <v>0.00885</v>
      </c>
      <c r="L65" s="170">
        <v>0</v>
      </c>
      <c r="M65" s="168">
        <f aca="true" t="shared" si="2" ref="M65:M72">G65*L65</f>
        <v>0</v>
      </c>
      <c r="N65" s="171">
        <v>21</v>
      </c>
      <c r="O65" s="172">
        <v>4</v>
      </c>
      <c r="P65" s="13" t="s">
        <v>112</v>
      </c>
    </row>
    <row r="66" spans="1:16" s="13" customFormat="1" ht="13.5" customHeight="1">
      <c r="A66" s="165" t="s">
        <v>209</v>
      </c>
      <c r="B66" s="165" t="s">
        <v>107</v>
      </c>
      <c r="C66" s="165" t="s">
        <v>164</v>
      </c>
      <c r="D66" s="166" t="s">
        <v>210</v>
      </c>
      <c r="E66" s="167" t="s">
        <v>211</v>
      </c>
      <c r="F66" s="165" t="s">
        <v>148</v>
      </c>
      <c r="G66" s="168">
        <v>5</v>
      </c>
      <c r="H66" s="169"/>
      <c r="I66" s="169">
        <f t="shared" si="0"/>
        <v>0</v>
      </c>
      <c r="J66" s="170">
        <v>0.00273</v>
      </c>
      <c r="K66" s="168">
        <f t="shared" si="1"/>
        <v>0.013649999999999999</v>
      </c>
      <c r="L66" s="170">
        <v>0</v>
      </c>
      <c r="M66" s="168">
        <f t="shared" si="2"/>
        <v>0</v>
      </c>
      <c r="N66" s="171">
        <v>21</v>
      </c>
      <c r="O66" s="172">
        <v>4</v>
      </c>
      <c r="P66" s="13" t="s">
        <v>112</v>
      </c>
    </row>
    <row r="67" spans="1:16" s="13" customFormat="1" ht="24" customHeight="1">
      <c r="A67" s="165" t="s">
        <v>212</v>
      </c>
      <c r="B67" s="165" t="s">
        <v>107</v>
      </c>
      <c r="C67" s="165" t="s">
        <v>164</v>
      </c>
      <c r="D67" s="166" t="s">
        <v>213</v>
      </c>
      <c r="E67" s="167" t="s">
        <v>214</v>
      </c>
      <c r="F67" s="165" t="s">
        <v>192</v>
      </c>
      <c r="G67" s="168">
        <v>2</v>
      </c>
      <c r="H67" s="169"/>
      <c r="I67" s="169">
        <f t="shared" si="0"/>
        <v>0</v>
      </c>
      <c r="J67" s="170">
        <v>0</v>
      </c>
      <c r="K67" s="168">
        <f t="shared" si="1"/>
        <v>0</v>
      </c>
      <c r="L67" s="170">
        <v>0</v>
      </c>
      <c r="M67" s="168">
        <f t="shared" si="2"/>
        <v>0</v>
      </c>
      <c r="N67" s="171">
        <v>21</v>
      </c>
      <c r="O67" s="172">
        <v>4</v>
      </c>
      <c r="P67" s="13" t="s">
        <v>112</v>
      </c>
    </row>
    <row r="68" spans="1:16" s="13" customFormat="1" ht="13.5" customHeight="1">
      <c r="A68" s="183" t="s">
        <v>215</v>
      </c>
      <c r="B68" s="183" t="s">
        <v>195</v>
      </c>
      <c r="C68" s="183" t="s">
        <v>196</v>
      </c>
      <c r="D68" s="184" t="s">
        <v>216</v>
      </c>
      <c r="E68" s="185" t="s">
        <v>217</v>
      </c>
      <c r="F68" s="183" t="s">
        <v>192</v>
      </c>
      <c r="G68" s="186">
        <v>1</v>
      </c>
      <c r="H68" s="187"/>
      <c r="I68" s="187">
        <f t="shared" si="0"/>
        <v>0</v>
      </c>
      <c r="J68" s="188">
        <v>0.00059</v>
      </c>
      <c r="K68" s="186">
        <f t="shared" si="1"/>
        <v>0.00059</v>
      </c>
      <c r="L68" s="188">
        <v>0</v>
      </c>
      <c r="M68" s="186">
        <f t="shared" si="2"/>
        <v>0</v>
      </c>
      <c r="N68" s="189">
        <v>21</v>
      </c>
      <c r="O68" s="190">
        <v>8</v>
      </c>
      <c r="P68" s="191" t="s">
        <v>112</v>
      </c>
    </row>
    <row r="69" spans="1:16" s="13" customFormat="1" ht="13.5" customHeight="1">
      <c r="A69" s="183" t="s">
        <v>218</v>
      </c>
      <c r="B69" s="183" t="s">
        <v>195</v>
      </c>
      <c r="C69" s="183" t="s">
        <v>196</v>
      </c>
      <c r="D69" s="184" t="s">
        <v>219</v>
      </c>
      <c r="E69" s="185" t="s">
        <v>220</v>
      </c>
      <c r="F69" s="183" t="s">
        <v>192</v>
      </c>
      <c r="G69" s="186">
        <v>1</v>
      </c>
      <c r="H69" s="187"/>
      <c r="I69" s="187">
        <f t="shared" si="0"/>
        <v>0</v>
      </c>
      <c r="J69" s="188">
        <v>0.00058</v>
      </c>
      <c r="K69" s="186">
        <f t="shared" si="1"/>
        <v>0.00058</v>
      </c>
      <c r="L69" s="188">
        <v>0</v>
      </c>
      <c r="M69" s="186">
        <f t="shared" si="2"/>
        <v>0</v>
      </c>
      <c r="N69" s="189">
        <v>21</v>
      </c>
      <c r="O69" s="190">
        <v>8</v>
      </c>
      <c r="P69" s="191" t="s">
        <v>112</v>
      </c>
    </row>
    <row r="70" spans="1:16" s="13" customFormat="1" ht="13.5" customHeight="1">
      <c r="A70" s="165" t="s">
        <v>221</v>
      </c>
      <c r="B70" s="165" t="s">
        <v>107</v>
      </c>
      <c r="C70" s="165" t="s">
        <v>164</v>
      </c>
      <c r="D70" s="166" t="s">
        <v>222</v>
      </c>
      <c r="E70" s="167" t="s">
        <v>223</v>
      </c>
      <c r="F70" s="165" t="s">
        <v>148</v>
      </c>
      <c r="G70" s="168">
        <v>10</v>
      </c>
      <c r="H70" s="169"/>
      <c r="I70" s="169">
        <f t="shared" si="0"/>
        <v>0</v>
      </c>
      <c r="J70" s="170">
        <v>0</v>
      </c>
      <c r="K70" s="168">
        <f t="shared" si="1"/>
        <v>0</v>
      </c>
      <c r="L70" s="170">
        <v>0</v>
      </c>
      <c r="M70" s="168">
        <f t="shared" si="2"/>
        <v>0</v>
      </c>
      <c r="N70" s="171">
        <v>21</v>
      </c>
      <c r="O70" s="172">
        <v>4</v>
      </c>
      <c r="P70" s="13" t="s">
        <v>112</v>
      </c>
    </row>
    <row r="71" spans="1:16" s="13" customFormat="1" ht="13.5" customHeight="1">
      <c r="A71" s="165" t="s">
        <v>224</v>
      </c>
      <c r="B71" s="165" t="s">
        <v>107</v>
      </c>
      <c r="C71" s="165" t="s">
        <v>164</v>
      </c>
      <c r="D71" s="166" t="s">
        <v>225</v>
      </c>
      <c r="E71" s="167" t="s">
        <v>226</v>
      </c>
      <c r="F71" s="165" t="s">
        <v>192</v>
      </c>
      <c r="G71" s="168">
        <v>2</v>
      </c>
      <c r="H71" s="169"/>
      <c r="I71" s="169">
        <f t="shared" si="0"/>
        <v>0</v>
      </c>
      <c r="J71" s="170">
        <v>0.46005</v>
      </c>
      <c r="K71" s="168">
        <f t="shared" si="1"/>
        <v>0.9201</v>
      </c>
      <c r="L71" s="170">
        <v>0</v>
      </c>
      <c r="M71" s="168">
        <f t="shared" si="2"/>
        <v>0</v>
      </c>
      <c r="N71" s="171">
        <v>21</v>
      </c>
      <c r="O71" s="172">
        <v>4</v>
      </c>
      <c r="P71" s="13" t="s">
        <v>112</v>
      </c>
    </row>
    <row r="72" spans="1:16" s="13" customFormat="1" ht="13.5" customHeight="1">
      <c r="A72" s="165" t="s">
        <v>227</v>
      </c>
      <c r="B72" s="165" t="s">
        <v>107</v>
      </c>
      <c r="C72" s="165" t="s">
        <v>164</v>
      </c>
      <c r="D72" s="166" t="s">
        <v>228</v>
      </c>
      <c r="E72" s="167" t="s">
        <v>229</v>
      </c>
      <c r="F72" s="165" t="s">
        <v>192</v>
      </c>
      <c r="G72" s="168">
        <v>1</v>
      </c>
      <c r="H72" s="169"/>
      <c r="I72" s="169">
        <f t="shared" si="0"/>
        <v>0</v>
      </c>
      <c r="J72" s="170">
        <v>0</v>
      </c>
      <c r="K72" s="168">
        <f t="shared" si="1"/>
        <v>0</v>
      </c>
      <c r="L72" s="170">
        <v>0.05</v>
      </c>
      <c r="M72" s="168">
        <f t="shared" si="2"/>
        <v>0.05</v>
      </c>
      <c r="N72" s="171">
        <v>21</v>
      </c>
      <c r="O72" s="172">
        <v>4</v>
      </c>
      <c r="P72" s="13" t="s">
        <v>112</v>
      </c>
    </row>
    <row r="73" spans="4:19" s="13" customFormat="1" ht="15.75" customHeight="1">
      <c r="D73" s="173"/>
      <c r="E73" s="174" t="s">
        <v>230</v>
      </c>
      <c r="G73" s="175"/>
      <c r="P73" s="173" t="s">
        <v>112</v>
      </c>
      <c r="Q73" s="173" t="s">
        <v>105</v>
      </c>
      <c r="R73" s="173" t="s">
        <v>114</v>
      </c>
      <c r="S73" s="173" t="s">
        <v>104</v>
      </c>
    </row>
    <row r="74" spans="4:19" s="13" customFormat="1" ht="15.75" customHeight="1">
      <c r="D74" s="176"/>
      <c r="E74" s="177" t="s">
        <v>105</v>
      </c>
      <c r="G74" s="178">
        <v>1</v>
      </c>
      <c r="P74" s="176" t="s">
        <v>112</v>
      </c>
      <c r="Q74" s="176" t="s">
        <v>112</v>
      </c>
      <c r="R74" s="176" t="s">
        <v>114</v>
      </c>
      <c r="S74" s="176" t="s">
        <v>105</v>
      </c>
    </row>
    <row r="75" spans="2:16" s="134" customFormat="1" ht="12.75" customHeight="1">
      <c r="B75" s="139" t="s">
        <v>63</v>
      </c>
      <c r="D75" s="140" t="s">
        <v>145</v>
      </c>
      <c r="E75" s="140" t="s">
        <v>231</v>
      </c>
      <c r="I75" s="141">
        <f>I76+SUM(I77:I120)</f>
        <v>0</v>
      </c>
      <c r="K75" s="142">
        <f>K76+SUM(K77:K120)</f>
        <v>0.0058224999999999996</v>
      </c>
      <c r="M75" s="142">
        <f>M76+SUM(M77:M120)</f>
        <v>3.4491320000000005</v>
      </c>
      <c r="P75" s="140" t="s">
        <v>105</v>
      </c>
    </row>
    <row r="76" spans="1:16" s="13" customFormat="1" ht="24" customHeight="1">
      <c r="A76" s="165" t="s">
        <v>232</v>
      </c>
      <c r="B76" s="165" t="s">
        <v>107</v>
      </c>
      <c r="C76" s="165" t="s">
        <v>233</v>
      </c>
      <c r="D76" s="166" t="s">
        <v>234</v>
      </c>
      <c r="E76" s="167" t="s">
        <v>235</v>
      </c>
      <c r="F76" s="165" t="s">
        <v>142</v>
      </c>
      <c r="G76" s="168">
        <v>34.25</v>
      </c>
      <c r="H76" s="169"/>
      <c r="I76" s="169">
        <f>ROUND(G76*H76,2)</f>
        <v>0</v>
      </c>
      <c r="J76" s="170">
        <v>0.00013</v>
      </c>
      <c r="K76" s="168">
        <f>G76*J76</f>
        <v>0.0044525</v>
      </c>
      <c r="L76" s="170">
        <v>0</v>
      </c>
      <c r="M76" s="168">
        <f>G76*L76</f>
        <v>0</v>
      </c>
      <c r="N76" s="171">
        <v>21</v>
      </c>
      <c r="O76" s="172">
        <v>4</v>
      </c>
      <c r="P76" s="13" t="s">
        <v>112</v>
      </c>
    </row>
    <row r="77" spans="4:19" s="13" customFormat="1" ht="15.75" customHeight="1">
      <c r="D77" s="176"/>
      <c r="E77" s="177" t="s">
        <v>236</v>
      </c>
      <c r="G77" s="178">
        <v>34.25</v>
      </c>
      <c r="P77" s="176" t="s">
        <v>112</v>
      </c>
      <c r="Q77" s="176" t="s">
        <v>112</v>
      </c>
      <c r="R77" s="176" t="s">
        <v>114</v>
      </c>
      <c r="S77" s="176" t="s">
        <v>105</v>
      </c>
    </row>
    <row r="78" spans="1:16" s="13" customFormat="1" ht="13.5" customHeight="1">
      <c r="A78" s="165" t="s">
        <v>237</v>
      </c>
      <c r="B78" s="165" t="s">
        <v>107</v>
      </c>
      <c r="C78" s="165" t="s">
        <v>155</v>
      </c>
      <c r="D78" s="166" t="s">
        <v>238</v>
      </c>
      <c r="E78" s="167" t="s">
        <v>239</v>
      </c>
      <c r="F78" s="165" t="s">
        <v>142</v>
      </c>
      <c r="G78" s="168">
        <v>34.25</v>
      </c>
      <c r="H78" s="169"/>
      <c r="I78" s="169">
        <f>ROUND(G78*H78,2)</f>
        <v>0</v>
      </c>
      <c r="J78" s="170">
        <v>4E-05</v>
      </c>
      <c r="K78" s="168">
        <f>G78*J78</f>
        <v>0.0013700000000000001</v>
      </c>
      <c r="L78" s="170">
        <v>0</v>
      </c>
      <c r="M78" s="168">
        <f>G78*L78</f>
        <v>0</v>
      </c>
      <c r="N78" s="171">
        <v>21</v>
      </c>
      <c r="O78" s="172">
        <v>4</v>
      </c>
      <c r="P78" s="13" t="s">
        <v>112</v>
      </c>
    </row>
    <row r="79" spans="4:19" s="13" customFormat="1" ht="15.75" customHeight="1">
      <c r="D79" s="176"/>
      <c r="E79" s="177" t="s">
        <v>236</v>
      </c>
      <c r="G79" s="178">
        <v>34.25</v>
      </c>
      <c r="P79" s="176" t="s">
        <v>112</v>
      </c>
      <c r="Q79" s="176" t="s">
        <v>112</v>
      </c>
      <c r="R79" s="176" t="s">
        <v>114</v>
      </c>
      <c r="S79" s="176" t="s">
        <v>105</v>
      </c>
    </row>
    <row r="80" spans="1:16" s="13" customFormat="1" ht="13.5" customHeight="1">
      <c r="A80" s="165" t="s">
        <v>240</v>
      </c>
      <c r="B80" s="165" t="s">
        <v>107</v>
      </c>
      <c r="C80" s="165" t="s">
        <v>241</v>
      </c>
      <c r="D80" s="166" t="s">
        <v>242</v>
      </c>
      <c r="E80" s="167" t="s">
        <v>243</v>
      </c>
      <c r="F80" s="165" t="s">
        <v>142</v>
      </c>
      <c r="G80" s="168">
        <v>6</v>
      </c>
      <c r="H80" s="169"/>
      <c r="I80" s="169">
        <f>ROUND(G80*H80,2)</f>
        <v>0</v>
      </c>
      <c r="J80" s="170">
        <v>0</v>
      </c>
      <c r="K80" s="168">
        <f>G80*J80</f>
        <v>0</v>
      </c>
      <c r="L80" s="170">
        <v>0.131</v>
      </c>
      <c r="M80" s="168">
        <f>G80*L80</f>
        <v>0.786</v>
      </c>
      <c r="N80" s="171">
        <v>21</v>
      </c>
      <c r="O80" s="172">
        <v>4</v>
      </c>
      <c r="P80" s="13" t="s">
        <v>112</v>
      </c>
    </row>
    <row r="81" spans="4:19" s="13" customFormat="1" ht="15.75" customHeight="1">
      <c r="D81" s="173"/>
      <c r="E81" s="174" t="s">
        <v>244</v>
      </c>
      <c r="G81" s="175"/>
      <c r="P81" s="173" t="s">
        <v>112</v>
      </c>
      <c r="Q81" s="173" t="s">
        <v>105</v>
      </c>
      <c r="R81" s="173" t="s">
        <v>114</v>
      </c>
      <c r="S81" s="173" t="s">
        <v>104</v>
      </c>
    </row>
    <row r="82" spans="4:19" s="13" customFormat="1" ht="15.75" customHeight="1">
      <c r="D82" s="176"/>
      <c r="E82" s="177" t="s">
        <v>128</v>
      </c>
      <c r="G82" s="178">
        <v>6</v>
      </c>
      <c r="P82" s="176" t="s">
        <v>112</v>
      </c>
      <c r="Q82" s="176" t="s">
        <v>112</v>
      </c>
      <c r="R82" s="176" t="s">
        <v>114</v>
      </c>
      <c r="S82" s="176" t="s">
        <v>105</v>
      </c>
    </row>
    <row r="83" spans="1:16" s="13" customFormat="1" ht="13.5" customHeight="1">
      <c r="A83" s="165" t="s">
        <v>245</v>
      </c>
      <c r="B83" s="165" t="s">
        <v>107</v>
      </c>
      <c r="C83" s="165" t="s">
        <v>241</v>
      </c>
      <c r="D83" s="166" t="s">
        <v>246</v>
      </c>
      <c r="E83" s="167" t="s">
        <v>247</v>
      </c>
      <c r="F83" s="165" t="s">
        <v>142</v>
      </c>
      <c r="G83" s="168">
        <v>4.72</v>
      </c>
      <c r="H83" s="169"/>
      <c r="I83" s="169">
        <f>ROUND(G83*H83,2)</f>
        <v>0</v>
      </c>
      <c r="J83" s="170">
        <v>0</v>
      </c>
      <c r="K83" s="168">
        <f>G83*J83</f>
        <v>0</v>
      </c>
      <c r="L83" s="170">
        <v>0.059</v>
      </c>
      <c r="M83" s="168">
        <f>G83*L83</f>
        <v>0.27847999999999995</v>
      </c>
      <c r="N83" s="171">
        <v>21</v>
      </c>
      <c r="O83" s="172">
        <v>4</v>
      </c>
      <c r="P83" s="13" t="s">
        <v>112</v>
      </c>
    </row>
    <row r="84" spans="4:19" s="13" customFormat="1" ht="15.75" customHeight="1">
      <c r="D84" s="173"/>
      <c r="E84" s="174" t="s">
        <v>248</v>
      </c>
      <c r="G84" s="175"/>
      <c r="P84" s="173" t="s">
        <v>112</v>
      </c>
      <c r="Q84" s="173" t="s">
        <v>105</v>
      </c>
      <c r="R84" s="173" t="s">
        <v>114</v>
      </c>
      <c r="S84" s="173" t="s">
        <v>104</v>
      </c>
    </row>
    <row r="85" spans="4:19" s="13" customFormat="1" ht="15.75" customHeight="1">
      <c r="D85" s="176"/>
      <c r="E85" s="177" t="s">
        <v>249</v>
      </c>
      <c r="G85" s="178">
        <v>4.72</v>
      </c>
      <c r="P85" s="176" t="s">
        <v>112</v>
      </c>
      <c r="Q85" s="176" t="s">
        <v>112</v>
      </c>
      <c r="R85" s="176" t="s">
        <v>114</v>
      </c>
      <c r="S85" s="176" t="s">
        <v>105</v>
      </c>
    </row>
    <row r="86" spans="1:16" s="13" customFormat="1" ht="13.5" customHeight="1">
      <c r="A86" s="165" t="s">
        <v>250</v>
      </c>
      <c r="B86" s="165" t="s">
        <v>107</v>
      </c>
      <c r="C86" s="165" t="s">
        <v>241</v>
      </c>
      <c r="D86" s="166" t="s">
        <v>251</v>
      </c>
      <c r="E86" s="167" t="s">
        <v>252</v>
      </c>
      <c r="F86" s="165" t="s">
        <v>142</v>
      </c>
      <c r="G86" s="168">
        <v>4.35</v>
      </c>
      <c r="H86" s="169"/>
      <c r="I86" s="169">
        <f>ROUND(G86*H86,2)</f>
        <v>0</v>
      </c>
      <c r="J86" s="170">
        <v>0</v>
      </c>
      <c r="K86" s="168">
        <f>G86*J86</f>
        <v>0</v>
      </c>
      <c r="L86" s="170">
        <v>0.034</v>
      </c>
      <c r="M86" s="168">
        <f>G86*L86</f>
        <v>0.1479</v>
      </c>
      <c r="N86" s="171">
        <v>21</v>
      </c>
      <c r="O86" s="172">
        <v>4</v>
      </c>
      <c r="P86" s="13" t="s">
        <v>112</v>
      </c>
    </row>
    <row r="87" spans="4:19" s="13" customFormat="1" ht="15.75" customHeight="1">
      <c r="D87" s="173"/>
      <c r="E87" s="174" t="s">
        <v>253</v>
      </c>
      <c r="G87" s="175"/>
      <c r="P87" s="173" t="s">
        <v>112</v>
      </c>
      <c r="Q87" s="173" t="s">
        <v>105</v>
      </c>
      <c r="R87" s="173" t="s">
        <v>114</v>
      </c>
      <c r="S87" s="173" t="s">
        <v>104</v>
      </c>
    </row>
    <row r="88" spans="4:19" s="13" customFormat="1" ht="15.75" customHeight="1">
      <c r="D88" s="176"/>
      <c r="E88" s="177" t="s">
        <v>254</v>
      </c>
      <c r="G88" s="178">
        <v>4.35</v>
      </c>
      <c r="P88" s="176" t="s">
        <v>112</v>
      </c>
      <c r="Q88" s="176" t="s">
        <v>112</v>
      </c>
      <c r="R88" s="176" t="s">
        <v>114</v>
      </c>
      <c r="S88" s="176" t="s">
        <v>105</v>
      </c>
    </row>
    <row r="89" spans="1:16" s="13" customFormat="1" ht="13.5" customHeight="1">
      <c r="A89" s="165" t="s">
        <v>255</v>
      </c>
      <c r="B89" s="165" t="s">
        <v>107</v>
      </c>
      <c r="C89" s="165" t="s">
        <v>241</v>
      </c>
      <c r="D89" s="166" t="s">
        <v>256</v>
      </c>
      <c r="E89" s="167" t="s">
        <v>257</v>
      </c>
      <c r="F89" s="165" t="s">
        <v>142</v>
      </c>
      <c r="G89" s="168">
        <v>2.758</v>
      </c>
      <c r="H89" s="169"/>
      <c r="I89" s="169">
        <f>ROUND(G89*H89,2)</f>
        <v>0</v>
      </c>
      <c r="J89" s="170">
        <v>0</v>
      </c>
      <c r="K89" s="168">
        <f>G89*J89</f>
        <v>0</v>
      </c>
      <c r="L89" s="170">
        <v>0.088</v>
      </c>
      <c r="M89" s="168">
        <f>G89*L89</f>
        <v>0.24270399999999998</v>
      </c>
      <c r="N89" s="171">
        <v>21</v>
      </c>
      <c r="O89" s="172">
        <v>4</v>
      </c>
      <c r="P89" s="13" t="s">
        <v>112</v>
      </c>
    </row>
    <row r="90" spans="4:19" s="13" customFormat="1" ht="15.75" customHeight="1">
      <c r="D90" s="173"/>
      <c r="E90" s="174" t="s">
        <v>258</v>
      </c>
      <c r="G90" s="175"/>
      <c r="P90" s="173" t="s">
        <v>112</v>
      </c>
      <c r="Q90" s="173" t="s">
        <v>105</v>
      </c>
      <c r="R90" s="173" t="s">
        <v>114</v>
      </c>
      <c r="S90" s="173" t="s">
        <v>104</v>
      </c>
    </row>
    <row r="91" spans="4:19" s="13" customFormat="1" ht="15.75" customHeight="1">
      <c r="D91" s="176"/>
      <c r="E91" s="177" t="s">
        <v>259</v>
      </c>
      <c r="G91" s="178">
        <v>1.576</v>
      </c>
      <c r="P91" s="176" t="s">
        <v>112</v>
      </c>
      <c r="Q91" s="176" t="s">
        <v>112</v>
      </c>
      <c r="R91" s="176" t="s">
        <v>114</v>
      </c>
      <c r="S91" s="176" t="s">
        <v>104</v>
      </c>
    </row>
    <row r="92" spans="4:19" s="13" customFormat="1" ht="15.75" customHeight="1">
      <c r="D92" s="173"/>
      <c r="E92" s="174" t="s">
        <v>260</v>
      </c>
      <c r="G92" s="182"/>
      <c r="P92" s="173" t="s">
        <v>112</v>
      </c>
      <c r="Q92" s="173" t="s">
        <v>105</v>
      </c>
      <c r="R92" s="173" t="s">
        <v>114</v>
      </c>
      <c r="S92" s="173" t="s">
        <v>104</v>
      </c>
    </row>
    <row r="93" spans="4:19" s="13" customFormat="1" ht="15.75" customHeight="1">
      <c r="D93" s="176"/>
      <c r="E93" s="177" t="s">
        <v>261</v>
      </c>
      <c r="G93" s="178">
        <v>1.182</v>
      </c>
      <c r="P93" s="176" t="s">
        <v>112</v>
      </c>
      <c r="Q93" s="176" t="s">
        <v>112</v>
      </c>
      <c r="R93" s="176" t="s">
        <v>114</v>
      </c>
      <c r="S93" s="176" t="s">
        <v>104</v>
      </c>
    </row>
    <row r="94" spans="4:19" s="13" customFormat="1" ht="15.75" customHeight="1">
      <c r="D94" s="179"/>
      <c r="E94" s="180" t="s">
        <v>161</v>
      </c>
      <c r="G94" s="181">
        <v>2.758</v>
      </c>
      <c r="P94" s="179" t="s">
        <v>112</v>
      </c>
      <c r="Q94" s="179" t="s">
        <v>122</v>
      </c>
      <c r="R94" s="179" t="s">
        <v>114</v>
      </c>
      <c r="S94" s="179" t="s">
        <v>105</v>
      </c>
    </row>
    <row r="95" spans="1:16" s="13" customFormat="1" ht="24" customHeight="1">
      <c r="A95" s="165" t="s">
        <v>262</v>
      </c>
      <c r="B95" s="165" t="s">
        <v>107</v>
      </c>
      <c r="C95" s="165" t="s">
        <v>241</v>
      </c>
      <c r="D95" s="166" t="s">
        <v>263</v>
      </c>
      <c r="E95" s="167" t="s">
        <v>264</v>
      </c>
      <c r="F95" s="165" t="s">
        <v>192</v>
      </c>
      <c r="G95" s="168">
        <v>1</v>
      </c>
      <c r="H95" s="169"/>
      <c r="I95" s="169">
        <f>ROUND(G95*H95,2)</f>
        <v>0</v>
      </c>
      <c r="J95" s="170">
        <v>0</v>
      </c>
      <c r="K95" s="168">
        <f>G95*J95</f>
        <v>0</v>
      </c>
      <c r="L95" s="170">
        <v>0.012</v>
      </c>
      <c r="M95" s="168">
        <f>G95*L95</f>
        <v>0.012</v>
      </c>
      <c r="N95" s="171">
        <v>21</v>
      </c>
      <c r="O95" s="172">
        <v>4</v>
      </c>
      <c r="P95" s="13" t="s">
        <v>112</v>
      </c>
    </row>
    <row r="96" spans="1:16" s="13" customFormat="1" ht="13.5" customHeight="1">
      <c r="A96" s="165" t="s">
        <v>265</v>
      </c>
      <c r="B96" s="165" t="s">
        <v>107</v>
      </c>
      <c r="C96" s="165" t="s">
        <v>241</v>
      </c>
      <c r="D96" s="166" t="s">
        <v>266</v>
      </c>
      <c r="E96" s="167" t="s">
        <v>267</v>
      </c>
      <c r="F96" s="165" t="s">
        <v>142</v>
      </c>
      <c r="G96" s="168">
        <v>82.104</v>
      </c>
      <c r="H96" s="169"/>
      <c r="I96" s="169">
        <f>ROUND(G96*H96,2)</f>
        <v>0</v>
      </c>
      <c r="J96" s="170">
        <v>0</v>
      </c>
      <c r="K96" s="168">
        <f>G96*J96</f>
        <v>0</v>
      </c>
      <c r="L96" s="170">
        <v>0.012</v>
      </c>
      <c r="M96" s="168">
        <f>G96*L96</f>
        <v>0.985248</v>
      </c>
      <c r="N96" s="171">
        <v>21</v>
      </c>
      <c r="O96" s="172">
        <v>4</v>
      </c>
      <c r="P96" s="13" t="s">
        <v>112</v>
      </c>
    </row>
    <row r="97" spans="4:19" s="13" customFormat="1" ht="15.75" customHeight="1">
      <c r="D97" s="173"/>
      <c r="E97" s="174" t="s">
        <v>268</v>
      </c>
      <c r="G97" s="175"/>
      <c r="P97" s="173" t="s">
        <v>112</v>
      </c>
      <c r="Q97" s="173" t="s">
        <v>105</v>
      </c>
      <c r="R97" s="173" t="s">
        <v>114</v>
      </c>
      <c r="S97" s="173" t="s">
        <v>104</v>
      </c>
    </row>
    <row r="98" spans="4:19" s="13" customFormat="1" ht="15.75" customHeight="1">
      <c r="D98" s="176"/>
      <c r="E98" s="177" t="s">
        <v>269</v>
      </c>
      <c r="G98" s="178">
        <v>37.7</v>
      </c>
      <c r="P98" s="176" t="s">
        <v>112</v>
      </c>
      <c r="Q98" s="176" t="s">
        <v>112</v>
      </c>
      <c r="R98" s="176" t="s">
        <v>114</v>
      </c>
      <c r="S98" s="176" t="s">
        <v>104</v>
      </c>
    </row>
    <row r="99" spans="4:19" s="13" customFormat="1" ht="15.75" customHeight="1">
      <c r="D99" s="176"/>
      <c r="E99" s="177" t="s">
        <v>270</v>
      </c>
      <c r="G99" s="178">
        <v>-2.1</v>
      </c>
      <c r="P99" s="176" t="s">
        <v>112</v>
      </c>
      <c r="Q99" s="176" t="s">
        <v>112</v>
      </c>
      <c r="R99" s="176" t="s">
        <v>114</v>
      </c>
      <c r="S99" s="176" t="s">
        <v>104</v>
      </c>
    </row>
    <row r="100" spans="4:19" s="13" customFormat="1" ht="15.75" customHeight="1">
      <c r="D100" s="173"/>
      <c r="E100" s="174" t="s">
        <v>271</v>
      </c>
      <c r="G100" s="182"/>
      <c r="P100" s="173" t="s">
        <v>112</v>
      </c>
      <c r="Q100" s="173" t="s">
        <v>105</v>
      </c>
      <c r="R100" s="173" t="s">
        <v>114</v>
      </c>
      <c r="S100" s="173" t="s">
        <v>104</v>
      </c>
    </row>
    <row r="101" spans="4:19" s="13" customFormat="1" ht="15.75" customHeight="1">
      <c r="D101" s="176"/>
      <c r="E101" s="177" t="s">
        <v>272</v>
      </c>
      <c r="G101" s="178">
        <v>50.18</v>
      </c>
      <c r="P101" s="176" t="s">
        <v>112</v>
      </c>
      <c r="Q101" s="176" t="s">
        <v>112</v>
      </c>
      <c r="R101" s="176" t="s">
        <v>114</v>
      </c>
      <c r="S101" s="176" t="s">
        <v>104</v>
      </c>
    </row>
    <row r="102" spans="4:19" s="13" customFormat="1" ht="15.75" customHeight="1">
      <c r="D102" s="176"/>
      <c r="E102" s="177" t="s">
        <v>273</v>
      </c>
      <c r="G102" s="178">
        <v>-2.1</v>
      </c>
      <c r="P102" s="176" t="s">
        <v>112</v>
      </c>
      <c r="Q102" s="176" t="s">
        <v>112</v>
      </c>
      <c r="R102" s="176" t="s">
        <v>114</v>
      </c>
      <c r="S102" s="176" t="s">
        <v>104</v>
      </c>
    </row>
    <row r="103" spans="4:19" s="13" customFormat="1" ht="15.75" customHeight="1">
      <c r="D103" s="176"/>
      <c r="E103" s="177" t="s">
        <v>274</v>
      </c>
      <c r="G103" s="178">
        <v>-1.576</v>
      </c>
      <c r="P103" s="176" t="s">
        <v>112</v>
      </c>
      <c r="Q103" s="176" t="s">
        <v>112</v>
      </c>
      <c r="R103" s="176" t="s">
        <v>114</v>
      </c>
      <c r="S103" s="176" t="s">
        <v>104</v>
      </c>
    </row>
    <row r="104" spans="4:19" s="13" customFormat="1" ht="15.75" customHeight="1">
      <c r="D104" s="179"/>
      <c r="E104" s="180" t="s">
        <v>161</v>
      </c>
      <c r="G104" s="181">
        <v>82.104</v>
      </c>
      <c r="P104" s="179" t="s">
        <v>112</v>
      </c>
      <c r="Q104" s="179" t="s">
        <v>122</v>
      </c>
      <c r="R104" s="179" t="s">
        <v>114</v>
      </c>
      <c r="S104" s="179" t="s">
        <v>105</v>
      </c>
    </row>
    <row r="105" spans="1:16" s="13" customFormat="1" ht="13.5" customHeight="1">
      <c r="A105" s="165" t="s">
        <v>275</v>
      </c>
      <c r="B105" s="165" t="s">
        <v>107</v>
      </c>
      <c r="C105" s="165" t="s">
        <v>241</v>
      </c>
      <c r="D105" s="166" t="s">
        <v>276</v>
      </c>
      <c r="E105" s="167" t="s">
        <v>277</v>
      </c>
      <c r="F105" s="165" t="s">
        <v>142</v>
      </c>
      <c r="G105" s="168">
        <v>34.9</v>
      </c>
      <c r="H105" s="169"/>
      <c r="I105" s="169">
        <f>ROUND(G105*H105,2)</f>
        <v>0</v>
      </c>
      <c r="J105" s="170">
        <v>0</v>
      </c>
      <c r="K105" s="168">
        <f>G105*J105</f>
        <v>0</v>
      </c>
      <c r="L105" s="170">
        <v>0.012</v>
      </c>
      <c r="M105" s="168">
        <f>G105*L105</f>
        <v>0.4188</v>
      </c>
      <c r="N105" s="171">
        <v>21</v>
      </c>
      <c r="O105" s="172">
        <v>4</v>
      </c>
      <c r="P105" s="13" t="s">
        <v>112</v>
      </c>
    </row>
    <row r="106" spans="4:19" s="13" customFormat="1" ht="15.75" customHeight="1">
      <c r="D106" s="173"/>
      <c r="E106" s="174" t="s">
        <v>278</v>
      </c>
      <c r="G106" s="175"/>
      <c r="P106" s="173" t="s">
        <v>112</v>
      </c>
      <c r="Q106" s="173" t="s">
        <v>105</v>
      </c>
      <c r="R106" s="173" t="s">
        <v>114</v>
      </c>
      <c r="S106" s="173" t="s">
        <v>104</v>
      </c>
    </row>
    <row r="107" spans="4:19" s="13" customFormat="1" ht="15.75" customHeight="1">
      <c r="D107" s="173"/>
      <c r="E107" s="174" t="s">
        <v>279</v>
      </c>
      <c r="G107" s="175"/>
      <c r="P107" s="173" t="s">
        <v>112</v>
      </c>
      <c r="Q107" s="173" t="s">
        <v>105</v>
      </c>
      <c r="R107" s="173" t="s">
        <v>114</v>
      </c>
      <c r="S107" s="173" t="s">
        <v>104</v>
      </c>
    </row>
    <row r="108" spans="4:19" s="13" customFormat="1" ht="15.75" customHeight="1">
      <c r="D108" s="176"/>
      <c r="E108" s="177" t="s">
        <v>280</v>
      </c>
      <c r="G108" s="178">
        <v>13</v>
      </c>
      <c r="P108" s="176" t="s">
        <v>112</v>
      </c>
      <c r="Q108" s="176" t="s">
        <v>112</v>
      </c>
      <c r="R108" s="176" t="s">
        <v>114</v>
      </c>
      <c r="S108" s="176" t="s">
        <v>104</v>
      </c>
    </row>
    <row r="109" spans="4:19" s="13" customFormat="1" ht="15.75" customHeight="1">
      <c r="D109" s="173"/>
      <c r="E109" s="174" t="s">
        <v>281</v>
      </c>
      <c r="G109" s="182"/>
      <c r="P109" s="173" t="s">
        <v>112</v>
      </c>
      <c r="Q109" s="173" t="s">
        <v>105</v>
      </c>
      <c r="R109" s="173" t="s">
        <v>114</v>
      </c>
      <c r="S109" s="173" t="s">
        <v>104</v>
      </c>
    </row>
    <row r="110" spans="4:19" s="13" customFormat="1" ht="15.75" customHeight="1">
      <c r="D110" s="176"/>
      <c r="E110" s="177" t="s">
        <v>282</v>
      </c>
      <c r="G110" s="178">
        <v>21.9</v>
      </c>
      <c r="P110" s="176" t="s">
        <v>112</v>
      </c>
      <c r="Q110" s="176" t="s">
        <v>112</v>
      </c>
      <c r="R110" s="176" t="s">
        <v>114</v>
      </c>
      <c r="S110" s="176" t="s">
        <v>104</v>
      </c>
    </row>
    <row r="111" spans="4:19" s="13" customFormat="1" ht="15.75" customHeight="1">
      <c r="D111" s="179"/>
      <c r="E111" s="180" t="s">
        <v>161</v>
      </c>
      <c r="G111" s="181">
        <v>34.9</v>
      </c>
      <c r="P111" s="179" t="s">
        <v>112</v>
      </c>
      <c r="Q111" s="179" t="s">
        <v>122</v>
      </c>
      <c r="R111" s="179" t="s">
        <v>114</v>
      </c>
      <c r="S111" s="179" t="s">
        <v>105</v>
      </c>
    </row>
    <row r="112" spans="1:16" s="13" customFormat="1" ht="13.5" customHeight="1">
      <c r="A112" s="165" t="s">
        <v>283</v>
      </c>
      <c r="B112" s="165" t="s">
        <v>107</v>
      </c>
      <c r="C112" s="165" t="s">
        <v>241</v>
      </c>
      <c r="D112" s="166" t="s">
        <v>284</v>
      </c>
      <c r="E112" s="167" t="s">
        <v>285</v>
      </c>
      <c r="F112" s="165" t="s">
        <v>142</v>
      </c>
      <c r="G112" s="168">
        <v>8.5</v>
      </c>
      <c r="H112" s="169"/>
      <c r="I112" s="169">
        <f>ROUND(G112*H112,2)</f>
        <v>0</v>
      </c>
      <c r="J112" s="170">
        <v>0</v>
      </c>
      <c r="K112" s="168">
        <f>G112*J112</f>
        <v>0</v>
      </c>
      <c r="L112" s="170">
        <v>0.068</v>
      </c>
      <c r="M112" s="168">
        <f>G112*L112</f>
        <v>0.5780000000000001</v>
      </c>
      <c r="N112" s="171">
        <v>21</v>
      </c>
      <c r="O112" s="172">
        <v>4</v>
      </c>
      <c r="P112" s="13" t="s">
        <v>112</v>
      </c>
    </row>
    <row r="113" spans="4:19" s="13" customFormat="1" ht="15.75" customHeight="1">
      <c r="D113" s="173"/>
      <c r="E113" s="174" t="s">
        <v>286</v>
      </c>
      <c r="G113" s="175"/>
      <c r="P113" s="173" t="s">
        <v>112</v>
      </c>
      <c r="Q113" s="173" t="s">
        <v>105</v>
      </c>
      <c r="R113" s="173" t="s">
        <v>114</v>
      </c>
      <c r="S113" s="173" t="s">
        <v>104</v>
      </c>
    </row>
    <row r="114" spans="4:19" s="13" customFormat="1" ht="15.75" customHeight="1">
      <c r="D114" s="176"/>
      <c r="E114" s="177" t="s">
        <v>287</v>
      </c>
      <c r="G114" s="178">
        <v>8.5</v>
      </c>
      <c r="P114" s="176" t="s">
        <v>112</v>
      </c>
      <c r="Q114" s="176" t="s">
        <v>112</v>
      </c>
      <c r="R114" s="176" t="s">
        <v>114</v>
      </c>
      <c r="S114" s="176" t="s">
        <v>105</v>
      </c>
    </row>
    <row r="115" spans="1:16" s="13" customFormat="1" ht="13.5" customHeight="1">
      <c r="A115" s="165" t="s">
        <v>288</v>
      </c>
      <c r="B115" s="165" t="s">
        <v>107</v>
      </c>
      <c r="C115" s="165" t="s">
        <v>241</v>
      </c>
      <c r="D115" s="166" t="s">
        <v>289</v>
      </c>
      <c r="E115" s="167" t="s">
        <v>290</v>
      </c>
      <c r="F115" s="165" t="s">
        <v>131</v>
      </c>
      <c r="G115" s="168">
        <v>3.7</v>
      </c>
      <c r="H115" s="169"/>
      <c r="I115" s="169">
        <f>ROUND(G115*H115,2)</f>
        <v>0</v>
      </c>
      <c r="J115" s="170">
        <v>0</v>
      </c>
      <c r="K115" s="168">
        <f>G115*J115</f>
        <v>0</v>
      </c>
      <c r="L115" s="170">
        <v>0</v>
      </c>
      <c r="M115" s="168">
        <f>G115*L115</f>
        <v>0</v>
      </c>
      <c r="N115" s="171">
        <v>21</v>
      </c>
      <c r="O115" s="172">
        <v>4</v>
      </c>
      <c r="P115" s="13" t="s">
        <v>112</v>
      </c>
    </row>
    <row r="116" spans="1:16" s="13" customFormat="1" ht="13.5" customHeight="1">
      <c r="A116" s="165" t="s">
        <v>291</v>
      </c>
      <c r="B116" s="165" t="s">
        <v>107</v>
      </c>
      <c r="C116" s="165" t="s">
        <v>241</v>
      </c>
      <c r="D116" s="166" t="s">
        <v>292</v>
      </c>
      <c r="E116" s="167" t="s">
        <v>293</v>
      </c>
      <c r="F116" s="165" t="s">
        <v>131</v>
      </c>
      <c r="G116" s="168">
        <v>3.7</v>
      </c>
      <c r="H116" s="169"/>
      <c r="I116" s="169">
        <f>ROUND(G116*H116,2)</f>
        <v>0</v>
      </c>
      <c r="J116" s="170">
        <v>0</v>
      </c>
      <c r="K116" s="168">
        <f>G116*J116</f>
        <v>0</v>
      </c>
      <c r="L116" s="170">
        <v>0</v>
      </c>
      <c r="M116" s="168">
        <f>G116*L116</f>
        <v>0</v>
      </c>
      <c r="N116" s="171">
        <v>21</v>
      </c>
      <c r="O116" s="172">
        <v>4</v>
      </c>
      <c r="P116" s="13" t="s">
        <v>112</v>
      </c>
    </row>
    <row r="117" spans="1:16" s="13" customFormat="1" ht="13.5" customHeight="1">
      <c r="A117" s="165" t="s">
        <v>294</v>
      </c>
      <c r="B117" s="165" t="s">
        <v>107</v>
      </c>
      <c r="C117" s="165" t="s">
        <v>241</v>
      </c>
      <c r="D117" s="166" t="s">
        <v>295</v>
      </c>
      <c r="E117" s="167" t="s">
        <v>296</v>
      </c>
      <c r="F117" s="165" t="s">
        <v>131</v>
      </c>
      <c r="G117" s="168">
        <v>3.7</v>
      </c>
      <c r="H117" s="169"/>
      <c r="I117" s="169">
        <f>ROUND(G117*H117,2)</f>
        <v>0</v>
      </c>
      <c r="J117" s="170">
        <v>0</v>
      </c>
      <c r="K117" s="168">
        <f>G117*J117</f>
        <v>0</v>
      </c>
      <c r="L117" s="170">
        <v>0</v>
      </c>
      <c r="M117" s="168">
        <f>G117*L117</f>
        <v>0</v>
      </c>
      <c r="N117" s="171">
        <v>21</v>
      </c>
      <c r="O117" s="172">
        <v>4</v>
      </c>
      <c r="P117" s="13" t="s">
        <v>112</v>
      </c>
    </row>
    <row r="118" spans="1:16" s="13" customFormat="1" ht="24" customHeight="1">
      <c r="A118" s="165" t="s">
        <v>297</v>
      </c>
      <c r="B118" s="165" t="s">
        <v>107</v>
      </c>
      <c r="C118" s="165" t="s">
        <v>241</v>
      </c>
      <c r="D118" s="166" t="s">
        <v>298</v>
      </c>
      <c r="E118" s="167" t="s">
        <v>299</v>
      </c>
      <c r="F118" s="165" t="s">
        <v>131</v>
      </c>
      <c r="G118" s="168">
        <v>29.6</v>
      </c>
      <c r="H118" s="169"/>
      <c r="I118" s="169">
        <f>ROUND(G118*H118,2)</f>
        <v>0</v>
      </c>
      <c r="J118" s="170">
        <v>0</v>
      </c>
      <c r="K118" s="168">
        <f>G118*J118</f>
        <v>0</v>
      </c>
      <c r="L118" s="170">
        <v>0</v>
      </c>
      <c r="M118" s="168">
        <f>G118*L118</f>
        <v>0</v>
      </c>
      <c r="N118" s="171">
        <v>21</v>
      </c>
      <c r="O118" s="172">
        <v>4</v>
      </c>
      <c r="P118" s="13" t="s">
        <v>112</v>
      </c>
    </row>
    <row r="119" spans="1:16" s="13" customFormat="1" ht="13.5" customHeight="1">
      <c r="A119" s="165" t="s">
        <v>300</v>
      </c>
      <c r="B119" s="165" t="s">
        <v>107</v>
      </c>
      <c r="C119" s="165" t="s">
        <v>241</v>
      </c>
      <c r="D119" s="166" t="s">
        <v>301</v>
      </c>
      <c r="E119" s="167" t="s">
        <v>302</v>
      </c>
      <c r="F119" s="165" t="s">
        <v>131</v>
      </c>
      <c r="G119" s="168">
        <v>3.7</v>
      </c>
      <c r="H119" s="169"/>
      <c r="I119" s="169">
        <f>ROUND(G119*H119,2)</f>
        <v>0</v>
      </c>
      <c r="J119" s="170">
        <v>0</v>
      </c>
      <c r="K119" s="168">
        <f>G119*J119</f>
        <v>0</v>
      </c>
      <c r="L119" s="170">
        <v>0</v>
      </c>
      <c r="M119" s="168">
        <f>G119*L119</f>
        <v>0</v>
      </c>
      <c r="N119" s="171">
        <v>21</v>
      </c>
      <c r="O119" s="172">
        <v>4</v>
      </c>
      <c r="P119" s="13" t="s">
        <v>112</v>
      </c>
    </row>
    <row r="120" spans="2:16" s="134" customFormat="1" ht="12.75" customHeight="1">
      <c r="B120" s="143" t="s">
        <v>63</v>
      </c>
      <c r="D120" s="144" t="s">
        <v>303</v>
      </c>
      <c r="E120" s="144" t="s">
        <v>304</v>
      </c>
      <c r="I120" s="145">
        <f>I121</f>
        <v>0</v>
      </c>
      <c r="K120" s="146">
        <f>K121</f>
        <v>0</v>
      </c>
      <c r="M120" s="146">
        <f>M121</f>
        <v>0</v>
      </c>
      <c r="P120" s="144" t="s">
        <v>112</v>
      </c>
    </row>
    <row r="121" spans="1:16" s="13" customFormat="1" ht="13.5" customHeight="1">
      <c r="A121" s="165" t="s">
        <v>305</v>
      </c>
      <c r="B121" s="165" t="s">
        <v>107</v>
      </c>
      <c r="C121" s="165" t="s">
        <v>139</v>
      </c>
      <c r="D121" s="166" t="s">
        <v>306</v>
      </c>
      <c r="E121" s="167" t="s">
        <v>307</v>
      </c>
      <c r="F121" s="165" t="s">
        <v>131</v>
      </c>
      <c r="G121" s="168">
        <v>9.541</v>
      </c>
      <c r="H121" s="169"/>
      <c r="I121" s="169">
        <f>ROUND(G121*H121,2)</f>
        <v>0</v>
      </c>
      <c r="J121" s="170">
        <v>0</v>
      </c>
      <c r="K121" s="168">
        <f>G121*J121</f>
        <v>0</v>
      </c>
      <c r="L121" s="170">
        <v>0</v>
      </c>
      <c r="M121" s="168">
        <f>G121*L121</f>
        <v>0</v>
      </c>
      <c r="N121" s="171">
        <v>21</v>
      </c>
      <c r="O121" s="172">
        <v>4</v>
      </c>
      <c r="P121" s="13" t="s">
        <v>118</v>
      </c>
    </row>
    <row r="122" spans="2:16" s="134" customFormat="1" ht="12.75" customHeight="1">
      <c r="B122" s="135" t="s">
        <v>63</v>
      </c>
      <c r="D122" s="136" t="s">
        <v>50</v>
      </c>
      <c r="E122" s="136" t="s">
        <v>308</v>
      </c>
      <c r="I122" s="137">
        <f>I123+I128+I141+I161+I175+I179+I183+I195+I199+I223+I227+I239</f>
        <v>0</v>
      </c>
      <c r="K122" s="138">
        <f>K123+K128+K141+K161+K175+K179+K183+K195+K199+K223+K227+K239</f>
        <v>1.7902070399999996</v>
      </c>
      <c r="M122" s="138">
        <f>M123+M128+M141+M161+M175+M179+M183+M195+M199+M223+M227+M239</f>
        <v>0.20088999999999999</v>
      </c>
      <c r="P122" s="136" t="s">
        <v>104</v>
      </c>
    </row>
    <row r="123" spans="2:16" s="134" customFormat="1" ht="12.75" customHeight="1">
      <c r="B123" s="139" t="s">
        <v>63</v>
      </c>
      <c r="D123" s="140" t="s">
        <v>309</v>
      </c>
      <c r="E123" s="140" t="s">
        <v>310</v>
      </c>
      <c r="I123" s="141">
        <f>SUM(I124:I127)</f>
        <v>0</v>
      </c>
      <c r="K123" s="142">
        <f>SUM(K124:K127)</f>
        <v>0.01656</v>
      </c>
      <c r="M123" s="142">
        <f>SUM(M124:M127)</f>
        <v>0</v>
      </c>
      <c r="P123" s="140" t="s">
        <v>105</v>
      </c>
    </row>
    <row r="124" spans="1:16" s="13" customFormat="1" ht="24" customHeight="1">
      <c r="A124" s="165" t="s">
        <v>311</v>
      </c>
      <c r="B124" s="165" t="s">
        <v>107</v>
      </c>
      <c r="C124" s="165" t="s">
        <v>309</v>
      </c>
      <c r="D124" s="166" t="s">
        <v>312</v>
      </c>
      <c r="E124" s="167" t="s">
        <v>313</v>
      </c>
      <c r="F124" s="165" t="s">
        <v>142</v>
      </c>
      <c r="G124" s="168">
        <v>4</v>
      </c>
      <c r="H124" s="169"/>
      <c r="I124" s="169">
        <f>ROUND(G124*H124,2)</f>
        <v>0</v>
      </c>
      <c r="J124" s="170">
        <v>0.00174</v>
      </c>
      <c r="K124" s="168">
        <f>G124*J124</f>
        <v>0.00696</v>
      </c>
      <c r="L124" s="170">
        <v>0</v>
      </c>
      <c r="M124" s="168">
        <f>G124*L124</f>
        <v>0</v>
      </c>
      <c r="N124" s="171">
        <v>21</v>
      </c>
      <c r="O124" s="172">
        <v>16</v>
      </c>
      <c r="P124" s="13" t="s">
        <v>112</v>
      </c>
    </row>
    <row r="125" spans="4:19" s="13" customFormat="1" ht="15.75" customHeight="1">
      <c r="D125" s="176"/>
      <c r="E125" s="177" t="s">
        <v>314</v>
      </c>
      <c r="G125" s="178">
        <v>4</v>
      </c>
      <c r="P125" s="176" t="s">
        <v>112</v>
      </c>
      <c r="Q125" s="176" t="s">
        <v>112</v>
      </c>
      <c r="R125" s="176" t="s">
        <v>114</v>
      </c>
      <c r="S125" s="176" t="s">
        <v>105</v>
      </c>
    </row>
    <row r="126" spans="1:16" s="13" customFormat="1" ht="13.5" customHeight="1">
      <c r="A126" s="183" t="s">
        <v>315</v>
      </c>
      <c r="B126" s="183" t="s">
        <v>195</v>
      </c>
      <c r="C126" s="183" t="s">
        <v>196</v>
      </c>
      <c r="D126" s="184" t="s">
        <v>316</v>
      </c>
      <c r="E126" s="185" t="s">
        <v>317</v>
      </c>
      <c r="F126" s="183" t="s">
        <v>142</v>
      </c>
      <c r="G126" s="186">
        <v>4</v>
      </c>
      <c r="H126" s="187"/>
      <c r="I126" s="187">
        <f>ROUND(G126*H126,2)</f>
        <v>0</v>
      </c>
      <c r="J126" s="188">
        <v>0.0024</v>
      </c>
      <c r="K126" s="186">
        <f>G126*J126</f>
        <v>0.0096</v>
      </c>
      <c r="L126" s="188">
        <v>0</v>
      </c>
      <c r="M126" s="186">
        <f>G126*L126</f>
        <v>0</v>
      </c>
      <c r="N126" s="189">
        <v>21</v>
      </c>
      <c r="O126" s="190">
        <v>32</v>
      </c>
      <c r="P126" s="191" t="s">
        <v>112</v>
      </c>
    </row>
    <row r="127" spans="1:16" s="13" customFormat="1" ht="13.5" customHeight="1">
      <c r="A127" s="165" t="s">
        <v>318</v>
      </c>
      <c r="B127" s="165" t="s">
        <v>107</v>
      </c>
      <c r="C127" s="165" t="s">
        <v>309</v>
      </c>
      <c r="D127" s="166" t="s">
        <v>319</v>
      </c>
      <c r="E127" s="167" t="s">
        <v>320</v>
      </c>
      <c r="F127" s="165" t="s">
        <v>46</v>
      </c>
      <c r="G127" s="168"/>
      <c r="H127" s="169"/>
      <c r="I127" s="169">
        <f>ROUND(G127*H127,2)</f>
        <v>0</v>
      </c>
      <c r="J127" s="170">
        <v>0</v>
      </c>
      <c r="K127" s="168">
        <f>G127*J127</f>
        <v>0</v>
      </c>
      <c r="L127" s="170">
        <v>0</v>
      </c>
      <c r="M127" s="168">
        <f>G127*L127</f>
        <v>0</v>
      </c>
      <c r="N127" s="171">
        <v>21</v>
      </c>
      <c r="O127" s="172">
        <v>16</v>
      </c>
      <c r="P127" s="13" t="s">
        <v>112</v>
      </c>
    </row>
    <row r="128" spans="2:16" s="134" customFormat="1" ht="12.75" customHeight="1">
      <c r="B128" s="139" t="s">
        <v>63</v>
      </c>
      <c r="D128" s="140" t="s">
        <v>321</v>
      </c>
      <c r="E128" s="140" t="s">
        <v>322</v>
      </c>
      <c r="I128" s="141">
        <f>SUM(I129:I140)</f>
        <v>0</v>
      </c>
      <c r="K128" s="142">
        <f>SUM(K129:K140)</f>
        <v>0.00574</v>
      </c>
      <c r="M128" s="142">
        <f>SUM(M129:M140)</f>
        <v>0.04285</v>
      </c>
      <c r="P128" s="140" t="s">
        <v>105</v>
      </c>
    </row>
    <row r="129" spans="1:16" s="13" customFormat="1" ht="13.5" customHeight="1">
      <c r="A129" s="165" t="s">
        <v>323</v>
      </c>
      <c r="B129" s="165" t="s">
        <v>107</v>
      </c>
      <c r="C129" s="165" t="s">
        <v>321</v>
      </c>
      <c r="D129" s="166" t="s">
        <v>324</v>
      </c>
      <c r="E129" s="167" t="s">
        <v>325</v>
      </c>
      <c r="F129" s="165" t="s">
        <v>148</v>
      </c>
      <c r="G129" s="168">
        <v>1</v>
      </c>
      <c r="H129" s="169"/>
      <c r="I129" s="169">
        <f>ROUND(G129*H129,2)</f>
        <v>0</v>
      </c>
      <c r="J129" s="170">
        <v>0.00126</v>
      </c>
      <c r="K129" s="168">
        <f>G129*J129</f>
        <v>0.00126</v>
      </c>
      <c r="L129" s="170">
        <v>0</v>
      </c>
      <c r="M129" s="168">
        <f>G129*L129</f>
        <v>0</v>
      </c>
      <c r="N129" s="171">
        <v>21</v>
      </c>
      <c r="O129" s="172">
        <v>16</v>
      </c>
      <c r="P129" s="13" t="s">
        <v>112</v>
      </c>
    </row>
    <row r="130" spans="1:16" s="13" customFormat="1" ht="13.5" customHeight="1">
      <c r="A130" s="165" t="s">
        <v>326</v>
      </c>
      <c r="B130" s="165" t="s">
        <v>107</v>
      </c>
      <c r="C130" s="165" t="s">
        <v>321</v>
      </c>
      <c r="D130" s="166" t="s">
        <v>327</v>
      </c>
      <c r="E130" s="167" t="s">
        <v>328</v>
      </c>
      <c r="F130" s="165" t="s">
        <v>148</v>
      </c>
      <c r="G130" s="168">
        <v>1</v>
      </c>
      <c r="H130" s="169"/>
      <c r="I130" s="169">
        <f>ROUND(G130*H130,2)</f>
        <v>0</v>
      </c>
      <c r="J130" s="170">
        <v>0.00177</v>
      </c>
      <c r="K130" s="168">
        <f>G130*J130</f>
        <v>0.00177</v>
      </c>
      <c r="L130" s="170">
        <v>0</v>
      </c>
      <c r="M130" s="168">
        <f>G130*L130</f>
        <v>0</v>
      </c>
      <c r="N130" s="171">
        <v>21</v>
      </c>
      <c r="O130" s="172">
        <v>16</v>
      </c>
      <c r="P130" s="13" t="s">
        <v>112</v>
      </c>
    </row>
    <row r="131" spans="1:16" s="13" customFormat="1" ht="13.5" customHeight="1">
      <c r="A131" s="165" t="s">
        <v>329</v>
      </c>
      <c r="B131" s="165" t="s">
        <v>107</v>
      </c>
      <c r="C131" s="165" t="s">
        <v>321</v>
      </c>
      <c r="D131" s="166" t="s">
        <v>330</v>
      </c>
      <c r="E131" s="167" t="s">
        <v>331</v>
      </c>
      <c r="F131" s="165" t="s">
        <v>148</v>
      </c>
      <c r="G131" s="168">
        <v>2</v>
      </c>
      <c r="H131" s="169"/>
      <c r="I131" s="169">
        <f>ROUND(G131*H131,2)</f>
        <v>0</v>
      </c>
      <c r="J131" s="170">
        <v>0.00045</v>
      </c>
      <c r="K131" s="168">
        <f>G131*J131</f>
        <v>0.0009</v>
      </c>
      <c r="L131" s="170">
        <v>0</v>
      </c>
      <c r="M131" s="168">
        <f>G131*L131</f>
        <v>0</v>
      </c>
      <c r="N131" s="171">
        <v>21</v>
      </c>
      <c r="O131" s="172">
        <v>16</v>
      </c>
      <c r="P131" s="13" t="s">
        <v>112</v>
      </c>
    </row>
    <row r="132" spans="1:16" s="13" customFormat="1" ht="13.5" customHeight="1">
      <c r="A132" s="165" t="s">
        <v>332</v>
      </c>
      <c r="B132" s="165" t="s">
        <v>107</v>
      </c>
      <c r="C132" s="165" t="s">
        <v>321</v>
      </c>
      <c r="D132" s="166" t="s">
        <v>333</v>
      </c>
      <c r="E132" s="167" t="s">
        <v>334</v>
      </c>
      <c r="F132" s="165" t="s">
        <v>148</v>
      </c>
      <c r="G132" s="168">
        <v>1.5</v>
      </c>
      <c r="H132" s="169"/>
      <c r="I132" s="169">
        <f>ROUND(G132*H132,2)</f>
        <v>0</v>
      </c>
      <c r="J132" s="170">
        <v>0.00052</v>
      </c>
      <c r="K132" s="168">
        <f>G132*J132</f>
        <v>0.0007799999999999999</v>
      </c>
      <c r="L132" s="170">
        <v>0</v>
      </c>
      <c r="M132" s="168">
        <f>G132*L132</f>
        <v>0</v>
      </c>
      <c r="N132" s="171">
        <v>21</v>
      </c>
      <c r="O132" s="172">
        <v>16</v>
      </c>
      <c r="P132" s="13" t="s">
        <v>112</v>
      </c>
    </row>
    <row r="133" spans="1:16" s="13" customFormat="1" ht="13.5" customHeight="1">
      <c r="A133" s="165" t="s">
        <v>335</v>
      </c>
      <c r="B133" s="165" t="s">
        <v>107</v>
      </c>
      <c r="C133" s="165" t="s">
        <v>321</v>
      </c>
      <c r="D133" s="166" t="s">
        <v>336</v>
      </c>
      <c r="E133" s="167" t="s">
        <v>337</v>
      </c>
      <c r="F133" s="165" t="s">
        <v>192</v>
      </c>
      <c r="G133" s="168">
        <v>1</v>
      </c>
      <c r="H133" s="169"/>
      <c r="I133" s="169">
        <f>ROUND(G133*H133,2)</f>
        <v>0</v>
      </c>
      <c r="J133" s="170">
        <v>0</v>
      </c>
      <c r="K133" s="168">
        <f>G133*J133</f>
        <v>0</v>
      </c>
      <c r="L133" s="170">
        <v>0.04285</v>
      </c>
      <c r="M133" s="168">
        <f>G133*L133</f>
        <v>0.04285</v>
      </c>
      <c r="N133" s="171">
        <v>21</v>
      </c>
      <c r="O133" s="172">
        <v>16</v>
      </c>
      <c r="P133" s="13" t="s">
        <v>112</v>
      </c>
    </row>
    <row r="134" spans="4:19" s="13" customFormat="1" ht="15.75" customHeight="1">
      <c r="D134" s="173"/>
      <c r="E134" s="174" t="s">
        <v>338</v>
      </c>
      <c r="G134" s="175"/>
      <c r="P134" s="173" t="s">
        <v>112</v>
      </c>
      <c r="Q134" s="173" t="s">
        <v>105</v>
      </c>
      <c r="R134" s="173" t="s">
        <v>114</v>
      </c>
      <c r="S134" s="173" t="s">
        <v>104</v>
      </c>
    </row>
    <row r="135" spans="4:19" s="13" customFormat="1" ht="15.75" customHeight="1">
      <c r="D135" s="176"/>
      <c r="E135" s="177" t="s">
        <v>105</v>
      </c>
      <c r="G135" s="178">
        <v>1</v>
      </c>
      <c r="P135" s="176" t="s">
        <v>112</v>
      </c>
      <c r="Q135" s="176" t="s">
        <v>112</v>
      </c>
      <c r="R135" s="176" t="s">
        <v>114</v>
      </c>
      <c r="S135" s="176" t="s">
        <v>105</v>
      </c>
    </row>
    <row r="136" spans="1:16" s="13" customFormat="1" ht="13.5" customHeight="1">
      <c r="A136" s="165" t="s">
        <v>339</v>
      </c>
      <c r="B136" s="165" t="s">
        <v>107</v>
      </c>
      <c r="C136" s="165" t="s">
        <v>321</v>
      </c>
      <c r="D136" s="166" t="s">
        <v>340</v>
      </c>
      <c r="E136" s="167" t="s">
        <v>341</v>
      </c>
      <c r="F136" s="165" t="s">
        <v>192</v>
      </c>
      <c r="G136" s="168">
        <v>1</v>
      </c>
      <c r="H136" s="169"/>
      <c r="I136" s="169">
        <f>ROUND(G136*H136,2)</f>
        <v>0</v>
      </c>
      <c r="J136" s="170">
        <v>0.00052</v>
      </c>
      <c r="K136" s="168">
        <f>G136*J136</f>
        <v>0.00052</v>
      </c>
      <c r="L136" s="170">
        <v>0</v>
      </c>
      <c r="M136" s="168">
        <f>G136*L136</f>
        <v>0</v>
      </c>
      <c r="N136" s="171">
        <v>21</v>
      </c>
      <c r="O136" s="172">
        <v>16</v>
      </c>
      <c r="P136" s="13" t="s">
        <v>112</v>
      </c>
    </row>
    <row r="137" spans="1:16" s="13" customFormat="1" ht="13.5" customHeight="1">
      <c r="A137" s="165" t="s">
        <v>342</v>
      </c>
      <c r="B137" s="165" t="s">
        <v>107</v>
      </c>
      <c r="C137" s="165" t="s">
        <v>321</v>
      </c>
      <c r="D137" s="166" t="s">
        <v>343</v>
      </c>
      <c r="E137" s="167" t="s">
        <v>344</v>
      </c>
      <c r="F137" s="165" t="s">
        <v>192</v>
      </c>
      <c r="G137" s="168">
        <v>1</v>
      </c>
      <c r="H137" s="169"/>
      <c r="I137" s="169">
        <f>ROUND(G137*H137,2)</f>
        <v>0</v>
      </c>
      <c r="J137" s="170">
        <v>0.00051</v>
      </c>
      <c r="K137" s="168">
        <f>G137*J137</f>
        <v>0.00051</v>
      </c>
      <c r="L137" s="170">
        <v>0</v>
      </c>
      <c r="M137" s="168">
        <f>G137*L137</f>
        <v>0</v>
      </c>
      <c r="N137" s="171">
        <v>21</v>
      </c>
      <c r="O137" s="172">
        <v>16</v>
      </c>
      <c r="P137" s="13" t="s">
        <v>112</v>
      </c>
    </row>
    <row r="138" spans="1:16" s="13" customFormat="1" ht="13.5" customHeight="1">
      <c r="A138" s="165" t="s">
        <v>345</v>
      </c>
      <c r="B138" s="165" t="s">
        <v>107</v>
      </c>
      <c r="C138" s="165" t="s">
        <v>321</v>
      </c>
      <c r="D138" s="166" t="s">
        <v>346</v>
      </c>
      <c r="E138" s="167" t="s">
        <v>347</v>
      </c>
      <c r="F138" s="165" t="s">
        <v>148</v>
      </c>
      <c r="G138" s="168">
        <v>5.5</v>
      </c>
      <c r="H138" s="169"/>
      <c r="I138" s="169">
        <f>ROUND(G138*H138,2)</f>
        <v>0</v>
      </c>
      <c r="J138" s="170">
        <v>0</v>
      </c>
      <c r="K138" s="168">
        <f>G138*J138</f>
        <v>0</v>
      </c>
      <c r="L138" s="170">
        <v>0</v>
      </c>
      <c r="M138" s="168">
        <f>G138*L138</f>
        <v>0</v>
      </c>
      <c r="N138" s="171">
        <v>21</v>
      </c>
      <c r="O138" s="172">
        <v>16</v>
      </c>
      <c r="P138" s="13" t="s">
        <v>112</v>
      </c>
    </row>
    <row r="139" spans="4:19" s="13" customFormat="1" ht="15.75" customHeight="1">
      <c r="D139" s="176"/>
      <c r="E139" s="177" t="s">
        <v>348</v>
      </c>
      <c r="G139" s="178">
        <v>5.5</v>
      </c>
      <c r="P139" s="176" t="s">
        <v>112</v>
      </c>
      <c r="Q139" s="176" t="s">
        <v>112</v>
      </c>
      <c r="R139" s="176" t="s">
        <v>114</v>
      </c>
      <c r="S139" s="176" t="s">
        <v>105</v>
      </c>
    </row>
    <row r="140" spans="1:16" s="13" customFormat="1" ht="13.5" customHeight="1">
      <c r="A140" s="165" t="s">
        <v>349</v>
      </c>
      <c r="B140" s="165" t="s">
        <v>107</v>
      </c>
      <c r="C140" s="165" t="s">
        <v>321</v>
      </c>
      <c r="D140" s="166" t="s">
        <v>350</v>
      </c>
      <c r="E140" s="167" t="s">
        <v>351</v>
      </c>
      <c r="F140" s="165" t="s">
        <v>46</v>
      </c>
      <c r="G140" s="168"/>
      <c r="H140" s="169"/>
      <c r="I140" s="169">
        <f>ROUND(G140*H140,2)</f>
        <v>0</v>
      </c>
      <c r="J140" s="170">
        <v>0</v>
      </c>
      <c r="K140" s="168">
        <f>G140*J140</f>
        <v>0</v>
      </c>
      <c r="L140" s="170">
        <v>0</v>
      </c>
      <c r="M140" s="168">
        <f>G140*L140</f>
        <v>0</v>
      </c>
      <c r="N140" s="171">
        <v>21</v>
      </c>
      <c r="O140" s="172">
        <v>16</v>
      </c>
      <c r="P140" s="13" t="s">
        <v>112</v>
      </c>
    </row>
    <row r="141" spans="2:16" s="134" customFormat="1" ht="12.75" customHeight="1">
      <c r="B141" s="139" t="s">
        <v>63</v>
      </c>
      <c r="D141" s="140" t="s">
        <v>352</v>
      </c>
      <c r="E141" s="140" t="s">
        <v>353</v>
      </c>
      <c r="I141" s="141">
        <f>SUM(I142:I160)</f>
        <v>0</v>
      </c>
      <c r="K141" s="142">
        <f>SUM(K142:K160)</f>
        <v>0.033120000000000004</v>
      </c>
      <c r="M141" s="142">
        <f>SUM(M142:M160)</f>
        <v>0</v>
      </c>
      <c r="P141" s="140" t="s">
        <v>105</v>
      </c>
    </row>
    <row r="142" spans="1:16" s="13" customFormat="1" ht="13.5" customHeight="1">
      <c r="A142" s="165" t="s">
        <v>354</v>
      </c>
      <c r="B142" s="165" t="s">
        <v>107</v>
      </c>
      <c r="C142" s="165" t="s">
        <v>321</v>
      </c>
      <c r="D142" s="166" t="s">
        <v>355</v>
      </c>
      <c r="E142" s="167" t="s">
        <v>356</v>
      </c>
      <c r="F142" s="165" t="s">
        <v>148</v>
      </c>
      <c r="G142" s="168">
        <v>11</v>
      </c>
      <c r="H142" s="169"/>
      <c r="I142" s="169">
        <f aca="true" t="shared" si="3" ref="I142:I160">ROUND(G142*H142,2)</f>
        <v>0</v>
      </c>
      <c r="J142" s="170">
        <v>0.00058</v>
      </c>
      <c r="K142" s="168">
        <f aca="true" t="shared" si="4" ref="K142:K160">G142*J142</f>
        <v>0.00638</v>
      </c>
      <c r="L142" s="170">
        <v>0</v>
      </c>
      <c r="M142" s="168">
        <f aca="true" t="shared" si="5" ref="M142:M160">G142*L142</f>
        <v>0</v>
      </c>
      <c r="N142" s="171">
        <v>21</v>
      </c>
      <c r="O142" s="172">
        <v>16</v>
      </c>
      <c r="P142" s="13" t="s">
        <v>112</v>
      </c>
    </row>
    <row r="143" spans="1:16" s="13" customFormat="1" ht="13.5" customHeight="1">
      <c r="A143" s="165" t="s">
        <v>357</v>
      </c>
      <c r="B143" s="165" t="s">
        <v>107</v>
      </c>
      <c r="C143" s="165" t="s">
        <v>321</v>
      </c>
      <c r="D143" s="166" t="s">
        <v>358</v>
      </c>
      <c r="E143" s="167" t="s">
        <v>359</v>
      </c>
      <c r="F143" s="165" t="s">
        <v>148</v>
      </c>
      <c r="G143" s="168">
        <v>11</v>
      </c>
      <c r="H143" s="169"/>
      <c r="I143" s="169">
        <f t="shared" si="3"/>
        <v>0</v>
      </c>
      <c r="J143" s="170">
        <v>0.00092</v>
      </c>
      <c r="K143" s="168">
        <f t="shared" si="4"/>
        <v>0.01012</v>
      </c>
      <c r="L143" s="170">
        <v>0</v>
      </c>
      <c r="M143" s="168">
        <f t="shared" si="5"/>
        <v>0</v>
      </c>
      <c r="N143" s="171">
        <v>21</v>
      </c>
      <c r="O143" s="172">
        <v>16</v>
      </c>
      <c r="P143" s="13" t="s">
        <v>112</v>
      </c>
    </row>
    <row r="144" spans="1:16" s="13" customFormat="1" ht="13.5" customHeight="1">
      <c r="A144" s="165" t="s">
        <v>360</v>
      </c>
      <c r="B144" s="165" t="s">
        <v>107</v>
      </c>
      <c r="C144" s="165" t="s">
        <v>321</v>
      </c>
      <c r="D144" s="166" t="s">
        <v>361</v>
      </c>
      <c r="E144" s="167" t="s">
        <v>362</v>
      </c>
      <c r="F144" s="165" t="s">
        <v>148</v>
      </c>
      <c r="G144" s="168">
        <v>3</v>
      </c>
      <c r="H144" s="169"/>
      <c r="I144" s="169">
        <f t="shared" si="3"/>
        <v>0</v>
      </c>
      <c r="J144" s="170">
        <v>0.00105</v>
      </c>
      <c r="K144" s="168">
        <f t="shared" si="4"/>
        <v>0.00315</v>
      </c>
      <c r="L144" s="170">
        <v>0</v>
      </c>
      <c r="M144" s="168">
        <f t="shared" si="5"/>
        <v>0</v>
      </c>
      <c r="N144" s="171">
        <v>21</v>
      </c>
      <c r="O144" s="172">
        <v>16</v>
      </c>
      <c r="P144" s="13" t="s">
        <v>112</v>
      </c>
    </row>
    <row r="145" spans="1:16" s="13" customFormat="1" ht="24" customHeight="1">
      <c r="A145" s="165" t="s">
        <v>363</v>
      </c>
      <c r="B145" s="165" t="s">
        <v>107</v>
      </c>
      <c r="C145" s="165" t="s">
        <v>321</v>
      </c>
      <c r="D145" s="166" t="s">
        <v>364</v>
      </c>
      <c r="E145" s="167" t="s">
        <v>365</v>
      </c>
      <c r="F145" s="165" t="s">
        <v>148</v>
      </c>
      <c r="G145" s="168">
        <v>11</v>
      </c>
      <c r="H145" s="169"/>
      <c r="I145" s="169">
        <f t="shared" si="3"/>
        <v>0</v>
      </c>
      <c r="J145" s="170">
        <v>7E-05</v>
      </c>
      <c r="K145" s="168">
        <f t="shared" si="4"/>
        <v>0.00077</v>
      </c>
      <c r="L145" s="170">
        <v>0</v>
      </c>
      <c r="M145" s="168">
        <f t="shared" si="5"/>
        <v>0</v>
      </c>
      <c r="N145" s="171">
        <v>21</v>
      </c>
      <c r="O145" s="172">
        <v>16</v>
      </c>
      <c r="P145" s="13" t="s">
        <v>112</v>
      </c>
    </row>
    <row r="146" spans="1:16" s="13" customFormat="1" ht="24" customHeight="1">
      <c r="A146" s="165" t="s">
        <v>366</v>
      </c>
      <c r="B146" s="165" t="s">
        <v>107</v>
      </c>
      <c r="C146" s="165" t="s">
        <v>321</v>
      </c>
      <c r="D146" s="166" t="s">
        <v>367</v>
      </c>
      <c r="E146" s="167" t="s">
        <v>368</v>
      </c>
      <c r="F146" s="165" t="s">
        <v>148</v>
      </c>
      <c r="G146" s="168">
        <v>14</v>
      </c>
      <c r="H146" s="169"/>
      <c r="I146" s="169">
        <f t="shared" si="3"/>
        <v>0</v>
      </c>
      <c r="J146" s="170">
        <v>9E-05</v>
      </c>
      <c r="K146" s="168">
        <f t="shared" si="4"/>
        <v>0.00126</v>
      </c>
      <c r="L146" s="170">
        <v>0</v>
      </c>
      <c r="M146" s="168">
        <f t="shared" si="5"/>
        <v>0</v>
      </c>
      <c r="N146" s="171">
        <v>21</v>
      </c>
      <c r="O146" s="172">
        <v>16</v>
      </c>
      <c r="P146" s="13" t="s">
        <v>112</v>
      </c>
    </row>
    <row r="147" spans="1:16" s="13" customFormat="1" ht="24" customHeight="1">
      <c r="A147" s="165" t="s">
        <v>369</v>
      </c>
      <c r="B147" s="165" t="s">
        <v>107</v>
      </c>
      <c r="C147" s="165" t="s">
        <v>321</v>
      </c>
      <c r="D147" s="166" t="s">
        <v>370</v>
      </c>
      <c r="E147" s="167" t="s">
        <v>371</v>
      </c>
      <c r="F147" s="165" t="s">
        <v>148</v>
      </c>
      <c r="G147" s="168">
        <v>2.5</v>
      </c>
      <c r="H147" s="169"/>
      <c r="I147" s="169">
        <f t="shared" si="3"/>
        <v>0</v>
      </c>
      <c r="J147" s="170">
        <v>0.00012</v>
      </c>
      <c r="K147" s="168">
        <f t="shared" si="4"/>
        <v>0.00030000000000000003</v>
      </c>
      <c r="L147" s="170">
        <v>0</v>
      </c>
      <c r="M147" s="168">
        <f t="shared" si="5"/>
        <v>0</v>
      </c>
      <c r="N147" s="171">
        <v>21</v>
      </c>
      <c r="O147" s="172">
        <v>16</v>
      </c>
      <c r="P147" s="13" t="s">
        <v>112</v>
      </c>
    </row>
    <row r="148" spans="1:16" s="13" customFormat="1" ht="24" customHeight="1">
      <c r="A148" s="165" t="s">
        <v>372</v>
      </c>
      <c r="B148" s="165" t="s">
        <v>107</v>
      </c>
      <c r="C148" s="165" t="s">
        <v>321</v>
      </c>
      <c r="D148" s="166" t="s">
        <v>373</v>
      </c>
      <c r="E148" s="167" t="s">
        <v>374</v>
      </c>
      <c r="F148" s="165" t="s">
        <v>148</v>
      </c>
      <c r="G148" s="168">
        <v>1</v>
      </c>
      <c r="H148" s="169"/>
      <c r="I148" s="169">
        <f t="shared" si="3"/>
        <v>0</v>
      </c>
      <c r="J148" s="170">
        <v>0.0002</v>
      </c>
      <c r="K148" s="168">
        <f t="shared" si="4"/>
        <v>0.0002</v>
      </c>
      <c r="L148" s="170">
        <v>0</v>
      </c>
      <c r="M148" s="168">
        <f t="shared" si="5"/>
        <v>0</v>
      </c>
      <c r="N148" s="171">
        <v>21</v>
      </c>
      <c r="O148" s="172">
        <v>16</v>
      </c>
      <c r="P148" s="13" t="s">
        <v>112</v>
      </c>
    </row>
    <row r="149" spans="1:16" s="13" customFormat="1" ht="24" customHeight="1">
      <c r="A149" s="165" t="s">
        <v>375</v>
      </c>
      <c r="B149" s="165" t="s">
        <v>107</v>
      </c>
      <c r="C149" s="165" t="s">
        <v>321</v>
      </c>
      <c r="D149" s="166" t="s">
        <v>376</v>
      </c>
      <c r="E149" s="167" t="s">
        <v>377</v>
      </c>
      <c r="F149" s="165" t="s">
        <v>148</v>
      </c>
      <c r="G149" s="168">
        <v>1</v>
      </c>
      <c r="H149" s="169"/>
      <c r="I149" s="169">
        <f t="shared" si="3"/>
        <v>0</v>
      </c>
      <c r="J149" s="170">
        <v>0.00019</v>
      </c>
      <c r="K149" s="168">
        <f t="shared" si="4"/>
        <v>0.00019</v>
      </c>
      <c r="L149" s="170">
        <v>0</v>
      </c>
      <c r="M149" s="168">
        <f t="shared" si="5"/>
        <v>0</v>
      </c>
      <c r="N149" s="171">
        <v>21</v>
      </c>
      <c r="O149" s="172">
        <v>16</v>
      </c>
      <c r="P149" s="13" t="s">
        <v>112</v>
      </c>
    </row>
    <row r="150" spans="1:16" s="13" customFormat="1" ht="13.5" customHeight="1">
      <c r="A150" s="165" t="s">
        <v>378</v>
      </c>
      <c r="B150" s="165" t="s">
        <v>107</v>
      </c>
      <c r="C150" s="165" t="s">
        <v>321</v>
      </c>
      <c r="D150" s="166" t="s">
        <v>379</v>
      </c>
      <c r="E150" s="167" t="s">
        <v>380</v>
      </c>
      <c r="F150" s="165" t="s">
        <v>192</v>
      </c>
      <c r="G150" s="168">
        <v>1</v>
      </c>
      <c r="H150" s="169"/>
      <c r="I150" s="169">
        <f t="shared" si="3"/>
        <v>0</v>
      </c>
      <c r="J150" s="170">
        <v>0.00022</v>
      </c>
      <c r="K150" s="168">
        <f t="shared" si="4"/>
        <v>0.00022</v>
      </c>
      <c r="L150" s="170">
        <v>0</v>
      </c>
      <c r="M150" s="168">
        <f t="shared" si="5"/>
        <v>0</v>
      </c>
      <c r="N150" s="171">
        <v>21</v>
      </c>
      <c r="O150" s="172">
        <v>16</v>
      </c>
      <c r="P150" s="13" t="s">
        <v>112</v>
      </c>
    </row>
    <row r="151" spans="1:16" s="13" customFormat="1" ht="13.5" customHeight="1">
      <c r="A151" s="165" t="s">
        <v>381</v>
      </c>
      <c r="B151" s="165" t="s">
        <v>107</v>
      </c>
      <c r="C151" s="165" t="s">
        <v>321</v>
      </c>
      <c r="D151" s="166" t="s">
        <v>382</v>
      </c>
      <c r="E151" s="167" t="s">
        <v>383</v>
      </c>
      <c r="F151" s="165" t="s">
        <v>192</v>
      </c>
      <c r="G151" s="168">
        <v>1</v>
      </c>
      <c r="H151" s="169"/>
      <c r="I151" s="169">
        <f t="shared" si="3"/>
        <v>0</v>
      </c>
      <c r="J151" s="170">
        <v>0.00017</v>
      </c>
      <c r="K151" s="168">
        <f t="shared" si="4"/>
        <v>0.00017</v>
      </c>
      <c r="L151" s="170">
        <v>0</v>
      </c>
      <c r="M151" s="168">
        <f t="shared" si="5"/>
        <v>0</v>
      </c>
      <c r="N151" s="171">
        <v>21</v>
      </c>
      <c r="O151" s="172">
        <v>16</v>
      </c>
      <c r="P151" s="13" t="s">
        <v>112</v>
      </c>
    </row>
    <row r="152" spans="1:16" s="13" customFormat="1" ht="13.5" customHeight="1">
      <c r="A152" s="165" t="s">
        <v>384</v>
      </c>
      <c r="B152" s="165" t="s">
        <v>107</v>
      </c>
      <c r="C152" s="165" t="s">
        <v>321</v>
      </c>
      <c r="D152" s="166" t="s">
        <v>385</v>
      </c>
      <c r="E152" s="167" t="s">
        <v>386</v>
      </c>
      <c r="F152" s="165" t="s">
        <v>192</v>
      </c>
      <c r="G152" s="168">
        <v>2</v>
      </c>
      <c r="H152" s="169"/>
      <c r="I152" s="169">
        <f t="shared" si="3"/>
        <v>0</v>
      </c>
      <c r="J152" s="170">
        <v>0.00021</v>
      </c>
      <c r="K152" s="168">
        <f t="shared" si="4"/>
        <v>0.00042</v>
      </c>
      <c r="L152" s="170">
        <v>0</v>
      </c>
      <c r="M152" s="168">
        <f t="shared" si="5"/>
        <v>0</v>
      </c>
      <c r="N152" s="171">
        <v>21</v>
      </c>
      <c r="O152" s="172">
        <v>16</v>
      </c>
      <c r="P152" s="13" t="s">
        <v>112</v>
      </c>
    </row>
    <row r="153" spans="1:16" s="13" customFormat="1" ht="13.5" customHeight="1">
      <c r="A153" s="165" t="s">
        <v>387</v>
      </c>
      <c r="B153" s="165" t="s">
        <v>107</v>
      </c>
      <c r="C153" s="165" t="s">
        <v>321</v>
      </c>
      <c r="D153" s="166" t="s">
        <v>388</v>
      </c>
      <c r="E153" s="167" t="s">
        <v>389</v>
      </c>
      <c r="F153" s="165" t="s">
        <v>192</v>
      </c>
      <c r="G153" s="168">
        <v>4</v>
      </c>
      <c r="H153" s="169"/>
      <c r="I153" s="169">
        <f t="shared" si="3"/>
        <v>0</v>
      </c>
      <c r="J153" s="170">
        <v>0.00034</v>
      </c>
      <c r="K153" s="168">
        <f t="shared" si="4"/>
        <v>0.00136</v>
      </c>
      <c r="L153" s="170">
        <v>0</v>
      </c>
      <c r="M153" s="168">
        <f t="shared" si="5"/>
        <v>0</v>
      </c>
      <c r="N153" s="171">
        <v>21</v>
      </c>
      <c r="O153" s="172">
        <v>16</v>
      </c>
      <c r="P153" s="13" t="s">
        <v>112</v>
      </c>
    </row>
    <row r="154" spans="1:16" s="13" customFormat="1" ht="13.5" customHeight="1">
      <c r="A154" s="165" t="s">
        <v>390</v>
      </c>
      <c r="B154" s="165" t="s">
        <v>107</v>
      </c>
      <c r="C154" s="165" t="s">
        <v>321</v>
      </c>
      <c r="D154" s="166" t="s">
        <v>391</v>
      </c>
      <c r="E154" s="167" t="s">
        <v>392</v>
      </c>
      <c r="F154" s="165" t="s">
        <v>192</v>
      </c>
      <c r="G154" s="168">
        <v>1</v>
      </c>
      <c r="H154" s="169"/>
      <c r="I154" s="169">
        <f t="shared" si="3"/>
        <v>0</v>
      </c>
      <c r="J154" s="170">
        <v>0.0005</v>
      </c>
      <c r="K154" s="168">
        <f t="shared" si="4"/>
        <v>0.0005</v>
      </c>
      <c r="L154" s="170">
        <v>0</v>
      </c>
      <c r="M154" s="168">
        <f t="shared" si="5"/>
        <v>0</v>
      </c>
      <c r="N154" s="171">
        <v>21</v>
      </c>
      <c r="O154" s="172">
        <v>16</v>
      </c>
      <c r="P154" s="13" t="s">
        <v>112</v>
      </c>
    </row>
    <row r="155" spans="1:16" s="13" customFormat="1" ht="24" customHeight="1">
      <c r="A155" s="165" t="s">
        <v>393</v>
      </c>
      <c r="B155" s="165" t="s">
        <v>107</v>
      </c>
      <c r="C155" s="165" t="s">
        <v>321</v>
      </c>
      <c r="D155" s="166" t="s">
        <v>394</v>
      </c>
      <c r="E155" s="167" t="s">
        <v>395</v>
      </c>
      <c r="F155" s="165" t="s">
        <v>192</v>
      </c>
      <c r="G155" s="168">
        <v>3</v>
      </c>
      <c r="H155" s="169"/>
      <c r="I155" s="169">
        <f t="shared" si="3"/>
        <v>0</v>
      </c>
      <c r="J155" s="170">
        <v>0.00028</v>
      </c>
      <c r="K155" s="168">
        <f t="shared" si="4"/>
        <v>0.0008399999999999999</v>
      </c>
      <c r="L155" s="170">
        <v>0</v>
      </c>
      <c r="M155" s="168">
        <f t="shared" si="5"/>
        <v>0</v>
      </c>
      <c r="N155" s="171">
        <v>21</v>
      </c>
      <c r="O155" s="172">
        <v>16</v>
      </c>
      <c r="P155" s="13" t="s">
        <v>112</v>
      </c>
    </row>
    <row r="156" spans="1:16" s="13" customFormat="1" ht="13.5" customHeight="1">
      <c r="A156" s="165" t="s">
        <v>396</v>
      </c>
      <c r="B156" s="165" t="s">
        <v>107</v>
      </c>
      <c r="C156" s="165" t="s">
        <v>321</v>
      </c>
      <c r="D156" s="166" t="s">
        <v>397</v>
      </c>
      <c r="E156" s="167" t="s">
        <v>398</v>
      </c>
      <c r="F156" s="165" t="s">
        <v>192</v>
      </c>
      <c r="G156" s="168">
        <v>1</v>
      </c>
      <c r="H156" s="169"/>
      <c r="I156" s="169">
        <f t="shared" si="3"/>
        <v>0</v>
      </c>
      <c r="J156" s="170">
        <v>0.00024</v>
      </c>
      <c r="K156" s="168">
        <f t="shared" si="4"/>
        <v>0.00024</v>
      </c>
      <c r="L156" s="170">
        <v>0</v>
      </c>
      <c r="M156" s="168">
        <f t="shared" si="5"/>
        <v>0</v>
      </c>
      <c r="N156" s="171">
        <v>21</v>
      </c>
      <c r="O156" s="172">
        <v>16</v>
      </c>
      <c r="P156" s="13" t="s">
        <v>112</v>
      </c>
    </row>
    <row r="157" spans="1:16" s="13" customFormat="1" ht="13.5" customHeight="1">
      <c r="A157" s="165" t="s">
        <v>399</v>
      </c>
      <c r="B157" s="165" t="s">
        <v>107</v>
      </c>
      <c r="C157" s="165" t="s">
        <v>321</v>
      </c>
      <c r="D157" s="166" t="s">
        <v>400</v>
      </c>
      <c r="E157" s="167" t="s">
        <v>401</v>
      </c>
      <c r="F157" s="165" t="s">
        <v>402</v>
      </c>
      <c r="G157" s="168">
        <v>1</v>
      </c>
      <c r="H157" s="169"/>
      <c r="I157" s="169">
        <f t="shared" si="3"/>
        <v>0</v>
      </c>
      <c r="J157" s="170">
        <v>0.002</v>
      </c>
      <c r="K157" s="168">
        <f t="shared" si="4"/>
        <v>0.002</v>
      </c>
      <c r="L157" s="170">
        <v>0</v>
      </c>
      <c r="M157" s="168">
        <f t="shared" si="5"/>
        <v>0</v>
      </c>
      <c r="N157" s="171">
        <v>21</v>
      </c>
      <c r="O157" s="172">
        <v>16</v>
      </c>
      <c r="P157" s="13" t="s">
        <v>112</v>
      </c>
    </row>
    <row r="158" spans="1:16" s="13" customFormat="1" ht="13.5" customHeight="1">
      <c r="A158" s="165" t="s">
        <v>403</v>
      </c>
      <c r="B158" s="165" t="s">
        <v>107</v>
      </c>
      <c r="C158" s="165" t="s">
        <v>321</v>
      </c>
      <c r="D158" s="166" t="s">
        <v>404</v>
      </c>
      <c r="E158" s="167" t="s">
        <v>405</v>
      </c>
      <c r="F158" s="165" t="s">
        <v>148</v>
      </c>
      <c r="G158" s="168">
        <v>25</v>
      </c>
      <c r="H158" s="169"/>
      <c r="I158" s="169">
        <f t="shared" si="3"/>
        <v>0</v>
      </c>
      <c r="J158" s="170">
        <v>0.00019</v>
      </c>
      <c r="K158" s="168">
        <f t="shared" si="4"/>
        <v>0.00475</v>
      </c>
      <c r="L158" s="170">
        <v>0</v>
      </c>
      <c r="M158" s="168">
        <f t="shared" si="5"/>
        <v>0</v>
      </c>
      <c r="N158" s="171">
        <v>21</v>
      </c>
      <c r="O158" s="172">
        <v>16</v>
      </c>
      <c r="P158" s="13" t="s">
        <v>112</v>
      </c>
    </row>
    <row r="159" spans="1:16" s="13" customFormat="1" ht="13.5" customHeight="1">
      <c r="A159" s="165" t="s">
        <v>406</v>
      </c>
      <c r="B159" s="165" t="s">
        <v>107</v>
      </c>
      <c r="C159" s="165" t="s">
        <v>321</v>
      </c>
      <c r="D159" s="166" t="s">
        <v>407</v>
      </c>
      <c r="E159" s="167" t="s">
        <v>408</v>
      </c>
      <c r="F159" s="165" t="s">
        <v>148</v>
      </c>
      <c r="G159" s="168">
        <v>25</v>
      </c>
      <c r="H159" s="169"/>
      <c r="I159" s="169">
        <f t="shared" si="3"/>
        <v>0</v>
      </c>
      <c r="J159" s="170">
        <v>1E-05</v>
      </c>
      <c r="K159" s="168">
        <f t="shared" si="4"/>
        <v>0.00025</v>
      </c>
      <c r="L159" s="170">
        <v>0</v>
      </c>
      <c r="M159" s="168">
        <f t="shared" si="5"/>
        <v>0</v>
      </c>
      <c r="N159" s="171">
        <v>21</v>
      </c>
      <c r="O159" s="172">
        <v>16</v>
      </c>
      <c r="P159" s="13" t="s">
        <v>112</v>
      </c>
    </row>
    <row r="160" spans="1:16" s="13" customFormat="1" ht="13.5" customHeight="1">
      <c r="A160" s="165" t="s">
        <v>409</v>
      </c>
      <c r="B160" s="165" t="s">
        <v>107</v>
      </c>
      <c r="C160" s="165" t="s">
        <v>321</v>
      </c>
      <c r="D160" s="166" t="s">
        <v>410</v>
      </c>
      <c r="E160" s="167" t="s">
        <v>411</v>
      </c>
      <c r="F160" s="165" t="s">
        <v>46</v>
      </c>
      <c r="G160" s="168"/>
      <c r="H160" s="169"/>
      <c r="I160" s="169">
        <f t="shared" si="3"/>
        <v>0</v>
      </c>
      <c r="J160" s="170">
        <v>0</v>
      </c>
      <c r="K160" s="168">
        <f t="shared" si="4"/>
        <v>0</v>
      </c>
      <c r="L160" s="170">
        <v>0</v>
      </c>
      <c r="M160" s="168">
        <f t="shared" si="5"/>
        <v>0</v>
      </c>
      <c r="N160" s="171">
        <v>21</v>
      </c>
      <c r="O160" s="172">
        <v>16</v>
      </c>
      <c r="P160" s="13" t="s">
        <v>112</v>
      </c>
    </row>
    <row r="161" spans="2:16" s="134" customFormat="1" ht="12.75" customHeight="1">
      <c r="B161" s="139" t="s">
        <v>63</v>
      </c>
      <c r="D161" s="140" t="s">
        <v>412</v>
      </c>
      <c r="E161" s="140" t="s">
        <v>413</v>
      </c>
      <c r="I161" s="141">
        <f>SUM(I162:I174)</f>
        <v>0</v>
      </c>
      <c r="K161" s="142">
        <f>SUM(K162:K174)</f>
        <v>0.07070999999999998</v>
      </c>
      <c r="M161" s="142">
        <f>SUM(M162:M174)</f>
        <v>0.04204</v>
      </c>
      <c r="P161" s="140" t="s">
        <v>105</v>
      </c>
    </row>
    <row r="162" spans="1:16" s="13" customFormat="1" ht="13.5" customHeight="1">
      <c r="A162" s="165" t="s">
        <v>414</v>
      </c>
      <c r="B162" s="165" t="s">
        <v>107</v>
      </c>
      <c r="C162" s="165" t="s">
        <v>321</v>
      </c>
      <c r="D162" s="166" t="s">
        <v>415</v>
      </c>
      <c r="E162" s="167" t="s">
        <v>416</v>
      </c>
      <c r="F162" s="165" t="s">
        <v>402</v>
      </c>
      <c r="G162" s="168">
        <v>1</v>
      </c>
      <c r="H162" s="169"/>
      <c r="I162" s="169">
        <f aca="true" t="shared" si="6" ref="I162:I167">ROUND(G162*H162,2)</f>
        <v>0</v>
      </c>
      <c r="J162" s="170">
        <v>0.02407</v>
      </c>
      <c r="K162" s="168">
        <f aca="true" t="shared" si="7" ref="K162:K167">G162*J162</f>
        <v>0.02407</v>
      </c>
      <c r="L162" s="170">
        <v>0</v>
      </c>
      <c r="M162" s="168">
        <f aca="true" t="shared" si="8" ref="M162:M167">G162*L162</f>
        <v>0</v>
      </c>
      <c r="N162" s="171">
        <v>21</v>
      </c>
      <c r="O162" s="172">
        <v>16</v>
      </c>
      <c r="P162" s="13" t="s">
        <v>112</v>
      </c>
    </row>
    <row r="163" spans="1:16" s="13" customFormat="1" ht="13.5" customHeight="1">
      <c r="A163" s="165" t="s">
        <v>417</v>
      </c>
      <c r="B163" s="165" t="s">
        <v>107</v>
      </c>
      <c r="C163" s="165" t="s">
        <v>321</v>
      </c>
      <c r="D163" s="166" t="s">
        <v>418</v>
      </c>
      <c r="E163" s="167" t="s">
        <v>419</v>
      </c>
      <c r="F163" s="165" t="s">
        <v>402</v>
      </c>
      <c r="G163" s="168">
        <v>2</v>
      </c>
      <c r="H163" s="169"/>
      <c r="I163" s="169">
        <f t="shared" si="6"/>
        <v>0</v>
      </c>
      <c r="J163" s="170">
        <v>0</v>
      </c>
      <c r="K163" s="168">
        <f t="shared" si="7"/>
        <v>0</v>
      </c>
      <c r="L163" s="170">
        <v>0.01946</v>
      </c>
      <c r="M163" s="168">
        <f t="shared" si="8"/>
        <v>0.03892</v>
      </c>
      <c r="N163" s="171">
        <v>21</v>
      </c>
      <c r="O163" s="172">
        <v>16</v>
      </c>
      <c r="P163" s="13" t="s">
        <v>112</v>
      </c>
    </row>
    <row r="164" spans="1:16" s="13" customFormat="1" ht="24" customHeight="1">
      <c r="A164" s="165" t="s">
        <v>420</v>
      </c>
      <c r="B164" s="165" t="s">
        <v>107</v>
      </c>
      <c r="C164" s="165" t="s">
        <v>321</v>
      </c>
      <c r="D164" s="166" t="s">
        <v>421</v>
      </c>
      <c r="E164" s="167" t="s">
        <v>422</v>
      </c>
      <c r="F164" s="165" t="s">
        <v>402</v>
      </c>
      <c r="G164" s="168">
        <v>1</v>
      </c>
      <c r="H164" s="169"/>
      <c r="I164" s="169">
        <f t="shared" si="6"/>
        <v>0</v>
      </c>
      <c r="J164" s="170">
        <v>0.01808</v>
      </c>
      <c r="K164" s="168">
        <f t="shared" si="7"/>
        <v>0.01808</v>
      </c>
      <c r="L164" s="170">
        <v>0</v>
      </c>
      <c r="M164" s="168">
        <f t="shared" si="8"/>
        <v>0</v>
      </c>
      <c r="N164" s="171">
        <v>21</v>
      </c>
      <c r="O164" s="172">
        <v>16</v>
      </c>
      <c r="P164" s="13" t="s">
        <v>112</v>
      </c>
    </row>
    <row r="165" spans="1:16" s="13" customFormat="1" ht="13.5" customHeight="1">
      <c r="A165" s="165" t="s">
        <v>423</v>
      </c>
      <c r="B165" s="165" t="s">
        <v>107</v>
      </c>
      <c r="C165" s="165" t="s">
        <v>321</v>
      </c>
      <c r="D165" s="166" t="s">
        <v>424</v>
      </c>
      <c r="E165" s="167" t="s">
        <v>425</v>
      </c>
      <c r="F165" s="165" t="s">
        <v>402</v>
      </c>
      <c r="G165" s="168">
        <v>1</v>
      </c>
      <c r="H165" s="169"/>
      <c r="I165" s="169">
        <f t="shared" si="6"/>
        <v>0</v>
      </c>
      <c r="J165" s="170">
        <v>0.01388</v>
      </c>
      <c r="K165" s="168">
        <f t="shared" si="7"/>
        <v>0.01388</v>
      </c>
      <c r="L165" s="170">
        <v>0</v>
      </c>
      <c r="M165" s="168">
        <f t="shared" si="8"/>
        <v>0</v>
      </c>
      <c r="N165" s="171">
        <v>21</v>
      </c>
      <c r="O165" s="172">
        <v>16</v>
      </c>
      <c r="P165" s="13" t="s">
        <v>112</v>
      </c>
    </row>
    <row r="166" spans="1:16" s="13" customFormat="1" ht="13.5" customHeight="1">
      <c r="A166" s="165" t="s">
        <v>426</v>
      </c>
      <c r="B166" s="165" t="s">
        <v>107</v>
      </c>
      <c r="C166" s="165" t="s">
        <v>321</v>
      </c>
      <c r="D166" s="166" t="s">
        <v>427</v>
      </c>
      <c r="E166" s="167" t="s">
        <v>428</v>
      </c>
      <c r="F166" s="165" t="s">
        <v>402</v>
      </c>
      <c r="G166" s="168">
        <v>1</v>
      </c>
      <c r="H166" s="169"/>
      <c r="I166" s="169">
        <f t="shared" si="6"/>
        <v>0</v>
      </c>
      <c r="J166" s="170">
        <v>0.01034</v>
      </c>
      <c r="K166" s="168">
        <f t="shared" si="7"/>
        <v>0.01034</v>
      </c>
      <c r="L166" s="170">
        <v>0</v>
      </c>
      <c r="M166" s="168">
        <f t="shared" si="8"/>
        <v>0</v>
      </c>
      <c r="N166" s="171">
        <v>21</v>
      </c>
      <c r="O166" s="172">
        <v>16</v>
      </c>
      <c r="P166" s="13" t="s">
        <v>112</v>
      </c>
    </row>
    <row r="167" spans="1:16" s="13" customFormat="1" ht="13.5" customHeight="1">
      <c r="A167" s="165" t="s">
        <v>429</v>
      </c>
      <c r="B167" s="165" t="s">
        <v>107</v>
      </c>
      <c r="C167" s="165" t="s">
        <v>321</v>
      </c>
      <c r="D167" s="166" t="s">
        <v>430</v>
      </c>
      <c r="E167" s="167" t="s">
        <v>431</v>
      </c>
      <c r="F167" s="165" t="s">
        <v>402</v>
      </c>
      <c r="G167" s="168">
        <v>2</v>
      </c>
      <c r="H167" s="169"/>
      <c r="I167" s="169">
        <f t="shared" si="6"/>
        <v>0</v>
      </c>
      <c r="J167" s="170">
        <v>0</v>
      </c>
      <c r="K167" s="168">
        <f t="shared" si="7"/>
        <v>0</v>
      </c>
      <c r="L167" s="170">
        <v>0.00156</v>
      </c>
      <c r="M167" s="168">
        <f t="shared" si="8"/>
        <v>0.00312</v>
      </c>
      <c r="N167" s="171">
        <v>21</v>
      </c>
      <c r="O167" s="172">
        <v>16</v>
      </c>
      <c r="P167" s="13" t="s">
        <v>112</v>
      </c>
    </row>
    <row r="168" spans="4:19" s="13" customFormat="1" ht="15.75" customHeight="1">
      <c r="D168" s="173"/>
      <c r="E168" s="174" t="s">
        <v>432</v>
      </c>
      <c r="G168" s="175"/>
      <c r="P168" s="173" t="s">
        <v>112</v>
      </c>
      <c r="Q168" s="173" t="s">
        <v>105</v>
      </c>
      <c r="R168" s="173" t="s">
        <v>114</v>
      </c>
      <c r="S168" s="173" t="s">
        <v>104</v>
      </c>
    </row>
    <row r="169" spans="4:19" s="13" customFormat="1" ht="15.75" customHeight="1">
      <c r="D169" s="176"/>
      <c r="E169" s="177" t="s">
        <v>112</v>
      </c>
      <c r="G169" s="178">
        <v>2</v>
      </c>
      <c r="P169" s="176" t="s">
        <v>112</v>
      </c>
      <c r="Q169" s="176" t="s">
        <v>112</v>
      </c>
      <c r="R169" s="176" t="s">
        <v>114</v>
      </c>
      <c r="S169" s="176" t="s">
        <v>105</v>
      </c>
    </row>
    <row r="170" spans="1:16" s="13" customFormat="1" ht="13.5" customHeight="1">
      <c r="A170" s="165" t="s">
        <v>433</v>
      </c>
      <c r="B170" s="165" t="s">
        <v>107</v>
      </c>
      <c r="C170" s="165" t="s">
        <v>321</v>
      </c>
      <c r="D170" s="166" t="s">
        <v>434</v>
      </c>
      <c r="E170" s="167" t="s">
        <v>435</v>
      </c>
      <c r="F170" s="165" t="s">
        <v>402</v>
      </c>
      <c r="G170" s="168">
        <v>1</v>
      </c>
      <c r="H170" s="169"/>
      <c r="I170" s="169">
        <f>ROUND(G170*H170,2)</f>
        <v>0</v>
      </c>
      <c r="J170" s="170">
        <v>0.0018</v>
      </c>
      <c r="K170" s="168">
        <f>G170*J170</f>
        <v>0.0018</v>
      </c>
      <c r="L170" s="170">
        <v>0</v>
      </c>
      <c r="M170" s="168">
        <f>G170*L170</f>
        <v>0</v>
      </c>
      <c r="N170" s="171">
        <v>21</v>
      </c>
      <c r="O170" s="172">
        <v>16</v>
      </c>
      <c r="P170" s="13" t="s">
        <v>112</v>
      </c>
    </row>
    <row r="171" spans="1:16" s="13" customFormat="1" ht="13.5" customHeight="1">
      <c r="A171" s="165" t="s">
        <v>436</v>
      </c>
      <c r="B171" s="165" t="s">
        <v>107</v>
      </c>
      <c r="C171" s="165" t="s">
        <v>321</v>
      </c>
      <c r="D171" s="166" t="s">
        <v>437</v>
      </c>
      <c r="E171" s="167" t="s">
        <v>438</v>
      </c>
      <c r="F171" s="165" t="s">
        <v>402</v>
      </c>
      <c r="G171" s="168">
        <v>1</v>
      </c>
      <c r="H171" s="169"/>
      <c r="I171" s="169">
        <f>ROUND(G171*H171,2)</f>
        <v>0</v>
      </c>
      <c r="J171" s="170">
        <v>0.00184</v>
      </c>
      <c r="K171" s="168">
        <f>G171*J171</f>
        <v>0.00184</v>
      </c>
      <c r="L171" s="170">
        <v>0</v>
      </c>
      <c r="M171" s="168">
        <f>G171*L171</f>
        <v>0</v>
      </c>
      <c r="N171" s="171">
        <v>21</v>
      </c>
      <c r="O171" s="172">
        <v>16</v>
      </c>
      <c r="P171" s="13" t="s">
        <v>112</v>
      </c>
    </row>
    <row r="172" spans="1:16" s="13" customFormat="1" ht="13.5" customHeight="1">
      <c r="A172" s="165" t="s">
        <v>439</v>
      </c>
      <c r="B172" s="165" t="s">
        <v>107</v>
      </c>
      <c r="C172" s="165" t="s">
        <v>321</v>
      </c>
      <c r="D172" s="166" t="s">
        <v>440</v>
      </c>
      <c r="E172" s="167" t="s">
        <v>441</v>
      </c>
      <c r="F172" s="165" t="s">
        <v>192</v>
      </c>
      <c r="G172" s="168">
        <v>1</v>
      </c>
      <c r="H172" s="169"/>
      <c r="I172" s="169">
        <f>ROUND(G172*H172,2)</f>
        <v>0</v>
      </c>
      <c r="J172" s="170">
        <v>0.00023</v>
      </c>
      <c r="K172" s="168">
        <f>G172*J172</f>
        <v>0.00023</v>
      </c>
      <c r="L172" s="170">
        <v>0</v>
      </c>
      <c r="M172" s="168">
        <f>G172*L172</f>
        <v>0</v>
      </c>
      <c r="N172" s="171">
        <v>21</v>
      </c>
      <c r="O172" s="172">
        <v>16</v>
      </c>
      <c r="P172" s="13" t="s">
        <v>112</v>
      </c>
    </row>
    <row r="173" spans="1:16" s="13" customFormat="1" ht="24" customHeight="1">
      <c r="A173" s="165" t="s">
        <v>442</v>
      </c>
      <c r="B173" s="165" t="s">
        <v>107</v>
      </c>
      <c r="C173" s="165" t="s">
        <v>321</v>
      </c>
      <c r="D173" s="166" t="s">
        <v>443</v>
      </c>
      <c r="E173" s="167" t="s">
        <v>444</v>
      </c>
      <c r="F173" s="165" t="s">
        <v>192</v>
      </c>
      <c r="G173" s="168">
        <v>1</v>
      </c>
      <c r="H173" s="169"/>
      <c r="I173" s="169">
        <f>ROUND(G173*H173,2)</f>
        <v>0</v>
      </c>
      <c r="J173" s="170">
        <v>0.00047</v>
      </c>
      <c r="K173" s="168">
        <f>G173*J173</f>
        <v>0.00047</v>
      </c>
      <c r="L173" s="170">
        <v>0</v>
      </c>
      <c r="M173" s="168">
        <f>G173*L173</f>
        <v>0</v>
      </c>
      <c r="N173" s="171">
        <v>21</v>
      </c>
      <c r="O173" s="172">
        <v>16</v>
      </c>
      <c r="P173" s="13" t="s">
        <v>112</v>
      </c>
    </row>
    <row r="174" spans="1:16" s="13" customFormat="1" ht="13.5" customHeight="1">
      <c r="A174" s="165" t="s">
        <v>445</v>
      </c>
      <c r="B174" s="165" t="s">
        <v>107</v>
      </c>
      <c r="C174" s="165" t="s">
        <v>321</v>
      </c>
      <c r="D174" s="166" t="s">
        <v>446</v>
      </c>
      <c r="E174" s="167" t="s">
        <v>447</v>
      </c>
      <c r="F174" s="165" t="s">
        <v>46</v>
      </c>
      <c r="G174" s="168"/>
      <c r="H174" s="169"/>
      <c r="I174" s="169">
        <f>ROUND(G174*H174,2)</f>
        <v>0</v>
      </c>
      <c r="J174" s="170">
        <v>0</v>
      </c>
      <c r="K174" s="168">
        <f>G174*J174</f>
        <v>0</v>
      </c>
      <c r="L174" s="170">
        <v>0</v>
      </c>
      <c r="M174" s="168">
        <f>G174*L174</f>
        <v>0</v>
      </c>
      <c r="N174" s="171">
        <v>21</v>
      </c>
      <c r="O174" s="172">
        <v>16</v>
      </c>
      <c r="P174" s="13" t="s">
        <v>112</v>
      </c>
    </row>
    <row r="175" spans="2:16" s="134" customFormat="1" ht="12.75" customHeight="1">
      <c r="B175" s="139" t="s">
        <v>63</v>
      </c>
      <c r="D175" s="140" t="s">
        <v>448</v>
      </c>
      <c r="E175" s="140" t="s">
        <v>449</v>
      </c>
      <c r="I175" s="141">
        <f>SUM(I176:I178)</f>
        <v>0</v>
      </c>
      <c r="K175" s="142">
        <f>SUM(K176:K178)</f>
        <v>0.102</v>
      </c>
      <c r="M175" s="142">
        <f>SUM(M176:M178)</f>
        <v>0</v>
      </c>
      <c r="P175" s="140" t="s">
        <v>105</v>
      </c>
    </row>
    <row r="176" spans="1:16" s="13" customFormat="1" ht="13.5" customHeight="1">
      <c r="A176" s="165" t="s">
        <v>450</v>
      </c>
      <c r="B176" s="165" t="s">
        <v>107</v>
      </c>
      <c r="C176" s="165" t="s">
        <v>448</v>
      </c>
      <c r="D176" s="166" t="s">
        <v>451</v>
      </c>
      <c r="E176" s="167" t="s">
        <v>452</v>
      </c>
      <c r="F176" s="165" t="s">
        <v>402</v>
      </c>
      <c r="G176" s="168">
        <v>1</v>
      </c>
      <c r="H176" s="169"/>
      <c r="I176" s="169">
        <f>ROUND(G176*H176,2)</f>
        <v>0</v>
      </c>
      <c r="J176" s="170">
        <v>0</v>
      </c>
      <c r="K176" s="168">
        <f>G176*J176</f>
        <v>0</v>
      </c>
      <c r="L176" s="170">
        <v>0</v>
      </c>
      <c r="M176" s="168">
        <f>G176*L176</f>
        <v>0</v>
      </c>
      <c r="N176" s="171">
        <v>21</v>
      </c>
      <c r="O176" s="172">
        <v>16</v>
      </c>
      <c r="P176" s="13" t="s">
        <v>112</v>
      </c>
    </row>
    <row r="177" spans="1:16" s="13" customFormat="1" ht="24" customHeight="1">
      <c r="A177" s="183" t="s">
        <v>453</v>
      </c>
      <c r="B177" s="183" t="s">
        <v>195</v>
      </c>
      <c r="C177" s="183" t="s">
        <v>196</v>
      </c>
      <c r="D177" s="184" t="s">
        <v>454</v>
      </c>
      <c r="E177" s="185" t="s">
        <v>455</v>
      </c>
      <c r="F177" s="183" t="s">
        <v>192</v>
      </c>
      <c r="G177" s="186">
        <v>1</v>
      </c>
      <c r="H177" s="187"/>
      <c r="I177" s="187">
        <f>ROUND(G177*H177,2)</f>
        <v>0</v>
      </c>
      <c r="J177" s="188">
        <v>0.102</v>
      </c>
      <c r="K177" s="186">
        <f>G177*J177</f>
        <v>0.102</v>
      </c>
      <c r="L177" s="188">
        <v>0</v>
      </c>
      <c r="M177" s="186">
        <f>G177*L177</f>
        <v>0</v>
      </c>
      <c r="N177" s="189">
        <v>21</v>
      </c>
      <c r="O177" s="190">
        <v>32</v>
      </c>
      <c r="P177" s="191" t="s">
        <v>112</v>
      </c>
    </row>
    <row r="178" spans="1:16" s="13" customFormat="1" ht="13.5" customHeight="1">
      <c r="A178" s="165" t="s">
        <v>456</v>
      </c>
      <c r="B178" s="165" t="s">
        <v>107</v>
      </c>
      <c r="C178" s="165" t="s">
        <v>448</v>
      </c>
      <c r="D178" s="166" t="s">
        <v>457</v>
      </c>
      <c r="E178" s="167" t="s">
        <v>458</v>
      </c>
      <c r="F178" s="165" t="s">
        <v>46</v>
      </c>
      <c r="G178" s="168"/>
      <c r="H178" s="169"/>
      <c r="I178" s="169">
        <f>ROUND(G178*H178,2)</f>
        <v>0</v>
      </c>
      <c r="J178" s="170">
        <v>0</v>
      </c>
      <c r="K178" s="168">
        <f>G178*J178</f>
        <v>0</v>
      </c>
      <c r="L178" s="170">
        <v>0</v>
      </c>
      <c r="M178" s="168">
        <f>G178*L178</f>
        <v>0</v>
      </c>
      <c r="N178" s="171">
        <v>21</v>
      </c>
      <c r="O178" s="172">
        <v>16</v>
      </c>
      <c r="P178" s="13" t="s">
        <v>112</v>
      </c>
    </row>
    <row r="179" spans="2:16" s="134" customFormat="1" ht="12.75" customHeight="1">
      <c r="B179" s="139" t="s">
        <v>63</v>
      </c>
      <c r="D179" s="140" t="s">
        <v>459</v>
      </c>
      <c r="E179" s="140" t="s">
        <v>460</v>
      </c>
      <c r="I179" s="141">
        <f>SUM(I180:I182)</f>
        <v>0</v>
      </c>
      <c r="K179" s="142">
        <f>SUM(K180:K182)</f>
        <v>0.015</v>
      </c>
      <c r="M179" s="142">
        <f>SUM(M180:M182)</f>
        <v>0</v>
      </c>
      <c r="P179" s="140" t="s">
        <v>105</v>
      </c>
    </row>
    <row r="180" spans="1:16" s="13" customFormat="1" ht="13.5" customHeight="1">
      <c r="A180" s="165" t="s">
        <v>461</v>
      </c>
      <c r="B180" s="165" t="s">
        <v>107</v>
      </c>
      <c r="C180" s="165" t="s">
        <v>448</v>
      </c>
      <c r="D180" s="166" t="s">
        <v>462</v>
      </c>
      <c r="E180" s="167" t="s">
        <v>463</v>
      </c>
      <c r="F180" s="165" t="s">
        <v>148</v>
      </c>
      <c r="G180" s="168">
        <v>10</v>
      </c>
      <c r="H180" s="169"/>
      <c r="I180" s="169">
        <f>ROUND(G180*H180,2)</f>
        <v>0</v>
      </c>
      <c r="J180" s="170">
        <v>0.0015</v>
      </c>
      <c r="K180" s="168">
        <f>G180*J180</f>
        <v>0.015</v>
      </c>
      <c r="L180" s="170">
        <v>0</v>
      </c>
      <c r="M180" s="168">
        <f>G180*L180</f>
        <v>0</v>
      </c>
      <c r="N180" s="171">
        <v>21</v>
      </c>
      <c r="O180" s="172">
        <v>16</v>
      </c>
      <c r="P180" s="13" t="s">
        <v>112</v>
      </c>
    </row>
    <row r="181" spans="1:16" s="13" customFormat="1" ht="13.5" customHeight="1">
      <c r="A181" s="165" t="s">
        <v>464</v>
      </c>
      <c r="B181" s="165" t="s">
        <v>107</v>
      </c>
      <c r="C181" s="165" t="s">
        <v>448</v>
      </c>
      <c r="D181" s="166" t="s">
        <v>465</v>
      </c>
      <c r="E181" s="167" t="s">
        <v>466</v>
      </c>
      <c r="F181" s="165" t="s">
        <v>148</v>
      </c>
      <c r="G181" s="168">
        <v>10</v>
      </c>
      <c r="H181" s="169"/>
      <c r="I181" s="169">
        <f>ROUND(G181*H181,2)</f>
        <v>0</v>
      </c>
      <c r="J181" s="170">
        <v>0</v>
      </c>
      <c r="K181" s="168">
        <f>G181*J181</f>
        <v>0</v>
      </c>
      <c r="L181" s="170">
        <v>0</v>
      </c>
      <c r="M181" s="168">
        <f>G181*L181</f>
        <v>0</v>
      </c>
      <c r="N181" s="171">
        <v>21</v>
      </c>
      <c r="O181" s="172">
        <v>16</v>
      </c>
      <c r="P181" s="13" t="s">
        <v>112</v>
      </c>
    </row>
    <row r="182" spans="1:16" s="13" customFormat="1" ht="13.5" customHeight="1">
      <c r="A182" s="165" t="s">
        <v>467</v>
      </c>
      <c r="B182" s="165" t="s">
        <v>107</v>
      </c>
      <c r="C182" s="165" t="s">
        <v>448</v>
      </c>
      <c r="D182" s="166" t="s">
        <v>468</v>
      </c>
      <c r="E182" s="167" t="s">
        <v>469</v>
      </c>
      <c r="F182" s="165" t="s">
        <v>46</v>
      </c>
      <c r="G182" s="168"/>
      <c r="H182" s="169"/>
      <c r="I182" s="169">
        <f>ROUND(G182*H182,2)</f>
        <v>0</v>
      </c>
      <c r="J182" s="170">
        <v>0</v>
      </c>
      <c r="K182" s="168">
        <f>G182*J182</f>
        <v>0</v>
      </c>
      <c r="L182" s="170">
        <v>0</v>
      </c>
      <c r="M182" s="168">
        <f>G182*L182</f>
        <v>0</v>
      </c>
      <c r="N182" s="171">
        <v>21</v>
      </c>
      <c r="O182" s="172">
        <v>16</v>
      </c>
      <c r="P182" s="13" t="s">
        <v>112</v>
      </c>
    </row>
    <row r="183" spans="2:16" s="134" customFormat="1" ht="12.75" customHeight="1">
      <c r="B183" s="139" t="s">
        <v>63</v>
      </c>
      <c r="D183" s="140" t="s">
        <v>470</v>
      </c>
      <c r="E183" s="140" t="s">
        <v>471</v>
      </c>
      <c r="I183" s="141">
        <f>SUM(I184:I194)</f>
        <v>0</v>
      </c>
      <c r="K183" s="142">
        <f>SUM(K184:K194)</f>
        <v>0.1106875</v>
      </c>
      <c r="M183" s="142">
        <f>SUM(M184:M194)</f>
        <v>0.082</v>
      </c>
      <c r="P183" s="140" t="s">
        <v>105</v>
      </c>
    </row>
    <row r="184" spans="1:16" s="13" customFormat="1" ht="13.5" customHeight="1">
      <c r="A184" s="165" t="s">
        <v>472</v>
      </c>
      <c r="B184" s="165" t="s">
        <v>107</v>
      </c>
      <c r="C184" s="165" t="s">
        <v>470</v>
      </c>
      <c r="D184" s="166" t="s">
        <v>473</v>
      </c>
      <c r="E184" s="167" t="s">
        <v>474</v>
      </c>
      <c r="F184" s="165" t="s">
        <v>142</v>
      </c>
      <c r="G184" s="168">
        <v>4.35</v>
      </c>
      <c r="H184" s="169"/>
      <c r="I184" s="169">
        <f>ROUND(G184*H184,2)</f>
        <v>0</v>
      </c>
      <c r="J184" s="170">
        <v>0.00025</v>
      </c>
      <c r="K184" s="168">
        <f>G184*J184</f>
        <v>0.0010875</v>
      </c>
      <c r="L184" s="170">
        <v>0</v>
      </c>
      <c r="M184" s="168">
        <f>G184*L184</f>
        <v>0</v>
      </c>
      <c r="N184" s="171">
        <v>21</v>
      </c>
      <c r="O184" s="172">
        <v>4</v>
      </c>
      <c r="P184" s="13" t="s">
        <v>112</v>
      </c>
    </row>
    <row r="185" spans="4:19" s="13" customFormat="1" ht="15.75" customHeight="1">
      <c r="D185" s="173"/>
      <c r="E185" s="174" t="s">
        <v>248</v>
      </c>
      <c r="G185" s="175"/>
      <c r="P185" s="173" t="s">
        <v>112</v>
      </c>
      <c r="Q185" s="173" t="s">
        <v>105</v>
      </c>
      <c r="R185" s="173" t="s">
        <v>114</v>
      </c>
      <c r="S185" s="173" t="s">
        <v>104</v>
      </c>
    </row>
    <row r="186" spans="4:19" s="13" customFormat="1" ht="15.75" customHeight="1">
      <c r="D186" s="176"/>
      <c r="E186" s="177" t="s">
        <v>254</v>
      </c>
      <c r="G186" s="178">
        <v>4.35</v>
      </c>
      <c r="P186" s="176" t="s">
        <v>112</v>
      </c>
      <c r="Q186" s="176" t="s">
        <v>112</v>
      </c>
      <c r="R186" s="176" t="s">
        <v>114</v>
      </c>
      <c r="S186" s="176" t="s">
        <v>105</v>
      </c>
    </row>
    <row r="187" spans="1:16" s="13" customFormat="1" ht="13.5" customHeight="1">
      <c r="A187" s="183" t="s">
        <v>475</v>
      </c>
      <c r="B187" s="183" t="s">
        <v>195</v>
      </c>
      <c r="C187" s="183" t="s">
        <v>196</v>
      </c>
      <c r="D187" s="184" t="s">
        <v>476</v>
      </c>
      <c r="E187" s="185" t="s">
        <v>477</v>
      </c>
      <c r="F187" s="183" t="s">
        <v>192</v>
      </c>
      <c r="G187" s="186">
        <v>2</v>
      </c>
      <c r="H187" s="187"/>
      <c r="I187" s="187">
        <f aca="true" t="shared" si="9" ref="I187:I194">ROUND(G187*H187,2)</f>
        <v>0</v>
      </c>
      <c r="J187" s="188">
        <v>0.0389</v>
      </c>
      <c r="K187" s="186">
        <f aca="true" t="shared" si="10" ref="K187:K194">G187*J187</f>
        <v>0.0778</v>
      </c>
      <c r="L187" s="188">
        <v>0</v>
      </c>
      <c r="M187" s="186">
        <f aca="true" t="shared" si="11" ref="M187:M194">G187*L187</f>
        <v>0</v>
      </c>
      <c r="N187" s="189">
        <v>21</v>
      </c>
      <c r="O187" s="190">
        <v>8</v>
      </c>
      <c r="P187" s="191" t="s">
        <v>112</v>
      </c>
    </row>
    <row r="188" spans="1:16" s="13" customFormat="1" ht="13.5" customHeight="1">
      <c r="A188" s="165" t="s">
        <v>478</v>
      </c>
      <c r="B188" s="165" t="s">
        <v>107</v>
      </c>
      <c r="C188" s="165" t="s">
        <v>470</v>
      </c>
      <c r="D188" s="166" t="s">
        <v>479</v>
      </c>
      <c r="E188" s="167" t="s">
        <v>480</v>
      </c>
      <c r="F188" s="165" t="s">
        <v>192</v>
      </c>
      <c r="G188" s="168">
        <v>2</v>
      </c>
      <c r="H188" s="169"/>
      <c r="I188" s="169">
        <f t="shared" si="9"/>
        <v>0</v>
      </c>
      <c r="J188" s="170">
        <v>0</v>
      </c>
      <c r="K188" s="168">
        <f t="shared" si="10"/>
        <v>0</v>
      </c>
      <c r="L188" s="170">
        <v>0</v>
      </c>
      <c r="M188" s="168">
        <f t="shared" si="11"/>
        <v>0</v>
      </c>
      <c r="N188" s="171">
        <v>21</v>
      </c>
      <c r="O188" s="172">
        <v>16</v>
      </c>
      <c r="P188" s="13" t="s">
        <v>112</v>
      </c>
    </row>
    <row r="189" spans="1:16" s="13" customFormat="1" ht="13.5" customHeight="1">
      <c r="A189" s="183" t="s">
        <v>481</v>
      </c>
      <c r="B189" s="183" t="s">
        <v>195</v>
      </c>
      <c r="C189" s="183" t="s">
        <v>196</v>
      </c>
      <c r="D189" s="184" t="s">
        <v>482</v>
      </c>
      <c r="E189" s="185" t="s">
        <v>483</v>
      </c>
      <c r="F189" s="183" t="s">
        <v>192</v>
      </c>
      <c r="G189" s="186">
        <v>2</v>
      </c>
      <c r="H189" s="187"/>
      <c r="I189" s="187">
        <f t="shared" si="9"/>
        <v>0</v>
      </c>
      <c r="J189" s="188">
        <v>0.0138</v>
      </c>
      <c r="K189" s="186">
        <f t="shared" si="10"/>
        <v>0.0276</v>
      </c>
      <c r="L189" s="188">
        <v>0</v>
      </c>
      <c r="M189" s="186">
        <f t="shared" si="11"/>
        <v>0</v>
      </c>
      <c r="N189" s="189">
        <v>21</v>
      </c>
      <c r="O189" s="190">
        <v>32</v>
      </c>
      <c r="P189" s="191" t="s">
        <v>112</v>
      </c>
    </row>
    <row r="190" spans="1:16" s="13" customFormat="1" ht="13.5" customHeight="1">
      <c r="A190" s="165" t="s">
        <v>484</v>
      </c>
      <c r="B190" s="165" t="s">
        <v>107</v>
      </c>
      <c r="C190" s="165" t="s">
        <v>470</v>
      </c>
      <c r="D190" s="166" t="s">
        <v>485</v>
      </c>
      <c r="E190" s="167" t="s">
        <v>486</v>
      </c>
      <c r="F190" s="165" t="s">
        <v>192</v>
      </c>
      <c r="G190" s="168">
        <v>2</v>
      </c>
      <c r="H190" s="169"/>
      <c r="I190" s="169">
        <f t="shared" si="9"/>
        <v>0</v>
      </c>
      <c r="J190" s="170">
        <v>0</v>
      </c>
      <c r="K190" s="168">
        <f t="shared" si="10"/>
        <v>0</v>
      </c>
      <c r="L190" s="170">
        <v>0</v>
      </c>
      <c r="M190" s="168">
        <f t="shared" si="11"/>
        <v>0</v>
      </c>
      <c r="N190" s="171">
        <v>21</v>
      </c>
      <c r="O190" s="172">
        <v>16</v>
      </c>
      <c r="P190" s="13" t="s">
        <v>112</v>
      </c>
    </row>
    <row r="191" spans="1:16" s="13" customFormat="1" ht="13.5" customHeight="1">
      <c r="A191" s="183" t="s">
        <v>487</v>
      </c>
      <c r="B191" s="183" t="s">
        <v>195</v>
      </c>
      <c r="C191" s="183" t="s">
        <v>196</v>
      </c>
      <c r="D191" s="184" t="s">
        <v>488</v>
      </c>
      <c r="E191" s="185" t="s">
        <v>489</v>
      </c>
      <c r="F191" s="183" t="s">
        <v>192</v>
      </c>
      <c r="G191" s="186">
        <v>2</v>
      </c>
      <c r="H191" s="187"/>
      <c r="I191" s="187">
        <f t="shared" si="9"/>
        <v>0</v>
      </c>
      <c r="J191" s="188">
        <v>0.0021</v>
      </c>
      <c r="K191" s="186">
        <f t="shared" si="10"/>
        <v>0.0042</v>
      </c>
      <c r="L191" s="188">
        <v>0</v>
      </c>
      <c r="M191" s="186">
        <f t="shared" si="11"/>
        <v>0</v>
      </c>
      <c r="N191" s="189">
        <v>21</v>
      </c>
      <c r="O191" s="190">
        <v>32</v>
      </c>
      <c r="P191" s="191" t="s">
        <v>112</v>
      </c>
    </row>
    <row r="192" spans="1:16" s="13" customFormat="1" ht="13.5" customHeight="1">
      <c r="A192" s="165" t="s">
        <v>303</v>
      </c>
      <c r="B192" s="165" t="s">
        <v>107</v>
      </c>
      <c r="C192" s="165" t="s">
        <v>470</v>
      </c>
      <c r="D192" s="166" t="s">
        <v>490</v>
      </c>
      <c r="E192" s="167" t="s">
        <v>491</v>
      </c>
      <c r="F192" s="165" t="s">
        <v>192</v>
      </c>
      <c r="G192" s="168">
        <v>2</v>
      </c>
      <c r="H192" s="169"/>
      <c r="I192" s="169">
        <f t="shared" si="9"/>
        <v>0</v>
      </c>
      <c r="J192" s="170">
        <v>0</v>
      </c>
      <c r="K192" s="168">
        <f t="shared" si="10"/>
        <v>0</v>
      </c>
      <c r="L192" s="170">
        <v>0.017</v>
      </c>
      <c r="M192" s="168">
        <f t="shared" si="11"/>
        <v>0.034</v>
      </c>
      <c r="N192" s="171">
        <v>21</v>
      </c>
      <c r="O192" s="172">
        <v>16</v>
      </c>
      <c r="P192" s="13" t="s">
        <v>112</v>
      </c>
    </row>
    <row r="193" spans="1:16" s="13" customFormat="1" ht="13.5" customHeight="1">
      <c r="A193" s="165" t="s">
        <v>492</v>
      </c>
      <c r="B193" s="165" t="s">
        <v>107</v>
      </c>
      <c r="C193" s="165" t="s">
        <v>470</v>
      </c>
      <c r="D193" s="166" t="s">
        <v>493</v>
      </c>
      <c r="E193" s="167" t="s">
        <v>494</v>
      </c>
      <c r="F193" s="165" t="s">
        <v>192</v>
      </c>
      <c r="G193" s="168">
        <v>2</v>
      </c>
      <c r="H193" s="169"/>
      <c r="I193" s="169">
        <f t="shared" si="9"/>
        <v>0</v>
      </c>
      <c r="J193" s="170">
        <v>0</v>
      </c>
      <c r="K193" s="168">
        <f t="shared" si="10"/>
        <v>0</v>
      </c>
      <c r="L193" s="170">
        <v>0.024</v>
      </c>
      <c r="M193" s="168">
        <f t="shared" si="11"/>
        <v>0.048</v>
      </c>
      <c r="N193" s="171">
        <v>21</v>
      </c>
      <c r="O193" s="172">
        <v>16</v>
      </c>
      <c r="P193" s="13" t="s">
        <v>112</v>
      </c>
    </row>
    <row r="194" spans="1:16" s="13" customFormat="1" ht="13.5" customHeight="1">
      <c r="A194" s="165" t="s">
        <v>495</v>
      </c>
      <c r="B194" s="165" t="s">
        <v>107</v>
      </c>
      <c r="C194" s="165" t="s">
        <v>470</v>
      </c>
      <c r="D194" s="166" t="s">
        <v>496</v>
      </c>
      <c r="E194" s="167" t="s">
        <v>497</v>
      </c>
      <c r="F194" s="165" t="s">
        <v>46</v>
      </c>
      <c r="G194" s="168"/>
      <c r="H194" s="169"/>
      <c r="I194" s="169">
        <f t="shared" si="9"/>
        <v>0</v>
      </c>
      <c r="J194" s="170">
        <v>0</v>
      </c>
      <c r="K194" s="168">
        <f t="shared" si="10"/>
        <v>0</v>
      </c>
      <c r="L194" s="170">
        <v>0</v>
      </c>
      <c r="M194" s="168">
        <f t="shared" si="11"/>
        <v>0</v>
      </c>
      <c r="N194" s="171">
        <v>21</v>
      </c>
      <c r="O194" s="172">
        <v>16</v>
      </c>
      <c r="P194" s="13" t="s">
        <v>112</v>
      </c>
    </row>
    <row r="195" spans="2:16" s="134" customFormat="1" ht="12.75" customHeight="1">
      <c r="B195" s="139" t="s">
        <v>63</v>
      </c>
      <c r="D195" s="140" t="s">
        <v>498</v>
      </c>
      <c r="E195" s="140" t="s">
        <v>499</v>
      </c>
      <c r="I195" s="141">
        <f>SUM(I196:I198)</f>
        <v>0</v>
      </c>
      <c r="K195" s="142">
        <f>SUM(K196:K198)</f>
        <v>0.00044500000000000003</v>
      </c>
      <c r="M195" s="142">
        <f>SUM(M196:M198)</f>
        <v>0</v>
      </c>
      <c r="P195" s="140" t="s">
        <v>105</v>
      </c>
    </row>
    <row r="196" spans="1:16" s="13" customFormat="1" ht="13.5" customHeight="1">
      <c r="A196" s="165" t="s">
        <v>500</v>
      </c>
      <c r="B196" s="165" t="s">
        <v>107</v>
      </c>
      <c r="C196" s="165" t="s">
        <v>498</v>
      </c>
      <c r="D196" s="166" t="s">
        <v>501</v>
      </c>
      <c r="E196" s="167" t="s">
        <v>502</v>
      </c>
      <c r="F196" s="165" t="s">
        <v>503</v>
      </c>
      <c r="G196" s="168">
        <v>8.9</v>
      </c>
      <c r="H196" s="169"/>
      <c r="I196" s="169">
        <f>ROUND(G196*H196,2)</f>
        <v>0</v>
      </c>
      <c r="J196" s="170">
        <v>5E-05</v>
      </c>
      <c r="K196" s="168">
        <f>G196*J196</f>
        <v>0.00044500000000000003</v>
      </c>
      <c r="L196" s="170">
        <v>0</v>
      </c>
      <c r="M196" s="168">
        <f>G196*L196</f>
        <v>0</v>
      </c>
      <c r="N196" s="171">
        <v>21</v>
      </c>
      <c r="O196" s="172">
        <v>16</v>
      </c>
      <c r="P196" s="13" t="s">
        <v>112</v>
      </c>
    </row>
    <row r="197" spans="1:16" s="13" customFormat="1" ht="13.5" customHeight="1">
      <c r="A197" s="183" t="s">
        <v>504</v>
      </c>
      <c r="B197" s="183" t="s">
        <v>195</v>
      </c>
      <c r="C197" s="183" t="s">
        <v>196</v>
      </c>
      <c r="D197" s="184" t="s">
        <v>505</v>
      </c>
      <c r="E197" s="185" t="s">
        <v>506</v>
      </c>
      <c r="F197" s="183" t="s">
        <v>507</v>
      </c>
      <c r="G197" s="186">
        <v>1</v>
      </c>
      <c r="H197" s="187"/>
      <c r="I197" s="187">
        <f>ROUND(G197*H197,2)</f>
        <v>0</v>
      </c>
      <c r="J197" s="188">
        <v>0</v>
      </c>
      <c r="K197" s="186">
        <f>G197*J197</f>
        <v>0</v>
      </c>
      <c r="L197" s="188">
        <v>0</v>
      </c>
      <c r="M197" s="186">
        <f>G197*L197</f>
        <v>0</v>
      </c>
      <c r="N197" s="189">
        <v>21</v>
      </c>
      <c r="O197" s="190">
        <v>32</v>
      </c>
      <c r="P197" s="191" t="s">
        <v>112</v>
      </c>
    </row>
    <row r="198" spans="1:16" s="13" customFormat="1" ht="13.5" customHeight="1">
      <c r="A198" s="165" t="s">
        <v>508</v>
      </c>
      <c r="B198" s="165" t="s">
        <v>107</v>
      </c>
      <c r="C198" s="165" t="s">
        <v>498</v>
      </c>
      <c r="D198" s="166" t="s">
        <v>509</v>
      </c>
      <c r="E198" s="167" t="s">
        <v>510</v>
      </c>
      <c r="F198" s="165" t="s">
        <v>46</v>
      </c>
      <c r="G198" s="168"/>
      <c r="H198" s="169"/>
      <c r="I198" s="169">
        <f>ROUND(G198*H198,2)</f>
        <v>0</v>
      </c>
      <c r="J198" s="170">
        <v>0</v>
      </c>
      <c r="K198" s="168">
        <f>G198*J198</f>
        <v>0</v>
      </c>
      <c r="L198" s="170">
        <v>0</v>
      </c>
      <c r="M198" s="168">
        <f>G198*L198</f>
        <v>0</v>
      </c>
      <c r="N198" s="171">
        <v>21</v>
      </c>
      <c r="O198" s="172">
        <v>16</v>
      </c>
      <c r="P198" s="13" t="s">
        <v>112</v>
      </c>
    </row>
    <row r="199" spans="2:16" s="134" customFormat="1" ht="12.75" customHeight="1">
      <c r="B199" s="139" t="s">
        <v>63</v>
      </c>
      <c r="D199" s="140" t="s">
        <v>511</v>
      </c>
      <c r="E199" s="140" t="s">
        <v>512</v>
      </c>
      <c r="I199" s="141">
        <f>SUM(I200:I222)</f>
        <v>0</v>
      </c>
      <c r="K199" s="142">
        <f>SUM(K200:K222)</f>
        <v>0.9259376399999999</v>
      </c>
      <c r="M199" s="142">
        <f>SUM(M200:M222)</f>
        <v>0</v>
      </c>
      <c r="P199" s="140" t="s">
        <v>105</v>
      </c>
    </row>
    <row r="200" spans="1:16" s="13" customFormat="1" ht="13.5" customHeight="1">
      <c r="A200" s="165" t="s">
        <v>513</v>
      </c>
      <c r="B200" s="165" t="s">
        <v>107</v>
      </c>
      <c r="C200" s="165" t="s">
        <v>511</v>
      </c>
      <c r="D200" s="166" t="s">
        <v>514</v>
      </c>
      <c r="E200" s="167" t="s">
        <v>515</v>
      </c>
      <c r="F200" s="165" t="s">
        <v>148</v>
      </c>
      <c r="G200" s="168">
        <v>30.024</v>
      </c>
      <c r="H200" s="169"/>
      <c r="I200" s="169">
        <f>ROUND(G200*H200,2)</f>
        <v>0</v>
      </c>
      <c r="J200" s="170">
        <v>0.00046</v>
      </c>
      <c r="K200" s="168">
        <f>G200*J200</f>
        <v>0.01381104</v>
      </c>
      <c r="L200" s="170">
        <v>0</v>
      </c>
      <c r="M200" s="168">
        <f>G200*L200</f>
        <v>0</v>
      </c>
      <c r="N200" s="171">
        <v>21</v>
      </c>
      <c r="O200" s="172">
        <v>16</v>
      </c>
      <c r="P200" s="13" t="s">
        <v>112</v>
      </c>
    </row>
    <row r="201" spans="4:19" s="13" customFormat="1" ht="15.75" customHeight="1">
      <c r="D201" s="173"/>
      <c r="E201" s="174" t="s">
        <v>279</v>
      </c>
      <c r="G201" s="175"/>
      <c r="P201" s="173" t="s">
        <v>112</v>
      </c>
      <c r="Q201" s="173" t="s">
        <v>105</v>
      </c>
      <c r="R201" s="173" t="s">
        <v>114</v>
      </c>
      <c r="S201" s="173" t="s">
        <v>104</v>
      </c>
    </row>
    <row r="202" spans="4:19" s="13" customFormat="1" ht="15.75" customHeight="1">
      <c r="D202" s="176"/>
      <c r="E202" s="177" t="s">
        <v>516</v>
      </c>
      <c r="G202" s="178">
        <v>14.5</v>
      </c>
      <c r="P202" s="176" t="s">
        <v>112</v>
      </c>
      <c r="Q202" s="176" t="s">
        <v>112</v>
      </c>
      <c r="R202" s="176" t="s">
        <v>114</v>
      </c>
      <c r="S202" s="176" t="s">
        <v>104</v>
      </c>
    </row>
    <row r="203" spans="4:19" s="13" customFormat="1" ht="15.75" customHeight="1">
      <c r="D203" s="176"/>
      <c r="E203" s="177" t="s">
        <v>517</v>
      </c>
      <c r="G203" s="178">
        <v>-1.2</v>
      </c>
      <c r="P203" s="176" t="s">
        <v>112</v>
      </c>
      <c r="Q203" s="176" t="s">
        <v>112</v>
      </c>
      <c r="R203" s="176" t="s">
        <v>114</v>
      </c>
      <c r="S203" s="176" t="s">
        <v>104</v>
      </c>
    </row>
    <row r="204" spans="4:19" s="13" customFormat="1" ht="15.75" customHeight="1">
      <c r="D204" s="176"/>
      <c r="E204" s="177" t="s">
        <v>114</v>
      </c>
      <c r="G204" s="178">
        <v>-1</v>
      </c>
      <c r="P204" s="176" t="s">
        <v>112</v>
      </c>
      <c r="Q204" s="176" t="s">
        <v>112</v>
      </c>
      <c r="R204" s="176" t="s">
        <v>114</v>
      </c>
      <c r="S204" s="176" t="s">
        <v>104</v>
      </c>
    </row>
    <row r="205" spans="4:19" s="13" customFormat="1" ht="15.75" customHeight="1">
      <c r="D205" s="173"/>
      <c r="E205" s="174" t="s">
        <v>281</v>
      </c>
      <c r="G205" s="182"/>
      <c r="P205" s="173" t="s">
        <v>112</v>
      </c>
      <c r="Q205" s="173" t="s">
        <v>105</v>
      </c>
      <c r="R205" s="173" t="s">
        <v>114</v>
      </c>
      <c r="S205" s="173" t="s">
        <v>104</v>
      </c>
    </row>
    <row r="206" spans="4:19" s="13" customFormat="1" ht="15.75" customHeight="1">
      <c r="D206" s="176"/>
      <c r="E206" s="177" t="s">
        <v>518</v>
      </c>
      <c r="G206" s="178">
        <v>19.3</v>
      </c>
      <c r="P206" s="176" t="s">
        <v>112</v>
      </c>
      <c r="Q206" s="176" t="s">
        <v>112</v>
      </c>
      <c r="R206" s="176" t="s">
        <v>114</v>
      </c>
      <c r="S206" s="176" t="s">
        <v>104</v>
      </c>
    </row>
    <row r="207" spans="4:19" s="13" customFormat="1" ht="15.75" customHeight="1">
      <c r="D207" s="176"/>
      <c r="E207" s="177" t="s">
        <v>274</v>
      </c>
      <c r="G207" s="178">
        <v>-1.576</v>
      </c>
      <c r="P207" s="176" t="s">
        <v>112</v>
      </c>
      <c r="Q207" s="176" t="s">
        <v>112</v>
      </c>
      <c r="R207" s="176" t="s">
        <v>114</v>
      </c>
      <c r="S207" s="176" t="s">
        <v>104</v>
      </c>
    </row>
    <row r="208" spans="4:19" s="13" customFormat="1" ht="15.75" customHeight="1">
      <c r="D208" s="179"/>
      <c r="E208" s="180" t="s">
        <v>161</v>
      </c>
      <c r="G208" s="181">
        <v>30.024</v>
      </c>
      <c r="P208" s="179" t="s">
        <v>112</v>
      </c>
      <c r="Q208" s="179" t="s">
        <v>122</v>
      </c>
      <c r="R208" s="179" t="s">
        <v>114</v>
      </c>
      <c r="S208" s="179" t="s">
        <v>105</v>
      </c>
    </row>
    <row r="209" spans="1:16" s="13" customFormat="1" ht="13.5" customHeight="1">
      <c r="A209" s="183" t="s">
        <v>519</v>
      </c>
      <c r="B209" s="183" t="s">
        <v>195</v>
      </c>
      <c r="C209" s="183" t="s">
        <v>196</v>
      </c>
      <c r="D209" s="184" t="s">
        <v>520</v>
      </c>
      <c r="E209" s="185" t="s">
        <v>521</v>
      </c>
      <c r="F209" s="183" t="s">
        <v>142</v>
      </c>
      <c r="G209" s="186">
        <v>3.303</v>
      </c>
      <c r="H209" s="187"/>
      <c r="I209" s="187">
        <f>ROUND(G209*H209,2)</f>
        <v>0</v>
      </c>
      <c r="J209" s="188">
        <v>0.0182</v>
      </c>
      <c r="K209" s="186">
        <f>G209*J209</f>
        <v>0.060114600000000004</v>
      </c>
      <c r="L209" s="188">
        <v>0</v>
      </c>
      <c r="M209" s="186">
        <f>G209*L209</f>
        <v>0</v>
      </c>
      <c r="N209" s="189">
        <v>21</v>
      </c>
      <c r="O209" s="190">
        <v>32</v>
      </c>
      <c r="P209" s="191" t="s">
        <v>112</v>
      </c>
    </row>
    <row r="210" spans="4:19" s="13" customFormat="1" ht="15.75" customHeight="1">
      <c r="D210" s="176"/>
      <c r="E210" s="177" t="s">
        <v>522</v>
      </c>
      <c r="G210" s="178">
        <v>3.303</v>
      </c>
      <c r="P210" s="176" t="s">
        <v>112</v>
      </c>
      <c r="Q210" s="176" t="s">
        <v>112</v>
      </c>
      <c r="R210" s="176" t="s">
        <v>114</v>
      </c>
      <c r="S210" s="176" t="s">
        <v>105</v>
      </c>
    </row>
    <row r="211" spans="1:16" s="13" customFormat="1" ht="13.5" customHeight="1">
      <c r="A211" s="165" t="s">
        <v>523</v>
      </c>
      <c r="B211" s="165" t="s">
        <v>107</v>
      </c>
      <c r="C211" s="165" t="s">
        <v>511</v>
      </c>
      <c r="D211" s="166" t="s">
        <v>524</v>
      </c>
      <c r="E211" s="167" t="s">
        <v>525</v>
      </c>
      <c r="F211" s="165" t="s">
        <v>142</v>
      </c>
      <c r="G211" s="168">
        <v>34.3</v>
      </c>
      <c r="H211" s="169"/>
      <c r="I211" s="169">
        <f>ROUND(G211*H211,2)</f>
        <v>0</v>
      </c>
      <c r="J211" s="170">
        <v>0.00416</v>
      </c>
      <c r="K211" s="168">
        <f>G211*J211</f>
        <v>0.14268799999999998</v>
      </c>
      <c r="L211" s="170">
        <v>0</v>
      </c>
      <c r="M211" s="168">
        <f>G211*L211</f>
        <v>0</v>
      </c>
      <c r="N211" s="171">
        <v>21</v>
      </c>
      <c r="O211" s="172">
        <v>16</v>
      </c>
      <c r="P211" s="13" t="s">
        <v>112</v>
      </c>
    </row>
    <row r="212" spans="4:19" s="13" customFormat="1" ht="15.75" customHeight="1">
      <c r="D212" s="176"/>
      <c r="E212" s="177" t="s">
        <v>526</v>
      </c>
      <c r="G212" s="178">
        <v>34.3</v>
      </c>
      <c r="P212" s="176" t="s">
        <v>112</v>
      </c>
      <c r="Q212" s="176" t="s">
        <v>112</v>
      </c>
      <c r="R212" s="176" t="s">
        <v>114</v>
      </c>
      <c r="S212" s="176" t="s">
        <v>105</v>
      </c>
    </row>
    <row r="213" spans="1:16" s="13" customFormat="1" ht="13.5" customHeight="1">
      <c r="A213" s="183" t="s">
        <v>527</v>
      </c>
      <c r="B213" s="183" t="s">
        <v>195</v>
      </c>
      <c r="C213" s="183" t="s">
        <v>196</v>
      </c>
      <c r="D213" s="184" t="s">
        <v>528</v>
      </c>
      <c r="E213" s="185" t="s">
        <v>529</v>
      </c>
      <c r="F213" s="183" t="s">
        <v>142</v>
      </c>
      <c r="G213" s="186">
        <v>37.73</v>
      </c>
      <c r="H213" s="187"/>
      <c r="I213" s="187">
        <f>ROUND(G213*H213,2)</f>
        <v>0</v>
      </c>
      <c r="J213" s="188">
        <v>0.0118</v>
      </c>
      <c r="K213" s="186">
        <f>G213*J213</f>
        <v>0.44521399999999994</v>
      </c>
      <c r="L213" s="188">
        <v>0</v>
      </c>
      <c r="M213" s="186">
        <f>G213*L213</f>
        <v>0</v>
      </c>
      <c r="N213" s="189">
        <v>21</v>
      </c>
      <c r="O213" s="190">
        <v>32</v>
      </c>
      <c r="P213" s="191" t="s">
        <v>112</v>
      </c>
    </row>
    <row r="214" spans="1:16" s="13" customFormat="1" ht="13.5" customHeight="1">
      <c r="A214" s="165" t="s">
        <v>530</v>
      </c>
      <c r="B214" s="165" t="s">
        <v>107</v>
      </c>
      <c r="C214" s="165" t="s">
        <v>511</v>
      </c>
      <c r="D214" s="166" t="s">
        <v>531</v>
      </c>
      <c r="E214" s="167" t="s">
        <v>532</v>
      </c>
      <c r="F214" s="165" t="s">
        <v>142</v>
      </c>
      <c r="G214" s="168">
        <v>2.7</v>
      </c>
      <c r="H214" s="169"/>
      <c r="I214" s="169">
        <f>ROUND(G214*H214,2)</f>
        <v>0</v>
      </c>
      <c r="J214" s="170">
        <v>0</v>
      </c>
      <c r="K214" s="168">
        <f>G214*J214</f>
        <v>0</v>
      </c>
      <c r="L214" s="170">
        <v>0</v>
      </c>
      <c r="M214" s="168">
        <f>G214*L214</f>
        <v>0</v>
      </c>
      <c r="N214" s="171">
        <v>21</v>
      </c>
      <c r="O214" s="172">
        <v>16</v>
      </c>
      <c r="P214" s="13" t="s">
        <v>112</v>
      </c>
    </row>
    <row r="215" spans="4:19" s="13" customFormat="1" ht="15.75" customHeight="1">
      <c r="D215" s="176"/>
      <c r="E215" s="177" t="s">
        <v>533</v>
      </c>
      <c r="G215" s="178">
        <v>2.7</v>
      </c>
      <c r="P215" s="176" t="s">
        <v>112</v>
      </c>
      <c r="Q215" s="176" t="s">
        <v>112</v>
      </c>
      <c r="R215" s="176" t="s">
        <v>114</v>
      </c>
      <c r="S215" s="176" t="s">
        <v>105</v>
      </c>
    </row>
    <row r="216" spans="1:16" s="13" customFormat="1" ht="13.5" customHeight="1">
      <c r="A216" s="165" t="s">
        <v>534</v>
      </c>
      <c r="B216" s="165" t="s">
        <v>107</v>
      </c>
      <c r="C216" s="165" t="s">
        <v>511</v>
      </c>
      <c r="D216" s="166" t="s">
        <v>535</v>
      </c>
      <c r="E216" s="167" t="s">
        <v>536</v>
      </c>
      <c r="F216" s="165" t="s">
        <v>142</v>
      </c>
      <c r="G216" s="168">
        <v>2.7</v>
      </c>
      <c r="H216" s="169"/>
      <c r="I216" s="169">
        <f>ROUND(G216*H216,2)</f>
        <v>0</v>
      </c>
      <c r="J216" s="170">
        <v>0</v>
      </c>
      <c r="K216" s="168">
        <f>G216*J216</f>
        <v>0</v>
      </c>
      <c r="L216" s="170">
        <v>0</v>
      </c>
      <c r="M216" s="168">
        <f>G216*L216</f>
        <v>0</v>
      </c>
      <c r="N216" s="171">
        <v>21</v>
      </c>
      <c r="O216" s="172">
        <v>16</v>
      </c>
      <c r="P216" s="13" t="s">
        <v>112</v>
      </c>
    </row>
    <row r="217" spans="1:16" s="13" customFormat="1" ht="13.5" customHeight="1">
      <c r="A217" s="165" t="s">
        <v>537</v>
      </c>
      <c r="B217" s="165" t="s">
        <v>107</v>
      </c>
      <c r="C217" s="165" t="s">
        <v>511</v>
      </c>
      <c r="D217" s="166" t="s">
        <v>538</v>
      </c>
      <c r="E217" s="167" t="s">
        <v>539</v>
      </c>
      <c r="F217" s="165" t="s">
        <v>142</v>
      </c>
      <c r="G217" s="168">
        <v>34.3</v>
      </c>
      <c r="H217" s="169"/>
      <c r="I217" s="169">
        <f>ROUND(G217*H217,2)</f>
        <v>0</v>
      </c>
      <c r="J217" s="170">
        <v>0</v>
      </c>
      <c r="K217" s="168">
        <f>G217*J217</f>
        <v>0</v>
      </c>
      <c r="L217" s="170">
        <v>0</v>
      </c>
      <c r="M217" s="168">
        <f>G217*L217</f>
        <v>0</v>
      </c>
      <c r="N217" s="171">
        <v>21</v>
      </c>
      <c r="O217" s="172">
        <v>16</v>
      </c>
      <c r="P217" s="13" t="s">
        <v>112</v>
      </c>
    </row>
    <row r="218" spans="4:19" s="13" customFormat="1" ht="15.75" customHeight="1">
      <c r="D218" s="176"/>
      <c r="E218" s="177" t="s">
        <v>526</v>
      </c>
      <c r="G218" s="178">
        <v>34.3</v>
      </c>
      <c r="P218" s="176" t="s">
        <v>112</v>
      </c>
      <c r="Q218" s="176" t="s">
        <v>112</v>
      </c>
      <c r="R218" s="176" t="s">
        <v>114</v>
      </c>
      <c r="S218" s="176" t="s">
        <v>105</v>
      </c>
    </row>
    <row r="219" spans="1:16" s="13" customFormat="1" ht="13.5" customHeight="1">
      <c r="A219" s="165" t="s">
        <v>540</v>
      </c>
      <c r="B219" s="165" t="s">
        <v>107</v>
      </c>
      <c r="C219" s="165" t="s">
        <v>511</v>
      </c>
      <c r="D219" s="166" t="s">
        <v>541</v>
      </c>
      <c r="E219" s="167" t="s">
        <v>542</v>
      </c>
      <c r="F219" s="165" t="s">
        <v>142</v>
      </c>
      <c r="G219" s="168">
        <v>34.3</v>
      </c>
      <c r="H219" s="169"/>
      <c r="I219" s="169">
        <f>ROUND(G219*H219,2)</f>
        <v>0</v>
      </c>
      <c r="J219" s="170">
        <v>0</v>
      </c>
      <c r="K219" s="168">
        <f>G219*J219</f>
        <v>0</v>
      </c>
      <c r="L219" s="170">
        <v>0</v>
      </c>
      <c r="M219" s="168">
        <f>G219*L219</f>
        <v>0</v>
      </c>
      <c r="N219" s="171">
        <v>21</v>
      </c>
      <c r="O219" s="172">
        <v>16</v>
      </c>
      <c r="P219" s="13" t="s">
        <v>112</v>
      </c>
    </row>
    <row r="220" spans="1:16" s="13" customFormat="1" ht="13.5" customHeight="1">
      <c r="A220" s="165" t="s">
        <v>543</v>
      </c>
      <c r="B220" s="165" t="s">
        <v>107</v>
      </c>
      <c r="C220" s="165" t="s">
        <v>511</v>
      </c>
      <c r="D220" s="166" t="s">
        <v>544</v>
      </c>
      <c r="E220" s="167" t="s">
        <v>545</v>
      </c>
      <c r="F220" s="165" t="s">
        <v>142</v>
      </c>
      <c r="G220" s="168">
        <v>34.3</v>
      </c>
      <c r="H220" s="169"/>
      <c r="I220" s="169">
        <f>ROUND(G220*H220,2)</f>
        <v>0</v>
      </c>
      <c r="J220" s="170">
        <v>0.0077</v>
      </c>
      <c r="K220" s="168">
        <f>G220*J220</f>
        <v>0.26411</v>
      </c>
      <c r="L220" s="170">
        <v>0</v>
      </c>
      <c r="M220" s="168">
        <f>G220*L220</f>
        <v>0</v>
      </c>
      <c r="N220" s="171">
        <v>21</v>
      </c>
      <c r="O220" s="172">
        <v>16</v>
      </c>
      <c r="P220" s="13" t="s">
        <v>112</v>
      </c>
    </row>
    <row r="221" spans="4:19" s="13" customFormat="1" ht="15.75" customHeight="1">
      <c r="D221" s="176"/>
      <c r="E221" s="177" t="s">
        <v>526</v>
      </c>
      <c r="G221" s="178">
        <v>34.3</v>
      </c>
      <c r="P221" s="176" t="s">
        <v>112</v>
      </c>
      <c r="Q221" s="176" t="s">
        <v>112</v>
      </c>
      <c r="R221" s="176" t="s">
        <v>114</v>
      </c>
      <c r="S221" s="176" t="s">
        <v>105</v>
      </c>
    </row>
    <row r="222" spans="1:16" s="13" customFormat="1" ht="13.5" customHeight="1">
      <c r="A222" s="165" t="s">
        <v>546</v>
      </c>
      <c r="B222" s="165" t="s">
        <v>107</v>
      </c>
      <c r="C222" s="165" t="s">
        <v>511</v>
      </c>
      <c r="D222" s="166" t="s">
        <v>547</v>
      </c>
      <c r="E222" s="167" t="s">
        <v>548</v>
      </c>
      <c r="F222" s="165" t="s">
        <v>46</v>
      </c>
      <c r="G222" s="168"/>
      <c r="H222" s="169"/>
      <c r="I222" s="169">
        <f>ROUND(G222*H222,2)</f>
        <v>0</v>
      </c>
      <c r="J222" s="170">
        <v>0</v>
      </c>
      <c r="K222" s="168">
        <f>G222*J222</f>
        <v>0</v>
      </c>
      <c r="L222" s="170">
        <v>0</v>
      </c>
      <c r="M222" s="168">
        <f>G222*L222</f>
        <v>0</v>
      </c>
      <c r="N222" s="171">
        <v>21</v>
      </c>
      <c r="O222" s="172">
        <v>16</v>
      </c>
      <c r="P222" s="13" t="s">
        <v>112</v>
      </c>
    </row>
    <row r="223" spans="2:16" s="134" customFormat="1" ht="12.75" customHeight="1">
      <c r="B223" s="139" t="s">
        <v>63</v>
      </c>
      <c r="D223" s="140" t="s">
        <v>549</v>
      </c>
      <c r="E223" s="140" t="s">
        <v>550</v>
      </c>
      <c r="I223" s="141">
        <f>SUM(I224:I226)</f>
        <v>0</v>
      </c>
      <c r="K223" s="142">
        <f>SUM(K224:K226)</f>
        <v>0</v>
      </c>
      <c r="M223" s="142">
        <f>SUM(M224:M226)</f>
        <v>0.034</v>
      </c>
      <c r="P223" s="140" t="s">
        <v>105</v>
      </c>
    </row>
    <row r="224" spans="1:16" s="13" customFormat="1" ht="13.5" customHeight="1">
      <c r="A224" s="165" t="s">
        <v>551</v>
      </c>
      <c r="B224" s="165" t="s">
        <v>107</v>
      </c>
      <c r="C224" s="165" t="s">
        <v>549</v>
      </c>
      <c r="D224" s="166" t="s">
        <v>552</v>
      </c>
      <c r="E224" s="167" t="s">
        <v>553</v>
      </c>
      <c r="F224" s="165" t="s">
        <v>142</v>
      </c>
      <c r="G224" s="168">
        <v>34</v>
      </c>
      <c r="H224" s="169"/>
      <c r="I224" s="169">
        <f>ROUND(G224*H224,2)</f>
        <v>0</v>
      </c>
      <c r="J224" s="170">
        <v>0</v>
      </c>
      <c r="K224" s="168">
        <f>G224*J224</f>
        <v>0</v>
      </c>
      <c r="L224" s="170">
        <v>0.001</v>
      </c>
      <c r="M224" s="168">
        <f>G224*L224</f>
        <v>0.034</v>
      </c>
      <c r="N224" s="171">
        <v>21</v>
      </c>
      <c r="O224" s="172">
        <v>16</v>
      </c>
      <c r="P224" s="13" t="s">
        <v>112</v>
      </c>
    </row>
    <row r="225" spans="4:19" s="13" customFormat="1" ht="15.75" customHeight="1">
      <c r="D225" s="173"/>
      <c r="E225" s="174" t="s">
        <v>554</v>
      </c>
      <c r="G225" s="175"/>
      <c r="P225" s="173" t="s">
        <v>112</v>
      </c>
      <c r="Q225" s="173" t="s">
        <v>105</v>
      </c>
      <c r="R225" s="173" t="s">
        <v>114</v>
      </c>
      <c r="S225" s="173" t="s">
        <v>104</v>
      </c>
    </row>
    <row r="226" spans="4:19" s="13" customFormat="1" ht="15.75" customHeight="1">
      <c r="D226" s="176"/>
      <c r="E226" s="177" t="s">
        <v>255</v>
      </c>
      <c r="G226" s="178">
        <v>34</v>
      </c>
      <c r="P226" s="176" t="s">
        <v>112</v>
      </c>
      <c r="Q226" s="176" t="s">
        <v>112</v>
      </c>
      <c r="R226" s="176" t="s">
        <v>114</v>
      </c>
      <c r="S226" s="176" t="s">
        <v>105</v>
      </c>
    </row>
    <row r="227" spans="2:16" s="134" customFormat="1" ht="12.75" customHeight="1">
      <c r="B227" s="139" t="s">
        <v>63</v>
      </c>
      <c r="D227" s="140" t="s">
        <v>555</v>
      </c>
      <c r="E227" s="140" t="s">
        <v>556</v>
      </c>
      <c r="I227" s="141">
        <f>SUM(I228:I238)</f>
        <v>0</v>
      </c>
      <c r="K227" s="142">
        <f>SUM(K228:K238)</f>
        <v>0.453804</v>
      </c>
      <c r="M227" s="142">
        <f>SUM(M228:M238)</f>
        <v>0</v>
      </c>
      <c r="P227" s="140" t="s">
        <v>105</v>
      </c>
    </row>
    <row r="228" spans="1:16" s="13" customFormat="1" ht="24" customHeight="1">
      <c r="A228" s="165" t="s">
        <v>557</v>
      </c>
      <c r="B228" s="165" t="s">
        <v>107</v>
      </c>
      <c r="C228" s="165" t="s">
        <v>555</v>
      </c>
      <c r="D228" s="166" t="s">
        <v>558</v>
      </c>
      <c r="E228" s="167" t="s">
        <v>559</v>
      </c>
      <c r="F228" s="165" t="s">
        <v>142</v>
      </c>
      <c r="G228" s="168">
        <v>19.5</v>
      </c>
      <c r="H228" s="169"/>
      <c r="I228" s="169">
        <f>ROUND(G228*H228,2)</f>
        <v>0</v>
      </c>
      <c r="J228" s="170">
        <v>0.003</v>
      </c>
      <c r="K228" s="168">
        <f>G228*J228</f>
        <v>0.0585</v>
      </c>
      <c r="L228" s="170">
        <v>0</v>
      </c>
      <c r="M228" s="168">
        <f>G228*L228</f>
        <v>0</v>
      </c>
      <c r="N228" s="171">
        <v>21</v>
      </c>
      <c r="O228" s="172">
        <v>16</v>
      </c>
      <c r="P228" s="13" t="s">
        <v>112</v>
      </c>
    </row>
    <row r="229" spans="4:19" s="13" customFormat="1" ht="15.75" customHeight="1">
      <c r="D229" s="173"/>
      <c r="E229" s="174" t="s">
        <v>560</v>
      </c>
      <c r="G229" s="175"/>
      <c r="P229" s="173" t="s">
        <v>112</v>
      </c>
      <c r="Q229" s="173" t="s">
        <v>105</v>
      </c>
      <c r="R229" s="173" t="s">
        <v>114</v>
      </c>
      <c r="S229" s="173" t="s">
        <v>104</v>
      </c>
    </row>
    <row r="230" spans="4:19" s="13" customFormat="1" ht="15.75" customHeight="1">
      <c r="D230" s="176"/>
      <c r="E230" s="177" t="s">
        <v>561</v>
      </c>
      <c r="G230" s="178">
        <v>19.5</v>
      </c>
      <c r="P230" s="176" t="s">
        <v>112</v>
      </c>
      <c r="Q230" s="176" t="s">
        <v>112</v>
      </c>
      <c r="R230" s="176" t="s">
        <v>114</v>
      </c>
      <c r="S230" s="176" t="s">
        <v>105</v>
      </c>
    </row>
    <row r="231" spans="1:16" s="13" customFormat="1" ht="13.5" customHeight="1">
      <c r="A231" s="183" t="s">
        <v>562</v>
      </c>
      <c r="B231" s="183" t="s">
        <v>195</v>
      </c>
      <c r="C231" s="183" t="s">
        <v>196</v>
      </c>
      <c r="D231" s="184" t="s">
        <v>563</v>
      </c>
      <c r="E231" s="185" t="s">
        <v>529</v>
      </c>
      <c r="F231" s="183" t="s">
        <v>142</v>
      </c>
      <c r="G231" s="186">
        <v>20.28</v>
      </c>
      <c r="H231" s="187"/>
      <c r="I231" s="187">
        <f>ROUND(G231*H231,2)</f>
        <v>0</v>
      </c>
      <c r="J231" s="188">
        <v>0.0118</v>
      </c>
      <c r="K231" s="186">
        <f>G231*J231</f>
        <v>0.23930400000000002</v>
      </c>
      <c r="L231" s="188">
        <v>0</v>
      </c>
      <c r="M231" s="186">
        <f>G231*L231</f>
        <v>0</v>
      </c>
      <c r="N231" s="189">
        <v>21</v>
      </c>
      <c r="O231" s="190">
        <v>32</v>
      </c>
      <c r="P231" s="191" t="s">
        <v>112</v>
      </c>
    </row>
    <row r="232" spans="1:16" s="13" customFormat="1" ht="13.5" customHeight="1">
      <c r="A232" s="165" t="s">
        <v>564</v>
      </c>
      <c r="B232" s="165" t="s">
        <v>107</v>
      </c>
      <c r="C232" s="165" t="s">
        <v>555</v>
      </c>
      <c r="D232" s="166" t="s">
        <v>565</v>
      </c>
      <c r="E232" s="167" t="s">
        <v>566</v>
      </c>
      <c r="F232" s="165" t="s">
        <v>142</v>
      </c>
      <c r="G232" s="168">
        <v>19.5</v>
      </c>
      <c r="H232" s="169"/>
      <c r="I232" s="169">
        <f>ROUND(G232*H232,2)</f>
        <v>0</v>
      </c>
      <c r="J232" s="170">
        <v>0</v>
      </c>
      <c r="K232" s="168">
        <f>G232*J232</f>
        <v>0</v>
      </c>
      <c r="L232" s="170">
        <v>0</v>
      </c>
      <c r="M232" s="168">
        <f>G232*L232</f>
        <v>0</v>
      </c>
      <c r="N232" s="171">
        <v>21</v>
      </c>
      <c r="O232" s="172">
        <v>16</v>
      </c>
      <c r="P232" s="13" t="s">
        <v>112</v>
      </c>
    </row>
    <row r="233" spans="4:19" s="13" customFormat="1" ht="15.75" customHeight="1">
      <c r="D233" s="173"/>
      <c r="E233" s="174" t="s">
        <v>560</v>
      </c>
      <c r="G233" s="175"/>
      <c r="P233" s="173" t="s">
        <v>112</v>
      </c>
      <c r="Q233" s="173" t="s">
        <v>105</v>
      </c>
      <c r="R233" s="173" t="s">
        <v>114</v>
      </c>
      <c r="S233" s="173" t="s">
        <v>104</v>
      </c>
    </row>
    <row r="234" spans="4:19" s="13" customFormat="1" ht="15.75" customHeight="1">
      <c r="D234" s="176"/>
      <c r="E234" s="177" t="s">
        <v>561</v>
      </c>
      <c r="G234" s="178">
        <v>19.5</v>
      </c>
      <c r="P234" s="176" t="s">
        <v>112</v>
      </c>
      <c r="Q234" s="176" t="s">
        <v>112</v>
      </c>
      <c r="R234" s="176" t="s">
        <v>114</v>
      </c>
      <c r="S234" s="176" t="s">
        <v>105</v>
      </c>
    </row>
    <row r="235" spans="1:16" s="13" customFormat="1" ht="13.5" customHeight="1">
      <c r="A235" s="165" t="s">
        <v>567</v>
      </c>
      <c r="B235" s="165" t="s">
        <v>107</v>
      </c>
      <c r="C235" s="165" t="s">
        <v>555</v>
      </c>
      <c r="D235" s="166" t="s">
        <v>568</v>
      </c>
      <c r="E235" s="167" t="s">
        <v>569</v>
      </c>
      <c r="F235" s="165" t="s">
        <v>142</v>
      </c>
      <c r="G235" s="168">
        <v>19.5</v>
      </c>
      <c r="H235" s="169"/>
      <c r="I235" s="169">
        <f>ROUND(G235*H235,2)</f>
        <v>0</v>
      </c>
      <c r="J235" s="170">
        <v>0</v>
      </c>
      <c r="K235" s="168">
        <f>G235*J235</f>
        <v>0</v>
      </c>
      <c r="L235" s="170">
        <v>0</v>
      </c>
      <c r="M235" s="168">
        <f>G235*L235</f>
        <v>0</v>
      </c>
      <c r="N235" s="171">
        <v>21</v>
      </c>
      <c r="O235" s="172">
        <v>16</v>
      </c>
      <c r="P235" s="13" t="s">
        <v>112</v>
      </c>
    </row>
    <row r="236" spans="1:16" s="13" customFormat="1" ht="13.5" customHeight="1">
      <c r="A236" s="165" t="s">
        <v>570</v>
      </c>
      <c r="B236" s="165" t="s">
        <v>107</v>
      </c>
      <c r="C236" s="165" t="s">
        <v>555</v>
      </c>
      <c r="D236" s="166" t="s">
        <v>571</v>
      </c>
      <c r="E236" s="167" t="s">
        <v>572</v>
      </c>
      <c r="F236" s="165" t="s">
        <v>142</v>
      </c>
      <c r="G236" s="168">
        <v>19.5</v>
      </c>
      <c r="H236" s="169"/>
      <c r="I236" s="169">
        <f>ROUND(G236*H236,2)</f>
        <v>0</v>
      </c>
      <c r="J236" s="170">
        <v>0.008</v>
      </c>
      <c r="K236" s="168">
        <f>G236*J236</f>
        <v>0.156</v>
      </c>
      <c r="L236" s="170">
        <v>0</v>
      </c>
      <c r="M236" s="168">
        <f>G236*L236</f>
        <v>0</v>
      </c>
      <c r="N236" s="171">
        <v>21</v>
      </c>
      <c r="O236" s="172">
        <v>16</v>
      </c>
      <c r="P236" s="13" t="s">
        <v>112</v>
      </c>
    </row>
    <row r="237" spans="1:16" s="13" customFormat="1" ht="13.5" customHeight="1">
      <c r="A237" s="165" t="s">
        <v>573</v>
      </c>
      <c r="B237" s="165" t="s">
        <v>107</v>
      </c>
      <c r="C237" s="165" t="s">
        <v>555</v>
      </c>
      <c r="D237" s="166" t="s">
        <v>574</v>
      </c>
      <c r="E237" s="167" t="s">
        <v>575</v>
      </c>
      <c r="F237" s="165" t="s">
        <v>192</v>
      </c>
      <c r="G237" s="168">
        <v>1</v>
      </c>
      <c r="H237" s="169"/>
      <c r="I237" s="169">
        <f>ROUND(G237*H237,2)</f>
        <v>0</v>
      </c>
      <c r="J237" s="170">
        <v>0</v>
      </c>
      <c r="K237" s="168">
        <f>G237*J237</f>
        <v>0</v>
      </c>
      <c r="L237" s="170">
        <v>0</v>
      </c>
      <c r="M237" s="168">
        <f>G237*L237</f>
        <v>0</v>
      </c>
      <c r="N237" s="171">
        <v>21</v>
      </c>
      <c r="O237" s="172">
        <v>16</v>
      </c>
      <c r="P237" s="13" t="s">
        <v>112</v>
      </c>
    </row>
    <row r="238" spans="1:16" s="13" customFormat="1" ht="13.5" customHeight="1">
      <c r="A238" s="165" t="s">
        <v>576</v>
      </c>
      <c r="B238" s="165" t="s">
        <v>107</v>
      </c>
      <c r="C238" s="165" t="s">
        <v>555</v>
      </c>
      <c r="D238" s="166" t="s">
        <v>577</v>
      </c>
      <c r="E238" s="167" t="s">
        <v>578</v>
      </c>
      <c r="F238" s="165" t="s">
        <v>46</v>
      </c>
      <c r="G238" s="168"/>
      <c r="H238" s="169"/>
      <c r="I238" s="169">
        <f>ROUND(G238*H238,2)</f>
        <v>0</v>
      </c>
      <c r="J238" s="170">
        <v>0</v>
      </c>
      <c r="K238" s="168">
        <f>G238*J238</f>
        <v>0</v>
      </c>
      <c r="L238" s="170">
        <v>0</v>
      </c>
      <c r="M238" s="168">
        <f>G238*L238</f>
        <v>0</v>
      </c>
      <c r="N238" s="171">
        <v>21</v>
      </c>
      <c r="O238" s="172">
        <v>16</v>
      </c>
      <c r="P238" s="13" t="s">
        <v>112</v>
      </c>
    </row>
    <row r="239" spans="2:16" s="134" customFormat="1" ht="12.75" customHeight="1">
      <c r="B239" s="139" t="s">
        <v>63</v>
      </c>
      <c r="D239" s="140" t="s">
        <v>579</v>
      </c>
      <c r="E239" s="140" t="s">
        <v>580</v>
      </c>
      <c r="I239" s="141">
        <f>SUM(I240:I241)</f>
        <v>0</v>
      </c>
      <c r="K239" s="142">
        <f>SUM(K240:K241)</f>
        <v>0.05620290000000001</v>
      </c>
      <c r="M239" s="142">
        <f>SUM(M240:M241)</f>
        <v>0</v>
      </c>
      <c r="P239" s="140" t="s">
        <v>105</v>
      </c>
    </row>
    <row r="240" spans="1:16" s="13" customFormat="1" ht="24" customHeight="1">
      <c r="A240" s="165" t="s">
        <v>581</v>
      </c>
      <c r="B240" s="165" t="s">
        <v>107</v>
      </c>
      <c r="C240" s="165" t="s">
        <v>579</v>
      </c>
      <c r="D240" s="166" t="s">
        <v>582</v>
      </c>
      <c r="E240" s="167" t="s">
        <v>583</v>
      </c>
      <c r="F240" s="165" t="s">
        <v>142</v>
      </c>
      <c r="G240" s="168">
        <v>144.11</v>
      </c>
      <c r="H240" s="169"/>
      <c r="I240" s="169">
        <f>ROUND(G240*H240,2)</f>
        <v>0</v>
      </c>
      <c r="J240" s="170">
        <v>0.00039</v>
      </c>
      <c r="K240" s="168">
        <f>G240*J240</f>
        <v>0.05620290000000001</v>
      </c>
      <c r="L240" s="170">
        <v>0</v>
      </c>
      <c r="M240" s="168">
        <f>G240*L240</f>
        <v>0</v>
      </c>
      <c r="N240" s="171">
        <v>21</v>
      </c>
      <c r="O240" s="172">
        <v>16</v>
      </c>
      <c r="P240" s="13" t="s">
        <v>112</v>
      </c>
    </row>
    <row r="241" spans="4:19" s="13" customFormat="1" ht="15.75" customHeight="1">
      <c r="D241" s="176"/>
      <c r="E241" s="177" t="s">
        <v>584</v>
      </c>
      <c r="G241" s="178">
        <v>144.11</v>
      </c>
      <c r="P241" s="176" t="s">
        <v>112</v>
      </c>
      <c r="Q241" s="176" t="s">
        <v>112</v>
      </c>
      <c r="R241" s="176" t="s">
        <v>114</v>
      </c>
      <c r="S241" s="176" t="s">
        <v>105</v>
      </c>
    </row>
    <row r="242" spans="2:16" s="134" customFormat="1" ht="12.75" customHeight="1">
      <c r="B242" s="135" t="s">
        <v>63</v>
      </c>
      <c r="D242" s="136" t="s">
        <v>195</v>
      </c>
      <c r="E242" s="136" t="s">
        <v>585</v>
      </c>
      <c r="I242" s="137">
        <f>I243</f>
        <v>0</v>
      </c>
      <c r="K242" s="138">
        <f>K243</f>
        <v>0</v>
      </c>
      <c r="M242" s="138">
        <f>M243</f>
        <v>0</v>
      </c>
      <c r="P242" s="136" t="s">
        <v>104</v>
      </c>
    </row>
    <row r="243" spans="2:16" s="134" customFormat="1" ht="12.75" customHeight="1">
      <c r="B243" s="139" t="s">
        <v>63</v>
      </c>
      <c r="D243" s="140" t="s">
        <v>586</v>
      </c>
      <c r="E243" s="140" t="s">
        <v>587</v>
      </c>
      <c r="I243" s="141">
        <f>I244</f>
        <v>0</v>
      </c>
      <c r="K243" s="142">
        <f>K244</f>
        <v>0</v>
      </c>
      <c r="M243" s="142">
        <f>M244</f>
        <v>0</v>
      </c>
      <c r="P243" s="140" t="s">
        <v>105</v>
      </c>
    </row>
    <row r="244" spans="1:16" s="13" customFormat="1" ht="13.5" customHeight="1">
      <c r="A244" s="165" t="s">
        <v>588</v>
      </c>
      <c r="B244" s="165" t="s">
        <v>107</v>
      </c>
      <c r="C244" s="165" t="s">
        <v>589</v>
      </c>
      <c r="D244" s="166" t="s">
        <v>590</v>
      </c>
      <c r="E244" s="167" t="s">
        <v>591</v>
      </c>
      <c r="F244" s="165" t="s">
        <v>592</v>
      </c>
      <c r="G244" s="168">
        <v>1</v>
      </c>
      <c r="H244" s="169"/>
      <c r="I244" s="169">
        <f>ROUND(G244*H244,2)</f>
        <v>0</v>
      </c>
      <c r="J244" s="170">
        <v>0</v>
      </c>
      <c r="K244" s="168">
        <f>G244*J244</f>
        <v>0</v>
      </c>
      <c r="L244" s="170">
        <v>0</v>
      </c>
      <c r="M244" s="168">
        <f>G244*L244</f>
        <v>0</v>
      </c>
      <c r="N244" s="171">
        <v>21</v>
      </c>
      <c r="O244" s="172">
        <v>64</v>
      </c>
      <c r="P244" s="13" t="s">
        <v>112</v>
      </c>
    </row>
    <row r="245" spans="5:13" s="147" customFormat="1" ht="12.75" customHeight="1">
      <c r="E245" s="148" t="s">
        <v>87</v>
      </c>
      <c r="I245" s="149">
        <f>I14+I122+I242</f>
        <v>0</v>
      </c>
      <c r="K245" s="150">
        <f>K14+K122+K242</f>
        <v>11.252017460000001</v>
      </c>
      <c r="M245" s="150">
        <f>M14+M122+M242</f>
        <v>3.700022</v>
      </c>
    </row>
  </sheetData>
  <sheetProtection/>
  <printOptions horizontalCentered="1"/>
  <pageMargins left="0.5905511975288391" right="0.5905511975288391" top="0.5905511975288391" bottom="0.5905511975288391" header="0" footer="0"/>
  <pageSetup fitToHeight="999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 customHeight="1"/>
  <cols>
    <col min="1" max="16384" width="9.00390625" style="1" customWidth="1"/>
  </cols>
  <sheetData/>
  <sheetProtection/>
  <printOptions/>
  <pageMargins left="0.699999988079071" right="0.699999988079071" top="0.75" bottom="0.75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Radka Valová</cp:lastModifiedBy>
  <dcterms:modified xsi:type="dcterms:W3CDTF">2013-02-21T14:22:43Z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