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<sst xmlns="http://schemas.openxmlformats.org/spreadsheetml/2006/main" count="362" uniqueCount="200">
  <si>
    <t>Název stavby</t>
  </si>
  <si>
    <t>Stavební úpravy objektu Hasičské zbrojnice č.p.209, Údlice</t>
  </si>
  <si>
    <t>JKSO</t>
  </si>
  <si>
    <t xml:space="preserve"> </t>
  </si>
  <si>
    <t>Kód stavby</t>
  </si>
  <si>
    <t>B1301</t>
  </si>
  <si>
    <t>Název objektu</t>
  </si>
  <si>
    <t>Ubourání a zásyp septiku</t>
  </si>
  <si>
    <t>EČO</t>
  </si>
  <si>
    <t>Kód objektu</t>
  </si>
  <si>
    <t>02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</si>
  <si>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</si>
  <si>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</si>
  <si>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</si>
  <si>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</si>
  <si>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</si>
  <si>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</si>
  <si>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</si>
  <si>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Obec Údlice, Náměstí 12, Údlice 431 41</t>
  </si>
  <si>
    <t>Projektant</t>
  </si>
  <si>
    <t>Bohemia Arch spol.s r.o., Čelakovského 4297,Chomut</t>
  </si>
  <si>
    <t>Zhotovitel</t>
  </si>
  <si>
    <t>vyjde z výběrového řízení</t>
  </si>
  <si>
    <t>Rozpočet číslo</t>
  </si>
  <si>
    <t>Zpracoval</t>
  </si>
  <si>
    <t>Dne</t>
  </si>
  <si>
    <t>13.01.2013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</si>
  <si>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</si>
  <si>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</si>
  <si>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</si>
  <si>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</si>
  <si>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</si>
  <si>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</si>
  <si>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</si>
  <si>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</si>
  <si>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</si>
  <si>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</si>
  <si>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</si>
  <si>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</si>
  <si>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</si>
  <si>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</si>
  <si>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</si>
  <si>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</si>
  <si>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</si>
  <si>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</si>
  <si>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</si>
  <si>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</si>
  <si>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</si>
  <si>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</si>
  <si>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</si>
  <si>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</si>
  <si>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</si>
  <si>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</si>
  <si>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</si>
  <si>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</si>
  <si>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</si>
  <si>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</si>
  <si>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</si>
  <si>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</si>
  <si>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</si>
  <si>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</si>
  <si>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</si>
  <si>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</si>
  <si>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</si>
  <si>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</si>
  <si>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</si>
  <si>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</si>
  <si>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</si>
  <si>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</si>
  <si>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</si>
  <si>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</si>
  <si>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</si>
  <si>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</si>
  <si>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</si>
  <si>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</si>
  <si>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</si>
  <si>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</si>
  <si>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</si>
  <si>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</si>
  <si>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</si>
  <si>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</si>
  <si>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</si>
  <si>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</si>
  <si>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</si>
  <si>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</si>
  <si>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</si>
  <si>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</si>
  <si>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</si>
  <si>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</si>
  <si>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</si>
  <si>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</si>
  <si>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</si>
  <si>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</si>
  <si>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</si>
  <si>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</si>
  <si>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</si>
  <si>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</si>
  <si>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</si>
  <si>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</si>
  <si>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</si>
  <si>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</si>
  <si>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</si>
  <si>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</si>
  <si>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</si>
  <si>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</si>
  <si>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</si>
  <si>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</si>
  <si>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</si>
  <si>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</si>
  <si>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162601102</t>
  </si>
  <si>
    <t>Vodorovné přemístění do 5000 m výkopku z horniny tř. 1 až 4 - nákup ornice</t>
  </si>
  <si>
    <t>m3</t>
  </si>
  <si>
    <t>2</t>
  </si>
  <si>
    <t>5*2,3*0,3</t>
  </si>
  <si>
    <t>-1</t>
  </si>
  <si>
    <t>167101101</t>
  </si>
  <si>
    <t>Nakládání výkopku z hornin tř. 1 až 4 do 100 m3</t>
  </si>
  <si>
    <t>3</t>
  </si>
  <si>
    <t>174101102</t>
  </si>
  <si>
    <t>Zásyp v uzavřených prostorech sypaninou se zhutněním</t>
  </si>
  <si>
    <t>4,2*1,5*2,6</t>
  </si>
  <si>
    <t>4</t>
  </si>
  <si>
    <t>M</t>
  </si>
  <si>
    <t>MAT</t>
  </si>
  <si>
    <t>R1</t>
  </si>
  <si>
    <t xml:space="preserve">nákup zásypového materiálu </t>
  </si>
  <si>
    <t>objem prostoru - objem suti z demolice septiku</t>
  </si>
  <si>
    <t>16,38-5,916</t>
  </si>
  <si>
    <t>5</t>
  </si>
  <si>
    <t>231</t>
  </si>
  <si>
    <t>180401211</t>
  </si>
  <si>
    <t>Založení lučního trávníku výsevem v rovině a ve svahu do 1:5</t>
  </si>
  <si>
    <t>m2</t>
  </si>
  <si>
    <t>5*2,5</t>
  </si>
  <si>
    <t>6</t>
  </si>
  <si>
    <t>005724100</t>
  </si>
  <si>
    <t>osivo směs travní parková rekreační</t>
  </si>
  <si>
    <t>kg</t>
  </si>
  <si>
    <t>7</t>
  </si>
  <si>
    <t>181301105</t>
  </si>
  <si>
    <t>Rozprostření ornice pl do 500 m2 v rovině nebo ve svahu do 1:5 tl vrstvy do 300 mm</t>
  </si>
  <si>
    <t>8</t>
  </si>
  <si>
    <t>103715000</t>
  </si>
  <si>
    <t>substrát zahradnický B VL</t>
  </si>
  <si>
    <t>9</t>
  </si>
  <si>
    <t>Ostatní konstrukce a práce-bourání</t>
  </si>
  <si>
    <t>015</t>
  </si>
  <si>
    <t>938901131</t>
  </si>
  <si>
    <t>Vyklizení bahna a kalu z nádrže</t>
  </si>
  <si>
    <t>10</t>
  </si>
  <si>
    <t>006</t>
  </si>
  <si>
    <t>979083116</t>
  </si>
  <si>
    <t>Vodorovné přemístění suti s naložením a složením na skládku do 5000 m- odvoz kalů z jímky</t>
  </si>
  <si>
    <t>t</t>
  </si>
  <si>
    <t>16,38*1,8</t>
  </si>
  <si>
    <t>11</t>
  </si>
  <si>
    <t>979093111</t>
  </si>
  <si>
    <t>Uložení suti na skládku s hrubým urovnáním bez zhutnění</t>
  </si>
  <si>
    <t>12</t>
  </si>
  <si>
    <t>979096113</t>
  </si>
  <si>
    <t>Drcení stavebního odpadu z demolic ze zdiva z betonu železového s naložením a oddělením kovu</t>
  </si>
  <si>
    <t>13</t>
  </si>
  <si>
    <t>979Ra</t>
  </si>
  <si>
    <t>Poplatek za skládku kalů</t>
  </si>
  <si>
    <t>14</t>
  </si>
  <si>
    <t>981511114</t>
  </si>
  <si>
    <t>Demolice konstrukcí objektů z betonu železového postupným rozebíráním</t>
  </si>
  <si>
    <t>strop jímky</t>
  </si>
  <si>
    <t>5,3*2,6*0,2</t>
  </si>
  <si>
    <t>stěny do hl.0,4m od vnějšího vrcholu jímky</t>
  </si>
  <si>
    <t>(5,3+2,6)*2*0,2</t>
  </si>
  <si>
    <t>Součet</t>
  </si>
  <si>
    <t>99</t>
  </si>
  <si>
    <t>Přesun hmot</t>
  </si>
  <si>
    <t>15</t>
  </si>
  <si>
    <t>998142251</t>
  </si>
  <si>
    <t>Přesun hmot pro nádrže a jímky ČOV, zásobníky a jámy mimo zemědělských betonové v do 25 m</t>
  </si>
  <si>
    <t>Soupis stavebních prací a dodávek</t>
  </si>
  <si>
    <t>cen.soustava</t>
  </si>
  <si>
    <t>www.cs-urs.cz</t>
  </si>
  <si>
    <t>Rekapitulace soupisu stavebních prací a dodávek</t>
  </si>
  <si>
    <t>Soupisy prací obsahují položky veškerých stavebních nebo montážních prací, dodávek materiálů a služeb nezbytných pro zhotovení stavebního objektu a odpovídá členění cenové soustavy URS a ustanovení vyhl.č.230/2012 Sb.</t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</si>
  <si>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</si>
  <si>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</si>
  <si>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</si>
  <si>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</si>
  <si>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</si>
  <si>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</t>
  </si>
  <si>
    <t>Zkrácený popis položky</t>
  </si>
  <si>
    <t>Měrná jednotka položky</t>
  </si>
  <si>
    <t>Množství</t>
  </si>
  <si>
    <t>Množství v měrné jednotce</t>
  </si>
  <si>
    <t>J.cena</t>
  </si>
  <si>
    <t>Jednotková cena položky. Zadaní může obsahovat namísto J.ceny sloupce J.materiál a J.montáž, jejichž součet definuje j.cenu položky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</si>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</sst>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5" fontId="23" fillId="0" borderId="0" xfId="0" applyNumberFormat="1" applyFont="1" applyAlignment="1" applyProtection="1">
      <alignment horizontal="right" vertical="top"/>
      <protection/>
    </xf>
    <xf numFmtId="168" fontId="23" fillId="0" borderId="0" xfId="0" applyNumberFormat="1" applyFont="1" applyAlignment="1" applyProtection="1">
      <alignment horizontal="righ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48" fillId="0" borderId="27" xfId="36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top"/>
      <protection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tabSelected="1" zoomScalePageLayoutView="0" workbookViewId="0" topLeftCell="A34">
      <selection activeCell="T58" sqref="T5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202" t="s">
        <v>177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0</v>
      </c>
      <c r="C5" s="13"/>
      <c r="D5" s="13"/>
      <c r="E5" s="192" t="s">
        <v>1</v>
      </c>
      <c r="F5" s="193"/>
      <c r="G5" s="193"/>
      <c r="H5" s="193"/>
      <c r="I5" s="193"/>
      <c r="J5" s="194"/>
      <c r="K5" s="13"/>
      <c r="L5" s="13"/>
      <c r="M5" s="13"/>
      <c r="N5" s="13"/>
      <c r="O5" s="13" t="s">
        <v>2</v>
      </c>
      <c r="P5" s="14" t="s">
        <v>3</v>
      </c>
      <c r="Q5" s="15"/>
      <c r="R5" s="16"/>
      <c r="S5" s="17"/>
    </row>
    <row r="6" spans="1:19" ht="17.25" customHeight="1" hidden="1">
      <c r="A6" s="12"/>
      <c r="B6" s="13" t="s">
        <v>4</v>
      </c>
      <c r="C6" s="13"/>
      <c r="D6" s="13"/>
      <c r="E6" s="18" t="s">
        <v>5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6</v>
      </c>
      <c r="C7" s="13"/>
      <c r="D7" s="13"/>
      <c r="E7" s="195" t="s">
        <v>7</v>
      </c>
      <c r="F7" s="196"/>
      <c r="G7" s="196"/>
      <c r="H7" s="196"/>
      <c r="I7" s="196"/>
      <c r="J7" s="197"/>
      <c r="K7" s="13"/>
      <c r="L7" s="13"/>
      <c r="M7" s="13"/>
      <c r="N7" s="13"/>
      <c r="O7" s="13" t="s">
        <v>8</v>
      </c>
      <c r="P7" s="22"/>
      <c r="Q7" s="21"/>
      <c r="R7" s="19"/>
      <c r="S7" s="17"/>
    </row>
    <row r="8" spans="1:19" ht="17.25" customHeight="1" hidden="1">
      <c r="A8" s="12"/>
      <c r="B8" s="13" t="s">
        <v>9</v>
      </c>
      <c r="C8" s="13"/>
      <c r="D8" s="13"/>
      <c r="E8" s="18" t="s">
        <v>10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178</v>
      </c>
      <c r="C9" s="13"/>
      <c r="D9" s="13"/>
      <c r="E9" s="198" t="s">
        <v>179</v>
      </c>
      <c r="F9" s="199"/>
      <c r="G9" s="199"/>
      <c r="H9" s="199"/>
      <c r="I9" s="199"/>
      <c r="J9" s="200"/>
      <c r="K9" s="13"/>
      <c r="L9" s="13"/>
      <c r="M9" s="13"/>
      <c r="N9" s="13"/>
      <c r="O9" s="13" t="s">
        <v>11</v>
      </c>
      <c r="P9" s="201"/>
      <c r="Q9" s="199"/>
      <c r="R9" s="200"/>
      <c r="S9" s="17"/>
    </row>
    <row r="10" spans="1:19" ht="17.25" customHeight="1" hidden="1">
      <c r="A10" s="12"/>
      <c r="B10" s="13" t="s">
        <v>12</v>
      </c>
      <c r="C10" s="13"/>
      <c r="D10" s="13"/>
      <c r="E10" s="23" t="s">
        <v>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13</v>
      </c>
      <c r="C11" s="13"/>
      <c r="D11" s="13"/>
      <c r="E11" s="23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14</v>
      </c>
      <c r="C12" s="13"/>
      <c r="D12" s="13"/>
      <c r="E12" s="23" t="s">
        <v>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15</v>
      </c>
      <c r="P25" s="13" t="s">
        <v>16</v>
      </c>
      <c r="Q25" s="13"/>
      <c r="R25" s="13"/>
      <c r="S25" s="17"/>
    </row>
    <row r="26" spans="1:19" ht="17.25" customHeight="1">
      <c r="A26" s="12"/>
      <c r="B26" s="13" t="s">
        <v>17</v>
      </c>
      <c r="C26" s="13"/>
      <c r="D26" s="13"/>
      <c r="E26" s="14" t="s">
        <v>18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19</v>
      </c>
      <c r="C27" s="13"/>
      <c r="D27" s="13"/>
      <c r="E27" s="22" t="s">
        <v>20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21</v>
      </c>
      <c r="C28" s="13"/>
      <c r="D28" s="13"/>
      <c r="E28" s="22" t="s">
        <v>22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3" t="s">
        <v>25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26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28</v>
      </c>
      <c r="B34" s="47"/>
      <c r="C34" s="47"/>
      <c r="D34" s="48"/>
      <c r="E34" s="49" t="s">
        <v>29</v>
      </c>
      <c r="F34" s="48"/>
      <c r="G34" s="49" t="s">
        <v>30</v>
      </c>
      <c r="H34" s="47"/>
      <c r="I34" s="48"/>
      <c r="J34" s="49" t="s">
        <v>31</v>
      </c>
      <c r="K34" s="47"/>
      <c r="L34" s="49" t="s">
        <v>32</v>
      </c>
      <c r="M34" s="47"/>
      <c r="N34" s="47"/>
      <c r="O34" s="48"/>
      <c r="P34" s="49" t="s">
        <v>33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34</v>
      </c>
      <c r="F36" s="43"/>
      <c r="G36" s="43"/>
      <c r="H36" s="43"/>
      <c r="I36" s="43"/>
      <c r="J36" s="60" t="s">
        <v>35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36</v>
      </c>
      <c r="B37" s="62"/>
      <c r="C37" s="63" t="s">
        <v>37</v>
      </c>
      <c r="D37" s="64"/>
      <c r="E37" s="64"/>
      <c r="F37" s="65"/>
      <c r="G37" s="61" t="s">
        <v>38</v>
      </c>
      <c r="H37" s="66"/>
      <c r="I37" s="63" t="s">
        <v>39</v>
      </c>
      <c r="J37" s="64"/>
      <c r="K37" s="64"/>
      <c r="L37" s="61" t="s">
        <v>40</v>
      </c>
      <c r="M37" s="66"/>
      <c r="N37" s="63" t="s">
        <v>41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42</v>
      </c>
      <c r="C38" s="16"/>
      <c r="D38" s="69" t="s">
        <v>43</v>
      </c>
      <c r="E38" s="70">
        <f>SUMIF(Rozpocet!O5:O46,8,Rozpocet!I5:I46)</f>
        <v>0</v>
      </c>
      <c r="F38" s="71"/>
      <c r="G38" s="67">
        <v>8</v>
      </c>
      <c r="H38" s="72" t="s">
        <v>44</v>
      </c>
      <c r="I38" s="29"/>
      <c r="J38" s="73">
        <v>0</v>
      </c>
      <c r="K38" s="74"/>
      <c r="L38" s="67">
        <v>13</v>
      </c>
      <c r="M38" s="27" t="s">
        <v>45</v>
      </c>
      <c r="N38" s="35"/>
      <c r="O38" s="35"/>
      <c r="P38" s="75">
        <f>M49</f>
        <v>21</v>
      </c>
      <c r="Q38" s="76" t="s">
        <v>46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47</v>
      </c>
      <c r="E39" s="70">
        <f>SUMIF(Rozpocet!O10:O46,4,Rozpocet!I10:I46)</f>
        <v>0</v>
      </c>
      <c r="F39" s="71"/>
      <c r="G39" s="67">
        <v>9</v>
      </c>
      <c r="H39" s="13" t="s">
        <v>48</v>
      </c>
      <c r="I39" s="69"/>
      <c r="J39" s="73">
        <v>0</v>
      </c>
      <c r="K39" s="74"/>
      <c r="L39" s="67">
        <v>14</v>
      </c>
      <c r="M39" s="27" t="s">
        <v>49</v>
      </c>
      <c r="N39" s="35"/>
      <c r="O39" s="35"/>
      <c r="P39" s="75">
        <f>M49</f>
        <v>21</v>
      </c>
      <c r="Q39" s="76" t="s">
        <v>46</v>
      </c>
      <c r="R39" s="70">
        <v>0</v>
      </c>
      <c r="S39" s="71"/>
    </row>
    <row r="40" spans="1:19" ht="20.25" customHeight="1">
      <c r="A40" s="67">
        <v>3</v>
      </c>
      <c r="B40" s="68" t="s">
        <v>50</v>
      </c>
      <c r="C40" s="16"/>
      <c r="D40" s="69" t="s">
        <v>43</v>
      </c>
      <c r="E40" s="70">
        <f>SUMIF(Rozpocet!O11:O46,32,Rozpocet!I11:I46)</f>
        <v>0</v>
      </c>
      <c r="F40" s="71"/>
      <c r="G40" s="67">
        <v>10</v>
      </c>
      <c r="H40" s="72" t="s">
        <v>51</v>
      </c>
      <c r="I40" s="29"/>
      <c r="J40" s="73">
        <v>0</v>
      </c>
      <c r="K40" s="74"/>
      <c r="L40" s="67">
        <v>15</v>
      </c>
      <c r="M40" s="27" t="s">
        <v>52</v>
      </c>
      <c r="N40" s="35"/>
      <c r="O40" s="35"/>
      <c r="P40" s="75">
        <f>M49</f>
        <v>21</v>
      </c>
      <c r="Q40" s="76" t="s">
        <v>46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47</v>
      </c>
      <c r="E41" s="70">
        <f>SUMIF(Rozpocet!O12:O46,16,Rozpocet!I12:I46)+SUMIF(Rozpocet!O12:O46,128,Rozpocet!I12:I46)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53</v>
      </c>
      <c r="N41" s="35"/>
      <c r="O41" s="35"/>
      <c r="P41" s="75">
        <f>M49</f>
        <v>21</v>
      </c>
      <c r="Q41" s="76" t="s">
        <v>46</v>
      </c>
      <c r="R41" s="70">
        <v>0</v>
      </c>
      <c r="S41" s="71"/>
    </row>
    <row r="42" spans="1:19" ht="20.25" customHeight="1">
      <c r="A42" s="67">
        <v>5</v>
      </c>
      <c r="B42" s="68" t="s">
        <v>54</v>
      </c>
      <c r="C42" s="16"/>
      <c r="D42" s="69" t="s">
        <v>43</v>
      </c>
      <c r="E42" s="70">
        <f>SUMIF(Rozpocet!O13:O46,256,Rozpocet!I13:I46)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55</v>
      </c>
      <c r="N42" s="35"/>
      <c r="O42" s="35"/>
      <c r="P42" s="75">
        <f>M49</f>
        <v>21</v>
      </c>
      <c r="Q42" s="76" t="s">
        <v>46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47</v>
      </c>
      <c r="E43" s="70">
        <f>SUMIF(Rozpocet!O14:O46,64,Rozpocet!I14:I46)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56</v>
      </c>
      <c r="N43" s="35"/>
      <c r="O43" s="35"/>
      <c r="P43" s="35"/>
      <c r="Q43" s="29"/>
      <c r="R43" s="70">
        <f>SUMIF(Rozpocet!O14:O46,1024,Rozpocet!I14:I46)</f>
        <v>0</v>
      </c>
      <c r="S43" s="71"/>
    </row>
    <row r="44" spans="1:19" ht="20.25" customHeight="1">
      <c r="A44" s="67">
        <v>7</v>
      </c>
      <c r="B44" s="80" t="s">
        <v>57</v>
      </c>
      <c r="C44" s="35"/>
      <c r="D44" s="29"/>
      <c r="E44" s="81">
        <f>SUM(E38:E43)</f>
        <v>0</v>
      </c>
      <c r="F44" s="45"/>
      <c r="G44" s="67">
        <v>12</v>
      </c>
      <c r="H44" s="80" t="s">
        <v>58</v>
      </c>
      <c r="I44" s="29"/>
      <c r="J44" s="82">
        <f>SUM(J38:J41)</f>
        <v>0</v>
      </c>
      <c r="K44" s="83"/>
      <c r="L44" s="67">
        <v>19</v>
      </c>
      <c r="M44" s="68" t="s">
        <v>59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SUMIF(Rozpocet!O14:O46,512,Rozpocet!I14:I46)</f>
        <v>0</v>
      </c>
      <c r="F45" s="41"/>
      <c r="G45" s="85">
        <v>21</v>
      </c>
      <c r="H45" s="86" t="s">
        <v>61</v>
      </c>
      <c r="I45" s="88"/>
      <c r="J45" s="90">
        <v>0</v>
      </c>
      <c r="K45" s="91">
        <f>M49</f>
        <v>21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SUMIF(Rozpocet!O14:O46,"&lt;4",Rozpocet!I14:I46)+SUMIF(Rozpocet!O14:O46,"&gt;1024",Rozpocet!I14:I46)</f>
        <v>0</v>
      </c>
      <c r="S45" s="41"/>
    </row>
    <row r="46" spans="1:19" ht="20.25" customHeight="1">
      <c r="A46" s="92" t="s">
        <v>19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63</v>
      </c>
      <c r="M46" s="48"/>
      <c r="N46" s="63" t="s">
        <v>64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65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66</v>
      </c>
      <c r="B48" s="31"/>
      <c r="C48" s="31"/>
      <c r="D48" s="31"/>
      <c r="E48" s="31"/>
      <c r="F48" s="32"/>
      <c r="G48" s="98" t="s">
        <v>67</v>
      </c>
      <c r="H48" s="31"/>
      <c r="I48" s="31"/>
      <c r="J48" s="31"/>
      <c r="K48" s="31"/>
      <c r="L48" s="67">
        <v>24</v>
      </c>
      <c r="M48" s="99">
        <v>15</v>
      </c>
      <c r="N48" s="32" t="s">
        <v>46</v>
      </c>
      <c r="O48" s="100">
        <f>R47-O49</f>
        <v>0</v>
      </c>
      <c r="P48" s="35" t="s">
        <v>68</v>
      </c>
      <c r="Q48" s="29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46</v>
      </c>
      <c r="O49" s="100">
        <f>ROUND(SUMIF(Rozpocet!N14:N46,M49,Rozpocet!I14:I46)+SUMIF(P38:P42,M49,R38:R42)+IF(K45=M49,J45,0),2)</f>
        <v>0</v>
      </c>
      <c r="P49" s="35" t="s">
        <v>68</v>
      </c>
      <c r="Q49" s="29"/>
      <c r="R49" s="70">
        <f>ROUNDUP(O49*M49/100,1)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69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66</v>
      </c>
      <c r="B51" s="31"/>
      <c r="C51" s="31"/>
      <c r="D51" s="31"/>
      <c r="E51" s="31"/>
      <c r="F51" s="32"/>
      <c r="G51" s="98" t="s">
        <v>67</v>
      </c>
      <c r="H51" s="31"/>
      <c r="I51" s="31"/>
      <c r="J51" s="31"/>
      <c r="K51" s="31"/>
      <c r="L51" s="61" t="s">
        <v>70</v>
      </c>
      <c r="M51" s="48"/>
      <c r="N51" s="63" t="s">
        <v>71</v>
      </c>
      <c r="O51" s="47"/>
      <c r="P51" s="47"/>
      <c r="Q51" s="47"/>
      <c r="R51" s="111"/>
      <c r="S51" s="50"/>
    </row>
    <row r="52" spans="1:19" ht="20.25" customHeight="1">
      <c r="A52" s="103" t="s">
        <v>21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72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73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66</v>
      </c>
      <c r="B54" s="40"/>
      <c r="C54" s="40"/>
      <c r="D54" s="40"/>
      <c r="E54" s="40"/>
      <c r="F54" s="113"/>
      <c r="G54" s="114" t="s">
        <v>67</v>
      </c>
      <c r="H54" s="40"/>
      <c r="I54" s="40"/>
      <c r="J54" s="40"/>
      <c r="K54" s="40"/>
      <c r="L54" s="85">
        <v>29</v>
      </c>
      <c r="M54" s="86" t="s">
        <v>74</v>
      </c>
      <c r="N54" s="87"/>
      <c r="O54" s="87"/>
      <c r="P54" s="87"/>
      <c r="Q54" s="88"/>
      <c r="R54" s="54">
        <v>0</v>
      </c>
      <c r="S54" s="115"/>
    </row>
    <row r="56" spans="1:18" ht="12.75" customHeight="1">
      <c r="A56" s="203" t="s">
        <v>181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</row>
    <row r="57" spans="1:13" ht="12.75" customHeight="1">
      <c r="A57" s="204" t="s">
        <v>182</v>
      </c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</row>
    <row r="58" spans="1:7" ht="12.75" customHeight="1">
      <c r="A58" s="206"/>
      <c r="B58" s="206"/>
      <c r="C58" s="206"/>
      <c r="D58" s="206"/>
      <c r="E58" s="206"/>
      <c r="F58" s="206"/>
      <c r="G58" s="206"/>
    </row>
    <row r="59" spans="1:7" ht="12.75" customHeight="1">
      <c r="A59" s="206" t="s">
        <v>183</v>
      </c>
      <c r="B59" s="206"/>
      <c r="C59" s="206"/>
      <c r="D59" s="206"/>
      <c r="E59" s="206"/>
      <c r="F59" s="206"/>
      <c r="G59" s="206"/>
    </row>
    <row r="60" spans="1:7" ht="12.75" customHeight="1">
      <c r="A60" s="207"/>
      <c r="B60" s="207" t="s">
        <v>184</v>
      </c>
      <c r="C60" s="207"/>
      <c r="D60" s="206" t="s">
        <v>185</v>
      </c>
      <c r="E60" s="206"/>
      <c r="F60" s="206"/>
      <c r="G60" s="206"/>
    </row>
    <row r="61" spans="1:7" ht="12.75" customHeight="1">
      <c r="A61" s="207"/>
      <c r="B61" s="207" t="s">
        <v>186</v>
      </c>
      <c r="C61" s="207"/>
      <c r="D61" s="206" t="s">
        <v>187</v>
      </c>
      <c r="E61" s="206"/>
      <c r="F61" s="206"/>
      <c r="G61" s="206"/>
    </row>
    <row r="62" spans="1:7" ht="12.75" customHeight="1">
      <c r="A62" s="207"/>
      <c r="B62" s="207" t="s">
        <v>82</v>
      </c>
      <c r="C62" s="207"/>
      <c r="D62" s="206" t="s">
        <v>92</v>
      </c>
      <c r="E62" s="206"/>
      <c r="F62" s="206"/>
      <c r="G62" s="206"/>
    </row>
    <row r="63" spans="1:7" ht="12.75" customHeight="1">
      <c r="A63" s="207"/>
      <c r="B63" s="207" t="s">
        <v>83</v>
      </c>
      <c r="C63" s="207"/>
      <c r="D63" s="206" t="s">
        <v>188</v>
      </c>
      <c r="E63" s="206"/>
      <c r="F63" s="206"/>
      <c r="G63" s="206"/>
    </row>
    <row r="64" spans="1:7" ht="12.75" customHeight="1">
      <c r="A64" s="207"/>
      <c r="B64" s="207" t="s">
        <v>93</v>
      </c>
      <c r="C64" s="207"/>
      <c r="D64" s="206" t="s">
        <v>189</v>
      </c>
      <c r="E64" s="206"/>
      <c r="F64" s="206"/>
      <c r="G64" s="206"/>
    </row>
    <row r="65" spans="1:7" ht="12.75" customHeight="1">
      <c r="A65" s="207"/>
      <c r="B65" s="207" t="s">
        <v>190</v>
      </c>
      <c r="C65" s="207"/>
      <c r="D65" s="206" t="s">
        <v>191</v>
      </c>
      <c r="E65" s="206"/>
      <c r="F65" s="206"/>
      <c r="G65" s="206"/>
    </row>
    <row r="66" spans="1:18" ht="12.75" customHeight="1">
      <c r="A66" s="207"/>
      <c r="B66" s="207" t="s">
        <v>192</v>
      </c>
      <c r="C66" s="207"/>
      <c r="D66" s="208" t="s">
        <v>193</v>
      </c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</row>
    <row r="67" spans="1:7" ht="12.75" customHeight="1">
      <c r="A67" s="207"/>
      <c r="B67" s="207" t="s">
        <v>194</v>
      </c>
      <c r="C67" s="207"/>
      <c r="D67" s="206" t="s">
        <v>195</v>
      </c>
      <c r="E67" s="206"/>
      <c r="F67" s="206"/>
      <c r="G67" s="206"/>
    </row>
    <row r="68" spans="1:7" ht="12.75" customHeight="1">
      <c r="A68" s="206" t="s">
        <v>196</v>
      </c>
      <c r="B68" s="206"/>
      <c r="C68" s="206"/>
      <c r="D68" s="206"/>
      <c r="E68" s="206"/>
      <c r="F68" s="206"/>
      <c r="G68" s="206"/>
    </row>
    <row r="69" spans="1:7" ht="12.75" customHeight="1">
      <c r="A69" s="206"/>
      <c r="B69" s="206" t="s">
        <v>197</v>
      </c>
      <c r="C69" s="206"/>
      <c r="D69" s="206"/>
      <c r="E69" s="206"/>
      <c r="F69" s="206"/>
      <c r="G69" s="206"/>
    </row>
    <row r="70" spans="1:7" ht="12.75" customHeight="1">
      <c r="A70" s="206"/>
      <c r="B70" s="206" t="s">
        <v>198</v>
      </c>
      <c r="C70" s="206"/>
      <c r="D70" s="206"/>
      <c r="E70" s="206"/>
      <c r="F70" s="206"/>
      <c r="G70" s="206"/>
    </row>
    <row r="71" spans="1:7" ht="12.75" customHeight="1">
      <c r="A71" s="206"/>
      <c r="B71" s="206" t="s">
        <v>199</v>
      </c>
      <c r="C71" s="206"/>
      <c r="D71" s="206"/>
      <c r="E71" s="206"/>
      <c r="F71" s="206"/>
      <c r="G71" s="206"/>
    </row>
  </sheetData>
  <sheetProtection/>
  <mergeCells count="7">
    <mergeCell ref="D66:R66"/>
    <mergeCell ref="E5:J5"/>
    <mergeCell ref="E7:J7"/>
    <mergeCell ref="E9:J9"/>
    <mergeCell ref="P9:R9"/>
    <mergeCell ref="A2:R2"/>
    <mergeCell ref="A56:R56"/>
  </mergeCells>
  <hyperlinks>
    <hyperlink ref="E9" r:id="rId1" display="www.cs-urs.cz"/>
  </hyperlink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180</v>
      </c>
      <c r="B1" s="117"/>
      <c r="C1" s="117"/>
      <c r="D1" s="117"/>
      <c r="E1" s="117"/>
    </row>
    <row r="2" spans="1:5" ht="12" customHeight="1">
      <c r="A2" s="118" t="s">
        <v>75</v>
      </c>
      <c r="B2" s="119" t="str">
        <f>'Krycí list'!E5</f>
        <v>Stavební úpravy objektu Hasičské zbrojnice č.p.209, Údlice</v>
      </c>
      <c r="C2" s="120"/>
      <c r="D2" s="120"/>
      <c r="E2" s="120"/>
    </row>
    <row r="3" spans="1:5" ht="12" customHeight="1">
      <c r="A3" s="118" t="s">
        <v>76</v>
      </c>
      <c r="B3" s="119" t="str">
        <f>'Krycí list'!E7</f>
        <v>Ubourání a zásyp septiku</v>
      </c>
      <c r="C3" s="121"/>
      <c r="D3" s="119"/>
      <c r="E3" s="122"/>
    </row>
    <row r="4" spans="1:5" ht="12" customHeight="1">
      <c r="A4" s="118" t="s">
        <v>77</v>
      </c>
      <c r="B4" s="119" t="str">
        <f>'Krycí list'!E9</f>
        <v>www.cs-urs.cz</v>
      </c>
      <c r="C4" s="121"/>
      <c r="D4" s="119"/>
      <c r="E4" s="122"/>
    </row>
    <row r="5" spans="1:5" ht="12" customHeight="1">
      <c r="A5" s="119" t="s">
        <v>78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79</v>
      </c>
      <c r="B7" s="119" t="str">
        <f>'Krycí list'!E26</f>
        <v>Obec Údlice, Náměstí 12, Údlice 431 41</v>
      </c>
      <c r="C7" s="121"/>
      <c r="D7" s="119"/>
      <c r="E7" s="122"/>
    </row>
    <row r="8" spans="1:5" ht="12" customHeight="1">
      <c r="A8" s="119" t="s">
        <v>80</v>
      </c>
      <c r="B8" s="119" t="str">
        <f>'Krycí list'!E28</f>
        <v>vyjde z výběrového řízení</v>
      </c>
      <c r="C8" s="121"/>
      <c r="D8" s="119"/>
      <c r="E8" s="122"/>
    </row>
    <row r="9" spans="1:5" ht="12" customHeight="1">
      <c r="A9" s="119" t="s">
        <v>81</v>
      </c>
      <c r="B9" s="119" t="s">
        <v>26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82</v>
      </c>
      <c r="B11" s="124" t="s">
        <v>83</v>
      </c>
      <c r="C11" s="125" t="s">
        <v>84</v>
      </c>
      <c r="D11" s="126" t="s">
        <v>85</v>
      </c>
      <c r="E11" s="125" t="s">
        <v>86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2.07799712</v>
      </c>
      <c r="E14" s="138">
        <f>Rozpocet!M14</f>
        <v>14.257560000000002</v>
      </c>
    </row>
    <row r="15" spans="1:5" s="134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2.070188</v>
      </c>
      <c r="E15" s="142">
        <f>Rozpocet!M15</f>
        <v>0</v>
      </c>
    </row>
    <row r="16" spans="1:5" s="134" customFormat="1" ht="12.75" customHeight="1">
      <c r="A16" s="139" t="str">
        <f>Rozpocet!D30</f>
        <v>9</v>
      </c>
      <c r="B16" s="140" t="str">
        <f>Rozpocet!E30</f>
        <v>Ostatní konstrukce a práce-bourání</v>
      </c>
      <c r="C16" s="141">
        <f>Rozpocet!I30</f>
        <v>0</v>
      </c>
      <c r="D16" s="142">
        <f>Rozpocet!K30</f>
        <v>0.00780912</v>
      </c>
      <c r="E16" s="142">
        <f>Rozpocet!M30</f>
        <v>14.257560000000002</v>
      </c>
    </row>
    <row r="17" spans="1:5" s="134" customFormat="1" ht="12.75" customHeight="1">
      <c r="A17" s="143" t="str">
        <f>Rozpocet!D44</f>
        <v>99</v>
      </c>
      <c r="B17" s="144" t="str">
        <f>Rozpocet!E44</f>
        <v>Přesun hmot</v>
      </c>
      <c r="C17" s="145">
        <f>Rozpocet!I44</f>
        <v>0</v>
      </c>
      <c r="D17" s="146">
        <f>Rozpocet!K44</f>
        <v>0</v>
      </c>
      <c r="E17" s="146">
        <f>Rozpocet!M44</f>
        <v>0</v>
      </c>
    </row>
    <row r="18" spans="2:5" s="147" customFormat="1" ht="12.75" customHeight="1">
      <c r="B18" s="148" t="s">
        <v>87</v>
      </c>
      <c r="C18" s="149">
        <f>Rozpocet!I46</f>
        <v>0</v>
      </c>
      <c r="D18" s="150">
        <f>Rozpocet!K46</f>
        <v>2.07799712</v>
      </c>
      <c r="E18" s="150">
        <f>Rozpocet!M46</f>
        <v>14.257560000000002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E3" sqref="E3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75</v>
      </c>
      <c r="B2" s="119"/>
      <c r="C2" s="119" t="str">
        <f>'Krycí list'!E5</f>
        <v>Stavební úpravy objektu Hasičské zbrojnice č.p.209, Údlice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76</v>
      </c>
      <c r="B3" s="119"/>
      <c r="C3" s="119" t="str">
        <f>'Krycí list'!E7</f>
        <v>Ubourání a zásyp septiku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77</v>
      </c>
      <c r="B4" s="119"/>
      <c r="C4" s="119" t="str">
        <f>'Krycí list'!E9</f>
        <v>www.cs-urs.cz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88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79</v>
      </c>
      <c r="B7" s="119"/>
      <c r="C7" s="119" t="str">
        <f>'Krycí list'!E26</f>
        <v>Obec Údlice, Náměstí 12, Údlice 431 41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80</v>
      </c>
      <c r="B8" s="119"/>
      <c r="C8" s="119" t="str">
        <f>'Krycí list'!E28</f>
        <v>vyjde z výběrového řízení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81</v>
      </c>
      <c r="B9" s="119"/>
      <c r="C9" s="119" t="s">
        <v>26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89</v>
      </c>
      <c r="B11" s="124" t="s">
        <v>90</v>
      </c>
      <c r="C11" s="124" t="s">
        <v>91</v>
      </c>
      <c r="D11" s="124" t="s">
        <v>92</v>
      </c>
      <c r="E11" s="124" t="s">
        <v>83</v>
      </c>
      <c r="F11" s="124" t="s">
        <v>93</v>
      </c>
      <c r="G11" s="124" t="s">
        <v>94</v>
      </c>
      <c r="H11" s="124" t="s">
        <v>95</v>
      </c>
      <c r="I11" s="124" t="s">
        <v>84</v>
      </c>
      <c r="J11" s="124" t="s">
        <v>96</v>
      </c>
      <c r="K11" s="124" t="s">
        <v>85</v>
      </c>
      <c r="L11" s="124" t="s">
        <v>97</v>
      </c>
      <c r="M11" s="124" t="s">
        <v>98</v>
      </c>
      <c r="N11" s="124" t="s">
        <v>99</v>
      </c>
      <c r="O11" s="153" t="s">
        <v>100</v>
      </c>
      <c r="P11" s="154" t="s">
        <v>101</v>
      </c>
      <c r="Q11" s="124"/>
      <c r="R11" s="124"/>
      <c r="S11" s="124"/>
      <c r="T11" s="155" t="s">
        <v>102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4" customFormat="1" ht="12.75" customHeight="1">
      <c r="A14" s="161"/>
      <c r="B14" s="162" t="s">
        <v>63</v>
      </c>
      <c r="C14" s="161"/>
      <c r="D14" s="161" t="s">
        <v>42</v>
      </c>
      <c r="E14" s="161" t="s">
        <v>103</v>
      </c>
      <c r="F14" s="161"/>
      <c r="G14" s="161"/>
      <c r="H14" s="161"/>
      <c r="I14" s="163">
        <f>I15+I30</f>
        <v>0</v>
      </c>
      <c r="J14" s="161"/>
      <c r="K14" s="164">
        <f>K15+K30</f>
        <v>2.07799712</v>
      </c>
      <c r="L14" s="161"/>
      <c r="M14" s="164">
        <f>M15+M30</f>
        <v>14.257560000000002</v>
      </c>
      <c r="N14" s="161"/>
      <c r="P14" s="136" t="s">
        <v>104</v>
      </c>
    </row>
    <row r="15" spans="2:16" s="134" customFormat="1" ht="12.75" customHeight="1">
      <c r="B15" s="139" t="s">
        <v>63</v>
      </c>
      <c r="D15" s="140" t="s">
        <v>105</v>
      </c>
      <c r="E15" s="140" t="s">
        <v>106</v>
      </c>
      <c r="I15" s="141">
        <f>SUM(I16:I29)</f>
        <v>0</v>
      </c>
      <c r="K15" s="142">
        <f>SUM(K16:K29)</f>
        <v>2.070188</v>
      </c>
      <c r="M15" s="142">
        <f>SUM(M16:M29)</f>
        <v>0</v>
      </c>
      <c r="P15" s="140" t="s">
        <v>105</v>
      </c>
    </row>
    <row r="16" spans="1:16" s="13" customFormat="1" ht="13.5" customHeight="1">
      <c r="A16" s="165" t="s">
        <v>105</v>
      </c>
      <c r="B16" s="165" t="s">
        <v>107</v>
      </c>
      <c r="C16" s="165" t="s">
        <v>108</v>
      </c>
      <c r="D16" s="166" t="s">
        <v>109</v>
      </c>
      <c r="E16" s="167" t="s">
        <v>110</v>
      </c>
      <c r="F16" s="165" t="s">
        <v>111</v>
      </c>
      <c r="G16" s="168">
        <v>3.45</v>
      </c>
      <c r="H16" s="169"/>
      <c r="I16" s="169">
        <f>ROUND(G16*H16,2)</f>
        <v>0</v>
      </c>
      <c r="J16" s="170">
        <v>0</v>
      </c>
      <c r="K16" s="168">
        <f>G16*J16</f>
        <v>0</v>
      </c>
      <c r="L16" s="170">
        <v>0</v>
      </c>
      <c r="M16" s="168">
        <f>G16*L16</f>
        <v>0</v>
      </c>
      <c r="N16" s="171">
        <v>21</v>
      </c>
      <c r="O16" s="172">
        <v>4</v>
      </c>
      <c r="P16" s="13" t="s">
        <v>112</v>
      </c>
    </row>
    <row r="17" spans="4:19" s="13" customFormat="1" ht="15.75" customHeight="1">
      <c r="D17" s="173"/>
      <c r="E17" s="174" t="s">
        <v>113</v>
      </c>
      <c r="G17" s="175">
        <v>3.45</v>
      </c>
      <c r="P17" s="173" t="s">
        <v>112</v>
      </c>
      <c r="Q17" s="173" t="s">
        <v>112</v>
      </c>
      <c r="R17" s="173" t="s">
        <v>114</v>
      </c>
      <c r="S17" s="173" t="s">
        <v>105</v>
      </c>
    </row>
    <row r="18" spans="1:16" s="13" customFormat="1" ht="13.5" customHeight="1">
      <c r="A18" s="165" t="s">
        <v>112</v>
      </c>
      <c r="B18" s="165" t="s">
        <v>107</v>
      </c>
      <c r="C18" s="165" t="s">
        <v>108</v>
      </c>
      <c r="D18" s="166" t="s">
        <v>115</v>
      </c>
      <c r="E18" s="167" t="s">
        <v>116</v>
      </c>
      <c r="F18" s="165" t="s">
        <v>111</v>
      </c>
      <c r="G18" s="168">
        <v>3.45</v>
      </c>
      <c r="H18" s="169"/>
      <c r="I18" s="169">
        <f>ROUND(G18*H18,2)</f>
        <v>0</v>
      </c>
      <c r="J18" s="170">
        <v>0</v>
      </c>
      <c r="K18" s="168">
        <f>G18*J18</f>
        <v>0</v>
      </c>
      <c r="L18" s="170">
        <v>0</v>
      </c>
      <c r="M18" s="168">
        <f>G18*L18</f>
        <v>0</v>
      </c>
      <c r="N18" s="171">
        <v>21</v>
      </c>
      <c r="O18" s="172">
        <v>4</v>
      </c>
      <c r="P18" s="13" t="s">
        <v>112</v>
      </c>
    </row>
    <row r="19" spans="1:16" s="13" customFormat="1" ht="13.5" customHeight="1">
      <c r="A19" s="165" t="s">
        <v>117</v>
      </c>
      <c r="B19" s="165" t="s">
        <v>107</v>
      </c>
      <c r="C19" s="165" t="s">
        <v>108</v>
      </c>
      <c r="D19" s="166" t="s">
        <v>118</v>
      </c>
      <c r="E19" s="167" t="s">
        <v>119</v>
      </c>
      <c r="F19" s="165" t="s">
        <v>111</v>
      </c>
      <c r="G19" s="168">
        <v>16.38</v>
      </c>
      <c r="H19" s="169"/>
      <c r="I19" s="169">
        <f>ROUND(G19*H19,2)</f>
        <v>0</v>
      </c>
      <c r="J19" s="170">
        <v>0</v>
      </c>
      <c r="K19" s="168">
        <f>G19*J19</f>
        <v>0</v>
      </c>
      <c r="L19" s="170">
        <v>0</v>
      </c>
      <c r="M19" s="168">
        <f>G19*L19</f>
        <v>0</v>
      </c>
      <c r="N19" s="171">
        <v>21</v>
      </c>
      <c r="O19" s="172">
        <v>4</v>
      </c>
      <c r="P19" s="13" t="s">
        <v>112</v>
      </c>
    </row>
    <row r="20" spans="4:19" s="13" customFormat="1" ht="15.75" customHeight="1">
      <c r="D20" s="173"/>
      <c r="E20" s="174" t="s">
        <v>120</v>
      </c>
      <c r="G20" s="175">
        <v>16.38</v>
      </c>
      <c r="P20" s="173" t="s">
        <v>112</v>
      </c>
      <c r="Q20" s="173" t="s">
        <v>112</v>
      </c>
      <c r="R20" s="173" t="s">
        <v>114</v>
      </c>
      <c r="S20" s="173" t="s">
        <v>105</v>
      </c>
    </row>
    <row r="21" spans="1:16" s="13" customFormat="1" ht="13.5" customHeight="1">
      <c r="A21" s="176" t="s">
        <v>121</v>
      </c>
      <c r="B21" s="176" t="s">
        <v>122</v>
      </c>
      <c r="C21" s="176" t="s">
        <v>123</v>
      </c>
      <c r="D21" s="177" t="s">
        <v>124</v>
      </c>
      <c r="E21" s="178" t="s">
        <v>125</v>
      </c>
      <c r="F21" s="176" t="s">
        <v>111</v>
      </c>
      <c r="G21" s="179">
        <v>10.464</v>
      </c>
      <c r="H21" s="180"/>
      <c r="I21" s="180">
        <f>ROUND(G21*H21,2)</f>
        <v>0</v>
      </c>
      <c r="J21" s="181">
        <v>0</v>
      </c>
      <c r="K21" s="179">
        <f>G21*J21</f>
        <v>0</v>
      </c>
      <c r="L21" s="181">
        <v>0</v>
      </c>
      <c r="M21" s="179">
        <f>G21*L21</f>
        <v>0</v>
      </c>
      <c r="N21" s="182">
        <v>21</v>
      </c>
      <c r="O21" s="183">
        <v>8</v>
      </c>
      <c r="P21" s="184" t="s">
        <v>112</v>
      </c>
    </row>
    <row r="22" spans="4:19" s="13" customFormat="1" ht="15.75" customHeight="1">
      <c r="D22" s="185"/>
      <c r="E22" s="186" t="s">
        <v>126</v>
      </c>
      <c r="G22" s="187"/>
      <c r="P22" s="185" t="s">
        <v>112</v>
      </c>
      <c r="Q22" s="185" t="s">
        <v>105</v>
      </c>
      <c r="R22" s="185" t="s">
        <v>114</v>
      </c>
      <c r="S22" s="185" t="s">
        <v>104</v>
      </c>
    </row>
    <row r="23" spans="4:19" s="13" customFormat="1" ht="15.75" customHeight="1">
      <c r="D23" s="173"/>
      <c r="E23" s="174" t="s">
        <v>127</v>
      </c>
      <c r="G23" s="175">
        <v>10.464</v>
      </c>
      <c r="P23" s="173" t="s">
        <v>112</v>
      </c>
      <c r="Q23" s="173" t="s">
        <v>112</v>
      </c>
      <c r="R23" s="173" t="s">
        <v>114</v>
      </c>
      <c r="S23" s="173" t="s">
        <v>105</v>
      </c>
    </row>
    <row r="24" spans="1:16" s="13" customFormat="1" ht="13.5" customHeight="1">
      <c r="A24" s="165" t="s">
        <v>128</v>
      </c>
      <c r="B24" s="165" t="s">
        <v>107</v>
      </c>
      <c r="C24" s="165" t="s">
        <v>129</v>
      </c>
      <c r="D24" s="166" t="s">
        <v>130</v>
      </c>
      <c r="E24" s="167" t="s">
        <v>131</v>
      </c>
      <c r="F24" s="165" t="s">
        <v>132</v>
      </c>
      <c r="G24" s="168">
        <v>12.5</v>
      </c>
      <c r="H24" s="169"/>
      <c r="I24" s="169">
        <f>ROUND(G24*H24,2)</f>
        <v>0</v>
      </c>
      <c r="J24" s="170">
        <v>0</v>
      </c>
      <c r="K24" s="168">
        <f>G24*J24</f>
        <v>0</v>
      </c>
      <c r="L24" s="170">
        <v>0</v>
      </c>
      <c r="M24" s="168">
        <f>G24*L24</f>
        <v>0</v>
      </c>
      <c r="N24" s="171">
        <v>21</v>
      </c>
      <c r="O24" s="172">
        <v>4</v>
      </c>
      <c r="P24" s="13" t="s">
        <v>112</v>
      </c>
    </row>
    <row r="25" spans="4:19" s="13" customFormat="1" ht="15.75" customHeight="1">
      <c r="D25" s="173"/>
      <c r="E25" s="174" t="s">
        <v>133</v>
      </c>
      <c r="G25" s="175">
        <v>12.5</v>
      </c>
      <c r="P25" s="173" t="s">
        <v>112</v>
      </c>
      <c r="Q25" s="173" t="s">
        <v>112</v>
      </c>
      <c r="R25" s="173" t="s">
        <v>114</v>
      </c>
      <c r="S25" s="173" t="s">
        <v>105</v>
      </c>
    </row>
    <row r="26" spans="1:16" s="13" customFormat="1" ht="13.5" customHeight="1">
      <c r="A26" s="176" t="s">
        <v>134</v>
      </c>
      <c r="B26" s="176" t="s">
        <v>122</v>
      </c>
      <c r="C26" s="176" t="s">
        <v>123</v>
      </c>
      <c r="D26" s="177" t="s">
        <v>135</v>
      </c>
      <c r="E26" s="178" t="s">
        <v>136</v>
      </c>
      <c r="F26" s="176" t="s">
        <v>137</v>
      </c>
      <c r="G26" s="179">
        <v>0.188</v>
      </c>
      <c r="H26" s="180"/>
      <c r="I26" s="180">
        <f>ROUND(G26*H26,2)</f>
        <v>0</v>
      </c>
      <c r="J26" s="181">
        <v>0.001</v>
      </c>
      <c r="K26" s="179">
        <f>G26*J26</f>
        <v>0.00018800000000000002</v>
      </c>
      <c r="L26" s="181">
        <v>0</v>
      </c>
      <c r="M26" s="179">
        <f>G26*L26</f>
        <v>0</v>
      </c>
      <c r="N26" s="182">
        <v>21</v>
      </c>
      <c r="O26" s="183">
        <v>8</v>
      </c>
      <c r="P26" s="184" t="s">
        <v>112</v>
      </c>
    </row>
    <row r="27" spans="1:16" s="13" customFormat="1" ht="24" customHeight="1">
      <c r="A27" s="165" t="s">
        <v>138</v>
      </c>
      <c r="B27" s="165" t="s">
        <v>107</v>
      </c>
      <c r="C27" s="165" t="s">
        <v>108</v>
      </c>
      <c r="D27" s="166" t="s">
        <v>139</v>
      </c>
      <c r="E27" s="167" t="s">
        <v>140</v>
      </c>
      <c r="F27" s="165" t="s">
        <v>132</v>
      </c>
      <c r="G27" s="168">
        <v>12.5</v>
      </c>
      <c r="H27" s="169"/>
      <c r="I27" s="169">
        <f>ROUND(G27*H27,2)</f>
        <v>0</v>
      </c>
      <c r="J27" s="170">
        <v>0</v>
      </c>
      <c r="K27" s="168">
        <f>G27*J27</f>
        <v>0</v>
      </c>
      <c r="L27" s="170">
        <v>0</v>
      </c>
      <c r="M27" s="168">
        <f>G27*L27</f>
        <v>0</v>
      </c>
      <c r="N27" s="171">
        <v>21</v>
      </c>
      <c r="O27" s="172">
        <v>4</v>
      </c>
      <c r="P27" s="13" t="s">
        <v>112</v>
      </c>
    </row>
    <row r="28" spans="4:19" s="13" customFormat="1" ht="15.75" customHeight="1">
      <c r="D28" s="173"/>
      <c r="E28" s="174" t="s">
        <v>133</v>
      </c>
      <c r="G28" s="175">
        <v>12.5</v>
      </c>
      <c r="P28" s="173" t="s">
        <v>112</v>
      </c>
      <c r="Q28" s="173" t="s">
        <v>112</v>
      </c>
      <c r="R28" s="173" t="s">
        <v>114</v>
      </c>
      <c r="S28" s="173" t="s">
        <v>105</v>
      </c>
    </row>
    <row r="29" spans="1:16" s="13" customFormat="1" ht="13.5" customHeight="1">
      <c r="A29" s="176" t="s">
        <v>141</v>
      </c>
      <c r="B29" s="176" t="s">
        <v>122</v>
      </c>
      <c r="C29" s="176" t="s">
        <v>123</v>
      </c>
      <c r="D29" s="177" t="s">
        <v>142</v>
      </c>
      <c r="E29" s="178" t="s">
        <v>143</v>
      </c>
      <c r="F29" s="176" t="s">
        <v>111</v>
      </c>
      <c r="G29" s="179">
        <v>3.45</v>
      </c>
      <c r="H29" s="180"/>
      <c r="I29" s="180">
        <f>ROUND(G29*H29,2)</f>
        <v>0</v>
      </c>
      <c r="J29" s="181">
        <v>0.6</v>
      </c>
      <c r="K29" s="179">
        <f>G29*J29</f>
        <v>2.07</v>
      </c>
      <c r="L29" s="181">
        <v>0</v>
      </c>
      <c r="M29" s="179">
        <f>G29*L29</f>
        <v>0</v>
      </c>
      <c r="N29" s="182">
        <v>21</v>
      </c>
      <c r="O29" s="183">
        <v>8</v>
      </c>
      <c r="P29" s="184" t="s">
        <v>112</v>
      </c>
    </row>
    <row r="30" spans="2:16" s="134" customFormat="1" ht="12.75" customHeight="1">
      <c r="B30" s="139" t="s">
        <v>63</v>
      </c>
      <c r="D30" s="140" t="s">
        <v>144</v>
      </c>
      <c r="E30" s="140" t="s">
        <v>145</v>
      </c>
      <c r="I30" s="141">
        <f>I31+SUM(I32:I44)</f>
        <v>0</v>
      </c>
      <c r="K30" s="142">
        <f>K31+SUM(K32:K44)</f>
        <v>0.00780912</v>
      </c>
      <c r="M30" s="142">
        <f>M31+SUM(M32:M44)</f>
        <v>14.257560000000002</v>
      </c>
      <c r="P30" s="140" t="s">
        <v>105</v>
      </c>
    </row>
    <row r="31" spans="1:16" s="13" customFormat="1" ht="13.5" customHeight="1">
      <c r="A31" s="165" t="s">
        <v>144</v>
      </c>
      <c r="B31" s="165" t="s">
        <v>107</v>
      </c>
      <c r="C31" s="165" t="s">
        <v>146</v>
      </c>
      <c r="D31" s="166" t="s">
        <v>147</v>
      </c>
      <c r="E31" s="167" t="s">
        <v>148</v>
      </c>
      <c r="F31" s="165" t="s">
        <v>111</v>
      </c>
      <c r="G31" s="168">
        <v>16.38</v>
      </c>
      <c r="H31" s="169"/>
      <c r="I31" s="169">
        <f>ROUND(G31*H31,2)</f>
        <v>0</v>
      </c>
      <c r="J31" s="170">
        <v>0</v>
      </c>
      <c r="K31" s="168">
        <f>G31*J31</f>
        <v>0</v>
      </c>
      <c r="L31" s="170">
        <v>0</v>
      </c>
      <c r="M31" s="168">
        <f>G31*L31</f>
        <v>0</v>
      </c>
      <c r="N31" s="171">
        <v>21</v>
      </c>
      <c r="O31" s="172">
        <v>4</v>
      </c>
      <c r="P31" s="13" t="s">
        <v>112</v>
      </c>
    </row>
    <row r="32" spans="4:19" s="13" customFormat="1" ht="15.75" customHeight="1">
      <c r="D32" s="173"/>
      <c r="E32" s="174" t="s">
        <v>120</v>
      </c>
      <c r="G32" s="175">
        <v>16.38</v>
      </c>
      <c r="P32" s="173" t="s">
        <v>112</v>
      </c>
      <c r="Q32" s="173" t="s">
        <v>112</v>
      </c>
      <c r="R32" s="173" t="s">
        <v>114</v>
      </c>
      <c r="S32" s="173" t="s">
        <v>105</v>
      </c>
    </row>
    <row r="33" spans="1:16" s="13" customFormat="1" ht="24" customHeight="1">
      <c r="A33" s="165" t="s">
        <v>149</v>
      </c>
      <c r="B33" s="165" t="s">
        <v>107</v>
      </c>
      <c r="C33" s="165" t="s">
        <v>150</v>
      </c>
      <c r="D33" s="166" t="s">
        <v>151</v>
      </c>
      <c r="E33" s="167" t="s">
        <v>152</v>
      </c>
      <c r="F33" s="165" t="s">
        <v>153</v>
      </c>
      <c r="G33" s="168">
        <v>29.484</v>
      </c>
      <c r="H33" s="169"/>
      <c r="I33" s="169">
        <f>ROUND(G33*H33,2)</f>
        <v>0</v>
      </c>
      <c r="J33" s="170">
        <v>0</v>
      </c>
      <c r="K33" s="168">
        <f>G33*J33</f>
        <v>0</v>
      </c>
      <c r="L33" s="170">
        <v>0</v>
      </c>
      <c r="M33" s="168">
        <f>G33*L33</f>
        <v>0</v>
      </c>
      <c r="N33" s="171">
        <v>21</v>
      </c>
      <c r="O33" s="172">
        <v>4</v>
      </c>
      <c r="P33" s="13" t="s">
        <v>112</v>
      </c>
    </row>
    <row r="34" spans="4:19" s="13" customFormat="1" ht="15.75" customHeight="1">
      <c r="D34" s="173"/>
      <c r="E34" s="174" t="s">
        <v>154</v>
      </c>
      <c r="G34" s="175">
        <v>29.484</v>
      </c>
      <c r="P34" s="173" t="s">
        <v>112</v>
      </c>
      <c r="Q34" s="173" t="s">
        <v>112</v>
      </c>
      <c r="R34" s="173" t="s">
        <v>114</v>
      </c>
      <c r="S34" s="173" t="s">
        <v>105</v>
      </c>
    </row>
    <row r="35" spans="1:16" s="13" customFormat="1" ht="13.5" customHeight="1">
      <c r="A35" s="165" t="s">
        <v>155</v>
      </c>
      <c r="B35" s="165" t="s">
        <v>107</v>
      </c>
      <c r="C35" s="165" t="s">
        <v>150</v>
      </c>
      <c r="D35" s="166" t="s">
        <v>156</v>
      </c>
      <c r="E35" s="167" t="s">
        <v>157</v>
      </c>
      <c r="F35" s="165" t="s">
        <v>153</v>
      </c>
      <c r="G35" s="168">
        <v>29.484</v>
      </c>
      <c r="H35" s="169"/>
      <c r="I35" s="169">
        <f>ROUND(G35*H35,2)</f>
        <v>0</v>
      </c>
      <c r="J35" s="170">
        <v>0</v>
      </c>
      <c r="K35" s="168">
        <f>G35*J35</f>
        <v>0</v>
      </c>
      <c r="L35" s="170">
        <v>0</v>
      </c>
      <c r="M35" s="168">
        <f>G35*L35</f>
        <v>0</v>
      </c>
      <c r="N35" s="171">
        <v>21</v>
      </c>
      <c r="O35" s="172">
        <v>4</v>
      </c>
      <c r="P35" s="13" t="s">
        <v>112</v>
      </c>
    </row>
    <row r="36" spans="1:16" s="13" customFormat="1" ht="24" customHeight="1">
      <c r="A36" s="165" t="s">
        <v>158</v>
      </c>
      <c r="B36" s="165" t="s">
        <v>107</v>
      </c>
      <c r="C36" s="165" t="s">
        <v>150</v>
      </c>
      <c r="D36" s="166" t="s">
        <v>159</v>
      </c>
      <c r="E36" s="167" t="s">
        <v>160</v>
      </c>
      <c r="F36" s="165" t="s">
        <v>153</v>
      </c>
      <c r="G36" s="168">
        <v>14.258</v>
      </c>
      <c r="H36" s="169"/>
      <c r="I36" s="169">
        <f>ROUND(G36*H36,2)</f>
        <v>0</v>
      </c>
      <c r="J36" s="170">
        <v>0</v>
      </c>
      <c r="K36" s="168">
        <f>G36*J36</f>
        <v>0</v>
      </c>
      <c r="L36" s="170">
        <v>0</v>
      </c>
      <c r="M36" s="168">
        <f>G36*L36</f>
        <v>0</v>
      </c>
      <c r="N36" s="171">
        <v>21</v>
      </c>
      <c r="O36" s="172">
        <v>4</v>
      </c>
      <c r="P36" s="13" t="s">
        <v>112</v>
      </c>
    </row>
    <row r="37" spans="1:16" s="13" customFormat="1" ht="13.5" customHeight="1">
      <c r="A37" s="165" t="s">
        <v>161</v>
      </c>
      <c r="B37" s="165" t="s">
        <v>107</v>
      </c>
      <c r="C37" s="165" t="s">
        <v>150</v>
      </c>
      <c r="D37" s="166" t="s">
        <v>162</v>
      </c>
      <c r="E37" s="167" t="s">
        <v>163</v>
      </c>
      <c r="F37" s="165" t="s">
        <v>153</v>
      </c>
      <c r="G37" s="168">
        <v>29.484</v>
      </c>
      <c r="H37" s="169"/>
      <c r="I37" s="169">
        <f>ROUND(G37*H37,2)</f>
        <v>0</v>
      </c>
      <c r="J37" s="170">
        <v>0</v>
      </c>
      <c r="K37" s="168">
        <f>G37*J37</f>
        <v>0</v>
      </c>
      <c r="L37" s="170">
        <v>0</v>
      </c>
      <c r="M37" s="168">
        <f>G37*L37</f>
        <v>0</v>
      </c>
      <c r="N37" s="171">
        <v>21</v>
      </c>
      <c r="O37" s="172">
        <v>4</v>
      </c>
      <c r="P37" s="13" t="s">
        <v>112</v>
      </c>
    </row>
    <row r="38" spans="1:16" s="13" customFormat="1" ht="13.5" customHeight="1">
      <c r="A38" s="165" t="s">
        <v>164</v>
      </c>
      <c r="B38" s="165" t="s">
        <v>107</v>
      </c>
      <c r="C38" s="165" t="s">
        <v>150</v>
      </c>
      <c r="D38" s="166" t="s">
        <v>165</v>
      </c>
      <c r="E38" s="167" t="s">
        <v>166</v>
      </c>
      <c r="F38" s="165" t="s">
        <v>111</v>
      </c>
      <c r="G38" s="168">
        <v>5.916</v>
      </c>
      <c r="H38" s="169"/>
      <c r="I38" s="169">
        <f>ROUND(G38*H38,2)</f>
        <v>0</v>
      </c>
      <c r="J38" s="170">
        <v>0.00132</v>
      </c>
      <c r="K38" s="168">
        <f>G38*J38</f>
        <v>0.00780912</v>
      </c>
      <c r="L38" s="170">
        <v>2.41</v>
      </c>
      <c r="M38" s="168">
        <f>G38*L38</f>
        <v>14.257560000000002</v>
      </c>
      <c r="N38" s="171">
        <v>21</v>
      </c>
      <c r="O38" s="172">
        <v>4</v>
      </c>
      <c r="P38" s="13" t="s">
        <v>112</v>
      </c>
    </row>
    <row r="39" spans="4:19" s="13" customFormat="1" ht="15.75" customHeight="1">
      <c r="D39" s="185"/>
      <c r="E39" s="186" t="s">
        <v>167</v>
      </c>
      <c r="G39" s="187"/>
      <c r="P39" s="185" t="s">
        <v>112</v>
      </c>
      <c r="Q39" s="185" t="s">
        <v>105</v>
      </c>
      <c r="R39" s="185" t="s">
        <v>114</v>
      </c>
      <c r="S39" s="185" t="s">
        <v>104</v>
      </c>
    </row>
    <row r="40" spans="4:19" s="13" customFormat="1" ht="15.75" customHeight="1">
      <c r="D40" s="173"/>
      <c r="E40" s="174" t="s">
        <v>168</v>
      </c>
      <c r="G40" s="175">
        <v>2.756</v>
      </c>
      <c r="P40" s="173" t="s">
        <v>112</v>
      </c>
      <c r="Q40" s="173" t="s">
        <v>112</v>
      </c>
      <c r="R40" s="173" t="s">
        <v>114</v>
      </c>
      <c r="S40" s="173" t="s">
        <v>104</v>
      </c>
    </row>
    <row r="41" spans="4:19" s="13" customFormat="1" ht="15.75" customHeight="1">
      <c r="D41" s="185"/>
      <c r="E41" s="186" t="s">
        <v>169</v>
      </c>
      <c r="G41" s="188"/>
      <c r="P41" s="185" t="s">
        <v>112</v>
      </c>
      <c r="Q41" s="185" t="s">
        <v>105</v>
      </c>
      <c r="R41" s="185" t="s">
        <v>114</v>
      </c>
      <c r="S41" s="185" t="s">
        <v>104</v>
      </c>
    </row>
    <row r="42" spans="4:19" s="13" customFormat="1" ht="15.75" customHeight="1">
      <c r="D42" s="173"/>
      <c r="E42" s="174" t="s">
        <v>170</v>
      </c>
      <c r="G42" s="175">
        <v>3.16</v>
      </c>
      <c r="P42" s="173" t="s">
        <v>112</v>
      </c>
      <c r="Q42" s="173" t="s">
        <v>112</v>
      </c>
      <c r="R42" s="173" t="s">
        <v>114</v>
      </c>
      <c r="S42" s="173" t="s">
        <v>104</v>
      </c>
    </row>
    <row r="43" spans="4:19" s="13" customFormat="1" ht="15.75" customHeight="1">
      <c r="D43" s="189"/>
      <c r="E43" s="190" t="s">
        <v>171</v>
      </c>
      <c r="G43" s="191">
        <v>5.916</v>
      </c>
      <c r="P43" s="189" t="s">
        <v>112</v>
      </c>
      <c r="Q43" s="189" t="s">
        <v>121</v>
      </c>
      <c r="R43" s="189" t="s">
        <v>114</v>
      </c>
      <c r="S43" s="189" t="s">
        <v>105</v>
      </c>
    </row>
    <row r="44" spans="2:16" s="134" customFormat="1" ht="12.75" customHeight="1">
      <c r="B44" s="143" t="s">
        <v>63</v>
      </c>
      <c r="D44" s="144" t="s">
        <v>172</v>
      </c>
      <c r="E44" s="144" t="s">
        <v>173</v>
      </c>
      <c r="I44" s="145">
        <f>I45</f>
        <v>0</v>
      </c>
      <c r="K44" s="146">
        <f>K45</f>
        <v>0</v>
      </c>
      <c r="M44" s="146">
        <f>M45</f>
        <v>0</v>
      </c>
      <c r="P44" s="144" t="s">
        <v>112</v>
      </c>
    </row>
    <row r="45" spans="1:16" s="13" customFormat="1" ht="24" customHeight="1">
      <c r="A45" s="165" t="s">
        <v>174</v>
      </c>
      <c r="B45" s="165" t="s">
        <v>107</v>
      </c>
      <c r="C45" s="165" t="s">
        <v>146</v>
      </c>
      <c r="D45" s="166" t="s">
        <v>175</v>
      </c>
      <c r="E45" s="167" t="s">
        <v>176</v>
      </c>
      <c r="F45" s="165" t="s">
        <v>153</v>
      </c>
      <c r="G45" s="168">
        <v>2.078</v>
      </c>
      <c r="H45" s="169"/>
      <c r="I45" s="169">
        <f>ROUND(G45*H45,2)</f>
        <v>0</v>
      </c>
      <c r="J45" s="170">
        <v>0</v>
      </c>
      <c r="K45" s="168">
        <f>G45*J45</f>
        <v>0</v>
      </c>
      <c r="L45" s="170">
        <v>0</v>
      </c>
      <c r="M45" s="168">
        <f>G45*L45</f>
        <v>0</v>
      </c>
      <c r="N45" s="171">
        <v>21</v>
      </c>
      <c r="O45" s="172">
        <v>4</v>
      </c>
      <c r="P45" s="13" t="s">
        <v>117</v>
      </c>
    </row>
    <row r="46" spans="5:13" s="147" customFormat="1" ht="12.75" customHeight="1">
      <c r="E46" s="148" t="s">
        <v>87</v>
      </c>
      <c r="I46" s="149">
        <f>I14</f>
        <v>0</v>
      </c>
      <c r="K46" s="150">
        <f>K14</f>
        <v>2.07799712</v>
      </c>
      <c r="M46" s="150">
        <f>M14</f>
        <v>14.257560000000002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Valová</cp:lastModifiedBy>
  <dcterms:modified xsi:type="dcterms:W3CDTF">2013-02-21T14:22:58Z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